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7" Type="http://schemas.openxmlformats.org/officeDocument/2006/relationships/custom-properties" Target="docProps/custom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https://paguemenos.sharepoint.com/sites/ENGENHARIA-OBRAS/Documentos Compartilhados/BANCO DE DADOS - POWER BI/BI - OUTROS/"/>
    </mc:Choice>
  </mc:AlternateContent>
  <xr:revisionPtr revIDLastSave="1552" documentId="13_ncr:1_{753F9C9F-ED20-49A6-9131-09B5065CC7DB}" xr6:coauthVersionLast="47" xr6:coauthVersionMax="47" xr10:uidLastSave="{851CD5A4-A50C-490B-9B10-F750C5FFE746}"/>
  <bookViews>
    <workbookView xWindow="-110" yWindow="-110" windowWidth="19420" windowHeight="10420" firstSheet="8" activeTab="8" xr2:uid="{00000000-000D-0000-FFFF-FFFF00000000}"/>
  </bookViews>
  <sheets>
    <sheet name="ABERTURA DE REQUISIÇÃO" sheetId="2" r:id="rId1"/>
    <sheet name="CNPJ LN" sheetId="9" r:id="rId2"/>
    <sheet name="CNPJ BASE jan25" sheetId="10" r:id="rId3"/>
    <sheet name="Ordens" sheetId="12" r:id="rId4"/>
    <sheet name="MATERIAIS" sheetId="3" r:id="rId5"/>
    <sheet name="SOLICITAÇÃO DE PRESERVAÇÃO" sheetId="22" r:id="rId6"/>
    <sheet name="PADRÃO COLUNA CRIAÇÃO RC" sheetId="16" r:id="rId7"/>
    <sheet name="CADASTRO NOVAS UNIDADES CONSUMI" sheetId="14" r:id="rId8"/>
    <sheet name="SOLICITAÇÃO DE PAGAMENTO" sheetId="1" r:id="rId9"/>
    <sheet name="PRODUTOS" sheetId="17" r:id="rId10"/>
    <sheet name="chamado indevido" sheetId="13" r:id="rId11"/>
    <sheet name="E-MAIL" sheetId="23" r:id="rId12"/>
  </sheets>
  <externalReferences>
    <externalReference r:id="rId13"/>
    <externalReference r:id="rId14"/>
  </externalReferences>
  <definedNames>
    <definedName name="_xlnm._FilterDatabase" localSheetId="0" hidden="1">'ABERTURA DE REQUISIÇÃO'!$B$1:$T$114</definedName>
    <definedName name="_xlnm._FilterDatabase" localSheetId="7" hidden="1">'CADASTRO NOVAS UNIDADES CONSUMI'!$B$3:$Q$66</definedName>
    <definedName name="_xlnm._FilterDatabase" localSheetId="2" hidden="1">'CNPJ BASE jan25'!$A$1:$C$1901</definedName>
    <definedName name="_xlnm._FilterDatabase" localSheetId="1" hidden="1">'CNPJ LN'!$B$1:$F$52</definedName>
    <definedName name="_xlnm._FilterDatabase" localSheetId="6" hidden="1">'PADRÃO COLUNA CRIAÇÃO RC'!$O$1:$R$43</definedName>
    <definedName name="_xlnm._FilterDatabase" localSheetId="8" hidden="1">'SOLICITAÇÃO DE PAGAMENTO'!$A$1:$AN$2323</definedName>
    <definedName name="CorDaCélula">'ABERTURA DE REQUISIÇÃO'!$O$12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23" i="1" l="1"/>
  <c r="C2323" i="1"/>
  <c r="A2323" i="1"/>
  <c r="R2323" i="1"/>
  <c r="S2323" i="1"/>
  <c r="U2323" i="1"/>
  <c r="X2323" i="1"/>
  <c r="AA2323" i="1" s="1"/>
  <c r="AF2323" i="1"/>
  <c r="AG2323" i="1"/>
  <c r="AN2323" i="1" s="1"/>
  <c r="AK2323" i="1"/>
  <c r="AQ2323" i="1"/>
  <c r="AQ37" i="1"/>
  <c r="AF37" i="1"/>
  <c r="AM37" i="1"/>
  <c r="AK37" i="1"/>
  <c r="AG37" i="1"/>
  <c r="X37" i="1"/>
  <c r="AA37" i="1" s="1"/>
  <c r="U37" i="1"/>
  <c r="S37" i="1"/>
  <c r="R37" i="1"/>
  <c r="A37" i="1"/>
  <c r="AQ36" i="1"/>
  <c r="AF36" i="1"/>
  <c r="AM36" i="1"/>
  <c r="AK36" i="1"/>
  <c r="AG36" i="1"/>
  <c r="AE36" i="1" s="1"/>
  <c r="X36" i="1"/>
  <c r="AA36" i="1" s="1"/>
  <c r="U36" i="1"/>
  <c r="S36" i="1"/>
  <c r="R36" i="1"/>
  <c r="A36" i="1"/>
  <c r="X2127" i="1"/>
  <c r="AQ2322" i="1"/>
  <c r="AF2322" i="1"/>
  <c r="AM2322" i="1"/>
  <c r="AK2322" i="1"/>
  <c r="AG2322" i="1"/>
  <c r="X2322" i="1"/>
  <c r="AA2322" i="1" s="1"/>
  <c r="U2322" i="1"/>
  <c r="S2322" i="1"/>
  <c r="R2322" i="1"/>
  <c r="A2322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A2310" i="1"/>
  <c r="U2310" i="1"/>
  <c r="X2310" i="1"/>
  <c r="AA2310" i="1" s="1"/>
  <c r="AF2310" i="1"/>
  <c r="AG2310" i="1"/>
  <c r="AK2310" i="1"/>
  <c r="AQ2310" i="1"/>
  <c r="S2310" i="1"/>
  <c r="R2310" i="1"/>
  <c r="A35" i="1"/>
  <c r="R35" i="1"/>
  <c r="S35" i="1"/>
  <c r="U35" i="1"/>
  <c r="X35" i="1"/>
  <c r="AA35" i="1" s="1"/>
  <c r="AF35" i="1"/>
  <c r="AG35" i="1"/>
  <c r="AE35" i="1" s="1"/>
  <c r="AK35" i="1"/>
  <c r="AM35" i="1"/>
  <c r="AQ35" i="1"/>
  <c r="A34" i="1"/>
  <c r="R34" i="1"/>
  <c r="S34" i="1"/>
  <c r="U34" i="1"/>
  <c r="X34" i="1"/>
  <c r="AA34" i="1" s="1"/>
  <c r="AF34" i="1"/>
  <c r="AG34" i="1"/>
  <c r="AE34" i="1" s="1"/>
  <c r="AK34" i="1"/>
  <c r="AM34" i="1"/>
  <c r="AQ34" i="1"/>
  <c r="A33" i="1"/>
  <c r="R33" i="1"/>
  <c r="S33" i="1"/>
  <c r="U33" i="1"/>
  <c r="X33" i="1"/>
  <c r="AA33" i="1" s="1"/>
  <c r="AF33" i="1"/>
  <c r="AG33" i="1"/>
  <c r="AK33" i="1"/>
  <c r="AM33" i="1"/>
  <c r="AQ33" i="1"/>
  <c r="AN37" i="1" l="1"/>
  <c r="AN36" i="1"/>
  <c r="AE37" i="1"/>
  <c r="AN2322" i="1"/>
  <c r="AE2322" i="1"/>
  <c r="AN2310" i="1"/>
  <c r="AN35" i="1"/>
  <c r="AN34" i="1"/>
  <c r="AN33" i="1"/>
  <c r="AE33" i="1"/>
  <c r="A2313" i="1" l="1"/>
  <c r="R2313" i="1"/>
  <c r="S2313" i="1"/>
  <c r="U2313" i="1"/>
  <c r="X2313" i="1"/>
  <c r="AA2313" i="1" s="1"/>
  <c r="AF2313" i="1"/>
  <c r="AG2313" i="1"/>
  <c r="AE2313" i="1" s="1"/>
  <c r="AK2313" i="1"/>
  <c r="AM2313" i="1"/>
  <c r="AQ2313" i="1"/>
  <c r="AQ2301" i="1"/>
  <c r="AQ2293" i="1"/>
  <c r="AQ2292" i="1"/>
  <c r="AQ2289" i="1"/>
  <c r="E2288" i="1"/>
  <c r="AQ2288" i="1" s="1"/>
  <c r="D2288" i="1"/>
  <c r="C2288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X2288" i="1"/>
  <c r="AA2288" i="1" s="1"/>
  <c r="X2289" i="1"/>
  <c r="AA2289" i="1" s="1"/>
  <c r="X2290" i="1"/>
  <c r="AA2290" i="1" s="1"/>
  <c r="X2291" i="1"/>
  <c r="AA2291" i="1" s="1"/>
  <c r="X2292" i="1"/>
  <c r="AA2292" i="1" s="1"/>
  <c r="X2293" i="1"/>
  <c r="AA2293" i="1" s="1"/>
  <c r="X2294" i="1"/>
  <c r="AA2294" i="1" s="1"/>
  <c r="X2295" i="1"/>
  <c r="AA2295" i="1" s="1"/>
  <c r="X2296" i="1"/>
  <c r="AA2296" i="1" s="1"/>
  <c r="X2297" i="1"/>
  <c r="AA2297" i="1" s="1"/>
  <c r="X2298" i="1"/>
  <c r="AA2298" i="1" s="1"/>
  <c r="X2299" i="1"/>
  <c r="AA2299" i="1" s="1"/>
  <c r="X2300" i="1"/>
  <c r="AA2300" i="1" s="1"/>
  <c r="X2301" i="1"/>
  <c r="AA2301" i="1" s="1"/>
  <c r="X2302" i="1"/>
  <c r="AA2302" i="1" s="1"/>
  <c r="X2303" i="1"/>
  <c r="AA2303" i="1" s="1"/>
  <c r="X2304" i="1"/>
  <c r="AA2304" i="1" s="1"/>
  <c r="X2305" i="1"/>
  <c r="AA2305" i="1" s="1"/>
  <c r="X2306" i="1"/>
  <c r="AA2306" i="1" s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G2288" i="1"/>
  <c r="AG2289" i="1"/>
  <c r="AG2290" i="1"/>
  <c r="AG2291" i="1"/>
  <c r="AN2291" i="1" s="1"/>
  <c r="AG2292" i="1"/>
  <c r="AG2293" i="1"/>
  <c r="AG2294" i="1"/>
  <c r="AG2295" i="1"/>
  <c r="AG2296" i="1"/>
  <c r="AG2297" i="1"/>
  <c r="AG2298" i="1"/>
  <c r="AN2298" i="1" s="1"/>
  <c r="AG2299" i="1"/>
  <c r="AN2299" i="1" s="1"/>
  <c r="AG2300" i="1"/>
  <c r="AG2301" i="1"/>
  <c r="AG2302" i="1"/>
  <c r="AG2303" i="1"/>
  <c r="AG2304" i="1"/>
  <c r="AN2304" i="1" s="1"/>
  <c r="AG2305" i="1"/>
  <c r="AG2306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Q2290" i="1"/>
  <c r="AQ2291" i="1"/>
  <c r="AQ2294" i="1"/>
  <c r="AQ2295" i="1"/>
  <c r="AQ2296" i="1"/>
  <c r="AQ2297" i="1"/>
  <c r="AQ2298" i="1"/>
  <c r="AQ2299" i="1"/>
  <c r="AQ2300" i="1"/>
  <c r="AQ2302" i="1"/>
  <c r="AQ2303" i="1"/>
  <c r="AQ2304" i="1"/>
  <c r="AQ2305" i="1"/>
  <c r="AQ2306" i="1"/>
  <c r="D31" i="1"/>
  <c r="C31" i="1"/>
  <c r="A31" i="1"/>
  <c r="R31" i="1"/>
  <c r="S31" i="1"/>
  <c r="U31" i="1"/>
  <c r="X31" i="1"/>
  <c r="AA31" i="1" s="1"/>
  <c r="AF31" i="1"/>
  <c r="AG31" i="1"/>
  <c r="AK31" i="1"/>
  <c r="AM31" i="1"/>
  <c r="AQ31" i="1"/>
  <c r="D30" i="1"/>
  <c r="C30" i="1"/>
  <c r="A30" i="1"/>
  <c r="R30" i="1"/>
  <c r="S30" i="1"/>
  <c r="U30" i="1"/>
  <c r="X30" i="1"/>
  <c r="AA30" i="1" s="1"/>
  <c r="AF30" i="1"/>
  <c r="AG30" i="1"/>
  <c r="AE30" i="1" s="1"/>
  <c r="AK30" i="1"/>
  <c r="AM30" i="1"/>
  <c r="AQ30" i="1"/>
  <c r="A29" i="1"/>
  <c r="R29" i="1"/>
  <c r="S29" i="1"/>
  <c r="U29" i="1"/>
  <c r="X29" i="1"/>
  <c r="AA29" i="1" s="1"/>
  <c r="AF29" i="1"/>
  <c r="AG29" i="1"/>
  <c r="AK29" i="1"/>
  <c r="AM29" i="1"/>
  <c r="AQ29" i="1"/>
  <c r="D29" i="1"/>
  <c r="C29" i="1"/>
  <c r="A2287" i="1"/>
  <c r="U2287" i="1"/>
  <c r="X2287" i="1"/>
  <c r="AA2287" i="1" s="1"/>
  <c r="AF2287" i="1"/>
  <c r="AG2287" i="1"/>
  <c r="AK2287" i="1"/>
  <c r="AQ2287" i="1"/>
  <c r="S2287" i="1"/>
  <c r="R2287" i="1"/>
  <c r="A28" i="1"/>
  <c r="R28" i="1"/>
  <c r="S28" i="1"/>
  <c r="U28" i="1"/>
  <c r="X28" i="1"/>
  <c r="AA28" i="1" s="1"/>
  <c r="AF28" i="1"/>
  <c r="AG28" i="1"/>
  <c r="AE28" i="1" s="1"/>
  <c r="AK28" i="1"/>
  <c r="AM28" i="1"/>
  <c r="AQ28" i="1"/>
  <c r="A2286" i="1"/>
  <c r="U2286" i="1"/>
  <c r="X2286" i="1"/>
  <c r="AA2286" i="1" s="1"/>
  <c r="AF2286" i="1"/>
  <c r="AG2286" i="1"/>
  <c r="AK2286" i="1"/>
  <c r="AQ2286" i="1"/>
  <c r="S2286" i="1"/>
  <c r="R2286" i="1"/>
  <c r="A2285" i="1"/>
  <c r="U2285" i="1"/>
  <c r="X2285" i="1"/>
  <c r="AA2285" i="1" s="1"/>
  <c r="AF2285" i="1"/>
  <c r="AG2285" i="1"/>
  <c r="AK2285" i="1"/>
  <c r="AQ2285" i="1"/>
  <c r="S2285" i="1"/>
  <c r="R2285" i="1"/>
  <c r="A2284" i="1"/>
  <c r="U2284" i="1"/>
  <c r="X2284" i="1"/>
  <c r="AA2284" i="1" s="1"/>
  <c r="AF2284" i="1"/>
  <c r="AG2284" i="1"/>
  <c r="AK2284" i="1"/>
  <c r="AQ2284" i="1"/>
  <c r="S2284" i="1"/>
  <c r="R2284" i="1"/>
  <c r="A2283" i="1"/>
  <c r="U2283" i="1"/>
  <c r="X2283" i="1"/>
  <c r="AA2283" i="1" s="1"/>
  <c r="AF2283" i="1"/>
  <c r="AG2283" i="1"/>
  <c r="AK2283" i="1"/>
  <c r="AQ2283" i="1"/>
  <c r="S2283" i="1"/>
  <c r="A2282" i="1"/>
  <c r="U2282" i="1"/>
  <c r="X2282" i="1"/>
  <c r="AA2282" i="1" s="1"/>
  <c r="AF2282" i="1"/>
  <c r="AG2282" i="1"/>
  <c r="AK2282" i="1"/>
  <c r="AQ2282" i="1"/>
  <c r="S2282" i="1"/>
  <c r="R2282" i="1"/>
  <c r="A2281" i="1"/>
  <c r="U2281" i="1"/>
  <c r="X2281" i="1"/>
  <c r="AA2281" i="1" s="1"/>
  <c r="AF2281" i="1"/>
  <c r="AG2281" i="1"/>
  <c r="AK2281" i="1"/>
  <c r="AQ2281" i="1"/>
  <c r="S2281" i="1"/>
  <c r="R2281" i="1"/>
  <c r="A2280" i="1"/>
  <c r="R2280" i="1"/>
  <c r="S2280" i="1"/>
  <c r="U2280" i="1"/>
  <c r="X2280" i="1"/>
  <c r="AA2280" i="1" s="1"/>
  <c r="AF2280" i="1"/>
  <c r="AG2280" i="1"/>
  <c r="AK2280" i="1"/>
  <c r="AQ2280" i="1"/>
  <c r="A2279" i="1"/>
  <c r="R2279" i="1"/>
  <c r="S2279" i="1"/>
  <c r="U2279" i="1"/>
  <c r="X2279" i="1"/>
  <c r="AA2279" i="1" s="1"/>
  <c r="AF2279" i="1"/>
  <c r="AG2279" i="1"/>
  <c r="AK2279" i="1"/>
  <c r="AQ2279" i="1"/>
  <c r="A2278" i="1"/>
  <c r="R2278" i="1"/>
  <c r="S2278" i="1"/>
  <c r="U2278" i="1"/>
  <c r="X2278" i="1"/>
  <c r="AA2278" i="1" s="1"/>
  <c r="AF2278" i="1"/>
  <c r="AG2278" i="1"/>
  <c r="AE2278" i="1" s="1"/>
  <c r="AK2278" i="1"/>
  <c r="AM2278" i="1"/>
  <c r="AQ2278" i="1"/>
  <c r="AN2313" i="1" l="1"/>
  <c r="AN31" i="1"/>
  <c r="AN2305" i="1"/>
  <c r="AN2297" i="1"/>
  <c r="AN2289" i="1"/>
  <c r="AN2295" i="1"/>
  <c r="AN2293" i="1"/>
  <c r="AN2301" i="1"/>
  <c r="AN2296" i="1"/>
  <c r="AN2300" i="1"/>
  <c r="AN2306" i="1"/>
  <c r="AN2288" i="1"/>
  <c r="AN2303" i="1"/>
  <c r="AN2302" i="1"/>
  <c r="AN2292" i="1"/>
  <c r="AN2290" i="1"/>
  <c r="AN2294" i="1"/>
  <c r="AN30" i="1"/>
  <c r="AN29" i="1"/>
  <c r="AE31" i="1"/>
  <c r="AE29" i="1"/>
  <c r="AN2287" i="1"/>
  <c r="AN28" i="1"/>
  <c r="AN2286" i="1"/>
  <c r="AN2285" i="1"/>
  <c r="AN2284" i="1"/>
  <c r="AN2283" i="1"/>
  <c r="AN2282" i="1"/>
  <c r="AN2281" i="1"/>
  <c r="AN2280" i="1"/>
  <c r="AN2279" i="1"/>
  <c r="AN2278" i="1"/>
  <c r="A2277" i="1" l="1"/>
  <c r="U2277" i="1"/>
  <c r="X2277" i="1"/>
  <c r="AA2277" i="1" s="1"/>
  <c r="AF2277" i="1"/>
  <c r="AG2277" i="1"/>
  <c r="AN2277" i="1" s="1"/>
  <c r="AK2277" i="1"/>
  <c r="AQ2277" i="1"/>
  <c r="S2277" i="1"/>
  <c r="R2277" i="1"/>
  <c r="A2268" i="1"/>
  <c r="U2268" i="1"/>
  <c r="X2268" i="1"/>
  <c r="AA2268" i="1" s="1"/>
  <c r="AF2268" i="1"/>
  <c r="AG2268" i="1"/>
  <c r="AK2268" i="1"/>
  <c r="AQ2268" i="1"/>
  <c r="S2268" i="1"/>
  <c r="R2268" i="1"/>
  <c r="A2267" i="1"/>
  <c r="R2267" i="1"/>
  <c r="S2267" i="1"/>
  <c r="U2267" i="1"/>
  <c r="X2267" i="1"/>
  <c r="AA2267" i="1" s="1"/>
  <c r="AF2267" i="1"/>
  <c r="AG2267" i="1"/>
  <c r="AK2267" i="1"/>
  <c r="AQ2267" i="1"/>
  <c r="A27" i="1"/>
  <c r="R27" i="1"/>
  <c r="S27" i="1"/>
  <c r="U27" i="1"/>
  <c r="X27" i="1"/>
  <c r="AA27" i="1" s="1"/>
  <c r="AF27" i="1"/>
  <c r="AG27" i="1"/>
  <c r="AK27" i="1"/>
  <c r="AM27" i="1"/>
  <c r="AQ27" i="1"/>
  <c r="A26" i="1"/>
  <c r="R26" i="1"/>
  <c r="S26" i="1"/>
  <c r="U26" i="1"/>
  <c r="X26" i="1"/>
  <c r="AA26" i="1" s="1"/>
  <c r="AF26" i="1"/>
  <c r="AG26" i="1"/>
  <c r="AK26" i="1"/>
  <c r="AM26" i="1"/>
  <c r="AQ26" i="1"/>
  <c r="A25" i="1"/>
  <c r="R25" i="1"/>
  <c r="S25" i="1"/>
  <c r="U25" i="1"/>
  <c r="X25" i="1"/>
  <c r="AA25" i="1" s="1"/>
  <c r="AF25" i="1"/>
  <c r="AG25" i="1"/>
  <c r="AE25" i="1" s="1"/>
  <c r="AK25" i="1"/>
  <c r="AM25" i="1"/>
  <c r="AQ25" i="1"/>
  <c r="A2266" i="1"/>
  <c r="U2266" i="1"/>
  <c r="X2266" i="1"/>
  <c r="AA2266" i="1" s="1"/>
  <c r="AF2266" i="1"/>
  <c r="AG2266" i="1"/>
  <c r="AK2266" i="1"/>
  <c r="AQ2266" i="1"/>
  <c r="S2266" i="1"/>
  <c r="R2266" i="1"/>
  <c r="A2265" i="1"/>
  <c r="U2265" i="1"/>
  <c r="X2265" i="1"/>
  <c r="AA2265" i="1" s="1"/>
  <c r="AF2265" i="1"/>
  <c r="AG2265" i="1"/>
  <c r="AK2265" i="1"/>
  <c r="AQ2265" i="1"/>
  <c r="S2265" i="1"/>
  <c r="R2265" i="1"/>
  <c r="AN2267" i="1" l="1"/>
  <c r="AN2268" i="1"/>
  <c r="AN26" i="1"/>
  <c r="AN27" i="1"/>
  <c r="AN2266" i="1"/>
  <c r="AE27" i="1"/>
  <c r="AE26" i="1"/>
  <c r="AN25" i="1"/>
  <c r="AN2265" i="1"/>
  <c r="A2264" i="1"/>
  <c r="U2264" i="1"/>
  <c r="X2264" i="1"/>
  <c r="AA2264" i="1" s="1"/>
  <c r="AF2264" i="1"/>
  <c r="AG2264" i="1"/>
  <c r="AK2264" i="1"/>
  <c r="AQ2264" i="1"/>
  <c r="S2264" i="1"/>
  <c r="R2264" i="1"/>
  <c r="A2263" i="1"/>
  <c r="U2263" i="1"/>
  <c r="X2263" i="1"/>
  <c r="AA2263" i="1" s="1"/>
  <c r="AF2263" i="1"/>
  <c r="AG2263" i="1"/>
  <c r="AK2263" i="1"/>
  <c r="AQ2263" i="1"/>
  <c r="S2263" i="1"/>
  <c r="R2263" i="1"/>
  <c r="A2312" i="1"/>
  <c r="R2312" i="1"/>
  <c r="S2312" i="1"/>
  <c r="U2312" i="1"/>
  <c r="X2312" i="1"/>
  <c r="AA2312" i="1" s="1"/>
  <c r="AF2312" i="1"/>
  <c r="AG2312" i="1"/>
  <c r="AK2312" i="1"/>
  <c r="AM2312" i="1"/>
  <c r="AQ2312" i="1"/>
  <c r="D2312" i="1"/>
  <c r="C2312" i="1"/>
  <c r="AN2312" i="1" l="1"/>
  <c r="AN2264" i="1"/>
  <c r="AN2263" i="1"/>
  <c r="AE2312" i="1"/>
  <c r="A2311" i="1" l="1"/>
  <c r="R2311" i="1"/>
  <c r="S2311" i="1"/>
  <c r="U2311" i="1"/>
  <c r="X2311" i="1"/>
  <c r="AA2311" i="1" s="1"/>
  <c r="AF2311" i="1"/>
  <c r="AG2311" i="1"/>
  <c r="AE2311" i="1" s="1"/>
  <c r="AK2311" i="1"/>
  <c r="AM2311" i="1"/>
  <c r="AQ2311" i="1"/>
  <c r="AN2311" i="1" l="1"/>
  <c r="A24" i="1" l="1"/>
  <c r="R24" i="1"/>
  <c r="S24" i="1"/>
  <c r="U24" i="1"/>
  <c r="X24" i="1"/>
  <c r="AA24" i="1" s="1"/>
  <c r="AF24" i="1"/>
  <c r="AG24" i="1"/>
  <c r="AK24" i="1"/>
  <c r="AM24" i="1"/>
  <c r="AQ24" i="1"/>
  <c r="P23" i="1"/>
  <c r="AN24" i="1" l="1"/>
  <c r="AE24" i="1"/>
  <c r="A23" i="1" l="1"/>
  <c r="R23" i="1"/>
  <c r="S23" i="1"/>
  <c r="U23" i="1"/>
  <c r="X23" i="1"/>
  <c r="AA23" i="1" s="1"/>
  <c r="AF23" i="1"/>
  <c r="AG23" i="1"/>
  <c r="AE23" i="1" s="1"/>
  <c r="AK23" i="1"/>
  <c r="AM23" i="1"/>
  <c r="AQ23" i="1"/>
  <c r="A2262" i="1"/>
  <c r="U2262" i="1"/>
  <c r="X2262" i="1"/>
  <c r="AA2262" i="1" s="1"/>
  <c r="AF2262" i="1"/>
  <c r="AG2262" i="1"/>
  <c r="AK2262" i="1"/>
  <c r="AQ2262" i="1"/>
  <c r="S2262" i="1"/>
  <c r="R2262" i="1"/>
  <c r="A2261" i="1"/>
  <c r="U2261" i="1"/>
  <c r="X2261" i="1"/>
  <c r="AA2261" i="1" s="1"/>
  <c r="AF2261" i="1"/>
  <c r="AG2261" i="1"/>
  <c r="AK2261" i="1"/>
  <c r="AQ2261" i="1"/>
  <c r="S2261" i="1"/>
  <c r="R2261" i="1"/>
  <c r="A2251" i="1"/>
  <c r="R2251" i="1"/>
  <c r="S2251" i="1"/>
  <c r="U2251" i="1"/>
  <c r="X2251" i="1"/>
  <c r="AA2251" i="1" s="1"/>
  <c r="AF2251" i="1"/>
  <c r="AG2251" i="1"/>
  <c r="AK2251" i="1"/>
  <c r="AM2251" i="1"/>
  <c r="AQ2251" i="1"/>
  <c r="D2251" i="1"/>
  <c r="C2251" i="1"/>
  <c r="A2250" i="1"/>
  <c r="R2250" i="1"/>
  <c r="S2250" i="1"/>
  <c r="U2250" i="1"/>
  <c r="X2250" i="1"/>
  <c r="AA2250" i="1" s="1"/>
  <c r="AF2250" i="1"/>
  <c r="AG2250" i="1"/>
  <c r="AK2250" i="1"/>
  <c r="AM2250" i="1"/>
  <c r="AQ2250" i="1"/>
  <c r="D2250" i="1"/>
  <c r="C2250" i="1"/>
  <c r="A2249" i="1"/>
  <c r="R2249" i="1"/>
  <c r="S2249" i="1"/>
  <c r="U2249" i="1"/>
  <c r="X2249" i="1"/>
  <c r="AA2249" i="1" s="1"/>
  <c r="AF2249" i="1"/>
  <c r="AG2249" i="1"/>
  <c r="AE2249" i="1" s="1"/>
  <c r="AK2249" i="1"/>
  <c r="AM2249" i="1"/>
  <c r="AQ2249" i="1"/>
  <c r="D2249" i="1"/>
  <c r="C2249" i="1"/>
  <c r="A2309" i="1"/>
  <c r="R2309" i="1"/>
  <c r="S2309" i="1"/>
  <c r="U2309" i="1"/>
  <c r="X2309" i="1"/>
  <c r="AA2309" i="1" s="1"/>
  <c r="AF2309" i="1"/>
  <c r="AG2309" i="1"/>
  <c r="AK2309" i="1"/>
  <c r="AM2309" i="1"/>
  <c r="AQ2309" i="1"/>
  <c r="A2321" i="1"/>
  <c r="R2321" i="1"/>
  <c r="S2321" i="1"/>
  <c r="U2321" i="1"/>
  <c r="X2321" i="1"/>
  <c r="AA2321" i="1" s="1"/>
  <c r="AF2321" i="1"/>
  <c r="AG2321" i="1"/>
  <c r="AK2321" i="1"/>
  <c r="AM2321" i="1"/>
  <c r="AQ2321" i="1"/>
  <c r="A2227" i="1"/>
  <c r="U2227" i="1"/>
  <c r="X2227" i="1"/>
  <c r="AA2227" i="1" s="1"/>
  <c r="AF2227" i="1"/>
  <c r="AG2227" i="1"/>
  <c r="AN2227" i="1" s="1"/>
  <c r="AK2227" i="1"/>
  <c r="AQ2227" i="1"/>
  <c r="S2227" i="1"/>
  <c r="R2227" i="1"/>
  <c r="AN23" i="1" l="1"/>
  <c r="AN2262" i="1"/>
  <c r="AN2261" i="1"/>
  <c r="AN2251" i="1"/>
  <c r="AN2250" i="1"/>
  <c r="AE2251" i="1"/>
  <c r="AE2250" i="1"/>
  <c r="AN2249" i="1"/>
  <c r="AN2309" i="1"/>
  <c r="AN2321" i="1"/>
  <c r="AE2309" i="1"/>
  <c r="AE2321" i="1"/>
  <c r="AE2227" i="1"/>
  <c r="AM1511" i="1"/>
  <c r="A2307" i="1" l="1"/>
  <c r="R2307" i="1"/>
  <c r="S2307" i="1"/>
  <c r="U2307" i="1"/>
  <c r="X2307" i="1"/>
  <c r="AA2307" i="1" s="1"/>
  <c r="AF2307" i="1"/>
  <c r="AG2307" i="1"/>
  <c r="AE2307" i="1" s="1"/>
  <c r="AK2307" i="1"/>
  <c r="AM2307" i="1"/>
  <c r="AQ2307" i="1"/>
  <c r="A2225" i="1"/>
  <c r="U2225" i="1"/>
  <c r="X2225" i="1"/>
  <c r="AA2225" i="1" s="1"/>
  <c r="AF2225" i="1"/>
  <c r="AG2225" i="1"/>
  <c r="AK2225" i="1"/>
  <c r="AQ2225" i="1"/>
  <c r="S2225" i="1"/>
  <c r="R2225" i="1"/>
  <c r="D1848" i="1"/>
  <c r="D518" i="1"/>
  <c r="AN2307" i="1" l="1"/>
  <c r="AN2225" i="1"/>
  <c r="A2224" i="1"/>
  <c r="R2224" i="1"/>
  <c r="S2224" i="1"/>
  <c r="U2224" i="1"/>
  <c r="X2224" i="1"/>
  <c r="AA2224" i="1" s="1"/>
  <c r="AF2224" i="1"/>
  <c r="AG2224" i="1"/>
  <c r="AE2224" i="1" s="1"/>
  <c r="AK2224" i="1"/>
  <c r="AM2224" i="1"/>
  <c r="AQ2224" i="1"/>
  <c r="C2224" i="1"/>
  <c r="AN2224" i="1" l="1"/>
  <c r="A2223" i="1"/>
  <c r="R2223" i="1"/>
  <c r="S2223" i="1"/>
  <c r="U2223" i="1"/>
  <c r="X2223" i="1"/>
  <c r="AA2223" i="1" s="1"/>
  <c r="AF2223" i="1"/>
  <c r="AG2223" i="1"/>
  <c r="AK2223" i="1"/>
  <c r="AQ2223" i="1"/>
  <c r="D2223" i="1"/>
  <c r="C2223" i="1"/>
  <c r="A2271" i="1"/>
  <c r="R2271" i="1"/>
  <c r="S2271" i="1"/>
  <c r="U2271" i="1"/>
  <c r="X2271" i="1"/>
  <c r="AA2271" i="1" s="1"/>
  <c r="AF2271" i="1"/>
  <c r="AG2271" i="1"/>
  <c r="AE2271" i="1" s="1"/>
  <c r="AK2271" i="1"/>
  <c r="AM2271" i="1"/>
  <c r="AQ2271" i="1"/>
  <c r="A2270" i="1"/>
  <c r="R2270" i="1"/>
  <c r="S2270" i="1"/>
  <c r="U2270" i="1"/>
  <c r="X2270" i="1"/>
  <c r="AA2270" i="1" s="1"/>
  <c r="AF2270" i="1"/>
  <c r="AG2270" i="1"/>
  <c r="AK2270" i="1"/>
  <c r="AM2270" i="1"/>
  <c r="AQ2270" i="1"/>
  <c r="A2269" i="1"/>
  <c r="R2269" i="1"/>
  <c r="S2269" i="1"/>
  <c r="U2269" i="1"/>
  <c r="X2269" i="1"/>
  <c r="AA2269" i="1" s="1"/>
  <c r="AF2269" i="1"/>
  <c r="AG2269" i="1"/>
  <c r="AK2269" i="1"/>
  <c r="AM2269" i="1"/>
  <c r="AQ2269" i="1"/>
  <c r="AN2223" i="1" l="1"/>
  <c r="AN2270" i="1"/>
  <c r="AN2269" i="1"/>
  <c r="AN2271" i="1"/>
  <c r="AE2270" i="1"/>
  <c r="AE2269" i="1"/>
  <c r="A21" i="1" l="1"/>
  <c r="R21" i="1"/>
  <c r="S21" i="1"/>
  <c r="U21" i="1"/>
  <c r="X21" i="1"/>
  <c r="AA21" i="1" s="1"/>
  <c r="AF21" i="1"/>
  <c r="AG21" i="1"/>
  <c r="AK21" i="1"/>
  <c r="AM21" i="1"/>
  <c r="AQ21" i="1"/>
  <c r="D21" i="1"/>
  <c r="C21" i="1"/>
  <c r="A20" i="1"/>
  <c r="R20" i="1"/>
  <c r="S20" i="1"/>
  <c r="U20" i="1"/>
  <c r="X20" i="1"/>
  <c r="AA20" i="1" s="1"/>
  <c r="AF20" i="1"/>
  <c r="AG20" i="1"/>
  <c r="AK20" i="1"/>
  <c r="AM20" i="1"/>
  <c r="AQ20" i="1"/>
  <c r="D20" i="1"/>
  <c r="C20" i="1"/>
  <c r="A19" i="1"/>
  <c r="R19" i="1"/>
  <c r="S19" i="1"/>
  <c r="U19" i="1"/>
  <c r="X19" i="1"/>
  <c r="AA19" i="1" s="1"/>
  <c r="AF19" i="1"/>
  <c r="AG19" i="1"/>
  <c r="AE19" i="1" s="1"/>
  <c r="AK19" i="1"/>
  <c r="AM19" i="1"/>
  <c r="AQ19" i="1"/>
  <c r="D19" i="1"/>
  <c r="C19" i="1"/>
  <c r="A18" i="1"/>
  <c r="R18" i="1"/>
  <c r="S18" i="1"/>
  <c r="U18" i="1"/>
  <c r="X18" i="1"/>
  <c r="AA18" i="1" s="1"/>
  <c r="AF18" i="1"/>
  <c r="AG18" i="1"/>
  <c r="AK18" i="1"/>
  <c r="AM18" i="1"/>
  <c r="AQ18" i="1"/>
  <c r="D18" i="1"/>
  <c r="C18" i="1"/>
  <c r="A17" i="1"/>
  <c r="R17" i="1"/>
  <c r="S17" i="1"/>
  <c r="U17" i="1"/>
  <c r="X17" i="1"/>
  <c r="AA17" i="1" s="1"/>
  <c r="AF17" i="1"/>
  <c r="AG17" i="1"/>
  <c r="AK17" i="1"/>
  <c r="AM17" i="1"/>
  <c r="AQ17" i="1"/>
  <c r="D17" i="1"/>
  <c r="C17" i="1"/>
  <c r="A16" i="1"/>
  <c r="R16" i="1"/>
  <c r="S16" i="1"/>
  <c r="U16" i="1"/>
  <c r="X16" i="1"/>
  <c r="AA16" i="1" s="1"/>
  <c r="AF16" i="1"/>
  <c r="AG16" i="1"/>
  <c r="AK16" i="1"/>
  <c r="AM16" i="1"/>
  <c r="AQ16" i="1"/>
  <c r="D16" i="1"/>
  <c r="C16" i="1"/>
  <c r="A15" i="1"/>
  <c r="R15" i="1"/>
  <c r="S15" i="1"/>
  <c r="U15" i="1"/>
  <c r="X15" i="1"/>
  <c r="AA15" i="1" s="1"/>
  <c r="AF15" i="1"/>
  <c r="AG15" i="1"/>
  <c r="AK15" i="1"/>
  <c r="AM15" i="1"/>
  <c r="AQ15" i="1"/>
  <c r="D15" i="1"/>
  <c r="C15" i="1"/>
  <c r="A14" i="1"/>
  <c r="R14" i="1"/>
  <c r="S14" i="1"/>
  <c r="U14" i="1"/>
  <c r="X14" i="1"/>
  <c r="AA14" i="1" s="1"/>
  <c r="AF14" i="1"/>
  <c r="AG14" i="1"/>
  <c r="AK14" i="1"/>
  <c r="AM14" i="1"/>
  <c r="AQ14" i="1"/>
  <c r="C14" i="1"/>
  <c r="A13" i="1"/>
  <c r="R13" i="1"/>
  <c r="S13" i="1"/>
  <c r="U13" i="1"/>
  <c r="X13" i="1"/>
  <c r="AA13" i="1" s="1"/>
  <c r="AF13" i="1"/>
  <c r="AG13" i="1"/>
  <c r="AK13" i="1"/>
  <c r="AM13" i="1"/>
  <c r="AQ13" i="1"/>
  <c r="C13" i="1"/>
  <c r="A12" i="1"/>
  <c r="R12" i="1"/>
  <c r="S12" i="1"/>
  <c r="U12" i="1"/>
  <c r="X12" i="1"/>
  <c r="AA12" i="1" s="1"/>
  <c r="AF12" i="1"/>
  <c r="AG12" i="1"/>
  <c r="AK12" i="1"/>
  <c r="AM12" i="1"/>
  <c r="AQ12" i="1"/>
  <c r="D12" i="1"/>
  <c r="C12" i="1"/>
  <c r="A11" i="1"/>
  <c r="R11" i="1"/>
  <c r="S11" i="1"/>
  <c r="U11" i="1"/>
  <c r="X11" i="1"/>
  <c r="AA11" i="1" s="1"/>
  <c r="AF11" i="1"/>
  <c r="AG11" i="1"/>
  <c r="AK11" i="1"/>
  <c r="AM11" i="1"/>
  <c r="AQ11" i="1"/>
  <c r="D11" i="1"/>
  <c r="C11" i="1"/>
  <c r="A10" i="1"/>
  <c r="R10" i="1"/>
  <c r="S10" i="1"/>
  <c r="U10" i="1"/>
  <c r="X10" i="1"/>
  <c r="AA10" i="1" s="1"/>
  <c r="AF10" i="1"/>
  <c r="AG10" i="1"/>
  <c r="AK10" i="1"/>
  <c r="AM10" i="1"/>
  <c r="AQ10" i="1"/>
  <c r="D10" i="1"/>
  <c r="C10" i="1"/>
  <c r="A9" i="1"/>
  <c r="R9" i="1"/>
  <c r="S9" i="1"/>
  <c r="U9" i="1"/>
  <c r="X9" i="1"/>
  <c r="AA9" i="1" s="1"/>
  <c r="AF9" i="1"/>
  <c r="AG9" i="1"/>
  <c r="AK9" i="1"/>
  <c r="AM9" i="1"/>
  <c r="AQ9" i="1"/>
  <c r="D9" i="1"/>
  <c r="C9" i="1"/>
  <c r="A8" i="1"/>
  <c r="R8" i="1"/>
  <c r="S8" i="1"/>
  <c r="U8" i="1"/>
  <c r="X8" i="1"/>
  <c r="AA8" i="1" s="1"/>
  <c r="AF8" i="1"/>
  <c r="AG8" i="1"/>
  <c r="AE8" i="1" s="1"/>
  <c r="AK8" i="1"/>
  <c r="AM8" i="1"/>
  <c r="AQ8" i="1"/>
  <c r="D8" i="1"/>
  <c r="C8" i="1"/>
  <c r="A7" i="1"/>
  <c r="R7" i="1"/>
  <c r="S7" i="1"/>
  <c r="U7" i="1"/>
  <c r="X7" i="1"/>
  <c r="AA7" i="1" s="1"/>
  <c r="AF7" i="1"/>
  <c r="AG7" i="1"/>
  <c r="AK7" i="1"/>
  <c r="AM7" i="1"/>
  <c r="AQ7" i="1"/>
  <c r="D7" i="1"/>
  <c r="C7" i="1"/>
  <c r="A6" i="1"/>
  <c r="R6" i="1"/>
  <c r="S6" i="1"/>
  <c r="U6" i="1"/>
  <c r="X6" i="1"/>
  <c r="AA6" i="1" s="1"/>
  <c r="AF6" i="1"/>
  <c r="AG6" i="1"/>
  <c r="AK6" i="1"/>
  <c r="AM6" i="1"/>
  <c r="AQ6" i="1"/>
  <c r="D6" i="1"/>
  <c r="C6" i="1"/>
  <c r="A357" i="1"/>
  <c r="R357" i="1"/>
  <c r="S357" i="1"/>
  <c r="U357" i="1"/>
  <c r="X357" i="1"/>
  <c r="AA357" i="1" s="1"/>
  <c r="AF357" i="1"/>
  <c r="AG357" i="1"/>
  <c r="AK357" i="1"/>
  <c r="AQ357" i="1"/>
  <c r="AN20" i="1" l="1"/>
  <c r="AN21" i="1"/>
  <c r="AE21" i="1"/>
  <c r="AE20" i="1"/>
  <c r="AN18" i="1"/>
  <c r="AN19" i="1"/>
  <c r="AN17" i="1"/>
  <c r="AE18" i="1"/>
  <c r="AN16" i="1"/>
  <c r="AE17" i="1"/>
  <c r="AN15" i="1"/>
  <c r="AE16" i="1"/>
  <c r="AN14" i="1"/>
  <c r="AE15" i="1"/>
  <c r="AN13" i="1"/>
  <c r="AN11" i="1"/>
  <c r="AE14" i="1"/>
  <c r="AN12" i="1"/>
  <c r="AE13" i="1"/>
  <c r="AE12" i="1"/>
  <c r="AN10" i="1"/>
  <c r="AE11" i="1"/>
  <c r="AN9" i="1"/>
  <c r="AE10" i="1"/>
  <c r="AE9" i="1"/>
  <c r="AN8" i="1"/>
  <c r="AN6" i="1"/>
  <c r="AN7" i="1"/>
  <c r="AE7" i="1"/>
  <c r="AE6" i="1"/>
  <c r="AN357" i="1"/>
  <c r="A238" i="1"/>
  <c r="U238" i="1"/>
  <c r="X238" i="1"/>
  <c r="AA238" i="1" s="1"/>
  <c r="AF238" i="1"/>
  <c r="AG238" i="1"/>
  <c r="AK238" i="1"/>
  <c r="AQ238" i="1"/>
  <c r="S238" i="1"/>
  <c r="R238" i="1"/>
  <c r="AN238" i="1" l="1"/>
  <c r="A545" i="1" l="1"/>
  <c r="U545" i="1"/>
  <c r="X545" i="1"/>
  <c r="AA545" i="1" s="1"/>
  <c r="AF545" i="1"/>
  <c r="AG545" i="1"/>
  <c r="AK545" i="1"/>
  <c r="AQ545" i="1"/>
  <c r="S545" i="1"/>
  <c r="R545" i="1"/>
  <c r="AN545" i="1" l="1"/>
  <c r="A544" i="1"/>
  <c r="R544" i="1"/>
  <c r="S544" i="1"/>
  <c r="U544" i="1"/>
  <c r="X544" i="1"/>
  <c r="AA544" i="1" s="1"/>
  <c r="AF544" i="1"/>
  <c r="AG544" i="1"/>
  <c r="AK544" i="1"/>
  <c r="AQ544" i="1"/>
  <c r="AN544" i="1" l="1"/>
  <c r="P66" i="14"/>
  <c r="L66" i="14"/>
  <c r="H66" i="14"/>
  <c r="D66" i="14"/>
  <c r="B66" i="14"/>
  <c r="A2275" i="1"/>
  <c r="R2275" i="1"/>
  <c r="S2275" i="1"/>
  <c r="U2275" i="1"/>
  <c r="X2275" i="1"/>
  <c r="AA2275" i="1" s="1"/>
  <c r="AF2275" i="1"/>
  <c r="AG2275" i="1"/>
  <c r="AK2275" i="1"/>
  <c r="AQ2275" i="1"/>
  <c r="I66" i="14" l="1"/>
  <c r="C66" i="14" s="1"/>
  <c r="AN2275" i="1"/>
  <c r="A2274" i="1" l="1"/>
  <c r="R2274" i="1"/>
  <c r="S2274" i="1"/>
  <c r="U2274" i="1"/>
  <c r="X2274" i="1"/>
  <c r="AA2274" i="1" s="1"/>
  <c r="AF2274" i="1"/>
  <c r="AG2274" i="1"/>
  <c r="AK2274" i="1"/>
  <c r="AQ2274" i="1"/>
  <c r="A2231" i="1"/>
  <c r="R2231" i="1"/>
  <c r="S2231" i="1"/>
  <c r="U2231" i="1"/>
  <c r="X2231" i="1"/>
  <c r="AA2231" i="1" s="1"/>
  <c r="AF2231" i="1"/>
  <c r="AG2231" i="1"/>
  <c r="AK2231" i="1"/>
  <c r="AQ2231" i="1"/>
  <c r="D2231" i="1"/>
  <c r="C2231" i="1"/>
  <c r="A2230" i="1"/>
  <c r="R2230" i="1"/>
  <c r="S2230" i="1"/>
  <c r="U2230" i="1"/>
  <c r="X2230" i="1"/>
  <c r="AA2230" i="1" s="1"/>
  <c r="AF2230" i="1"/>
  <c r="AG2230" i="1"/>
  <c r="AK2230" i="1"/>
  <c r="AQ2230" i="1"/>
  <c r="D2230" i="1"/>
  <c r="C2230" i="1"/>
  <c r="A2273" i="1"/>
  <c r="R2273" i="1"/>
  <c r="S2273" i="1"/>
  <c r="U2273" i="1"/>
  <c r="X2273" i="1"/>
  <c r="AA2273" i="1" s="1"/>
  <c r="AF2273" i="1"/>
  <c r="AG2273" i="1"/>
  <c r="AK2273" i="1"/>
  <c r="AQ2273" i="1"/>
  <c r="D2273" i="1"/>
  <c r="C2273" i="1"/>
  <c r="AN2230" i="1" l="1"/>
  <c r="AN2231" i="1"/>
  <c r="AN2274" i="1"/>
  <c r="AN2273" i="1"/>
  <c r="A2272" i="1" l="1"/>
  <c r="R2272" i="1"/>
  <c r="S2272" i="1"/>
  <c r="U2272" i="1"/>
  <c r="X2272" i="1"/>
  <c r="AA2272" i="1" s="1"/>
  <c r="AF2272" i="1"/>
  <c r="AG2272" i="1"/>
  <c r="AK2272" i="1"/>
  <c r="AQ2272" i="1"/>
  <c r="D2272" i="1"/>
  <c r="C2272" i="1"/>
  <c r="A2276" i="1"/>
  <c r="R2276" i="1"/>
  <c r="S2276" i="1"/>
  <c r="U2276" i="1"/>
  <c r="X2276" i="1"/>
  <c r="AA2276" i="1" s="1"/>
  <c r="AF2276" i="1"/>
  <c r="AG2276" i="1"/>
  <c r="AK2276" i="1"/>
  <c r="AQ2276" i="1"/>
  <c r="A5" i="1"/>
  <c r="R5" i="1"/>
  <c r="S5" i="1"/>
  <c r="U5" i="1"/>
  <c r="X5" i="1"/>
  <c r="AA5" i="1" s="1"/>
  <c r="AF5" i="1"/>
  <c r="AG5" i="1"/>
  <c r="AK5" i="1"/>
  <c r="AM5" i="1"/>
  <c r="AQ5" i="1"/>
  <c r="D5" i="1"/>
  <c r="C5" i="1"/>
  <c r="A4" i="1"/>
  <c r="R4" i="1"/>
  <c r="S4" i="1"/>
  <c r="U4" i="1"/>
  <c r="X4" i="1"/>
  <c r="AA4" i="1" s="1"/>
  <c r="AF4" i="1"/>
  <c r="AG4" i="1"/>
  <c r="AK4" i="1"/>
  <c r="AM4" i="1"/>
  <c r="AQ4" i="1"/>
  <c r="A1678" i="1"/>
  <c r="R1678" i="1"/>
  <c r="S1678" i="1"/>
  <c r="U1678" i="1"/>
  <c r="X1678" i="1"/>
  <c r="AA1678" i="1" s="1"/>
  <c r="AF1678" i="1"/>
  <c r="AG1678" i="1"/>
  <c r="AK1678" i="1"/>
  <c r="AM1678" i="1"/>
  <c r="AQ1678" i="1"/>
  <c r="A2318" i="1"/>
  <c r="R2318" i="1"/>
  <c r="S2318" i="1"/>
  <c r="U2318" i="1"/>
  <c r="X2318" i="1"/>
  <c r="AA2318" i="1" s="1"/>
  <c r="AF2318" i="1"/>
  <c r="AG2318" i="1"/>
  <c r="AK2318" i="1"/>
  <c r="AM2318" i="1"/>
  <c r="AQ2318" i="1"/>
  <c r="AN2272" i="1" l="1"/>
  <c r="AN2276" i="1"/>
  <c r="AN5" i="1"/>
  <c r="AN4" i="1"/>
  <c r="AE5" i="1"/>
  <c r="AE4" i="1"/>
  <c r="AN1678" i="1"/>
  <c r="AE1678" i="1"/>
  <c r="AN2318" i="1"/>
  <c r="AE2318" i="1"/>
  <c r="AQ792" i="1" l="1"/>
  <c r="AF792" i="1"/>
  <c r="AK792" i="1"/>
  <c r="AG792" i="1"/>
  <c r="AN792" i="1" s="1"/>
  <c r="X792" i="1"/>
  <c r="AA792" i="1" s="1"/>
  <c r="U792" i="1"/>
  <c r="A792" i="1"/>
  <c r="R792" i="1"/>
  <c r="S792" i="1"/>
  <c r="AQ387" i="1"/>
  <c r="C2235" i="1"/>
  <c r="D2235" i="1"/>
  <c r="AQ2235" i="1"/>
  <c r="AK2235" i="1"/>
  <c r="AG2235" i="1"/>
  <c r="AF2235" i="1"/>
  <c r="X2235" i="1"/>
  <c r="AA2235" i="1" s="1"/>
  <c r="U2235" i="1"/>
  <c r="S2235" i="1"/>
  <c r="R2235" i="1"/>
  <c r="A2235" i="1"/>
  <c r="A709" i="1"/>
  <c r="U709" i="1"/>
  <c r="X709" i="1"/>
  <c r="AA709" i="1" s="1"/>
  <c r="AF709" i="1"/>
  <c r="AG709" i="1"/>
  <c r="AK709" i="1"/>
  <c r="AQ709" i="1"/>
  <c r="S709" i="1"/>
  <c r="R709" i="1"/>
  <c r="A630" i="1"/>
  <c r="S630" i="1"/>
  <c r="U630" i="1"/>
  <c r="X630" i="1"/>
  <c r="AA630" i="1" s="1"/>
  <c r="AF630" i="1"/>
  <c r="AG630" i="1"/>
  <c r="AK630" i="1"/>
  <c r="AQ630" i="1"/>
  <c r="R630" i="1"/>
  <c r="A542" i="1"/>
  <c r="U542" i="1"/>
  <c r="X542" i="1"/>
  <c r="AA542" i="1" s="1"/>
  <c r="AF542" i="1"/>
  <c r="AG542" i="1"/>
  <c r="AK542" i="1"/>
  <c r="AQ542" i="1"/>
  <c r="S542" i="1"/>
  <c r="R542" i="1"/>
  <c r="A1121" i="1"/>
  <c r="R1121" i="1"/>
  <c r="S1121" i="1"/>
  <c r="U1121" i="1"/>
  <c r="X1121" i="1"/>
  <c r="AA1121" i="1" s="1"/>
  <c r="AF1121" i="1"/>
  <c r="AG1121" i="1"/>
  <c r="AK1121" i="1"/>
  <c r="AQ1121" i="1"/>
  <c r="AN2235" i="1" l="1"/>
  <c r="AN709" i="1"/>
  <c r="AN630" i="1"/>
  <c r="AN542" i="1"/>
  <c r="AN1121" i="1"/>
  <c r="A356" i="1"/>
  <c r="R356" i="1"/>
  <c r="S356" i="1"/>
  <c r="U356" i="1"/>
  <c r="X356" i="1"/>
  <c r="AA356" i="1" s="1"/>
  <c r="AF356" i="1"/>
  <c r="AG356" i="1"/>
  <c r="AK356" i="1"/>
  <c r="AQ356" i="1"/>
  <c r="A1258" i="1"/>
  <c r="R1258" i="1"/>
  <c r="S1258" i="1"/>
  <c r="U1258" i="1"/>
  <c r="X1258" i="1"/>
  <c r="AA1258" i="1" s="1"/>
  <c r="AF1258" i="1"/>
  <c r="AG1258" i="1"/>
  <c r="AK1258" i="1"/>
  <c r="AQ1258" i="1"/>
  <c r="A1114" i="1"/>
  <c r="R1114" i="1"/>
  <c r="S1114" i="1"/>
  <c r="U1114" i="1"/>
  <c r="X1114" i="1"/>
  <c r="AA1114" i="1" s="1"/>
  <c r="AF1114" i="1"/>
  <c r="AG1114" i="1"/>
  <c r="AK1114" i="1"/>
  <c r="AQ1114" i="1"/>
  <c r="A1120" i="1"/>
  <c r="R1120" i="1"/>
  <c r="S1120" i="1"/>
  <c r="U1120" i="1"/>
  <c r="X1120" i="1"/>
  <c r="AA1120" i="1" s="1"/>
  <c r="AF1120" i="1"/>
  <c r="AG1120" i="1"/>
  <c r="AK1120" i="1"/>
  <c r="AQ1120" i="1"/>
  <c r="A1119" i="1"/>
  <c r="R1119" i="1"/>
  <c r="S1119" i="1"/>
  <c r="U1119" i="1"/>
  <c r="X1119" i="1"/>
  <c r="AA1119" i="1" s="1"/>
  <c r="AF1119" i="1"/>
  <c r="AG1119" i="1"/>
  <c r="AK1119" i="1"/>
  <c r="AQ1119" i="1"/>
  <c r="A1118" i="1"/>
  <c r="R1118" i="1"/>
  <c r="S1118" i="1"/>
  <c r="U1118" i="1"/>
  <c r="X1118" i="1"/>
  <c r="AA1118" i="1" s="1"/>
  <c r="AF1118" i="1"/>
  <c r="AG1118" i="1"/>
  <c r="AK1118" i="1"/>
  <c r="AQ1118" i="1"/>
  <c r="A1381" i="1"/>
  <c r="R1381" i="1"/>
  <c r="S1381" i="1"/>
  <c r="U1381" i="1"/>
  <c r="X1381" i="1"/>
  <c r="AA1381" i="1" s="1"/>
  <c r="AF1381" i="1"/>
  <c r="AG1381" i="1"/>
  <c r="AK1381" i="1"/>
  <c r="AM1381" i="1"/>
  <c r="AQ1381" i="1"/>
  <c r="A237" i="1"/>
  <c r="R237" i="1"/>
  <c r="S237" i="1"/>
  <c r="U237" i="1"/>
  <c r="X237" i="1"/>
  <c r="AA237" i="1" s="1"/>
  <c r="AF237" i="1"/>
  <c r="AG237" i="1"/>
  <c r="AK237" i="1"/>
  <c r="AQ237" i="1"/>
  <c r="A1117" i="1"/>
  <c r="R1117" i="1"/>
  <c r="S1117" i="1"/>
  <c r="U1117" i="1"/>
  <c r="X1117" i="1"/>
  <c r="AA1117" i="1" s="1"/>
  <c r="AF1117" i="1"/>
  <c r="AG1117" i="1"/>
  <c r="AK1117" i="1"/>
  <c r="AQ1117" i="1"/>
  <c r="A1112" i="1"/>
  <c r="R1112" i="1"/>
  <c r="S1112" i="1"/>
  <c r="U1112" i="1"/>
  <c r="X1112" i="1"/>
  <c r="AA1112" i="1" s="1"/>
  <c r="AF1112" i="1"/>
  <c r="AG1112" i="1"/>
  <c r="AK1112" i="1"/>
  <c r="AQ1112" i="1"/>
  <c r="A1264" i="1"/>
  <c r="R1264" i="1"/>
  <c r="S1264" i="1"/>
  <c r="U1264" i="1"/>
  <c r="X1264" i="1"/>
  <c r="AA1264" i="1" s="1"/>
  <c r="AF1264" i="1"/>
  <c r="AG1264" i="1"/>
  <c r="AK1264" i="1"/>
  <c r="AQ1264" i="1"/>
  <c r="A1116" i="1"/>
  <c r="R1116" i="1"/>
  <c r="S1116" i="1"/>
  <c r="U1116" i="1"/>
  <c r="X1116" i="1"/>
  <c r="AA1116" i="1" s="1"/>
  <c r="AF1116" i="1"/>
  <c r="AG1116" i="1"/>
  <c r="AK1116" i="1"/>
  <c r="AQ1116" i="1"/>
  <c r="A1261" i="1"/>
  <c r="R1261" i="1"/>
  <c r="S1261" i="1"/>
  <c r="U1261" i="1"/>
  <c r="X1261" i="1"/>
  <c r="AA1261" i="1" s="1"/>
  <c r="AF1261" i="1"/>
  <c r="AG1261" i="1"/>
  <c r="AK1261" i="1"/>
  <c r="AQ1261" i="1"/>
  <c r="A343" i="1"/>
  <c r="R343" i="1"/>
  <c r="S343" i="1"/>
  <c r="U343" i="1"/>
  <c r="X343" i="1"/>
  <c r="AA343" i="1" s="1"/>
  <c r="AF343" i="1"/>
  <c r="AG343" i="1"/>
  <c r="AK343" i="1"/>
  <c r="AQ343" i="1"/>
  <c r="A1115" i="1"/>
  <c r="R1115" i="1"/>
  <c r="S1115" i="1"/>
  <c r="U1115" i="1"/>
  <c r="X1115" i="1"/>
  <c r="AA1115" i="1" s="1"/>
  <c r="AF1115" i="1"/>
  <c r="AG1115" i="1"/>
  <c r="AK1115" i="1"/>
  <c r="AQ1115" i="1"/>
  <c r="A354" i="1"/>
  <c r="R354" i="1"/>
  <c r="S354" i="1"/>
  <c r="U354" i="1"/>
  <c r="X354" i="1"/>
  <c r="AA354" i="1" s="1"/>
  <c r="AF354" i="1"/>
  <c r="AG354" i="1"/>
  <c r="AK354" i="1"/>
  <c r="AQ354" i="1"/>
  <c r="A1213" i="1"/>
  <c r="U1213" i="1"/>
  <c r="X1213" i="1"/>
  <c r="AA1213" i="1" s="1"/>
  <c r="AF1213" i="1"/>
  <c r="AG1213" i="1"/>
  <c r="AK1213" i="1"/>
  <c r="AQ1213" i="1"/>
  <c r="S1213" i="1"/>
  <c r="R1213" i="1"/>
  <c r="A1976" i="1"/>
  <c r="U1976" i="1"/>
  <c r="X1976" i="1"/>
  <c r="AA1976" i="1" s="1"/>
  <c r="AF1976" i="1"/>
  <c r="AG1976" i="1"/>
  <c r="AK1976" i="1"/>
  <c r="AQ1976" i="1"/>
  <c r="S1976" i="1"/>
  <c r="R1976" i="1"/>
  <c r="AN1117" i="1" l="1"/>
  <c r="AN1118" i="1"/>
  <c r="AN356" i="1"/>
  <c r="AN1112" i="1"/>
  <c r="AN1114" i="1"/>
  <c r="AN1119" i="1"/>
  <c r="AN1120" i="1"/>
  <c r="AN1258" i="1"/>
  <c r="AN1381" i="1"/>
  <c r="AE1381" i="1"/>
  <c r="AN237" i="1"/>
  <c r="AN1264" i="1"/>
  <c r="AN1116" i="1"/>
  <c r="AN1261" i="1"/>
  <c r="AN343" i="1"/>
  <c r="AN1115" i="1"/>
  <c r="AN1213" i="1"/>
  <c r="AN354" i="1"/>
  <c r="AN1976" i="1"/>
  <c r="A1445" i="1" l="1"/>
  <c r="R1445" i="1"/>
  <c r="S1445" i="1"/>
  <c r="U1445" i="1"/>
  <c r="X1445" i="1"/>
  <c r="AA1445" i="1" s="1"/>
  <c r="AF1445" i="1"/>
  <c r="AG1445" i="1"/>
  <c r="AK1445" i="1"/>
  <c r="AM1445" i="1"/>
  <c r="AQ1445" i="1"/>
  <c r="A1126" i="1"/>
  <c r="R1126" i="1"/>
  <c r="S1126" i="1"/>
  <c r="U1126" i="1"/>
  <c r="X1126" i="1"/>
  <c r="AA1126" i="1" s="1"/>
  <c r="AF1126" i="1"/>
  <c r="AG1126" i="1"/>
  <c r="AK1126" i="1"/>
  <c r="AQ1126" i="1"/>
  <c r="AN1445" i="1" l="1"/>
  <c r="AE1445" i="1"/>
  <c r="AN1126" i="1"/>
  <c r="D1962" i="1" l="1"/>
  <c r="C1962" i="1"/>
  <c r="A1962" i="1"/>
  <c r="R1962" i="1"/>
  <c r="S1962" i="1"/>
  <c r="U1962" i="1"/>
  <c r="X1962" i="1"/>
  <c r="AA1962" i="1" s="1"/>
  <c r="AF1962" i="1"/>
  <c r="AG1962" i="1"/>
  <c r="AK1962" i="1"/>
  <c r="AQ1962" i="1"/>
  <c r="A2241" i="1"/>
  <c r="R2241" i="1"/>
  <c r="S2241" i="1"/>
  <c r="U2241" i="1"/>
  <c r="X2241" i="1"/>
  <c r="AA2241" i="1" s="1"/>
  <c r="AF2241" i="1"/>
  <c r="AG2241" i="1"/>
  <c r="AK2241" i="1"/>
  <c r="AQ2241" i="1"/>
  <c r="D2241" i="1"/>
  <c r="C2241" i="1"/>
  <c r="A2240" i="1"/>
  <c r="R2240" i="1"/>
  <c r="S2240" i="1"/>
  <c r="U2240" i="1"/>
  <c r="X2240" i="1"/>
  <c r="AA2240" i="1" s="1"/>
  <c r="AF2240" i="1"/>
  <c r="AG2240" i="1"/>
  <c r="AK2240" i="1"/>
  <c r="AQ2240" i="1"/>
  <c r="D2240" i="1"/>
  <c r="C2240" i="1"/>
  <c r="A2239" i="1"/>
  <c r="R2239" i="1"/>
  <c r="S2239" i="1"/>
  <c r="U2239" i="1"/>
  <c r="X2239" i="1"/>
  <c r="AA2239" i="1" s="1"/>
  <c r="AF2239" i="1"/>
  <c r="AG2239" i="1"/>
  <c r="AK2239" i="1"/>
  <c r="AQ2239" i="1"/>
  <c r="D2239" i="1"/>
  <c r="C2239" i="1"/>
  <c r="D1829" i="1"/>
  <c r="D1879" i="1"/>
  <c r="A2238" i="1"/>
  <c r="R2238" i="1"/>
  <c r="S2238" i="1"/>
  <c r="U2238" i="1"/>
  <c r="X2238" i="1"/>
  <c r="AA2238" i="1" s="1"/>
  <c r="AF2238" i="1"/>
  <c r="AG2238" i="1"/>
  <c r="AK2238" i="1"/>
  <c r="AQ2238" i="1"/>
  <c r="D2238" i="1"/>
  <c r="C2238" i="1"/>
  <c r="D1839" i="1"/>
  <c r="A2237" i="1"/>
  <c r="R2237" i="1"/>
  <c r="S2237" i="1"/>
  <c r="U2237" i="1"/>
  <c r="X2237" i="1"/>
  <c r="AA2237" i="1" s="1"/>
  <c r="AF2237" i="1"/>
  <c r="AG2237" i="1"/>
  <c r="AK2237" i="1"/>
  <c r="AQ2237" i="1"/>
  <c r="D2237" i="1"/>
  <c r="C2237" i="1"/>
  <c r="A662" i="1"/>
  <c r="R662" i="1"/>
  <c r="S662" i="1"/>
  <c r="U662" i="1"/>
  <c r="X662" i="1"/>
  <c r="AA662" i="1" s="1"/>
  <c r="AF662" i="1"/>
  <c r="AG662" i="1"/>
  <c r="AK662" i="1"/>
  <c r="AQ662" i="1"/>
  <c r="A1697" i="1"/>
  <c r="U1697" i="1"/>
  <c r="X1697" i="1"/>
  <c r="AA1697" i="1" s="1"/>
  <c r="AF1697" i="1"/>
  <c r="AG1697" i="1"/>
  <c r="AK1697" i="1"/>
  <c r="AQ1697" i="1"/>
  <c r="S1697" i="1"/>
  <c r="R1697" i="1"/>
  <c r="A1122" i="1"/>
  <c r="R1122" i="1"/>
  <c r="S1122" i="1"/>
  <c r="U1122" i="1"/>
  <c r="X1122" i="1"/>
  <c r="AA1122" i="1" s="1"/>
  <c r="AF1122" i="1"/>
  <c r="AG1122" i="1"/>
  <c r="AK1122" i="1"/>
  <c r="AQ1122" i="1"/>
  <c r="A546" i="1"/>
  <c r="U546" i="1"/>
  <c r="X546" i="1"/>
  <c r="AA546" i="1" s="1"/>
  <c r="AF546" i="1"/>
  <c r="AG546" i="1"/>
  <c r="AK546" i="1"/>
  <c r="AQ546" i="1"/>
  <c r="S546" i="1"/>
  <c r="R546" i="1"/>
  <c r="AN1962" i="1" l="1"/>
  <c r="AN2241" i="1"/>
  <c r="AN2240" i="1"/>
  <c r="AN2239" i="1"/>
  <c r="AN2238" i="1"/>
  <c r="AN662" i="1"/>
  <c r="AN2237" i="1"/>
  <c r="AN1697" i="1"/>
  <c r="AN1122" i="1"/>
  <c r="AN546" i="1"/>
  <c r="A2247" i="1"/>
  <c r="R2247" i="1"/>
  <c r="S2247" i="1"/>
  <c r="U2247" i="1"/>
  <c r="X2247" i="1"/>
  <c r="AA2247" i="1" s="1"/>
  <c r="AF2247" i="1"/>
  <c r="AG2247" i="1"/>
  <c r="AK2247" i="1"/>
  <c r="AQ2247" i="1"/>
  <c r="A2232" i="1"/>
  <c r="R2232" i="1"/>
  <c r="S2232" i="1"/>
  <c r="U2232" i="1"/>
  <c r="X2232" i="1"/>
  <c r="AA2232" i="1" s="1"/>
  <c r="AF2232" i="1"/>
  <c r="AG2232" i="1"/>
  <c r="AK2232" i="1"/>
  <c r="AQ2232" i="1"/>
  <c r="A2246" i="1"/>
  <c r="R2246" i="1"/>
  <c r="S2246" i="1"/>
  <c r="U2246" i="1"/>
  <c r="X2246" i="1"/>
  <c r="AA2246" i="1" s="1"/>
  <c r="AF2246" i="1"/>
  <c r="AG2246" i="1"/>
  <c r="AK2246" i="1"/>
  <c r="AQ2246" i="1"/>
  <c r="A1113" i="1"/>
  <c r="R1113" i="1"/>
  <c r="S1113" i="1"/>
  <c r="U1113" i="1"/>
  <c r="X1113" i="1"/>
  <c r="AA1113" i="1" s="1"/>
  <c r="AF1113" i="1"/>
  <c r="AG1113" i="1"/>
  <c r="AK1113" i="1"/>
  <c r="AQ1113" i="1"/>
  <c r="A1125" i="1"/>
  <c r="R1125" i="1"/>
  <c r="S1125" i="1"/>
  <c r="U1125" i="1"/>
  <c r="X1125" i="1"/>
  <c r="AA1125" i="1" s="1"/>
  <c r="AF1125" i="1"/>
  <c r="AG1125" i="1"/>
  <c r="AK1125" i="1"/>
  <c r="AQ1125" i="1"/>
  <c r="A1124" i="1"/>
  <c r="R1124" i="1"/>
  <c r="S1124" i="1"/>
  <c r="U1124" i="1"/>
  <c r="X1124" i="1"/>
  <c r="AA1124" i="1" s="1"/>
  <c r="AF1124" i="1"/>
  <c r="AG1124" i="1"/>
  <c r="AK1124" i="1"/>
  <c r="AQ1124" i="1"/>
  <c r="P65" i="14"/>
  <c r="L65" i="14"/>
  <c r="P64" i="14"/>
  <c r="L64" i="14"/>
  <c r="D65" i="14"/>
  <c r="B65" i="14"/>
  <c r="A339" i="1"/>
  <c r="A340" i="1"/>
  <c r="A341" i="1"/>
  <c r="A342" i="1"/>
  <c r="R339" i="1"/>
  <c r="R340" i="1"/>
  <c r="R341" i="1"/>
  <c r="R342" i="1"/>
  <c r="S339" i="1"/>
  <c r="S340" i="1"/>
  <c r="S341" i="1"/>
  <c r="S342" i="1"/>
  <c r="U339" i="1"/>
  <c r="U340" i="1"/>
  <c r="U341" i="1"/>
  <c r="U342" i="1"/>
  <c r="X339" i="1"/>
  <c r="AA339" i="1" s="1"/>
  <c r="X340" i="1"/>
  <c r="AA340" i="1" s="1"/>
  <c r="X341" i="1"/>
  <c r="AA341" i="1" s="1"/>
  <c r="X342" i="1"/>
  <c r="AA342" i="1" s="1"/>
  <c r="AF339" i="1"/>
  <c r="AF340" i="1"/>
  <c r="AF341" i="1"/>
  <c r="AF342" i="1"/>
  <c r="AG339" i="1"/>
  <c r="AE339" i="1" s="1"/>
  <c r="AG340" i="1"/>
  <c r="AE340" i="1" s="1"/>
  <c r="AG341" i="1"/>
  <c r="AE341" i="1" s="1"/>
  <c r="AG342" i="1"/>
  <c r="AK339" i="1"/>
  <c r="AK340" i="1"/>
  <c r="AK341" i="1"/>
  <c r="AK342" i="1"/>
  <c r="AM339" i="1"/>
  <c r="AM340" i="1"/>
  <c r="AM341" i="1"/>
  <c r="AQ339" i="1"/>
  <c r="AQ340" i="1"/>
  <c r="AQ341" i="1"/>
  <c r="AQ342" i="1"/>
  <c r="D1111" i="1"/>
  <c r="C1111" i="1"/>
  <c r="A1111" i="1"/>
  <c r="R1111" i="1"/>
  <c r="S1111" i="1"/>
  <c r="U1111" i="1"/>
  <c r="X1111" i="1"/>
  <c r="AA1111" i="1" s="1"/>
  <c r="AF1111" i="1"/>
  <c r="AG1111" i="1"/>
  <c r="AK1111" i="1"/>
  <c r="AQ1111" i="1"/>
  <c r="A1881" i="1"/>
  <c r="U1881" i="1"/>
  <c r="X1881" i="1"/>
  <c r="AA1881" i="1" s="1"/>
  <c r="AF1881" i="1"/>
  <c r="AG1881" i="1"/>
  <c r="AE1881" i="1" s="1"/>
  <c r="AK1881" i="1"/>
  <c r="AQ1881" i="1"/>
  <c r="S1881" i="1"/>
  <c r="R1881" i="1"/>
  <c r="I64" i="14" l="1"/>
  <c r="AN2232" i="1"/>
  <c r="AN2247" i="1"/>
  <c r="AN2246" i="1"/>
  <c r="AN1113" i="1"/>
  <c r="AN339" i="1"/>
  <c r="AN342" i="1"/>
  <c r="AN1125" i="1"/>
  <c r="AN1124" i="1"/>
  <c r="AN341" i="1"/>
  <c r="AN340" i="1"/>
  <c r="I65" i="14"/>
  <c r="C65" i="14" s="1"/>
  <c r="AN1111" i="1"/>
  <c r="AN1881" i="1"/>
  <c r="A540" i="1"/>
  <c r="R540" i="1"/>
  <c r="S540" i="1"/>
  <c r="U540" i="1"/>
  <c r="X540" i="1"/>
  <c r="AA540" i="1" s="1"/>
  <c r="AF540" i="1"/>
  <c r="AG540" i="1"/>
  <c r="AK540" i="1"/>
  <c r="AQ540" i="1"/>
  <c r="AN540" i="1" l="1"/>
  <c r="A680" i="1" l="1"/>
  <c r="R680" i="1"/>
  <c r="S680" i="1"/>
  <c r="U680" i="1"/>
  <c r="X680" i="1"/>
  <c r="AA680" i="1" s="1"/>
  <c r="AF680" i="1"/>
  <c r="AG680" i="1"/>
  <c r="AK680" i="1"/>
  <c r="AQ680" i="1"/>
  <c r="A1698" i="1"/>
  <c r="R1698" i="1"/>
  <c r="S1698" i="1"/>
  <c r="U1698" i="1"/>
  <c r="X1698" i="1"/>
  <c r="AA1698" i="1" s="1"/>
  <c r="AF1698" i="1"/>
  <c r="AG1698" i="1"/>
  <c r="AK1698" i="1"/>
  <c r="AQ1698" i="1"/>
  <c r="A661" i="1"/>
  <c r="U661" i="1"/>
  <c r="X661" i="1"/>
  <c r="AA661" i="1" s="1"/>
  <c r="AF661" i="1"/>
  <c r="AG661" i="1"/>
  <c r="AK661" i="1"/>
  <c r="AQ661" i="1"/>
  <c r="S661" i="1"/>
  <c r="R661" i="1"/>
  <c r="A660" i="1"/>
  <c r="U660" i="1"/>
  <c r="X660" i="1"/>
  <c r="AA660" i="1" s="1"/>
  <c r="AF660" i="1"/>
  <c r="AG660" i="1"/>
  <c r="AK660" i="1"/>
  <c r="AQ660" i="1"/>
  <c r="S660" i="1"/>
  <c r="R660" i="1"/>
  <c r="A539" i="1"/>
  <c r="R539" i="1"/>
  <c r="S539" i="1"/>
  <c r="U539" i="1"/>
  <c r="X539" i="1"/>
  <c r="AA539" i="1" s="1"/>
  <c r="AF539" i="1"/>
  <c r="AG539" i="1"/>
  <c r="AK539" i="1"/>
  <c r="AQ539" i="1"/>
  <c r="AN680" i="1" l="1"/>
  <c r="AN1698" i="1"/>
  <c r="AN661" i="1"/>
  <c r="AN660" i="1"/>
  <c r="AN539" i="1"/>
  <c r="A538" i="1"/>
  <c r="R538" i="1"/>
  <c r="S538" i="1"/>
  <c r="U538" i="1"/>
  <c r="X538" i="1"/>
  <c r="AA538" i="1" s="1"/>
  <c r="AF538" i="1"/>
  <c r="AG538" i="1"/>
  <c r="AK538" i="1"/>
  <c r="AQ538" i="1"/>
  <c r="A537" i="1"/>
  <c r="R537" i="1"/>
  <c r="S537" i="1"/>
  <c r="U537" i="1"/>
  <c r="X537" i="1"/>
  <c r="AA537" i="1" s="1"/>
  <c r="AF537" i="1"/>
  <c r="AG537" i="1"/>
  <c r="AK537" i="1"/>
  <c r="AQ537" i="1"/>
  <c r="A536" i="1"/>
  <c r="R536" i="1"/>
  <c r="S536" i="1"/>
  <c r="U536" i="1"/>
  <c r="X536" i="1"/>
  <c r="AA536" i="1" s="1"/>
  <c r="AF536" i="1"/>
  <c r="AG536" i="1"/>
  <c r="AK536" i="1"/>
  <c r="AQ536" i="1"/>
  <c r="AN537" i="1" l="1"/>
  <c r="AN538" i="1"/>
  <c r="AN536" i="1"/>
  <c r="A1920" i="1" l="1"/>
  <c r="U1920" i="1"/>
  <c r="X1920" i="1"/>
  <c r="AA1920" i="1" s="1"/>
  <c r="AF1920" i="1"/>
  <c r="AG1920" i="1"/>
  <c r="AK1920" i="1"/>
  <c r="AQ1920" i="1"/>
  <c r="S1920" i="1"/>
  <c r="R1920" i="1"/>
  <c r="C1920" i="1"/>
  <c r="A2260" i="1"/>
  <c r="R2260" i="1"/>
  <c r="S2260" i="1"/>
  <c r="U2260" i="1"/>
  <c r="X2260" i="1"/>
  <c r="AA2260" i="1" s="1"/>
  <c r="AF2260" i="1"/>
  <c r="AG2260" i="1"/>
  <c r="AK2260" i="1"/>
  <c r="AQ2260" i="1"/>
  <c r="A2245" i="1"/>
  <c r="R2245" i="1"/>
  <c r="S2245" i="1"/>
  <c r="U2245" i="1"/>
  <c r="X2245" i="1"/>
  <c r="AA2245" i="1" s="1"/>
  <c r="AF2245" i="1"/>
  <c r="AG2245" i="1"/>
  <c r="AK2245" i="1"/>
  <c r="AQ2245" i="1"/>
  <c r="A2242" i="1"/>
  <c r="R2242" i="1"/>
  <c r="S2242" i="1"/>
  <c r="U2242" i="1"/>
  <c r="X2242" i="1"/>
  <c r="AA2242" i="1" s="1"/>
  <c r="AF2242" i="1"/>
  <c r="AG2242" i="1"/>
  <c r="AK2242" i="1"/>
  <c r="AQ2242" i="1"/>
  <c r="D2242" i="1"/>
  <c r="C2242" i="1"/>
  <c r="A2244" i="1"/>
  <c r="R2244" i="1"/>
  <c r="S2244" i="1"/>
  <c r="U2244" i="1"/>
  <c r="X2244" i="1"/>
  <c r="AA2244" i="1" s="1"/>
  <c r="AF2244" i="1"/>
  <c r="AG2244" i="1"/>
  <c r="AK2244" i="1"/>
  <c r="AQ2244" i="1"/>
  <c r="D2244" i="1"/>
  <c r="C2244" i="1"/>
  <c r="A874" i="1"/>
  <c r="U874" i="1"/>
  <c r="X874" i="1"/>
  <c r="AA874" i="1" s="1"/>
  <c r="AF874" i="1"/>
  <c r="AG874" i="1"/>
  <c r="AK874" i="1"/>
  <c r="AQ874" i="1"/>
  <c r="S874" i="1"/>
  <c r="R874" i="1"/>
  <c r="A782" i="1"/>
  <c r="A785" i="1"/>
  <c r="A783" i="1"/>
  <c r="A784" i="1"/>
  <c r="A786" i="1"/>
  <c r="R782" i="1"/>
  <c r="R785" i="1"/>
  <c r="R783" i="1"/>
  <c r="R784" i="1"/>
  <c r="R786" i="1"/>
  <c r="S782" i="1"/>
  <c r="S785" i="1"/>
  <c r="S783" i="1"/>
  <c r="S784" i="1"/>
  <c r="S786" i="1"/>
  <c r="U782" i="1"/>
  <c r="U785" i="1"/>
  <c r="U783" i="1"/>
  <c r="U784" i="1"/>
  <c r="U786" i="1"/>
  <c r="X782" i="1"/>
  <c r="AA782" i="1" s="1"/>
  <c r="X785" i="1"/>
  <c r="AA785" i="1" s="1"/>
  <c r="X783" i="1"/>
  <c r="AA783" i="1" s="1"/>
  <c r="X784" i="1"/>
  <c r="AA784" i="1" s="1"/>
  <c r="X786" i="1"/>
  <c r="AA786" i="1" s="1"/>
  <c r="AF782" i="1"/>
  <c r="AF785" i="1"/>
  <c r="AF783" i="1"/>
  <c r="AF784" i="1"/>
  <c r="AF786" i="1"/>
  <c r="AG782" i="1"/>
  <c r="AG785" i="1"/>
  <c r="AG783" i="1"/>
  <c r="AG784" i="1"/>
  <c r="AG786" i="1"/>
  <c r="AK782" i="1"/>
  <c r="AK785" i="1"/>
  <c r="AK783" i="1"/>
  <c r="AK784" i="1"/>
  <c r="AK786" i="1"/>
  <c r="AN783" i="1"/>
  <c r="AQ782" i="1"/>
  <c r="AQ785" i="1"/>
  <c r="AQ783" i="1"/>
  <c r="AQ784" i="1"/>
  <c r="AQ786" i="1"/>
  <c r="A1006" i="1"/>
  <c r="A1038" i="1"/>
  <c r="A1007" i="1"/>
  <c r="A1035" i="1"/>
  <c r="A1008" i="1"/>
  <c r="A1009" i="1"/>
  <c r="A1010" i="1"/>
  <c r="A1011" i="1"/>
  <c r="A1012" i="1"/>
  <c r="A1013" i="1"/>
  <c r="A1014" i="1"/>
  <c r="A1015" i="1"/>
  <c r="A1016" i="1"/>
  <c r="A1017" i="1"/>
  <c r="A387" i="1"/>
  <c r="A1018" i="1"/>
  <c r="A1019" i="1"/>
  <c r="A861" i="1"/>
  <c r="A2314" i="1"/>
  <c r="A2233" i="1"/>
  <c r="A860" i="1"/>
  <c r="R1006" i="1"/>
  <c r="R1038" i="1"/>
  <c r="R1007" i="1"/>
  <c r="R1035" i="1"/>
  <c r="R1008" i="1"/>
  <c r="R1009" i="1"/>
  <c r="R1010" i="1"/>
  <c r="R1011" i="1"/>
  <c r="R1012" i="1"/>
  <c r="R1013" i="1"/>
  <c r="R1014" i="1"/>
  <c r="R1015" i="1"/>
  <c r="R1016" i="1"/>
  <c r="R1017" i="1"/>
  <c r="R387" i="1"/>
  <c r="R1018" i="1"/>
  <c r="R1019" i="1"/>
  <c r="R861" i="1"/>
  <c r="R2314" i="1"/>
  <c r="R2233" i="1"/>
  <c r="R860" i="1"/>
  <c r="S1038" i="1"/>
  <c r="S1035" i="1"/>
  <c r="S1009" i="1"/>
  <c r="S1010" i="1"/>
  <c r="S1011" i="1"/>
  <c r="S1012" i="1"/>
  <c r="S1014" i="1"/>
  <c r="S1015" i="1"/>
  <c r="S1016" i="1"/>
  <c r="S1017" i="1"/>
  <c r="S387" i="1"/>
  <c r="S1019" i="1"/>
  <c r="S861" i="1"/>
  <c r="U1006" i="1"/>
  <c r="U1038" i="1"/>
  <c r="U1007" i="1"/>
  <c r="U1035" i="1"/>
  <c r="U1008" i="1"/>
  <c r="U1009" i="1"/>
  <c r="U1010" i="1"/>
  <c r="U1011" i="1"/>
  <c r="U1012" i="1"/>
  <c r="U1013" i="1"/>
  <c r="U1014" i="1"/>
  <c r="U1015" i="1"/>
  <c r="U1016" i="1"/>
  <c r="U1017" i="1"/>
  <c r="U387" i="1"/>
  <c r="U1018" i="1"/>
  <c r="U1019" i="1"/>
  <c r="U861" i="1"/>
  <c r="U2314" i="1"/>
  <c r="U2233" i="1"/>
  <c r="U860" i="1"/>
  <c r="X1006" i="1"/>
  <c r="AA1006" i="1" s="1"/>
  <c r="X1038" i="1"/>
  <c r="AA1038" i="1" s="1"/>
  <c r="X1007" i="1"/>
  <c r="AA1007" i="1" s="1"/>
  <c r="X1035" i="1"/>
  <c r="AA1035" i="1" s="1"/>
  <c r="X1008" i="1"/>
  <c r="AA1008" i="1" s="1"/>
  <c r="X1009" i="1"/>
  <c r="AA1009" i="1" s="1"/>
  <c r="X1010" i="1"/>
  <c r="AA1010" i="1" s="1"/>
  <c r="X1011" i="1"/>
  <c r="AA1011" i="1" s="1"/>
  <c r="X1012" i="1"/>
  <c r="AA1012" i="1" s="1"/>
  <c r="X1013" i="1"/>
  <c r="AA1013" i="1" s="1"/>
  <c r="X1014" i="1"/>
  <c r="AA1014" i="1" s="1"/>
  <c r="X1015" i="1"/>
  <c r="AA1015" i="1" s="1"/>
  <c r="X1016" i="1"/>
  <c r="AA1016" i="1" s="1"/>
  <c r="X1017" i="1"/>
  <c r="AA1017" i="1" s="1"/>
  <c r="X387" i="1"/>
  <c r="AA387" i="1" s="1"/>
  <c r="X1018" i="1"/>
  <c r="AA1018" i="1" s="1"/>
  <c r="X1019" i="1"/>
  <c r="AA1019" i="1" s="1"/>
  <c r="X861" i="1"/>
  <c r="AA861" i="1" s="1"/>
  <c r="X2314" i="1"/>
  <c r="AA2314" i="1" s="1"/>
  <c r="X2233" i="1"/>
  <c r="AA2233" i="1" s="1"/>
  <c r="X860" i="1"/>
  <c r="AA860" i="1" s="1"/>
  <c r="AF1038" i="1"/>
  <c r="AF1035" i="1"/>
  <c r="AF1009" i="1"/>
  <c r="AF1010" i="1"/>
  <c r="AF1011" i="1"/>
  <c r="AF1012" i="1"/>
  <c r="AF1014" i="1"/>
  <c r="AF1015" i="1"/>
  <c r="AF1016" i="1"/>
  <c r="AF1017" i="1"/>
  <c r="AF387" i="1"/>
  <c r="AF1019" i="1"/>
  <c r="AF861" i="1"/>
  <c r="AG1038" i="1"/>
  <c r="AG1035" i="1"/>
  <c r="AG1009" i="1"/>
  <c r="AG1010" i="1"/>
  <c r="AG1011" i="1"/>
  <c r="AG1012" i="1"/>
  <c r="AG1014" i="1"/>
  <c r="AG1015" i="1"/>
  <c r="AG1016" i="1"/>
  <c r="AG1017" i="1"/>
  <c r="AG387" i="1"/>
  <c r="AG1019" i="1"/>
  <c r="AG861" i="1"/>
  <c r="AK1006" i="1"/>
  <c r="AK1038" i="1"/>
  <c r="AK1007" i="1"/>
  <c r="AK1035" i="1"/>
  <c r="AK1008" i="1"/>
  <c r="AK1009" i="1"/>
  <c r="AK1010" i="1"/>
  <c r="AK1011" i="1"/>
  <c r="AK1012" i="1"/>
  <c r="AK1013" i="1"/>
  <c r="AK1014" i="1"/>
  <c r="AK1015" i="1"/>
  <c r="AK1016" i="1"/>
  <c r="AK1017" i="1"/>
  <c r="AK387" i="1"/>
  <c r="AK1018" i="1"/>
  <c r="AK1019" i="1"/>
  <c r="AK861" i="1"/>
  <c r="AK2314" i="1"/>
  <c r="AK2233" i="1"/>
  <c r="AK860" i="1"/>
  <c r="AQ1006" i="1"/>
  <c r="AQ1038" i="1"/>
  <c r="AQ1007" i="1"/>
  <c r="AQ1035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861" i="1"/>
  <c r="AQ2314" i="1"/>
  <c r="AQ2233" i="1"/>
  <c r="AQ860" i="1"/>
  <c r="A1246" i="1"/>
  <c r="A1247" i="1"/>
  <c r="A1248" i="1"/>
  <c r="A1249" i="1"/>
  <c r="A1250" i="1"/>
  <c r="A1251" i="1"/>
  <c r="A1252" i="1"/>
  <c r="A1253" i="1"/>
  <c r="A1254" i="1"/>
  <c r="R1246" i="1"/>
  <c r="R1247" i="1"/>
  <c r="R1248" i="1"/>
  <c r="R1249" i="1"/>
  <c r="R1250" i="1"/>
  <c r="R1251" i="1"/>
  <c r="R1253" i="1"/>
  <c r="R1254" i="1"/>
  <c r="S1246" i="1"/>
  <c r="S1247" i="1"/>
  <c r="S1248" i="1"/>
  <c r="S1249" i="1"/>
  <c r="S1250" i="1"/>
  <c r="S1251" i="1"/>
  <c r="S1252" i="1"/>
  <c r="S1253" i="1"/>
  <c r="S1254" i="1"/>
  <c r="U1246" i="1"/>
  <c r="U1247" i="1"/>
  <c r="U1248" i="1"/>
  <c r="U1249" i="1"/>
  <c r="U1250" i="1"/>
  <c r="U1251" i="1"/>
  <c r="U1252" i="1"/>
  <c r="U1253" i="1"/>
  <c r="U1254" i="1"/>
  <c r="X1246" i="1"/>
  <c r="AA1246" i="1" s="1"/>
  <c r="X1247" i="1"/>
  <c r="AA1247" i="1" s="1"/>
  <c r="X1248" i="1"/>
  <c r="AA1248" i="1" s="1"/>
  <c r="X1249" i="1"/>
  <c r="AA1249" i="1" s="1"/>
  <c r="X1250" i="1"/>
  <c r="AA1250" i="1" s="1"/>
  <c r="X1251" i="1"/>
  <c r="AA1251" i="1" s="1"/>
  <c r="X1252" i="1"/>
  <c r="AA1252" i="1" s="1"/>
  <c r="X1253" i="1"/>
  <c r="AA1253" i="1" s="1"/>
  <c r="X1254" i="1"/>
  <c r="AA1254" i="1" s="1"/>
  <c r="AF1246" i="1"/>
  <c r="AF1247" i="1"/>
  <c r="AF1248" i="1"/>
  <c r="AF1249" i="1"/>
  <c r="AF1250" i="1"/>
  <c r="AF1251" i="1"/>
  <c r="AF1252" i="1"/>
  <c r="AF1253" i="1"/>
  <c r="AF1254" i="1"/>
  <c r="AG1246" i="1"/>
  <c r="AG1247" i="1"/>
  <c r="AG1248" i="1"/>
  <c r="AG1249" i="1"/>
  <c r="AG1250" i="1"/>
  <c r="AG1251" i="1"/>
  <c r="AG1252" i="1"/>
  <c r="AG1253" i="1"/>
  <c r="AG1254" i="1"/>
  <c r="AK1246" i="1"/>
  <c r="AK1247" i="1"/>
  <c r="AK1248" i="1"/>
  <c r="AK1249" i="1"/>
  <c r="AK1250" i="1"/>
  <c r="AK1251" i="1"/>
  <c r="AK1252" i="1"/>
  <c r="AK1253" i="1"/>
  <c r="AK1254" i="1"/>
  <c r="AQ1246" i="1"/>
  <c r="AQ1247" i="1"/>
  <c r="AQ1248" i="1"/>
  <c r="AQ1249" i="1"/>
  <c r="AQ1250" i="1"/>
  <c r="AQ1251" i="1"/>
  <c r="AQ1252" i="1"/>
  <c r="AQ1253" i="1"/>
  <c r="AQ1254" i="1"/>
  <c r="A353" i="1"/>
  <c r="R353" i="1"/>
  <c r="S353" i="1"/>
  <c r="U353" i="1"/>
  <c r="X353" i="1"/>
  <c r="AA353" i="1" s="1"/>
  <c r="AF353" i="1"/>
  <c r="AG353" i="1"/>
  <c r="AK353" i="1"/>
  <c r="AQ353" i="1"/>
  <c r="A1379" i="1"/>
  <c r="R1379" i="1"/>
  <c r="S1379" i="1"/>
  <c r="U1379" i="1"/>
  <c r="X1379" i="1"/>
  <c r="AA1379" i="1" s="1"/>
  <c r="AF1379" i="1"/>
  <c r="AG1379" i="1"/>
  <c r="AK1379" i="1"/>
  <c r="AQ1379" i="1"/>
  <c r="A1477" i="1"/>
  <c r="R1477" i="1"/>
  <c r="S1477" i="1"/>
  <c r="U1477" i="1"/>
  <c r="X1477" i="1"/>
  <c r="AA1477" i="1" s="1"/>
  <c r="AF1477" i="1"/>
  <c r="AG1477" i="1"/>
  <c r="AK1477" i="1"/>
  <c r="AQ1477" i="1"/>
  <c r="A835" i="1"/>
  <c r="R835" i="1"/>
  <c r="S835" i="1"/>
  <c r="U835" i="1"/>
  <c r="X835" i="1"/>
  <c r="AA835" i="1" s="1"/>
  <c r="AF835" i="1"/>
  <c r="AG835" i="1"/>
  <c r="AK835" i="1"/>
  <c r="AQ835" i="1"/>
  <c r="A1385" i="1"/>
  <c r="R1385" i="1"/>
  <c r="S1385" i="1"/>
  <c r="U1385" i="1"/>
  <c r="X1385" i="1"/>
  <c r="AA1385" i="1" s="1"/>
  <c r="AF1385" i="1"/>
  <c r="AG1385" i="1"/>
  <c r="AK1385" i="1"/>
  <c r="AQ1385" i="1"/>
  <c r="A1504" i="1"/>
  <c r="R1504" i="1"/>
  <c r="S1504" i="1"/>
  <c r="U1504" i="1"/>
  <c r="X1504" i="1"/>
  <c r="AA1504" i="1" s="1"/>
  <c r="AF1504" i="1"/>
  <c r="AG1504" i="1"/>
  <c r="AK1504" i="1"/>
  <c r="AQ1504" i="1"/>
  <c r="A848" i="1"/>
  <c r="R848" i="1"/>
  <c r="S848" i="1"/>
  <c r="U848" i="1"/>
  <c r="X848" i="1"/>
  <c r="AA848" i="1" s="1"/>
  <c r="AF848" i="1"/>
  <c r="AG848" i="1"/>
  <c r="AK848" i="1"/>
  <c r="AQ848" i="1"/>
  <c r="A1416" i="1"/>
  <c r="R1416" i="1"/>
  <c r="S1416" i="1"/>
  <c r="U1416" i="1"/>
  <c r="X1416" i="1"/>
  <c r="AA1416" i="1" s="1"/>
  <c r="AF1416" i="1"/>
  <c r="AG1416" i="1"/>
  <c r="AK1416" i="1"/>
  <c r="AQ1416" i="1"/>
  <c r="A1503" i="1"/>
  <c r="R1503" i="1"/>
  <c r="S1503" i="1"/>
  <c r="U1503" i="1"/>
  <c r="X1503" i="1"/>
  <c r="AA1503" i="1" s="1"/>
  <c r="AF1503" i="1"/>
  <c r="AG1503" i="1"/>
  <c r="AK1503" i="1"/>
  <c r="AQ1503" i="1"/>
  <c r="A847" i="1"/>
  <c r="R847" i="1"/>
  <c r="S847" i="1"/>
  <c r="U847" i="1"/>
  <c r="X847" i="1"/>
  <c r="AA847" i="1" s="1"/>
  <c r="AF847" i="1"/>
  <c r="AG847" i="1"/>
  <c r="AK847" i="1"/>
  <c r="AQ847" i="1"/>
  <c r="A1439" i="1"/>
  <c r="R1439" i="1"/>
  <c r="S1439" i="1"/>
  <c r="U1439" i="1"/>
  <c r="X1439" i="1"/>
  <c r="AA1439" i="1" s="1"/>
  <c r="AF1439" i="1"/>
  <c r="AG1439" i="1"/>
  <c r="AK1439" i="1"/>
  <c r="AQ1439" i="1"/>
  <c r="D1384" i="1"/>
  <c r="C1384" i="1"/>
  <c r="D1466" i="1"/>
  <c r="C1466" i="1"/>
  <c r="A1466" i="1"/>
  <c r="R1466" i="1"/>
  <c r="S1466" i="1"/>
  <c r="U1466" i="1"/>
  <c r="X1466" i="1"/>
  <c r="AA1466" i="1" s="1"/>
  <c r="AF1466" i="1"/>
  <c r="AG1466" i="1"/>
  <c r="AK1466" i="1"/>
  <c r="AQ1466" i="1"/>
  <c r="A1384" i="1"/>
  <c r="R1384" i="1"/>
  <c r="S1384" i="1"/>
  <c r="U1384" i="1"/>
  <c r="X1384" i="1"/>
  <c r="AA1384" i="1" s="1"/>
  <c r="AF1384" i="1"/>
  <c r="AG1384" i="1"/>
  <c r="AE1384" i="1" s="1"/>
  <c r="AK1384" i="1"/>
  <c r="AQ1384" i="1"/>
  <c r="A1404" i="1"/>
  <c r="R1404" i="1"/>
  <c r="S1404" i="1"/>
  <c r="U1404" i="1"/>
  <c r="X1404" i="1"/>
  <c r="AA1404" i="1" s="1"/>
  <c r="AF1404" i="1"/>
  <c r="AG1404" i="1"/>
  <c r="AK1404" i="1"/>
  <c r="AQ1404" i="1"/>
  <c r="A2316" i="1"/>
  <c r="R2316" i="1"/>
  <c r="S2316" i="1"/>
  <c r="U2316" i="1"/>
  <c r="X2316" i="1"/>
  <c r="AA2316" i="1" s="1"/>
  <c r="AF2316" i="1"/>
  <c r="AG2316" i="1"/>
  <c r="AE2316" i="1" s="1"/>
  <c r="AK2316" i="1"/>
  <c r="AM2316" i="1"/>
  <c r="AQ2316" i="1"/>
  <c r="A2259" i="1"/>
  <c r="R2259" i="1"/>
  <c r="S2259" i="1"/>
  <c r="U2259" i="1"/>
  <c r="X2259" i="1"/>
  <c r="AA2259" i="1" s="1"/>
  <c r="AF2259" i="1"/>
  <c r="AG2259" i="1"/>
  <c r="AK2259" i="1"/>
  <c r="AQ2259" i="1"/>
  <c r="AN1920" i="1" l="1"/>
  <c r="AN2260" i="1"/>
  <c r="AN2245" i="1"/>
  <c r="AN874" i="1"/>
  <c r="AN2244" i="1"/>
  <c r="AN2242" i="1"/>
  <c r="AN785" i="1"/>
  <c r="AN784" i="1"/>
  <c r="AN782" i="1"/>
  <c r="AN786" i="1"/>
  <c r="AN1011" i="1"/>
  <c r="AN1250" i="1"/>
  <c r="AN1017" i="1"/>
  <c r="AN1038" i="1"/>
  <c r="AN1015" i="1"/>
  <c r="AN1012" i="1"/>
  <c r="AN1035" i="1"/>
  <c r="AN1019" i="1"/>
  <c r="AN1009" i="1"/>
  <c r="AN1016" i="1"/>
  <c r="AN861" i="1"/>
  <c r="AF1006" i="1"/>
  <c r="S1006" i="1"/>
  <c r="AG1006" i="1"/>
  <c r="AN387" i="1"/>
  <c r="AN1010" i="1"/>
  <c r="AN1014" i="1"/>
  <c r="AN1253" i="1"/>
  <c r="AN1248" i="1"/>
  <c r="AN1252" i="1"/>
  <c r="AN353" i="1"/>
  <c r="AN1247" i="1"/>
  <c r="AN1251" i="1"/>
  <c r="AN1249" i="1"/>
  <c r="AN1254" i="1"/>
  <c r="AN1246" i="1"/>
  <c r="AN1477" i="1"/>
  <c r="AN835" i="1"/>
  <c r="AN1379" i="1"/>
  <c r="AN1385" i="1"/>
  <c r="AN1504" i="1"/>
  <c r="AN1416" i="1"/>
  <c r="AN848" i="1"/>
  <c r="AN1503" i="1"/>
  <c r="AN847" i="1"/>
  <c r="AN1439" i="1"/>
  <c r="AN1466" i="1"/>
  <c r="AN1384" i="1"/>
  <c r="AN1404" i="1"/>
  <c r="AN2316" i="1"/>
  <c r="AN2259" i="1"/>
  <c r="A2228" i="1"/>
  <c r="A2229" i="1"/>
  <c r="R2228" i="1"/>
  <c r="R2229" i="1"/>
  <c r="S2228" i="1"/>
  <c r="S2229" i="1"/>
  <c r="U2228" i="1"/>
  <c r="U2229" i="1"/>
  <c r="X2228" i="1"/>
  <c r="AA2228" i="1" s="1"/>
  <c r="X2229" i="1"/>
  <c r="AA2229" i="1" s="1"/>
  <c r="AF2228" i="1"/>
  <c r="AF2229" i="1"/>
  <c r="AG2228" i="1"/>
  <c r="AG2229" i="1"/>
  <c r="AK2228" i="1"/>
  <c r="AK2229" i="1"/>
  <c r="AQ2228" i="1"/>
  <c r="AQ2229" i="1"/>
  <c r="A84" i="1"/>
  <c r="R84" i="1"/>
  <c r="S84" i="1"/>
  <c r="U84" i="1"/>
  <c r="X84" i="1"/>
  <c r="AA84" i="1" s="1"/>
  <c r="AF84" i="1"/>
  <c r="AG84" i="1"/>
  <c r="AK84" i="1"/>
  <c r="AQ84" i="1"/>
  <c r="A77" i="1"/>
  <c r="R77" i="1"/>
  <c r="S77" i="1"/>
  <c r="U77" i="1"/>
  <c r="X77" i="1"/>
  <c r="AA77" i="1" s="1"/>
  <c r="AF77" i="1"/>
  <c r="AG77" i="1"/>
  <c r="AK77" i="1"/>
  <c r="AQ77" i="1"/>
  <c r="A81" i="1"/>
  <c r="R81" i="1"/>
  <c r="S81" i="1"/>
  <c r="U81" i="1"/>
  <c r="X81" i="1"/>
  <c r="AA81" i="1" s="1"/>
  <c r="AF81" i="1"/>
  <c r="AG81" i="1"/>
  <c r="AK81" i="1"/>
  <c r="AQ81" i="1"/>
  <c r="A83" i="1"/>
  <c r="R83" i="1"/>
  <c r="S83" i="1"/>
  <c r="U83" i="1"/>
  <c r="X83" i="1"/>
  <c r="AA83" i="1" s="1"/>
  <c r="AF83" i="1"/>
  <c r="AG83" i="1"/>
  <c r="AK83" i="1"/>
  <c r="AQ83" i="1"/>
  <c r="A80" i="1"/>
  <c r="R80" i="1"/>
  <c r="S80" i="1"/>
  <c r="U80" i="1"/>
  <c r="X80" i="1"/>
  <c r="AA80" i="1" s="1"/>
  <c r="AF80" i="1"/>
  <c r="AG80" i="1"/>
  <c r="AK80" i="1"/>
  <c r="AQ80" i="1"/>
  <c r="A76" i="1"/>
  <c r="R76" i="1"/>
  <c r="S76" i="1"/>
  <c r="U76" i="1"/>
  <c r="X76" i="1"/>
  <c r="AA76" i="1" s="1"/>
  <c r="AF76" i="1"/>
  <c r="AG76" i="1"/>
  <c r="AK76" i="1"/>
  <c r="AQ76" i="1"/>
  <c r="AN1006" i="1" l="1"/>
  <c r="AN2229" i="1"/>
  <c r="AN2228" i="1"/>
  <c r="AN84" i="1"/>
  <c r="AN77" i="1"/>
  <c r="AN80" i="1"/>
  <c r="AN81" i="1"/>
  <c r="AN76" i="1"/>
  <c r="AN83" i="1"/>
  <c r="A1271" i="1" l="1"/>
  <c r="R1271" i="1"/>
  <c r="S1271" i="1"/>
  <c r="U1271" i="1"/>
  <c r="X1271" i="1"/>
  <c r="AA1271" i="1" s="1"/>
  <c r="AF1271" i="1"/>
  <c r="AG1271" i="1"/>
  <c r="AK1271" i="1"/>
  <c r="AQ1271" i="1"/>
  <c r="D1271" i="1"/>
  <c r="C1271" i="1"/>
  <c r="C1869" i="1"/>
  <c r="A1270" i="1"/>
  <c r="R1270" i="1"/>
  <c r="S1270" i="1"/>
  <c r="U1270" i="1"/>
  <c r="X1270" i="1"/>
  <c r="AA1270" i="1" s="1"/>
  <c r="AF1270" i="1"/>
  <c r="AG1270" i="1"/>
  <c r="AK1270" i="1"/>
  <c r="AQ1270" i="1"/>
  <c r="D1270" i="1"/>
  <c r="C1270" i="1"/>
  <c r="A1269" i="1"/>
  <c r="R1269" i="1"/>
  <c r="S1269" i="1"/>
  <c r="U1269" i="1"/>
  <c r="X1269" i="1"/>
  <c r="AA1269" i="1" s="1"/>
  <c r="AF1269" i="1"/>
  <c r="AG1269" i="1"/>
  <c r="AK1269" i="1"/>
  <c r="AQ1269" i="1"/>
  <c r="D1269" i="1"/>
  <c r="C1269" i="1"/>
  <c r="A1268" i="1"/>
  <c r="R1268" i="1"/>
  <c r="S1268" i="1"/>
  <c r="U1268" i="1"/>
  <c r="X1268" i="1"/>
  <c r="AA1268" i="1" s="1"/>
  <c r="AF1268" i="1"/>
  <c r="AG1268" i="1"/>
  <c r="AK1268" i="1"/>
  <c r="AQ1268" i="1"/>
  <c r="D1268" i="1"/>
  <c r="C1268" i="1"/>
  <c r="A2258" i="1"/>
  <c r="R2258" i="1"/>
  <c r="S2258" i="1"/>
  <c r="U2258" i="1"/>
  <c r="X2258" i="1"/>
  <c r="AA2258" i="1" s="1"/>
  <c r="AF2258" i="1"/>
  <c r="AG2258" i="1"/>
  <c r="AK2258" i="1"/>
  <c r="AQ2258" i="1"/>
  <c r="A2257" i="1"/>
  <c r="R2257" i="1"/>
  <c r="S2257" i="1"/>
  <c r="U2257" i="1"/>
  <c r="X2257" i="1"/>
  <c r="AA2257" i="1" s="1"/>
  <c r="AF2257" i="1"/>
  <c r="AG2257" i="1"/>
  <c r="AK2257" i="1"/>
  <c r="AQ2257" i="1"/>
  <c r="A2256" i="1"/>
  <c r="R2256" i="1"/>
  <c r="S2256" i="1"/>
  <c r="U2256" i="1"/>
  <c r="X2256" i="1"/>
  <c r="AA2256" i="1" s="1"/>
  <c r="AF2256" i="1"/>
  <c r="AG2256" i="1"/>
  <c r="AK2256" i="1"/>
  <c r="AQ2256" i="1"/>
  <c r="A2255" i="1"/>
  <c r="R2255" i="1"/>
  <c r="S2255" i="1"/>
  <c r="U2255" i="1"/>
  <c r="X2255" i="1"/>
  <c r="AA2255" i="1" s="1"/>
  <c r="AF2255" i="1"/>
  <c r="AG2255" i="1"/>
  <c r="AK2255" i="1"/>
  <c r="AQ2255" i="1"/>
  <c r="A2254" i="1"/>
  <c r="R2254" i="1"/>
  <c r="S2254" i="1"/>
  <c r="U2254" i="1"/>
  <c r="X2254" i="1"/>
  <c r="AA2254" i="1" s="1"/>
  <c r="AF2254" i="1"/>
  <c r="AG2254" i="1"/>
  <c r="AK2254" i="1"/>
  <c r="AQ2254" i="1"/>
  <c r="A2253" i="1"/>
  <c r="R2253" i="1"/>
  <c r="S2253" i="1"/>
  <c r="U2253" i="1"/>
  <c r="X2253" i="1"/>
  <c r="AA2253" i="1" s="1"/>
  <c r="AF2253" i="1"/>
  <c r="AG2253" i="1"/>
  <c r="AK2253" i="1"/>
  <c r="AQ2253" i="1"/>
  <c r="A2243" i="1"/>
  <c r="R2243" i="1"/>
  <c r="S2243" i="1"/>
  <c r="U2243" i="1"/>
  <c r="X2243" i="1"/>
  <c r="AA2243" i="1" s="1"/>
  <c r="AF2243" i="1"/>
  <c r="AG2243" i="1"/>
  <c r="AK2243" i="1"/>
  <c r="AQ2243" i="1"/>
  <c r="D2243" i="1"/>
  <c r="C2243" i="1"/>
  <c r="A1312" i="1"/>
  <c r="R1312" i="1"/>
  <c r="S1312" i="1"/>
  <c r="U1312" i="1"/>
  <c r="X1312" i="1"/>
  <c r="AA1312" i="1" s="1"/>
  <c r="AF1312" i="1"/>
  <c r="AG1312" i="1"/>
  <c r="AK1312" i="1"/>
  <c r="AQ1312" i="1"/>
  <c r="A1853" i="1"/>
  <c r="U1853" i="1"/>
  <c r="X1853" i="1"/>
  <c r="AA1853" i="1" s="1"/>
  <c r="AF1853" i="1"/>
  <c r="AG1853" i="1"/>
  <c r="AK1853" i="1"/>
  <c r="AM1853" i="1"/>
  <c r="AQ1853" i="1"/>
  <c r="S1853" i="1"/>
  <c r="R1853" i="1"/>
  <c r="AN1271" i="1" l="1"/>
  <c r="AN1268" i="1"/>
  <c r="AN1270" i="1"/>
  <c r="AN1269" i="1"/>
  <c r="AN2258" i="1"/>
  <c r="AN2255" i="1"/>
  <c r="AN2257" i="1"/>
  <c r="AN2256" i="1"/>
  <c r="AN2243" i="1"/>
  <c r="AN2253" i="1"/>
  <c r="AN2254" i="1"/>
  <c r="AN1312" i="1"/>
  <c r="AN1853" i="1"/>
  <c r="AE1853" i="1"/>
  <c r="AQ534" i="1" l="1"/>
  <c r="AK534" i="1"/>
  <c r="AG534" i="1"/>
  <c r="AF534" i="1"/>
  <c r="X534" i="1"/>
  <c r="AA534" i="1" s="1"/>
  <c r="U534" i="1"/>
  <c r="A534" i="1"/>
  <c r="S534" i="1"/>
  <c r="R534" i="1"/>
  <c r="A535" i="1"/>
  <c r="U535" i="1"/>
  <c r="X535" i="1"/>
  <c r="AA535" i="1" s="1"/>
  <c r="AF535" i="1"/>
  <c r="AG535" i="1"/>
  <c r="AK535" i="1"/>
  <c r="AQ535" i="1"/>
  <c r="S535" i="1"/>
  <c r="R535" i="1"/>
  <c r="A1500" i="1"/>
  <c r="R1500" i="1"/>
  <c r="S1500" i="1"/>
  <c r="U1500" i="1"/>
  <c r="X1500" i="1"/>
  <c r="AA1500" i="1" s="1"/>
  <c r="AF1500" i="1"/>
  <c r="AG1500" i="1"/>
  <c r="AK1500" i="1"/>
  <c r="AQ1500" i="1"/>
  <c r="A845" i="1"/>
  <c r="R845" i="1"/>
  <c r="S845" i="1"/>
  <c r="U845" i="1"/>
  <c r="X845" i="1"/>
  <c r="AA845" i="1" s="1"/>
  <c r="AF845" i="1"/>
  <c r="AG845" i="1"/>
  <c r="AK845" i="1"/>
  <c r="AQ845" i="1"/>
  <c r="A1437" i="1"/>
  <c r="R1437" i="1"/>
  <c r="S1437" i="1"/>
  <c r="U1437" i="1"/>
  <c r="X1437" i="1"/>
  <c r="AA1437" i="1" s="1"/>
  <c r="AF1437" i="1"/>
  <c r="AG1437" i="1"/>
  <c r="AK1437" i="1"/>
  <c r="AQ1437" i="1"/>
  <c r="A1502" i="1"/>
  <c r="R1502" i="1"/>
  <c r="S1502" i="1"/>
  <c r="U1502" i="1"/>
  <c r="X1502" i="1"/>
  <c r="AA1502" i="1" s="1"/>
  <c r="AF1502" i="1"/>
  <c r="AG1502" i="1"/>
  <c r="AK1502" i="1"/>
  <c r="AQ1502" i="1"/>
  <c r="A844" i="1"/>
  <c r="R844" i="1"/>
  <c r="S844" i="1"/>
  <c r="U844" i="1"/>
  <c r="X844" i="1"/>
  <c r="AA844" i="1" s="1"/>
  <c r="AF844" i="1"/>
  <c r="AG844" i="1"/>
  <c r="AK844" i="1"/>
  <c r="AQ844" i="1"/>
  <c r="A1436" i="1"/>
  <c r="R1436" i="1"/>
  <c r="S1436" i="1"/>
  <c r="U1436" i="1"/>
  <c r="X1436" i="1"/>
  <c r="AA1436" i="1" s="1"/>
  <c r="AF1436" i="1"/>
  <c r="AG1436" i="1"/>
  <c r="AK1436" i="1"/>
  <c r="AQ1436" i="1"/>
  <c r="A599" i="1"/>
  <c r="U599" i="1"/>
  <c r="X599" i="1"/>
  <c r="AA599" i="1" s="1"/>
  <c r="AF599" i="1"/>
  <c r="AG599" i="1"/>
  <c r="AK599" i="1"/>
  <c r="AQ599" i="1"/>
  <c r="S599" i="1"/>
  <c r="R599" i="1"/>
  <c r="A543" i="1"/>
  <c r="R543" i="1"/>
  <c r="S543" i="1"/>
  <c r="U543" i="1"/>
  <c r="X543" i="1"/>
  <c r="AA543" i="1" s="1"/>
  <c r="AF543" i="1"/>
  <c r="AG543" i="1"/>
  <c r="AK543" i="1"/>
  <c r="AQ543" i="1"/>
  <c r="AN534" i="1" l="1"/>
  <c r="AN1500" i="1"/>
  <c r="AN535" i="1"/>
  <c r="AN1437" i="1"/>
  <c r="AN845" i="1"/>
  <c r="AN1502" i="1"/>
  <c r="AN1436" i="1"/>
  <c r="AN844" i="1"/>
  <c r="AN599" i="1"/>
  <c r="AN543" i="1"/>
  <c r="A2032" i="1" l="1"/>
  <c r="U2032" i="1"/>
  <c r="X2032" i="1"/>
  <c r="AA2032" i="1" s="1"/>
  <c r="AF2032" i="1"/>
  <c r="AG2032" i="1"/>
  <c r="AK2032" i="1"/>
  <c r="AQ2032" i="1"/>
  <c r="S2032" i="1"/>
  <c r="R2032" i="1"/>
  <c r="C2032" i="1"/>
  <c r="A731" i="1"/>
  <c r="U731" i="1"/>
  <c r="X731" i="1"/>
  <c r="AA731" i="1" s="1"/>
  <c r="AF731" i="1"/>
  <c r="AG731" i="1"/>
  <c r="AK731" i="1"/>
  <c r="AQ731" i="1"/>
  <c r="S731" i="1"/>
  <c r="R731" i="1"/>
  <c r="T1367" i="1"/>
  <c r="T1368" i="1"/>
  <c r="T1366" i="1"/>
  <c r="T1363" i="1"/>
  <c r="T1364" i="1"/>
  <c r="T1365" i="1"/>
  <c r="A1365" i="1"/>
  <c r="A1364" i="1"/>
  <c r="A1363" i="1"/>
  <c r="A1366" i="1"/>
  <c r="A1368" i="1"/>
  <c r="A1367" i="1"/>
  <c r="R1365" i="1"/>
  <c r="R1364" i="1"/>
  <c r="R1363" i="1"/>
  <c r="R1366" i="1"/>
  <c r="R1368" i="1"/>
  <c r="R1367" i="1"/>
  <c r="U1365" i="1"/>
  <c r="U1364" i="1"/>
  <c r="U1363" i="1"/>
  <c r="U1366" i="1"/>
  <c r="U1368" i="1"/>
  <c r="U1367" i="1"/>
  <c r="X1365" i="1"/>
  <c r="AA1365" i="1" s="1"/>
  <c r="X1364" i="1"/>
  <c r="AA1364" i="1" s="1"/>
  <c r="X1363" i="1"/>
  <c r="AA1363" i="1" s="1"/>
  <c r="X1366" i="1"/>
  <c r="AA1366" i="1" s="1"/>
  <c r="X1368" i="1"/>
  <c r="AA1368" i="1" s="1"/>
  <c r="X1367" i="1"/>
  <c r="AA1367" i="1" s="1"/>
  <c r="AK1365" i="1"/>
  <c r="AK1364" i="1"/>
  <c r="AK1363" i="1"/>
  <c r="AK1366" i="1"/>
  <c r="AK1368" i="1"/>
  <c r="AK1367" i="1"/>
  <c r="AQ1365" i="1"/>
  <c r="AQ1364" i="1"/>
  <c r="AQ1363" i="1"/>
  <c r="AQ1366" i="1"/>
  <c r="AQ1368" i="1"/>
  <c r="AQ1367" i="1"/>
  <c r="A1491" i="1"/>
  <c r="R1491" i="1"/>
  <c r="S1491" i="1"/>
  <c r="U1491" i="1"/>
  <c r="X1491" i="1"/>
  <c r="AA1491" i="1" s="1"/>
  <c r="AF1491" i="1"/>
  <c r="AG1491" i="1"/>
  <c r="AK1491" i="1"/>
  <c r="AQ1491" i="1"/>
  <c r="A1430" i="1"/>
  <c r="R1430" i="1"/>
  <c r="S1430" i="1"/>
  <c r="U1430" i="1"/>
  <c r="X1430" i="1"/>
  <c r="AA1430" i="1" s="1"/>
  <c r="AF1430" i="1"/>
  <c r="AG1430" i="1"/>
  <c r="AN1430" i="1" s="1"/>
  <c r="AK1430" i="1"/>
  <c r="AQ1430" i="1"/>
  <c r="A838" i="1"/>
  <c r="R838" i="1"/>
  <c r="S838" i="1"/>
  <c r="U838" i="1"/>
  <c r="X838" i="1"/>
  <c r="AA838" i="1" s="1"/>
  <c r="AF838" i="1"/>
  <c r="AG838" i="1"/>
  <c r="AK838" i="1"/>
  <c r="AQ838" i="1"/>
  <c r="S1363" i="1" l="1"/>
  <c r="S1364" i="1"/>
  <c r="S1366" i="1"/>
  <c r="S1368" i="1"/>
  <c r="S1365" i="1"/>
  <c r="AF1367" i="1"/>
  <c r="AN2032" i="1"/>
  <c r="AN731" i="1"/>
  <c r="AG1368" i="1"/>
  <c r="AF1368" i="1"/>
  <c r="AG1366" i="1"/>
  <c r="AF1363" i="1"/>
  <c r="AF1364" i="1"/>
  <c r="AG1363" i="1"/>
  <c r="AG1364" i="1"/>
  <c r="AF1366" i="1"/>
  <c r="S1367" i="1"/>
  <c r="AG1367" i="1"/>
  <c r="AG1365" i="1"/>
  <c r="AF1365" i="1"/>
  <c r="AN1491" i="1"/>
  <c r="AN838" i="1"/>
  <c r="A1930" i="1"/>
  <c r="R1930" i="1"/>
  <c r="S1930" i="1"/>
  <c r="U1930" i="1"/>
  <c r="X1930" i="1"/>
  <c r="AA1930" i="1" s="1"/>
  <c r="AF1930" i="1"/>
  <c r="AG1930" i="1"/>
  <c r="AK1930" i="1"/>
  <c r="AQ1930" i="1"/>
  <c r="AN1368" i="1" l="1"/>
  <c r="AN1366" i="1"/>
  <c r="AN1364" i="1"/>
  <c r="AN1363" i="1"/>
  <c r="AN1367" i="1"/>
  <c r="AN1365" i="1"/>
  <c r="AN1930" i="1"/>
  <c r="A2319" i="1" l="1"/>
  <c r="R2319" i="1"/>
  <c r="S2319" i="1"/>
  <c r="U2319" i="1"/>
  <c r="X2319" i="1"/>
  <c r="AA2319" i="1" s="1"/>
  <c r="AF2319" i="1"/>
  <c r="AG2319" i="1"/>
  <c r="AK2319" i="1"/>
  <c r="AM2319" i="1"/>
  <c r="AQ2319" i="1"/>
  <c r="A1696" i="1"/>
  <c r="R1696" i="1"/>
  <c r="S1696" i="1"/>
  <c r="U1696" i="1"/>
  <c r="X1696" i="1"/>
  <c r="AA1696" i="1" s="1"/>
  <c r="AF1696" i="1"/>
  <c r="AG1696" i="1"/>
  <c r="AK1696" i="1"/>
  <c r="AQ1696" i="1"/>
  <c r="A1695" i="1"/>
  <c r="R1695" i="1"/>
  <c r="S1695" i="1"/>
  <c r="U1695" i="1"/>
  <c r="X1695" i="1"/>
  <c r="AA1695" i="1" s="1"/>
  <c r="AF1695" i="1"/>
  <c r="AG1695" i="1"/>
  <c r="AK1695" i="1"/>
  <c r="AQ1695" i="1"/>
  <c r="A1691" i="1"/>
  <c r="R1691" i="1"/>
  <c r="S1691" i="1"/>
  <c r="U1691" i="1"/>
  <c r="X1691" i="1"/>
  <c r="AA1691" i="1" s="1"/>
  <c r="AF1691" i="1"/>
  <c r="AG1691" i="1"/>
  <c r="AK1691" i="1"/>
  <c r="AQ1691" i="1"/>
  <c r="A2320" i="1"/>
  <c r="R2320" i="1"/>
  <c r="S2320" i="1"/>
  <c r="U2320" i="1"/>
  <c r="X2320" i="1"/>
  <c r="AA2320" i="1" s="1"/>
  <c r="AF2320" i="1"/>
  <c r="AG2320" i="1"/>
  <c r="AK2320" i="1"/>
  <c r="AM2320" i="1"/>
  <c r="AQ2320" i="1"/>
  <c r="A1688" i="1"/>
  <c r="R1688" i="1"/>
  <c r="S1688" i="1"/>
  <c r="U1688" i="1"/>
  <c r="X1688" i="1"/>
  <c r="AA1688" i="1" s="1"/>
  <c r="AF1688" i="1"/>
  <c r="AG1688" i="1"/>
  <c r="AK1688" i="1"/>
  <c r="AQ1688" i="1"/>
  <c r="A1692" i="1"/>
  <c r="R1692" i="1"/>
  <c r="U1692" i="1"/>
  <c r="X1692" i="1"/>
  <c r="AA1692" i="1" s="1"/>
  <c r="AF1692" i="1"/>
  <c r="AG1692" i="1"/>
  <c r="AK1692" i="1"/>
  <c r="AQ1692" i="1"/>
  <c r="S1692" i="1" s="1"/>
  <c r="AN2319" i="1" l="1"/>
  <c r="AN1696" i="1"/>
  <c r="AE2319" i="1"/>
  <c r="AN2320" i="1"/>
  <c r="AN1695" i="1"/>
  <c r="AN1688" i="1"/>
  <c r="AN1692" i="1"/>
  <c r="AN1691" i="1"/>
  <c r="AE2320" i="1"/>
  <c r="A2072" i="1" l="1"/>
  <c r="U2072" i="1"/>
  <c r="X2072" i="1"/>
  <c r="AA2072" i="1" s="1"/>
  <c r="AF2072" i="1"/>
  <c r="AG2072" i="1"/>
  <c r="AK2072" i="1"/>
  <c r="AQ2072" i="1"/>
  <c r="S2072" i="1"/>
  <c r="R2072" i="1"/>
  <c r="C2072" i="1"/>
  <c r="A738" i="1"/>
  <c r="U738" i="1"/>
  <c r="X738" i="1"/>
  <c r="AA738" i="1" s="1"/>
  <c r="AF738" i="1"/>
  <c r="AG738" i="1"/>
  <c r="AK738" i="1"/>
  <c r="AQ738" i="1"/>
  <c r="S738" i="1"/>
  <c r="R738" i="1"/>
  <c r="A739" i="1"/>
  <c r="U739" i="1"/>
  <c r="X739" i="1"/>
  <c r="AA739" i="1" s="1"/>
  <c r="AF739" i="1"/>
  <c r="AG739" i="1"/>
  <c r="AK739" i="1"/>
  <c r="AQ739" i="1"/>
  <c r="S739" i="1"/>
  <c r="R739" i="1"/>
  <c r="A737" i="1"/>
  <c r="U737" i="1"/>
  <c r="X737" i="1"/>
  <c r="AA737" i="1" s="1"/>
  <c r="AF737" i="1"/>
  <c r="AG737" i="1"/>
  <c r="AK737" i="1"/>
  <c r="AQ737" i="1"/>
  <c r="S737" i="1"/>
  <c r="R737" i="1"/>
  <c r="A236" i="1"/>
  <c r="R236" i="1"/>
  <c r="S236" i="1"/>
  <c r="U236" i="1"/>
  <c r="X236" i="1"/>
  <c r="AA236" i="1" s="1"/>
  <c r="AF236" i="1"/>
  <c r="AG236" i="1"/>
  <c r="AK236" i="1"/>
  <c r="AQ236" i="1"/>
  <c r="A1467" i="1"/>
  <c r="R1467" i="1"/>
  <c r="S1467" i="1"/>
  <c r="U1467" i="1"/>
  <c r="X1467" i="1"/>
  <c r="AA1467" i="1" s="1"/>
  <c r="AF1467" i="1"/>
  <c r="AG1467" i="1"/>
  <c r="AK1467" i="1"/>
  <c r="AQ1467" i="1"/>
  <c r="A818" i="1"/>
  <c r="R818" i="1"/>
  <c r="S818" i="1"/>
  <c r="U818" i="1"/>
  <c r="X818" i="1"/>
  <c r="AA818" i="1" s="1"/>
  <c r="AF818" i="1"/>
  <c r="AG818" i="1"/>
  <c r="AK818" i="1"/>
  <c r="AQ818" i="1"/>
  <c r="A1411" i="1"/>
  <c r="R1411" i="1"/>
  <c r="S1411" i="1"/>
  <c r="U1411" i="1"/>
  <c r="X1411" i="1"/>
  <c r="AA1411" i="1" s="1"/>
  <c r="AF1411" i="1"/>
  <c r="AG1411" i="1"/>
  <c r="AK1411" i="1"/>
  <c r="AQ1411" i="1"/>
  <c r="A1501" i="1"/>
  <c r="R1501" i="1"/>
  <c r="S1501" i="1"/>
  <c r="U1501" i="1"/>
  <c r="X1501" i="1"/>
  <c r="AA1501" i="1" s="1"/>
  <c r="AF1501" i="1"/>
  <c r="AG1501" i="1"/>
  <c r="AK1501" i="1"/>
  <c r="AQ1501" i="1"/>
  <c r="A846" i="1"/>
  <c r="R846" i="1"/>
  <c r="S846" i="1"/>
  <c r="U846" i="1"/>
  <c r="X846" i="1"/>
  <c r="AA846" i="1" s="1"/>
  <c r="AF846" i="1"/>
  <c r="AG846" i="1"/>
  <c r="AK846" i="1"/>
  <c r="AQ846" i="1"/>
  <c r="A1438" i="1"/>
  <c r="R1438" i="1"/>
  <c r="S1438" i="1"/>
  <c r="U1438" i="1"/>
  <c r="X1438" i="1"/>
  <c r="AA1438" i="1" s="1"/>
  <c r="AF1438" i="1"/>
  <c r="AG1438" i="1"/>
  <c r="AK1438" i="1"/>
  <c r="AQ1438" i="1"/>
  <c r="A722" i="1"/>
  <c r="U722" i="1"/>
  <c r="X722" i="1"/>
  <c r="AA722" i="1" s="1"/>
  <c r="AF722" i="1"/>
  <c r="AG722" i="1"/>
  <c r="AE722" i="1" s="1"/>
  <c r="AK722" i="1"/>
  <c r="AM722" i="1"/>
  <c r="AQ722" i="1"/>
  <c r="S722" i="1"/>
  <c r="R722" i="1"/>
  <c r="A1110" i="1"/>
  <c r="R1110" i="1"/>
  <c r="S1110" i="1"/>
  <c r="U1110" i="1"/>
  <c r="X1110" i="1"/>
  <c r="AA1110" i="1" s="1"/>
  <c r="AF1110" i="1"/>
  <c r="AG1110" i="1"/>
  <c r="AK1110" i="1"/>
  <c r="AQ1110" i="1"/>
  <c r="U1675" i="1"/>
  <c r="U1674" i="1"/>
  <c r="U1673" i="1"/>
  <c r="U1672" i="1"/>
  <c r="U1671" i="1"/>
  <c r="U1670" i="1"/>
  <c r="U1667" i="1"/>
  <c r="U1669" i="1"/>
  <c r="U1668" i="1"/>
  <c r="AQ1669" i="1"/>
  <c r="AQ1668" i="1"/>
  <c r="R1670" i="1"/>
  <c r="R1667" i="1"/>
  <c r="R1669" i="1"/>
  <c r="R1668" i="1"/>
  <c r="A1667" i="1"/>
  <c r="A1670" i="1"/>
  <c r="A1671" i="1"/>
  <c r="A1672" i="1"/>
  <c r="A1673" i="1"/>
  <c r="A1674" i="1"/>
  <c r="A1675" i="1"/>
  <c r="R1671" i="1"/>
  <c r="R1672" i="1"/>
  <c r="R1673" i="1"/>
  <c r="R1674" i="1"/>
  <c r="R1675" i="1"/>
  <c r="S1668" i="1"/>
  <c r="S1669" i="1"/>
  <c r="S1667" i="1"/>
  <c r="S1670" i="1"/>
  <c r="S1671" i="1"/>
  <c r="S1672" i="1"/>
  <c r="S1673" i="1"/>
  <c r="S1674" i="1"/>
  <c r="S1675" i="1"/>
  <c r="X1668" i="1"/>
  <c r="AA1668" i="1" s="1"/>
  <c r="X1669" i="1"/>
  <c r="AA1669" i="1" s="1"/>
  <c r="X1667" i="1"/>
  <c r="AA1667" i="1" s="1"/>
  <c r="X1670" i="1"/>
  <c r="AA1670" i="1" s="1"/>
  <c r="X1671" i="1"/>
  <c r="AA1671" i="1" s="1"/>
  <c r="X1672" i="1"/>
  <c r="AA1672" i="1" s="1"/>
  <c r="X1673" i="1"/>
  <c r="AA1673" i="1" s="1"/>
  <c r="X1674" i="1"/>
  <c r="AA1674" i="1" s="1"/>
  <c r="X1675" i="1"/>
  <c r="AA1675" i="1" s="1"/>
  <c r="AF1668" i="1"/>
  <c r="AF1669" i="1"/>
  <c r="AF1667" i="1"/>
  <c r="AF1670" i="1"/>
  <c r="AF1671" i="1"/>
  <c r="AF1672" i="1"/>
  <c r="AF1673" i="1"/>
  <c r="AF1674" i="1"/>
  <c r="AF1675" i="1"/>
  <c r="AG1668" i="1"/>
  <c r="AG1669" i="1"/>
  <c r="AG1667" i="1"/>
  <c r="AN1667" i="1" s="1"/>
  <c r="AG1670" i="1"/>
  <c r="AN1670" i="1" s="1"/>
  <c r="AG1671" i="1"/>
  <c r="AG1672" i="1"/>
  <c r="AG1673" i="1"/>
  <c r="AG1674" i="1"/>
  <c r="AG1675" i="1"/>
  <c r="AK1668" i="1"/>
  <c r="AK1669" i="1"/>
  <c r="AK1667" i="1"/>
  <c r="AK1670" i="1"/>
  <c r="AK1671" i="1"/>
  <c r="AK1672" i="1"/>
  <c r="AK1673" i="1"/>
  <c r="AK1674" i="1"/>
  <c r="AK1675" i="1"/>
  <c r="AQ1667" i="1"/>
  <c r="AQ1670" i="1"/>
  <c r="AQ1671" i="1"/>
  <c r="AQ1672" i="1"/>
  <c r="AQ1673" i="1"/>
  <c r="AQ1674" i="1"/>
  <c r="AQ1675" i="1"/>
  <c r="A2159" i="1"/>
  <c r="R2159" i="1"/>
  <c r="S2159" i="1"/>
  <c r="U2159" i="1"/>
  <c r="X2159" i="1"/>
  <c r="AA2159" i="1" s="1"/>
  <c r="AF2159" i="1"/>
  <c r="AG2159" i="1"/>
  <c r="AK2159" i="1"/>
  <c r="AQ2159" i="1"/>
  <c r="P55" i="14"/>
  <c r="L32" i="14"/>
  <c r="P32" i="14"/>
  <c r="D56" i="14"/>
  <c r="AN2072" i="1" l="1"/>
  <c r="AN236" i="1"/>
  <c r="AN738" i="1"/>
  <c r="AN737" i="1"/>
  <c r="AN739" i="1"/>
  <c r="AN846" i="1"/>
  <c r="AN1467" i="1"/>
  <c r="AN1438" i="1"/>
  <c r="AN818" i="1"/>
  <c r="AN1411" i="1"/>
  <c r="AN1501" i="1"/>
  <c r="AN722" i="1"/>
  <c r="AN1110" i="1"/>
  <c r="AN1671" i="1"/>
  <c r="AN1673" i="1"/>
  <c r="AN1669" i="1"/>
  <c r="AN1675" i="1"/>
  <c r="AN1668" i="1"/>
  <c r="AN1674" i="1"/>
  <c r="A1669" i="1"/>
  <c r="A1668" i="1"/>
  <c r="AN1672" i="1"/>
  <c r="AN2159" i="1"/>
  <c r="A1687" i="1"/>
  <c r="S1687" i="1"/>
  <c r="U1687" i="1"/>
  <c r="X1687" i="1"/>
  <c r="AA1687" i="1" s="1"/>
  <c r="AF1687" i="1"/>
  <c r="AG1687" i="1"/>
  <c r="AK1687" i="1"/>
  <c r="AM1687" i="1"/>
  <c r="AQ1687" i="1"/>
  <c r="D1687" i="1"/>
  <c r="C1687" i="1"/>
  <c r="AN1687" i="1" l="1"/>
  <c r="AE1687" i="1"/>
  <c r="A758" i="1" l="1"/>
  <c r="U758" i="1"/>
  <c r="X758" i="1"/>
  <c r="AA758" i="1" s="1"/>
  <c r="AF758" i="1"/>
  <c r="AG758" i="1"/>
  <c r="AK758" i="1"/>
  <c r="AQ758" i="1"/>
  <c r="S758" i="1"/>
  <c r="R758" i="1"/>
  <c r="A22" i="1"/>
  <c r="R22" i="1"/>
  <c r="S22" i="1"/>
  <c r="U22" i="1"/>
  <c r="X22" i="1"/>
  <c r="AA22" i="1" s="1"/>
  <c r="AF22" i="1"/>
  <c r="AG22" i="1"/>
  <c r="AN22" i="1" s="1"/>
  <c r="AK22" i="1"/>
  <c r="AQ22" i="1"/>
  <c r="D22" i="1"/>
  <c r="C22" i="1"/>
  <c r="A2308" i="1"/>
  <c r="R2308" i="1"/>
  <c r="S2308" i="1"/>
  <c r="U2308" i="1"/>
  <c r="X2308" i="1"/>
  <c r="AA2308" i="1" s="1"/>
  <c r="AF2308" i="1"/>
  <c r="AG2308" i="1"/>
  <c r="AK2308" i="1"/>
  <c r="AM2308" i="1"/>
  <c r="AQ2308" i="1"/>
  <c r="AN758" i="1" l="1"/>
  <c r="AN2308" i="1"/>
  <c r="AE2308" i="1"/>
  <c r="A743" i="1" l="1"/>
  <c r="U743" i="1"/>
  <c r="X743" i="1"/>
  <c r="AA743" i="1" s="1"/>
  <c r="AF743" i="1"/>
  <c r="AG743" i="1"/>
  <c r="AK743" i="1"/>
  <c r="AQ743" i="1"/>
  <c r="S743" i="1"/>
  <c r="A1902" i="1"/>
  <c r="U1902" i="1"/>
  <c r="X1902" i="1"/>
  <c r="AA1902" i="1" s="1"/>
  <c r="AF1902" i="1"/>
  <c r="AG1902" i="1"/>
  <c r="AK1902" i="1"/>
  <c r="AQ1902" i="1"/>
  <c r="S1902" i="1"/>
  <c r="R1902" i="1"/>
  <c r="A273" i="1"/>
  <c r="R273" i="1"/>
  <c r="S273" i="1"/>
  <c r="U273" i="1"/>
  <c r="X273" i="1"/>
  <c r="AA273" i="1" s="1"/>
  <c r="AF273" i="1"/>
  <c r="AG273" i="1"/>
  <c r="AK273" i="1"/>
  <c r="AQ273" i="1"/>
  <c r="A1348" i="1"/>
  <c r="A1349" i="1"/>
  <c r="A1350" i="1"/>
  <c r="A1351" i="1"/>
  <c r="A1352" i="1"/>
  <c r="R1348" i="1"/>
  <c r="R1349" i="1"/>
  <c r="R1350" i="1"/>
  <c r="R1351" i="1"/>
  <c r="R1352" i="1"/>
  <c r="S1348" i="1"/>
  <c r="S1349" i="1"/>
  <c r="S1350" i="1"/>
  <c r="S1351" i="1"/>
  <c r="S1352" i="1"/>
  <c r="U1348" i="1"/>
  <c r="U1349" i="1"/>
  <c r="U1350" i="1"/>
  <c r="U1351" i="1"/>
  <c r="U1352" i="1"/>
  <c r="X1348" i="1"/>
  <c r="AA1348" i="1" s="1"/>
  <c r="X1349" i="1"/>
  <c r="AA1349" i="1" s="1"/>
  <c r="X1350" i="1"/>
  <c r="AA1350" i="1" s="1"/>
  <c r="X1351" i="1"/>
  <c r="AA1351" i="1" s="1"/>
  <c r="X1352" i="1"/>
  <c r="AA1352" i="1" s="1"/>
  <c r="AF1348" i="1"/>
  <c r="AF1349" i="1"/>
  <c r="AF1350" i="1"/>
  <c r="AF1351" i="1"/>
  <c r="AF1352" i="1"/>
  <c r="AG1348" i="1"/>
  <c r="AG1349" i="1"/>
  <c r="AG1350" i="1"/>
  <c r="AG1351" i="1"/>
  <c r="AG1352" i="1"/>
  <c r="AK1348" i="1"/>
  <c r="AK1349" i="1"/>
  <c r="AK1350" i="1"/>
  <c r="AK1351" i="1"/>
  <c r="AK1352" i="1"/>
  <c r="AQ1348" i="1"/>
  <c r="AQ1349" i="1"/>
  <c r="AQ1350" i="1"/>
  <c r="AQ1351" i="1"/>
  <c r="AQ1352" i="1"/>
  <c r="A1300" i="1"/>
  <c r="R1300" i="1"/>
  <c r="S1300" i="1"/>
  <c r="U1300" i="1"/>
  <c r="X1300" i="1"/>
  <c r="AA1300" i="1" s="1"/>
  <c r="AF1300" i="1"/>
  <c r="AG1300" i="1"/>
  <c r="AK1300" i="1"/>
  <c r="AQ1300" i="1"/>
  <c r="AN743" i="1" l="1"/>
  <c r="AN1902" i="1"/>
  <c r="AN273" i="1"/>
  <c r="AN1350" i="1"/>
  <c r="AN1352" i="1"/>
  <c r="AN1348" i="1"/>
  <c r="AN1349" i="1"/>
  <c r="AN1351" i="1"/>
  <c r="AN1300" i="1"/>
  <c r="A1299" i="1" l="1"/>
  <c r="R1299" i="1"/>
  <c r="S1299" i="1"/>
  <c r="U1299" i="1"/>
  <c r="X1299" i="1"/>
  <c r="AA1299" i="1" s="1"/>
  <c r="AF1299" i="1"/>
  <c r="AG1299" i="1"/>
  <c r="AK1299" i="1"/>
  <c r="AQ1299" i="1"/>
  <c r="A1975" i="1"/>
  <c r="U1975" i="1"/>
  <c r="X1975" i="1"/>
  <c r="AA1975" i="1" s="1"/>
  <c r="AF1975" i="1"/>
  <c r="AG1975" i="1"/>
  <c r="AK1975" i="1"/>
  <c r="AM1975" i="1"/>
  <c r="AQ1975" i="1"/>
  <c r="S1975" i="1"/>
  <c r="R1975" i="1"/>
  <c r="A794" i="1"/>
  <c r="U794" i="1"/>
  <c r="X794" i="1"/>
  <c r="AA794" i="1" s="1"/>
  <c r="AF794" i="1"/>
  <c r="AG794" i="1"/>
  <c r="AK794" i="1"/>
  <c r="AQ794" i="1"/>
  <c r="S794" i="1"/>
  <c r="R794" i="1"/>
  <c r="A793" i="1"/>
  <c r="U793" i="1"/>
  <c r="X793" i="1"/>
  <c r="AA793" i="1" s="1"/>
  <c r="AF793" i="1"/>
  <c r="AG793" i="1"/>
  <c r="AK793" i="1"/>
  <c r="AQ793" i="1"/>
  <c r="S793" i="1"/>
  <c r="R793" i="1"/>
  <c r="A1354" i="1"/>
  <c r="A1356" i="1"/>
  <c r="A1355" i="1"/>
  <c r="A1353" i="1"/>
  <c r="A337" i="1"/>
  <c r="A338" i="1"/>
  <c r="A1369" i="1"/>
  <c r="A1370" i="1"/>
  <c r="A1371" i="1"/>
  <c r="R1354" i="1"/>
  <c r="R1356" i="1"/>
  <c r="R1355" i="1"/>
  <c r="R1353" i="1"/>
  <c r="R337" i="1"/>
  <c r="R338" i="1"/>
  <c r="R1369" i="1"/>
  <c r="R1370" i="1"/>
  <c r="R1371" i="1"/>
  <c r="S1354" i="1"/>
  <c r="S1356" i="1"/>
  <c r="S1355" i="1"/>
  <c r="S1353" i="1"/>
  <c r="S337" i="1"/>
  <c r="S338" i="1"/>
  <c r="S1369" i="1"/>
  <c r="S1370" i="1"/>
  <c r="S1371" i="1"/>
  <c r="U1354" i="1"/>
  <c r="U1356" i="1"/>
  <c r="U1355" i="1"/>
  <c r="U1353" i="1"/>
  <c r="U337" i="1"/>
  <c r="U338" i="1"/>
  <c r="U1369" i="1"/>
  <c r="U1370" i="1"/>
  <c r="U1371" i="1"/>
  <c r="X1354" i="1"/>
  <c r="AA1354" i="1" s="1"/>
  <c r="X1356" i="1"/>
  <c r="AA1356" i="1" s="1"/>
  <c r="X1355" i="1"/>
  <c r="AA1355" i="1" s="1"/>
  <c r="X1353" i="1"/>
  <c r="AA1353" i="1" s="1"/>
  <c r="X337" i="1"/>
  <c r="AA337" i="1" s="1"/>
  <c r="X338" i="1"/>
  <c r="AA338" i="1" s="1"/>
  <c r="X1369" i="1"/>
  <c r="AA1369" i="1" s="1"/>
  <c r="X1370" i="1"/>
  <c r="AA1370" i="1" s="1"/>
  <c r="X1371" i="1"/>
  <c r="AA1371" i="1" s="1"/>
  <c r="AF1354" i="1"/>
  <c r="AF1356" i="1"/>
  <c r="AF1355" i="1"/>
  <c r="AF1353" i="1"/>
  <c r="AF337" i="1"/>
  <c r="AF338" i="1"/>
  <c r="AF1369" i="1"/>
  <c r="AF1370" i="1"/>
  <c r="AF1371" i="1"/>
  <c r="AG1354" i="1"/>
  <c r="AG1356" i="1"/>
  <c r="AG1355" i="1"/>
  <c r="AG1353" i="1"/>
  <c r="AG337" i="1"/>
  <c r="AG338" i="1"/>
  <c r="AG1369" i="1"/>
  <c r="AG1370" i="1"/>
  <c r="AG1371" i="1"/>
  <c r="AK1354" i="1"/>
  <c r="AK1356" i="1"/>
  <c r="AK1355" i="1"/>
  <c r="AK1353" i="1"/>
  <c r="AK337" i="1"/>
  <c r="AK338" i="1"/>
  <c r="AK1369" i="1"/>
  <c r="AK1370" i="1"/>
  <c r="AK1371" i="1"/>
  <c r="AQ1354" i="1"/>
  <c r="AQ1356" i="1"/>
  <c r="AQ1355" i="1"/>
  <c r="AQ1353" i="1"/>
  <c r="AQ337" i="1"/>
  <c r="AQ338" i="1"/>
  <c r="AQ1369" i="1"/>
  <c r="AQ1370" i="1"/>
  <c r="AQ1371" i="1"/>
  <c r="AN1299" i="1" l="1"/>
  <c r="AN1975" i="1"/>
  <c r="AE1975" i="1"/>
  <c r="AN793" i="1"/>
  <c r="AN794" i="1"/>
  <c r="AN1356" i="1"/>
  <c r="AN1355" i="1"/>
  <c r="AN1371" i="1"/>
  <c r="AN1354" i="1"/>
  <c r="AN338" i="1"/>
  <c r="AN1370" i="1"/>
  <c r="AN1369" i="1"/>
  <c r="AN337" i="1"/>
  <c r="AN1353" i="1"/>
  <c r="A541" i="1"/>
  <c r="R541" i="1"/>
  <c r="S541" i="1"/>
  <c r="U541" i="1"/>
  <c r="X541" i="1"/>
  <c r="AA541" i="1" s="1"/>
  <c r="AF541" i="1"/>
  <c r="AG541" i="1"/>
  <c r="AK541" i="1"/>
  <c r="AQ541" i="1"/>
  <c r="AN541" i="1" l="1"/>
  <c r="A1694" i="1" l="1"/>
  <c r="R1694" i="1"/>
  <c r="S1694" i="1"/>
  <c r="U1694" i="1"/>
  <c r="X1694" i="1"/>
  <c r="AA1694" i="1" s="1"/>
  <c r="AF1694" i="1"/>
  <c r="AG1694" i="1"/>
  <c r="AK1694" i="1"/>
  <c r="AQ1694" i="1"/>
  <c r="AN1694" i="1" l="1"/>
  <c r="A873" i="1" l="1"/>
  <c r="R873" i="1"/>
  <c r="S873" i="1"/>
  <c r="U873" i="1"/>
  <c r="X873" i="1"/>
  <c r="AA873" i="1" s="1"/>
  <c r="AF873" i="1"/>
  <c r="AG873" i="1"/>
  <c r="AK873" i="1"/>
  <c r="AQ873" i="1"/>
  <c r="A75" i="1"/>
  <c r="R75" i="1"/>
  <c r="S75" i="1"/>
  <c r="U75" i="1"/>
  <c r="X75" i="1"/>
  <c r="AA75" i="1" s="1"/>
  <c r="AF75" i="1"/>
  <c r="AG75" i="1"/>
  <c r="AK75" i="1"/>
  <c r="AQ75" i="1"/>
  <c r="A74" i="1"/>
  <c r="R74" i="1"/>
  <c r="S74" i="1"/>
  <c r="U74" i="1"/>
  <c r="X74" i="1"/>
  <c r="AA74" i="1" s="1"/>
  <c r="AF74" i="1"/>
  <c r="AG74" i="1"/>
  <c r="AK74" i="1"/>
  <c r="AQ74" i="1"/>
  <c r="A73" i="1"/>
  <c r="R73" i="1"/>
  <c r="S73" i="1"/>
  <c r="U73" i="1"/>
  <c r="X73" i="1"/>
  <c r="AA73" i="1" s="1"/>
  <c r="AF73" i="1"/>
  <c r="AG73" i="1"/>
  <c r="AK73" i="1"/>
  <c r="AQ73" i="1"/>
  <c r="A72" i="1"/>
  <c r="R72" i="1"/>
  <c r="S72" i="1"/>
  <c r="U72" i="1"/>
  <c r="X72" i="1"/>
  <c r="AA72" i="1" s="1"/>
  <c r="AF72" i="1"/>
  <c r="AG72" i="1"/>
  <c r="AK72" i="1"/>
  <c r="AQ72" i="1"/>
  <c r="A67" i="1"/>
  <c r="R67" i="1"/>
  <c r="S67" i="1"/>
  <c r="U67" i="1"/>
  <c r="X67" i="1"/>
  <c r="AA67" i="1" s="1"/>
  <c r="AF67" i="1"/>
  <c r="AG67" i="1"/>
  <c r="AK67" i="1"/>
  <c r="AM67" i="1"/>
  <c r="AQ67" i="1"/>
  <c r="A1408" i="1"/>
  <c r="R1408" i="1"/>
  <c r="S1408" i="1"/>
  <c r="U1408" i="1"/>
  <c r="X1408" i="1"/>
  <c r="AA1408" i="1" s="1"/>
  <c r="AF1408" i="1"/>
  <c r="AG1408" i="1"/>
  <c r="AE1408" i="1" s="1"/>
  <c r="AK1408" i="1"/>
  <c r="AM1408" i="1"/>
  <c r="AQ1408" i="1"/>
  <c r="C1408" i="1"/>
  <c r="AN873" i="1" l="1"/>
  <c r="AN72" i="1"/>
  <c r="AN75" i="1"/>
  <c r="AN73" i="1"/>
  <c r="AN74" i="1"/>
  <c r="AN67" i="1"/>
  <c r="AE67" i="1"/>
  <c r="AN1408" i="1"/>
  <c r="D422" i="1" l="1"/>
  <c r="C422" i="1"/>
  <c r="D390" i="1"/>
  <c r="C390" i="1"/>
  <c r="D494" i="1"/>
  <c r="C494" i="1"/>
  <c r="D389" i="1"/>
  <c r="C389" i="1"/>
  <c r="D493" i="1"/>
  <c r="C493" i="1"/>
  <c r="D85" i="1"/>
  <c r="C85" i="1"/>
  <c r="A1263" i="1"/>
  <c r="R1263" i="1"/>
  <c r="S1263" i="1"/>
  <c r="U1263" i="1"/>
  <c r="X1263" i="1"/>
  <c r="AA1263" i="1" s="1"/>
  <c r="AF1263" i="1"/>
  <c r="AG1263" i="1"/>
  <c r="AK1263" i="1"/>
  <c r="AQ1263" i="1"/>
  <c r="D1873" i="1"/>
  <c r="C1873" i="1"/>
  <c r="D1872" i="1"/>
  <c r="C1872" i="1"/>
  <c r="D1882" i="1"/>
  <c r="C1882" i="1"/>
  <c r="D1871" i="1"/>
  <c r="C1871" i="1"/>
  <c r="D1870" i="1"/>
  <c r="C1870" i="1"/>
  <c r="A1873" i="1"/>
  <c r="R1873" i="1"/>
  <c r="S1873" i="1"/>
  <c r="U1873" i="1"/>
  <c r="X1873" i="1"/>
  <c r="AA1873" i="1" s="1"/>
  <c r="AF1873" i="1"/>
  <c r="AG1873" i="1"/>
  <c r="AK1873" i="1"/>
  <c r="AQ1873" i="1"/>
  <c r="A1872" i="1"/>
  <c r="R1872" i="1"/>
  <c r="S1872" i="1"/>
  <c r="U1872" i="1"/>
  <c r="X1872" i="1"/>
  <c r="AA1872" i="1" s="1"/>
  <c r="AF1872" i="1"/>
  <c r="AG1872" i="1"/>
  <c r="AK1872" i="1"/>
  <c r="AQ1872" i="1"/>
  <c r="A1882" i="1"/>
  <c r="R1882" i="1"/>
  <c r="S1882" i="1"/>
  <c r="U1882" i="1"/>
  <c r="X1882" i="1"/>
  <c r="AA1882" i="1" s="1"/>
  <c r="AF1882" i="1"/>
  <c r="AG1882" i="1"/>
  <c r="AK1882" i="1"/>
  <c r="AQ1882" i="1"/>
  <c r="A1871" i="1"/>
  <c r="R1871" i="1"/>
  <c r="S1871" i="1"/>
  <c r="U1871" i="1"/>
  <c r="X1871" i="1"/>
  <c r="AA1871" i="1" s="1"/>
  <c r="AF1871" i="1"/>
  <c r="AG1871" i="1"/>
  <c r="AK1871" i="1"/>
  <c r="AQ1871" i="1"/>
  <c r="A1870" i="1"/>
  <c r="R1870" i="1"/>
  <c r="S1870" i="1"/>
  <c r="U1870" i="1"/>
  <c r="X1870" i="1"/>
  <c r="AA1870" i="1" s="1"/>
  <c r="AF1870" i="1"/>
  <c r="AG1870" i="1"/>
  <c r="AK1870" i="1"/>
  <c r="AQ1870" i="1"/>
  <c r="A372" i="1"/>
  <c r="R372" i="1"/>
  <c r="S372" i="1"/>
  <c r="U372" i="1"/>
  <c r="X372" i="1"/>
  <c r="AA372" i="1" s="1"/>
  <c r="AF372" i="1"/>
  <c r="AG372" i="1"/>
  <c r="AE372" i="1" s="1"/>
  <c r="AK372" i="1"/>
  <c r="AM372" i="1"/>
  <c r="AQ372" i="1"/>
  <c r="A66" i="1"/>
  <c r="R66" i="1"/>
  <c r="S66" i="1"/>
  <c r="U66" i="1"/>
  <c r="X66" i="1"/>
  <c r="AA66" i="1" s="1"/>
  <c r="AF66" i="1"/>
  <c r="AG66" i="1"/>
  <c r="AK66" i="1"/>
  <c r="AQ66" i="1"/>
  <c r="A1267" i="1"/>
  <c r="R1267" i="1"/>
  <c r="S1267" i="1"/>
  <c r="U1267" i="1"/>
  <c r="X1267" i="1"/>
  <c r="AA1267" i="1" s="1"/>
  <c r="AF1267" i="1"/>
  <c r="AG1267" i="1"/>
  <c r="AK1267" i="1"/>
  <c r="AQ1267" i="1"/>
  <c r="D1267" i="1"/>
  <c r="C1267" i="1"/>
  <c r="R2147" i="1"/>
  <c r="R2146" i="1"/>
  <c r="A2152" i="1"/>
  <c r="A2151" i="1"/>
  <c r="U2149" i="1"/>
  <c r="A2148" i="1"/>
  <c r="R2148" i="1"/>
  <c r="R2149" i="1"/>
  <c r="R2150" i="1"/>
  <c r="R2151" i="1"/>
  <c r="R2152" i="1"/>
  <c r="R2153" i="1"/>
  <c r="R2154" i="1"/>
  <c r="S2146" i="1"/>
  <c r="S2147" i="1"/>
  <c r="S2148" i="1"/>
  <c r="S2149" i="1"/>
  <c r="S2150" i="1"/>
  <c r="S2151" i="1"/>
  <c r="S2152" i="1"/>
  <c r="S2153" i="1"/>
  <c r="S2154" i="1"/>
  <c r="X2146" i="1"/>
  <c r="AA2146" i="1" s="1"/>
  <c r="X2147" i="1"/>
  <c r="AA2147" i="1" s="1"/>
  <c r="X2148" i="1"/>
  <c r="AA2148" i="1" s="1"/>
  <c r="X2149" i="1"/>
  <c r="AA2149" i="1" s="1"/>
  <c r="X2150" i="1"/>
  <c r="AA2150" i="1" s="1"/>
  <c r="X2151" i="1"/>
  <c r="AA2151" i="1" s="1"/>
  <c r="X2152" i="1"/>
  <c r="AA2152" i="1" s="1"/>
  <c r="X2153" i="1"/>
  <c r="AA2153" i="1" s="1"/>
  <c r="X2154" i="1"/>
  <c r="AA2154" i="1" s="1"/>
  <c r="AF2146" i="1"/>
  <c r="AF2147" i="1"/>
  <c r="AF2148" i="1"/>
  <c r="AF2149" i="1"/>
  <c r="AF2150" i="1"/>
  <c r="AF2151" i="1"/>
  <c r="AF2152" i="1"/>
  <c r="AF2153" i="1"/>
  <c r="AF2154" i="1"/>
  <c r="AG2146" i="1"/>
  <c r="AG2147" i="1"/>
  <c r="AG2148" i="1"/>
  <c r="AG2149" i="1"/>
  <c r="AG2150" i="1"/>
  <c r="AG2151" i="1"/>
  <c r="AG2152" i="1"/>
  <c r="AG2153" i="1"/>
  <c r="AG2154" i="1"/>
  <c r="AK2146" i="1"/>
  <c r="AK2147" i="1"/>
  <c r="AK2148" i="1"/>
  <c r="AK2149" i="1"/>
  <c r="AK2150" i="1"/>
  <c r="AK2151" i="1"/>
  <c r="AK2152" i="1"/>
  <c r="AK2153" i="1"/>
  <c r="AK2154" i="1"/>
  <c r="A692" i="1"/>
  <c r="U692" i="1"/>
  <c r="X692" i="1"/>
  <c r="AA692" i="1" s="1"/>
  <c r="AF692" i="1"/>
  <c r="AG692" i="1"/>
  <c r="AK692" i="1"/>
  <c r="AQ692" i="1"/>
  <c r="S692" i="1"/>
  <c r="R692" i="1"/>
  <c r="A679" i="1"/>
  <c r="U679" i="1"/>
  <c r="X679" i="1"/>
  <c r="AA679" i="1" s="1"/>
  <c r="AF679" i="1"/>
  <c r="AG679" i="1"/>
  <c r="AK679" i="1"/>
  <c r="AQ679" i="1"/>
  <c r="S679" i="1"/>
  <c r="R679" i="1"/>
  <c r="A693" i="1"/>
  <c r="U693" i="1"/>
  <c r="X693" i="1"/>
  <c r="AA693" i="1" s="1"/>
  <c r="AF693" i="1"/>
  <c r="AG693" i="1"/>
  <c r="AK693" i="1"/>
  <c r="AQ693" i="1"/>
  <c r="S693" i="1"/>
  <c r="R693" i="1"/>
  <c r="R730" i="1"/>
  <c r="A730" i="1"/>
  <c r="S730" i="1"/>
  <c r="U730" i="1"/>
  <c r="X730" i="1"/>
  <c r="AA730" i="1" s="1"/>
  <c r="AF730" i="1"/>
  <c r="AG730" i="1"/>
  <c r="AK730" i="1"/>
  <c r="AQ730" i="1"/>
  <c r="AN1263" i="1" l="1"/>
  <c r="AN1873" i="1"/>
  <c r="AN1882" i="1"/>
  <c r="AN1872" i="1"/>
  <c r="AN1870" i="1"/>
  <c r="AN1871" i="1"/>
  <c r="AN372" i="1"/>
  <c r="AN66" i="1"/>
  <c r="AN1267" i="1"/>
  <c r="AN2146" i="1"/>
  <c r="AN2147" i="1"/>
  <c r="AN2149" i="1"/>
  <c r="AN2148" i="1"/>
  <c r="AN2153" i="1"/>
  <c r="AN2151" i="1"/>
  <c r="AN2150" i="1"/>
  <c r="U2152" i="1"/>
  <c r="AQ2152" i="1"/>
  <c r="U2151" i="1"/>
  <c r="AQ2151" i="1"/>
  <c r="AQ2149" i="1"/>
  <c r="A2149" i="1"/>
  <c r="U2148" i="1"/>
  <c r="AQ2148" i="1"/>
  <c r="AN2154" i="1"/>
  <c r="AN2152" i="1"/>
  <c r="AN692" i="1"/>
  <c r="AN679" i="1"/>
  <c r="AN693" i="1"/>
  <c r="AN730" i="1"/>
  <c r="A2071" i="1" l="1"/>
  <c r="R2071" i="1"/>
  <c r="S2071" i="1"/>
  <c r="U2071" i="1"/>
  <c r="X2071" i="1"/>
  <c r="AA2071" i="1" s="1"/>
  <c r="AF2071" i="1"/>
  <c r="AG2071" i="1"/>
  <c r="AK2071" i="1"/>
  <c r="AQ2071" i="1"/>
  <c r="U1276" i="1"/>
  <c r="U1275" i="1"/>
  <c r="AF450" i="1"/>
  <c r="D451" i="1"/>
  <c r="C451" i="1"/>
  <c r="D450" i="1"/>
  <c r="C450" i="1"/>
  <c r="D449" i="1"/>
  <c r="C449" i="1"/>
  <c r="D448" i="1"/>
  <c r="C448" i="1"/>
  <c r="A448" i="1"/>
  <c r="A449" i="1"/>
  <c r="A450" i="1"/>
  <c r="A451" i="1"/>
  <c r="R448" i="1"/>
  <c r="R449" i="1"/>
  <c r="R450" i="1"/>
  <c r="R451" i="1"/>
  <c r="S448" i="1"/>
  <c r="S449" i="1"/>
  <c r="S451" i="1"/>
  <c r="U448" i="1"/>
  <c r="U449" i="1"/>
  <c r="U450" i="1"/>
  <c r="U451" i="1"/>
  <c r="X448" i="1"/>
  <c r="AA448" i="1" s="1"/>
  <c r="X449" i="1"/>
  <c r="AA449" i="1" s="1"/>
  <c r="X450" i="1"/>
  <c r="AA450" i="1" s="1"/>
  <c r="X451" i="1"/>
  <c r="AA451" i="1" s="1"/>
  <c r="AF448" i="1"/>
  <c r="AF449" i="1"/>
  <c r="AF451" i="1"/>
  <c r="AG448" i="1"/>
  <c r="AG449" i="1"/>
  <c r="AG451" i="1"/>
  <c r="AK448" i="1"/>
  <c r="AK449" i="1"/>
  <c r="AK450" i="1"/>
  <c r="AK451" i="1"/>
  <c r="AQ448" i="1"/>
  <c r="AQ449" i="1"/>
  <c r="AQ450" i="1"/>
  <c r="AQ451" i="1"/>
  <c r="AK385" i="1"/>
  <c r="AG385" i="1"/>
  <c r="AF385" i="1"/>
  <c r="X385" i="1"/>
  <c r="AA385" i="1" s="1"/>
  <c r="U385" i="1"/>
  <c r="A642" i="1"/>
  <c r="U642" i="1"/>
  <c r="X642" i="1"/>
  <c r="AA642" i="1" s="1"/>
  <c r="AF642" i="1"/>
  <c r="AG642" i="1"/>
  <c r="AN642" i="1" s="1"/>
  <c r="AK642" i="1"/>
  <c r="AQ642" i="1"/>
  <c r="S642" i="1"/>
  <c r="R642" i="1"/>
  <c r="AN2071" i="1" l="1"/>
  <c r="AG450" i="1"/>
  <c r="S450" i="1"/>
  <c r="AN451" i="1"/>
  <c r="AN449" i="1"/>
  <c r="AN448" i="1"/>
  <c r="A767" i="1"/>
  <c r="U767" i="1"/>
  <c r="X767" i="1"/>
  <c r="AA767" i="1" s="1"/>
  <c r="AF767" i="1"/>
  <c r="AG767" i="1"/>
  <c r="AN767" i="1" s="1"/>
  <c r="AK767" i="1"/>
  <c r="AQ767" i="1"/>
  <c r="S767" i="1"/>
  <c r="R767" i="1"/>
  <c r="A678" i="1"/>
  <c r="R678" i="1"/>
  <c r="S678" i="1"/>
  <c r="U678" i="1"/>
  <c r="X678" i="1"/>
  <c r="AA678" i="1" s="1"/>
  <c r="AF678" i="1"/>
  <c r="AG678" i="1"/>
  <c r="AK678" i="1"/>
  <c r="AQ678" i="1"/>
  <c r="A643" i="1"/>
  <c r="U643" i="1"/>
  <c r="X643" i="1"/>
  <c r="AA643" i="1" s="1"/>
  <c r="AF643" i="1"/>
  <c r="AG643" i="1"/>
  <c r="AK643" i="1"/>
  <c r="AQ643" i="1"/>
  <c r="S643" i="1"/>
  <c r="R643" i="1"/>
  <c r="A790" i="1"/>
  <c r="U790" i="1"/>
  <c r="X790" i="1"/>
  <c r="AA790" i="1" s="1"/>
  <c r="AF790" i="1"/>
  <c r="AG790" i="1"/>
  <c r="AK790" i="1"/>
  <c r="AQ790" i="1"/>
  <c r="S790" i="1"/>
  <c r="R790" i="1"/>
  <c r="A789" i="1"/>
  <c r="U789" i="1"/>
  <c r="X789" i="1"/>
  <c r="AA789" i="1" s="1"/>
  <c r="AF789" i="1"/>
  <c r="AG789" i="1"/>
  <c r="AK789" i="1"/>
  <c r="AQ789" i="1"/>
  <c r="S789" i="1"/>
  <c r="R789" i="1"/>
  <c r="A788" i="1"/>
  <c r="U788" i="1"/>
  <c r="X788" i="1"/>
  <c r="AA788" i="1" s="1"/>
  <c r="AF788" i="1"/>
  <c r="AG788" i="1"/>
  <c r="AK788" i="1"/>
  <c r="AQ788" i="1"/>
  <c r="S788" i="1"/>
  <c r="R788" i="1"/>
  <c r="A239" i="1"/>
  <c r="R239" i="1"/>
  <c r="S239" i="1"/>
  <c r="U239" i="1"/>
  <c r="X239" i="1"/>
  <c r="AA239" i="1" s="1"/>
  <c r="AF239" i="1"/>
  <c r="AG239" i="1"/>
  <c r="AK239" i="1"/>
  <c r="AQ239" i="1"/>
  <c r="A274" i="1"/>
  <c r="R274" i="1"/>
  <c r="S274" i="1"/>
  <c r="U274" i="1"/>
  <c r="X274" i="1"/>
  <c r="AA274" i="1" s="1"/>
  <c r="AF274" i="1"/>
  <c r="AG274" i="1"/>
  <c r="AK274" i="1"/>
  <c r="AQ274" i="1"/>
  <c r="A235" i="1"/>
  <c r="R235" i="1"/>
  <c r="S235" i="1"/>
  <c r="U235" i="1"/>
  <c r="X235" i="1"/>
  <c r="AA235" i="1" s="1"/>
  <c r="AF235" i="1"/>
  <c r="AG235" i="1"/>
  <c r="AK235" i="1"/>
  <c r="AQ235" i="1"/>
  <c r="AN450" i="1" l="1"/>
  <c r="AN678" i="1"/>
  <c r="AN643" i="1"/>
  <c r="AN790" i="1"/>
  <c r="AN789" i="1"/>
  <c r="AN788" i="1"/>
  <c r="AN239" i="1"/>
  <c r="AN235" i="1"/>
  <c r="AN274" i="1"/>
  <c r="A706" i="1"/>
  <c r="R706" i="1"/>
  <c r="S706" i="1"/>
  <c r="U706" i="1"/>
  <c r="X706" i="1"/>
  <c r="AA706" i="1" s="1"/>
  <c r="AF706" i="1"/>
  <c r="AG706" i="1"/>
  <c r="AK706" i="1"/>
  <c r="AQ706" i="1"/>
  <c r="AN706" i="1" l="1"/>
  <c r="A2252" i="1"/>
  <c r="R2252" i="1"/>
  <c r="S2252" i="1"/>
  <c r="U2252" i="1"/>
  <c r="X2252" i="1"/>
  <c r="AA2252" i="1" s="1"/>
  <c r="AF2252" i="1"/>
  <c r="AG2252" i="1"/>
  <c r="AK2252" i="1"/>
  <c r="AQ2252" i="1"/>
  <c r="A481" i="1"/>
  <c r="R481" i="1"/>
  <c r="S481" i="1"/>
  <c r="U481" i="1"/>
  <c r="X481" i="1"/>
  <c r="AA481" i="1" s="1"/>
  <c r="AF481" i="1"/>
  <c r="AG481" i="1"/>
  <c r="AK481" i="1"/>
  <c r="AQ481" i="1"/>
  <c r="AN2252" i="1" l="1"/>
  <c r="AN481" i="1"/>
  <c r="A482" i="1"/>
  <c r="R482" i="1"/>
  <c r="S482" i="1"/>
  <c r="U482" i="1"/>
  <c r="X482" i="1"/>
  <c r="AA482" i="1" s="1"/>
  <c r="AF482" i="1"/>
  <c r="AG482" i="1"/>
  <c r="AK482" i="1"/>
  <c r="AQ482" i="1"/>
  <c r="AN482" i="1" l="1"/>
  <c r="D1690" i="1"/>
  <c r="C1690" i="1"/>
  <c r="D1689" i="1"/>
  <c r="C1689" i="1"/>
  <c r="A1690" i="1"/>
  <c r="R1690" i="1"/>
  <c r="S1690" i="1"/>
  <c r="U1690" i="1"/>
  <c r="X1690" i="1"/>
  <c r="AA1690" i="1" s="1"/>
  <c r="AF1690" i="1"/>
  <c r="AG1690" i="1"/>
  <c r="AK1690" i="1"/>
  <c r="AM1690" i="1"/>
  <c r="AQ1690" i="1"/>
  <c r="A1689" i="1"/>
  <c r="R1689" i="1"/>
  <c r="S1689" i="1"/>
  <c r="U1689" i="1"/>
  <c r="X1689" i="1"/>
  <c r="AA1689" i="1" s="1"/>
  <c r="AF1689" i="1"/>
  <c r="AG1689" i="1"/>
  <c r="AE1689" i="1" s="1"/>
  <c r="AK1689" i="1"/>
  <c r="AM1689" i="1"/>
  <c r="AQ1689" i="1"/>
  <c r="AN1690" i="1" l="1"/>
  <c r="AE1690" i="1"/>
  <c r="AN1689" i="1"/>
  <c r="A590" i="1" l="1"/>
  <c r="R590" i="1"/>
  <c r="S590" i="1"/>
  <c r="U590" i="1"/>
  <c r="X590" i="1"/>
  <c r="AA590" i="1" s="1"/>
  <c r="AF590" i="1"/>
  <c r="AG590" i="1"/>
  <c r="AK590" i="1"/>
  <c r="AQ590" i="1"/>
  <c r="AN590" i="1" l="1"/>
  <c r="R796" i="1" l="1"/>
  <c r="A1868" i="1"/>
  <c r="U1868" i="1"/>
  <c r="X1868" i="1"/>
  <c r="AA1868" i="1" s="1"/>
  <c r="AF1868" i="1"/>
  <c r="AG1868" i="1"/>
  <c r="AK1868" i="1"/>
  <c r="AM1868" i="1"/>
  <c r="AQ1868" i="1"/>
  <c r="S1868" i="1"/>
  <c r="R1868" i="1"/>
  <c r="AN1868" i="1" l="1"/>
  <c r="AE1868" i="1"/>
  <c r="A795" i="1"/>
  <c r="R795" i="1"/>
  <c r="S795" i="1"/>
  <c r="U795" i="1"/>
  <c r="X795" i="1"/>
  <c r="AA795" i="1" s="1"/>
  <c r="AF795" i="1"/>
  <c r="AG795" i="1"/>
  <c r="AK795" i="1"/>
  <c r="AQ795" i="1"/>
  <c r="A2315" i="1"/>
  <c r="R2315" i="1"/>
  <c r="S2315" i="1"/>
  <c r="U2315" i="1"/>
  <c r="X2315" i="1"/>
  <c r="AA2315" i="1" s="1"/>
  <c r="AF2315" i="1"/>
  <c r="AG2315" i="1"/>
  <c r="AK2315" i="1"/>
  <c r="AM2315" i="1"/>
  <c r="AQ2315" i="1"/>
  <c r="A3" i="1"/>
  <c r="R3" i="1"/>
  <c r="S3" i="1"/>
  <c r="U3" i="1"/>
  <c r="X3" i="1"/>
  <c r="AA3" i="1" s="1"/>
  <c r="AF3" i="1"/>
  <c r="AG3" i="1"/>
  <c r="AK3" i="1"/>
  <c r="AM3" i="1"/>
  <c r="AQ3" i="1"/>
  <c r="D3" i="1"/>
  <c r="C3" i="1"/>
  <c r="AN2315" i="1" l="1"/>
  <c r="AN795" i="1"/>
  <c r="AN3" i="1"/>
  <c r="AE2315" i="1"/>
  <c r="AE3" i="1"/>
  <c r="A314" i="1"/>
  <c r="U314" i="1"/>
  <c r="X314" i="1"/>
  <c r="AA314" i="1" s="1"/>
  <c r="AF314" i="1"/>
  <c r="AG314" i="1"/>
  <c r="AK314" i="1"/>
  <c r="AQ314" i="1"/>
  <c r="S314" i="1"/>
  <c r="R314" i="1"/>
  <c r="A598" i="1"/>
  <c r="U598" i="1"/>
  <c r="X598" i="1"/>
  <c r="AA598" i="1" s="1"/>
  <c r="AF598" i="1"/>
  <c r="AG598" i="1"/>
  <c r="AK598" i="1"/>
  <c r="AQ598" i="1"/>
  <c r="S598" i="1"/>
  <c r="R598" i="1"/>
  <c r="A1879" i="1"/>
  <c r="U1879" i="1"/>
  <c r="X1879" i="1"/>
  <c r="AA1879" i="1" s="1"/>
  <c r="AF1879" i="1"/>
  <c r="AG1879" i="1"/>
  <c r="AK1879" i="1"/>
  <c r="AQ1879" i="1"/>
  <c r="S1879" i="1"/>
  <c r="R1879" i="1"/>
  <c r="C1879" i="1"/>
  <c r="A1880" i="1"/>
  <c r="U1880" i="1"/>
  <c r="X1880" i="1"/>
  <c r="AA1880" i="1" s="1"/>
  <c r="AF1880" i="1"/>
  <c r="AG1880" i="1"/>
  <c r="AK1880" i="1"/>
  <c r="AQ1880" i="1"/>
  <c r="S1880" i="1"/>
  <c r="R1880" i="1"/>
  <c r="C1880" i="1"/>
  <c r="A612" i="1"/>
  <c r="U612" i="1"/>
  <c r="X612" i="1"/>
  <c r="AA612" i="1" s="1"/>
  <c r="AF612" i="1"/>
  <c r="AG612" i="1"/>
  <c r="AK612" i="1"/>
  <c r="AQ612" i="1"/>
  <c r="S612" i="1"/>
  <c r="R612" i="1"/>
  <c r="R613" i="1"/>
  <c r="A613" i="1"/>
  <c r="U613" i="1"/>
  <c r="X613" i="1"/>
  <c r="AA613" i="1" s="1"/>
  <c r="AF613" i="1"/>
  <c r="AG613" i="1"/>
  <c r="AK613" i="1"/>
  <c r="AQ613" i="1"/>
  <c r="S613" i="1"/>
  <c r="AN314" i="1" l="1"/>
  <c r="AN598" i="1"/>
  <c r="AN1879" i="1"/>
  <c r="AN1880" i="1"/>
  <c r="AN612" i="1"/>
  <c r="AN613" i="1"/>
  <c r="A1212" i="1"/>
  <c r="R1212" i="1"/>
  <c r="S1212" i="1"/>
  <c r="U1212" i="1"/>
  <c r="X1212" i="1"/>
  <c r="AA1212" i="1" s="1"/>
  <c r="AF1212" i="1"/>
  <c r="AG1212" i="1"/>
  <c r="AK1212" i="1"/>
  <c r="AQ1212" i="1"/>
  <c r="A1155" i="1"/>
  <c r="R1155" i="1"/>
  <c r="S1155" i="1"/>
  <c r="U1155" i="1"/>
  <c r="X1155" i="1"/>
  <c r="AA1155" i="1" s="1"/>
  <c r="AF1155" i="1"/>
  <c r="AG1155" i="1"/>
  <c r="AK1155" i="1"/>
  <c r="AQ1155" i="1"/>
  <c r="A614" i="1"/>
  <c r="U614" i="1"/>
  <c r="X614" i="1"/>
  <c r="AA614" i="1" s="1"/>
  <c r="AF614" i="1"/>
  <c r="AG614" i="1"/>
  <c r="AK614" i="1"/>
  <c r="AQ614" i="1"/>
  <c r="S614" i="1"/>
  <c r="A1729" i="1"/>
  <c r="R1729" i="1"/>
  <c r="S1729" i="1"/>
  <c r="U1729" i="1"/>
  <c r="X1729" i="1"/>
  <c r="AA1729" i="1" s="1"/>
  <c r="AF1729" i="1"/>
  <c r="AG1729" i="1"/>
  <c r="AK1729" i="1"/>
  <c r="AM1729" i="1"/>
  <c r="AQ1729" i="1"/>
  <c r="R1259" i="1"/>
  <c r="AN1155" i="1" l="1"/>
  <c r="AN1212" i="1"/>
  <c r="AN614" i="1"/>
  <c r="AN1729" i="1"/>
  <c r="AE1729" i="1"/>
  <c r="A1129" i="1"/>
  <c r="R1129" i="1"/>
  <c r="S1129" i="1"/>
  <c r="U1129" i="1"/>
  <c r="X1129" i="1"/>
  <c r="AA1129" i="1" s="1"/>
  <c r="AF1129" i="1"/>
  <c r="AG1129" i="1"/>
  <c r="AK1129" i="1"/>
  <c r="AQ1129" i="1"/>
  <c r="A1128" i="1"/>
  <c r="R1128" i="1"/>
  <c r="S1128" i="1"/>
  <c r="U1128" i="1"/>
  <c r="X1128" i="1"/>
  <c r="AA1128" i="1" s="1"/>
  <c r="AF1128" i="1"/>
  <c r="AG1128" i="1"/>
  <c r="AK1128" i="1"/>
  <c r="AQ1128" i="1"/>
  <c r="A78" i="1"/>
  <c r="R78" i="1"/>
  <c r="S78" i="1"/>
  <c r="U78" i="1"/>
  <c r="X78" i="1"/>
  <c r="AA78" i="1" s="1"/>
  <c r="AF78" i="1"/>
  <c r="AG78" i="1"/>
  <c r="AK78" i="1"/>
  <c r="AQ78" i="1"/>
  <c r="A70" i="1"/>
  <c r="A71" i="1"/>
  <c r="R70" i="1"/>
  <c r="R71" i="1"/>
  <c r="S70" i="1"/>
  <c r="S71" i="1"/>
  <c r="U70" i="1"/>
  <c r="U71" i="1"/>
  <c r="X70" i="1"/>
  <c r="AA70" i="1" s="1"/>
  <c r="X71" i="1"/>
  <c r="AA71" i="1" s="1"/>
  <c r="AF70" i="1"/>
  <c r="AF71" i="1"/>
  <c r="AG70" i="1"/>
  <c r="AG71" i="1"/>
  <c r="AK70" i="1"/>
  <c r="AK71" i="1"/>
  <c r="AQ70" i="1"/>
  <c r="AQ71" i="1"/>
  <c r="A82" i="1"/>
  <c r="R82" i="1"/>
  <c r="S82" i="1"/>
  <c r="U82" i="1"/>
  <c r="X82" i="1"/>
  <c r="AA82" i="1" s="1"/>
  <c r="AF82" i="1"/>
  <c r="AG82" i="1"/>
  <c r="AK82" i="1"/>
  <c r="AQ82" i="1"/>
  <c r="A79" i="1"/>
  <c r="R79" i="1"/>
  <c r="S79" i="1"/>
  <c r="U79" i="1"/>
  <c r="X79" i="1"/>
  <c r="AA79" i="1" s="1"/>
  <c r="AF79" i="1"/>
  <c r="AG79" i="1"/>
  <c r="AK79" i="1"/>
  <c r="AQ79" i="1"/>
  <c r="AN1129" i="1" l="1"/>
  <c r="AN70" i="1"/>
  <c r="AN1128" i="1"/>
  <c r="AN78" i="1"/>
  <c r="AN71" i="1"/>
  <c r="AN82" i="1"/>
  <c r="AN79" i="1"/>
  <c r="A629" i="1"/>
  <c r="U629" i="1"/>
  <c r="X629" i="1"/>
  <c r="AA629" i="1" s="1"/>
  <c r="AF629" i="1"/>
  <c r="AG629" i="1"/>
  <c r="AK629" i="1"/>
  <c r="AQ629" i="1"/>
  <c r="S629" i="1"/>
  <c r="A1960" i="1"/>
  <c r="U1960" i="1"/>
  <c r="X1960" i="1"/>
  <c r="AA1960" i="1" s="1"/>
  <c r="AF1960" i="1"/>
  <c r="AG1960" i="1"/>
  <c r="AK1960" i="1"/>
  <c r="AQ1960" i="1"/>
  <c r="S1960" i="1"/>
  <c r="R1960" i="1"/>
  <c r="A1833" i="1"/>
  <c r="U1833" i="1"/>
  <c r="X1833" i="1"/>
  <c r="AA1833" i="1" s="1"/>
  <c r="AF1833" i="1"/>
  <c r="AG1833" i="1"/>
  <c r="AK1833" i="1"/>
  <c r="AQ1833" i="1"/>
  <c r="S1833" i="1"/>
  <c r="R1833" i="1"/>
  <c r="C1833" i="1"/>
  <c r="A625" i="1"/>
  <c r="U625" i="1"/>
  <c r="X625" i="1"/>
  <c r="AA625" i="1" s="1"/>
  <c r="AF625" i="1"/>
  <c r="AG625" i="1"/>
  <c r="AK625" i="1"/>
  <c r="AQ625" i="1"/>
  <c r="S625" i="1"/>
  <c r="R625" i="1"/>
  <c r="A583" i="1"/>
  <c r="U583" i="1"/>
  <c r="X583" i="1"/>
  <c r="AA583" i="1" s="1"/>
  <c r="AF583" i="1"/>
  <c r="AG583" i="1"/>
  <c r="AK583" i="1"/>
  <c r="AQ583" i="1"/>
  <c r="S583" i="1"/>
  <c r="A626" i="1"/>
  <c r="U626" i="1"/>
  <c r="X626" i="1"/>
  <c r="AA626" i="1" s="1"/>
  <c r="AF626" i="1"/>
  <c r="AG626" i="1"/>
  <c r="AK626" i="1"/>
  <c r="AQ626" i="1"/>
  <c r="S626" i="1"/>
  <c r="R626" i="1"/>
  <c r="AQ352" i="1"/>
  <c r="AQ350" i="1"/>
  <c r="AQ347" i="1"/>
  <c r="AQ346" i="1"/>
  <c r="AQ345" i="1"/>
  <c r="A345" i="1"/>
  <c r="A346" i="1"/>
  <c r="A347" i="1"/>
  <c r="A348" i="1"/>
  <c r="A349" i="1"/>
  <c r="A350" i="1"/>
  <c r="A351" i="1"/>
  <c r="A352" i="1"/>
  <c r="R345" i="1"/>
  <c r="R346" i="1"/>
  <c r="R347" i="1"/>
  <c r="R348" i="1"/>
  <c r="R349" i="1"/>
  <c r="R350" i="1"/>
  <c r="R351" i="1"/>
  <c r="R352" i="1"/>
  <c r="S345" i="1"/>
  <c r="S346" i="1"/>
  <c r="S347" i="1"/>
  <c r="S348" i="1"/>
  <c r="S349" i="1"/>
  <c r="S350" i="1"/>
  <c r="S351" i="1"/>
  <c r="S352" i="1"/>
  <c r="U345" i="1"/>
  <c r="U346" i="1"/>
  <c r="U347" i="1"/>
  <c r="U348" i="1"/>
  <c r="U349" i="1"/>
  <c r="U350" i="1"/>
  <c r="U351" i="1"/>
  <c r="U352" i="1"/>
  <c r="X345" i="1"/>
  <c r="AA345" i="1" s="1"/>
  <c r="X346" i="1"/>
  <c r="AA346" i="1" s="1"/>
  <c r="X347" i="1"/>
  <c r="AA347" i="1" s="1"/>
  <c r="X348" i="1"/>
  <c r="AA348" i="1" s="1"/>
  <c r="X349" i="1"/>
  <c r="AA349" i="1" s="1"/>
  <c r="X350" i="1"/>
  <c r="AA350" i="1" s="1"/>
  <c r="X351" i="1"/>
  <c r="AA351" i="1" s="1"/>
  <c r="X352" i="1"/>
  <c r="AA352" i="1" s="1"/>
  <c r="AF345" i="1"/>
  <c r="AF346" i="1"/>
  <c r="AF347" i="1"/>
  <c r="AF348" i="1"/>
  <c r="AF349" i="1"/>
  <c r="AF350" i="1"/>
  <c r="AF351" i="1"/>
  <c r="AF352" i="1"/>
  <c r="AG345" i="1"/>
  <c r="AG346" i="1"/>
  <c r="AG347" i="1"/>
  <c r="AG348" i="1"/>
  <c r="AG349" i="1"/>
  <c r="AG350" i="1"/>
  <c r="AG351" i="1"/>
  <c r="AG352" i="1"/>
  <c r="AK345" i="1"/>
  <c r="AK346" i="1"/>
  <c r="AK347" i="1"/>
  <c r="AK348" i="1"/>
  <c r="AK349" i="1"/>
  <c r="AK350" i="1"/>
  <c r="AK351" i="1"/>
  <c r="AK352" i="1"/>
  <c r="AQ348" i="1"/>
  <c r="AQ349" i="1"/>
  <c r="AQ351" i="1"/>
  <c r="AQ791" i="1"/>
  <c r="AQ787" i="1"/>
  <c r="AQ796" i="1"/>
  <c r="AQ1280" i="1"/>
  <c r="AQ1332" i="1"/>
  <c r="AQ1290" i="1"/>
  <c r="AQ1974" i="1"/>
  <c r="AQ1614" i="1"/>
  <c r="AQ1623" i="1"/>
  <c r="AQ1564" i="1"/>
  <c r="AQ1534" i="1"/>
  <c r="AQ1382" i="1"/>
  <c r="AQ1277" i="1"/>
  <c r="AQ1317" i="1"/>
  <c r="AQ1336" i="1"/>
  <c r="AQ1530" i="1"/>
  <c r="AQ1576" i="1"/>
  <c r="AQ1278" i="1"/>
  <c r="AQ193" i="1"/>
  <c r="AQ1275" i="1"/>
  <c r="AQ1276" i="1"/>
  <c r="AQ1522" i="1"/>
  <c r="AQ1730" i="1"/>
  <c r="AQ1523" i="1"/>
  <c r="AQ1524" i="1"/>
  <c r="AQ867" i="1"/>
  <c r="AQ993" i="1"/>
  <c r="AQ994" i="1"/>
  <c r="AQ995" i="1"/>
  <c r="AQ996" i="1"/>
  <c r="AQ997" i="1"/>
  <c r="AQ998" i="1"/>
  <c r="AQ999" i="1"/>
  <c r="AQ1525" i="1"/>
  <c r="AQ1526" i="1"/>
  <c r="AQ1508" i="1"/>
  <c r="AQ1527" i="1"/>
  <c r="AQ1529" i="1"/>
  <c r="AQ1528" i="1"/>
  <c r="AQ1000" i="1"/>
  <c r="AQ1001" i="1"/>
  <c r="AQ1002" i="1"/>
  <c r="AQ1003" i="1"/>
  <c r="AQ1004" i="1"/>
  <c r="AQ1005" i="1"/>
  <c r="AQ1023" i="1"/>
  <c r="AQ1024" i="1"/>
  <c r="AQ1025" i="1"/>
  <c r="AQ868" i="1"/>
  <c r="AQ1026" i="1"/>
  <c r="AQ1027" i="1"/>
  <c r="AQ1028" i="1"/>
  <c r="AQ1029" i="1"/>
  <c r="AQ1030" i="1"/>
  <c r="AQ1031" i="1"/>
  <c r="AQ1032" i="1"/>
  <c r="AQ1033" i="1"/>
  <c r="AQ1036" i="1"/>
  <c r="AQ208" i="1"/>
  <c r="AQ209" i="1"/>
  <c r="AQ210" i="1"/>
  <c r="AQ1326" i="1"/>
  <c r="AQ2226" i="1"/>
  <c r="AQ1265" i="1"/>
  <c r="AQ1693" i="1"/>
  <c r="AQ381" i="1"/>
  <c r="AQ2236" i="1"/>
  <c r="AQ425" i="1"/>
  <c r="AQ459" i="1"/>
  <c r="AQ424" i="1"/>
  <c r="AQ708" i="1"/>
  <c r="AQ1578" i="1"/>
  <c r="AQ447" i="1"/>
  <c r="AQ869" i="1"/>
  <c r="AQ871" i="1"/>
  <c r="AQ872" i="1"/>
  <c r="AQ870" i="1"/>
  <c r="AQ1512" i="1"/>
  <c r="AQ388" i="1"/>
  <c r="AQ1577" i="1"/>
  <c r="AQ1034" i="1"/>
  <c r="AQ198" i="1"/>
  <c r="AQ196" i="1"/>
  <c r="AQ1647" i="1"/>
  <c r="AQ862" i="1"/>
  <c r="AQ1262" i="1"/>
  <c r="AQ1443" i="1"/>
  <c r="AQ1911" i="1"/>
  <c r="AQ1266" i="1"/>
  <c r="AQ385" i="1"/>
  <c r="AQ386" i="1"/>
  <c r="AQ1513" i="1"/>
  <c r="AQ2248" i="1"/>
  <c r="AQ1301" i="1"/>
  <c r="AQ1680" i="1"/>
  <c r="AQ576" i="1"/>
  <c r="AQ1164" i="1"/>
  <c r="AQ1159" i="1"/>
  <c r="AQ2234" i="1"/>
  <c r="AQ124" i="1"/>
  <c r="AQ419" i="1"/>
  <c r="AQ446" i="1"/>
  <c r="AQ371" i="1"/>
  <c r="AQ475" i="1"/>
  <c r="AQ492" i="1"/>
  <c r="AQ954" i="1"/>
  <c r="AQ1283" i="1"/>
  <c r="AQ1092" i="1"/>
  <c r="AQ1093" i="1"/>
  <c r="AQ1094" i="1"/>
  <c r="AQ865" i="1"/>
  <c r="AQ866" i="1"/>
  <c r="AQ1050" i="1"/>
  <c r="AQ1075" i="1"/>
  <c r="AQ976" i="1"/>
  <c r="AQ977" i="1"/>
  <c r="AQ384" i="1"/>
  <c r="AQ445" i="1"/>
  <c r="AQ975" i="1"/>
  <c r="AQ1659" i="1"/>
  <c r="AQ192" i="1"/>
  <c r="AQ480" i="1"/>
  <c r="AQ1091" i="1"/>
  <c r="AQ1311" i="1"/>
  <c r="AQ477" i="1"/>
  <c r="AQ1335" i="1"/>
  <c r="AQ1279" i="1"/>
  <c r="AQ1646" i="1"/>
  <c r="AQ1511" i="1"/>
  <c r="AQ1639" i="1"/>
  <c r="AQ1575" i="1"/>
  <c r="AQ1658" i="1"/>
  <c r="AQ2019" i="1"/>
  <c r="AQ57" i="1"/>
  <c r="AQ2144" i="1"/>
  <c r="AQ2107" i="1"/>
  <c r="AQ2220" i="1"/>
  <c r="AQ556" i="1"/>
  <c r="AQ732" i="1"/>
  <c r="AQ554" i="1"/>
  <c r="AQ733" i="1"/>
  <c r="AQ555" i="1"/>
  <c r="AQ2166" i="1"/>
  <c r="AQ604" i="1"/>
  <c r="AQ296" i="1"/>
  <c r="AQ295" i="1"/>
  <c r="AQ304" i="1"/>
  <c r="AQ252" i="1"/>
  <c r="AQ253" i="1"/>
  <c r="AQ246" i="1"/>
  <c r="AQ247" i="1"/>
  <c r="AQ286" i="1"/>
  <c r="AQ287" i="1"/>
  <c r="AQ2088" i="1"/>
  <c r="AQ779" i="1"/>
  <c r="AQ2087" i="1"/>
  <c r="AQ600" i="1"/>
  <c r="AQ769" i="1"/>
  <c r="AQ770" i="1"/>
  <c r="AQ681" i="1"/>
  <c r="AQ723" i="1"/>
  <c r="AQ768" i="1"/>
  <c r="AQ1660" i="1"/>
  <c r="AQ1661" i="1"/>
  <c r="AQ1676" i="1"/>
  <c r="AQ2222" i="1"/>
  <c r="AQ2221" i="1"/>
  <c r="AQ777" i="1"/>
  <c r="AQ2039" i="1"/>
  <c r="AQ1585" i="1"/>
  <c r="AQ2134" i="1"/>
  <c r="AQ2135" i="1"/>
  <c r="AQ2092" i="1"/>
  <c r="AQ2136" i="1"/>
  <c r="AQ2093" i="1"/>
  <c r="AQ1857" i="1"/>
  <c r="AQ2137" i="1"/>
  <c r="AQ2138" i="1"/>
  <c r="AQ2139" i="1"/>
  <c r="AQ2140" i="1"/>
  <c r="AQ2094" i="1"/>
  <c r="AQ2141" i="1"/>
  <c r="AQ2142" i="1"/>
  <c r="AQ2143" i="1"/>
  <c r="AQ2089" i="1"/>
  <c r="AQ778" i="1"/>
  <c r="AQ318" i="1"/>
  <c r="AQ319" i="1"/>
  <c r="AQ2041" i="1"/>
  <c r="AQ2042" i="1"/>
  <c r="AQ2043" i="1"/>
  <c r="AQ2044" i="1"/>
  <c r="AQ530" i="1"/>
  <c r="AQ520" i="1"/>
  <c r="AQ521" i="1"/>
  <c r="AQ522" i="1"/>
  <c r="AQ2090" i="1"/>
  <c r="AQ501" i="1"/>
  <c r="AQ502" i="1"/>
  <c r="AQ503" i="1"/>
  <c r="AQ2036" i="1"/>
  <c r="AQ2037" i="1"/>
  <c r="AQ2038" i="1"/>
  <c r="AQ1733" i="1"/>
  <c r="AQ1734" i="1"/>
  <c r="AQ1735" i="1"/>
  <c r="AQ391" i="1"/>
  <c r="AQ437" i="1"/>
  <c r="AQ416" i="1"/>
  <c r="AQ392" i="1"/>
  <c r="AQ393" i="1"/>
  <c r="AQ394" i="1"/>
  <c r="AQ409" i="1"/>
  <c r="AQ1541" i="1"/>
  <c r="AQ1542" i="1"/>
  <c r="AQ1543" i="1"/>
  <c r="AQ1544" i="1"/>
  <c r="AQ1540" i="1"/>
  <c r="AQ1084" i="1"/>
  <c r="AQ1104" i="1"/>
  <c r="AQ1615" i="1"/>
  <c r="AQ1596" i="1"/>
  <c r="AQ1592" i="1"/>
  <c r="AQ1580" i="1"/>
  <c r="AQ1545" i="1"/>
  <c r="AQ1622" i="1"/>
  <c r="AQ1020" i="1"/>
  <c r="AQ1657" i="1"/>
  <c r="AQ1338" i="1"/>
  <c r="AQ1076" i="1"/>
  <c r="AQ1090" i="1"/>
  <c r="AQ1096" i="1"/>
  <c r="AQ1098" i="1"/>
  <c r="AQ1064" i="1"/>
  <c r="AQ1097" i="1"/>
  <c r="AQ1105" i="1"/>
  <c r="AQ1106" i="1"/>
  <c r="AQ1581" i="1"/>
  <c r="AQ1205" i="1"/>
  <c r="AQ1061" i="1"/>
  <c r="AQ1059" i="1"/>
  <c r="AQ1080" i="1"/>
  <c r="AQ1099" i="1"/>
  <c r="AQ1081" i="1"/>
  <c r="AQ1100" i="1"/>
  <c r="AQ1101" i="1"/>
  <c r="AQ1052" i="1"/>
  <c r="AQ1082" i="1"/>
  <c r="AQ1102" i="1"/>
  <c r="AQ1083" i="1"/>
  <c r="AQ1103" i="1"/>
  <c r="AQ1041" i="1"/>
  <c r="AQ945" i="1"/>
  <c r="AQ952" i="1"/>
  <c r="AQ841" i="1"/>
  <c r="AQ2181" i="1"/>
  <c r="AQ1431" i="1"/>
  <c r="AQ1186" i="1"/>
  <c r="AQ1187" i="1"/>
  <c r="AQ1188" i="1"/>
  <c r="AQ1339" i="1"/>
  <c r="AQ1765" i="1"/>
  <c r="AQ1844" i="1"/>
  <c r="AQ1677" i="1"/>
  <c r="AQ1538" i="1"/>
  <c r="AQ1760" i="1"/>
  <c r="AQ1888" i="1"/>
  <c r="AQ828" i="1"/>
  <c r="AQ1393" i="1"/>
  <c r="AQ1321" i="1"/>
  <c r="AQ1584" i="1"/>
  <c r="AQ1597" i="1"/>
  <c r="AQ1109" i="1"/>
  <c r="AQ1505" i="1"/>
  <c r="AQ408" i="1"/>
  <c r="AQ2145" i="1"/>
  <c r="AQ1568" i="1"/>
  <c r="AQ1053" i="1"/>
  <c r="AQ888" i="1"/>
  <c r="AQ1108" i="1"/>
  <c r="AQ1583" i="1"/>
  <c r="AQ887" i="1"/>
  <c r="AQ1107" i="1"/>
  <c r="AQ711" i="1"/>
  <c r="AQ734" i="1"/>
  <c r="AQ615" i="1"/>
  <c r="AQ631" i="1"/>
  <c r="AQ88" i="1"/>
  <c r="AQ89" i="1"/>
  <c r="AQ215" i="1"/>
  <c r="AQ221" i="1"/>
  <c r="AQ429" i="1"/>
  <c r="AQ417" i="1"/>
  <c r="AQ635" i="1"/>
  <c r="AQ565" i="1"/>
  <c r="AQ594" i="1"/>
  <c r="AQ566" i="1"/>
  <c r="AQ211" i="1"/>
  <c r="AQ214" i="1"/>
  <c r="AQ216" i="1"/>
  <c r="AQ222" i="1"/>
  <c r="AQ227" i="1"/>
  <c r="AQ217" i="1"/>
  <c r="AQ223" i="1"/>
  <c r="AQ1460" i="1"/>
  <c r="AQ1135" i="1"/>
  <c r="AQ1893" i="1"/>
  <c r="AQ1894" i="1"/>
  <c r="AQ228" i="1"/>
  <c r="AQ218" i="1"/>
  <c r="AQ224" i="1"/>
  <c r="AQ212" i="1"/>
  <c r="AQ229" i="1"/>
  <c r="AQ219" i="1"/>
  <c r="AQ225" i="1"/>
  <c r="AQ213" i="1"/>
  <c r="AQ93" i="1"/>
  <c r="AQ220" i="1"/>
  <c r="AQ226" i="1"/>
  <c r="AQ230" i="1"/>
  <c r="AQ155" i="1"/>
  <c r="AQ154" i="1"/>
  <c r="AQ157" i="1"/>
  <c r="AQ160" i="1"/>
  <c r="AQ156" i="1"/>
  <c r="AQ158" i="1"/>
  <c r="AQ161" i="1"/>
  <c r="AQ1890" i="1"/>
  <c r="AQ1891" i="1"/>
  <c r="AQ1892" i="1"/>
  <c r="AQ1282" i="1"/>
  <c r="AQ2174" i="1"/>
  <c r="AQ1889" i="1"/>
  <c r="AQ1286" i="1"/>
  <c r="AQ254" i="1"/>
  <c r="AQ1333" i="1"/>
  <c r="AQ1334" i="1"/>
  <c r="AQ1572" i="1"/>
  <c r="AQ1653" i="1"/>
  <c r="AQ1640" i="1"/>
  <c r="AQ1549" i="1"/>
  <c r="AQ1632" i="1"/>
  <c r="AQ1587" i="1"/>
  <c r="AQ1308" i="1"/>
  <c r="AQ1556" i="1"/>
  <c r="AQ1284" i="1"/>
  <c r="AQ291" i="1"/>
  <c r="AQ1510" i="1"/>
  <c r="AQ1557" i="1"/>
  <c r="AQ1651" i="1"/>
  <c r="AQ1156" i="1"/>
  <c r="AQ231" i="1"/>
  <c r="AQ233" i="1"/>
  <c r="AQ771" i="1"/>
  <c r="AQ591" i="1"/>
  <c r="AQ694" i="1"/>
  <c r="AQ1057" i="1"/>
  <c r="AQ978" i="1"/>
  <c r="AQ1784" i="1"/>
  <c r="AQ1573" i="1"/>
  <c r="AQ1935" i="1"/>
  <c r="AQ1786" i="1"/>
  <c r="AQ1787" i="1"/>
  <c r="AQ2185" i="1"/>
  <c r="AQ592" i="1"/>
  <c r="AQ595" i="1"/>
  <c r="AQ682" i="1"/>
  <c r="AQ1895" i="1"/>
  <c r="AQ1896" i="1"/>
  <c r="AQ1296" i="1"/>
  <c r="AQ1288" i="1"/>
  <c r="AQ2186" i="1"/>
  <c r="AQ1789" i="1"/>
  <c r="AQ1875" i="1"/>
  <c r="AQ1814" i="1"/>
  <c r="AQ1318" i="1"/>
  <c r="AQ1297" i="1"/>
  <c r="AQ1298" i="1"/>
  <c r="AQ2108" i="1"/>
  <c r="AQ1897" i="1"/>
  <c r="AQ1874" i="1"/>
  <c r="AQ1813" i="1"/>
  <c r="AQ1807" i="1"/>
  <c r="AQ2074" i="1"/>
  <c r="AQ1373" i="1"/>
  <c r="AQ1374" i="1"/>
  <c r="AQ40" i="1"/>
  <c r="AQ2095" i="1"/>
  <c r="AQ1586" i="1"/>
  <c r="AQ1815" i="1"/>
  <c r="AQ1931" i="1"/>
  <c r="AQ1816" i="1"/>
  <c r="AQ1932" i="1"/>
  <c r="AQ1933" i="1"/>
  <c r="AQ1978" i="1"/>
  <c r="AQ1934" i="1"/>
  <c r="AQ1979" i="1"/>
  <c r="AQ462" i="1"/>
  <c r="AQ523" i="1"/>
  <c r="AQ464" i="1"/>
  <c r="AQ504" i="1"/>
  <c r="AQ1785" i="1"/>
  <c r="AQ1936" i="1"/>
  <c r="AQ1876" i="1"/>
  <c r="AQ1877" i="1"/>
  <c r="AQ2096" i="1"/>
  <c r="AQ1788" i="1"/>
  <c r="AQ1912" i="1"/>
  <c r="AQ1054" i="1"/>
  <c r="AQ889" i="1"/>
  <c r="AQ1574" i="1"/>
  <c r="AQ50" i="1"/>
  <c r="AQ58" i="1"/>
  <c r="AQ1664" i="1"/>
  <c r="AQ1666" i="1"/>
  <c r="AQ1665" i="1"/>
  <c r="AQ323" i="1"/>
  <c r="AQ1042" i="1"/>
  <c r="AQ1048" i="1"/>
  <c r="AQ1055" i="1"/>
  <c r="AQ396" i="1"/>
  <c r="AQ483" i="1"/>
  <c r="AQ1938" i="1"/>
  <c r="AQ1939" i="1"/>
  <c r="AQ1940" i="1"/>
  <c r="AQ1937" i="1"/>
  <c r="AQ1699" i="1"/>
  <c r="AQ2109" i="1"/>
  <c r="AQ1741" i="1"/>
  <c r="AQ1746" i="1"/>
  <c r="AQ1700" i="1"/>
  <c r="AQ1701" i="1"/>
  <c r="AQ168" i="1"/>
  <c r="AQ171" i="1"/>
  <c r="AQ174" i="1"/>
  <c r="AQ169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03" i="1"/>
  <c r="AQ1702" i="1"/>
  <c r="AQ1593" i="1"/>
  <c r="AQ1594" i="1"/>
  <c r="AQ1598" i="1"/>
  <c r="AQ172" i="1"/>
  <c r="AQ170" i="1"/>
  <c r="AQ173" i="1"/>
  <c r="AQ335" i="1"/>
  <c r="AQ248" i="1"/>
  <c r="AQ1742" i="1"/>
  <c r="AQ618" i="1"/>
  <c r="AQ655" i="1"/>
  <c r="AQ684" i="1"/>
  <c r="AQ712" i="1"/>
  <c r="AQ593" i="1"/>
  <c r="AQ54" i="1"/>
  <c r="AQ988" i="1"/>
  <c r="AQ1043" i="1"/>
  <c r="AQ232" i="1"/>
  <c r="AQ1633" i="1"/>
  <c r="AQ1051" i="1"/>
  <c r="AQ1044" i="1"/>
  <c r="AQ430" i="1"/>
  <c r="AQ452" i="1"/>
  <c r="AQ2000" i="1"/>
  <c r="AQ1980" i="1"/>
  <c r="AQ495" i="1"/>
  <c r="AQ1273" i="1"/>
  <c r="AQ1302" i="1"/>
  <c r="AQ1056" i="1"/>
  <c r="AQ669" i="1"/>
  <c r="AQ300" i="1"/>
  <c r="AQ1884" i="1"/>
  <c r="AQ1737" i="1"/>
  <c r="AQ1739" i="1"/>
  <c r="AQ1738" i="1"/>
  <c r="AQ1272" i="1"/>
  <c r="AQ1845" i="1"/>
  <c r="AQ750" i="1"/>
  <c r="AQ2080" i="1"/>
  <c r="AQ1823" i="1"/>
  <c r="AQ1822" i="1"/>
  <c r="AQ1846" i="1"/>
  <c r="AQ1293" i="1"/>
  <c r="AQ426" i="1"/>
  <c r="AQ1740" i="1"/>
  <c r="AQ1021" i="1"/>
  <c r="AQ1045" i="1"/>
  <c r="AQ1046" i="1"/>
  <c r="AQ490" i="1"/>
  <c r="AQ489" i="1"/>
  <c r="AQ491" i="1"/>
  <c r="AQ514" i="1"/>
  <c r="AQ484" i="1"/>
  <c r="AQ515" i="1"/>
  <c r="AQ1559" i="1"/>
  <c r="AQ960" i="1"/>
  <c r="AQ1743" i="1"/>
  <c r="AQ1744" i="1"/>
  <c r="AQ1791" i="1"/>
  <c r="AQ2005" i="1"/>
  <c r="AQ1792" i="1"/>
  <c r="AQ2006" i="1"/>
  <c r="AQ1793" i="1"/>
  <c r="AQ2007" i="1"/>
  <c r="AQ1794" i="1"/>
  <c r="AQ2008" i="1"/>
  <c r="AQ1795" i="1"/>
  <c r="AQ2081" i="1"/>
  <c r="AQ1796" i="1"/>
  <c r="AQ2009" i="1"/>
  <c r="AQ1797" i="1"/>
  <c r="AQ2082" i="1"/>
  <c r="AQ513" i="1"/>
  <c r="AQ42" i="1"/>
  <c r="AQ649" i="1"/>
  <c r="AQ616" i="1"/>
  <c r="AQ671" i="1"/>
  <c r="AQ560" i="1"/>
  <c r="AQ697" i="1"/>
  <c r="AQ1550" i="1"/>
  <c r="AQ95" i="1"/>
  <c r="AQ108" i="1"/>
  <c r="AQ1294" i="1"/>
  <c r="AQ1516" i="1"/>
  <c r="AQ1617" i="1"/>
  <c r="AQ297" i="1"/>
  <c r="AQ298" i="1"/>
  <c r="AQ2001" i="1"/>
  <c r="AQ1790" i="1"/>
  <c r="AQ2047" i="1"/>
  <c r="AQ2049" i="1"/>
  <c r="AQ1810" i="1"/>
  <c r="AQ1818" i="1"/>
  <c r="AQ1779" i="1"/>
  <c r="AQ1819" i="1"/>
  <c r="AQ363" i="1"/>
  <c r="AQ1372" i="1"/>
  <c r="AQ2003" i="1"/>
  <c r="AQ1820" i="1"/>
  <c r="AQ2004" i="1"/>
  <c r="AQ1821" i="1"/>
  <c r="AQ1514" i="1"/>
  <c r="AQ1654" i="1"/>
  <c r="AQ1515" i="1"/>
  <c r="AQ1517" i="1"/>
  <c r="AQ1558" i="1"/>
  <c r="AQ1649" i="1"/>
  <c r="AQ1327" i="1"/>
  <c r="AQ331" i="1"/>
  <c r="AQ1903" i="1"/>
  <c r="AQ1904" i="1"/>
  <c r="AQ1905" i="1"/>
  <c r="AQ2079" i="1"/>
  <c r="AQ2078" i="1"/>
  <c r="AQ2046" i="1"/>
  <c r="AQ1921" i="1"/>
  <c r="AQ1641" i="1"/>
  <c r="AQ467" i="1"/>
  <c r="AQ466" i="1"/>
  <c r="AQ465" i="1"/>
  <c r="AQ128" i="1"/>
  <c r="AQ132" i="1"/>
  <c r="AQ204" i="1"/>
  <c r="AQ203" i="1"/>
  <c r="AQ45" i="1"/>
  <c r="AQ1949" i="1"/>
  <c r="AQ201" i="1"/>
  <c r="AQ333" i="1"/>
  <c r="AQ438" i="1"/>
  <c r="AQ51" i="1"/>
  <c r="AQ44" i="1"/>
  <c r="AQ200" i="1"/>
  <c r="AQ202" i="1"/>
  <c r="AQ1330" i="1"/>
  <c r="AQ1965" i="1"/>
  <c r="AQ1964" i="1"/>
  <c r="AQ1328" i="1"/>
  <c r="AQ1337" i="1"/>
  <c r="AQ199" i="1"/>
  <c r="AQ453" i="1"/>
  <c r="AQ851" i="1"/>
  <c r="AQ852" i="1"/>
  <c r="AQ853" i="1"/>
  <c r="AQ854" i="1"/>
  <c r="AQ855" i="1"/>
  <c r="AQ856" i="1"/>
  <c r="AQ857" i="1"/>
  <c r="AQ858" i="1"/>
  <c r="AQ859" i="1"/>
  <c r="AQ1291" i="1"/>
  <c r="AQ1329" i="1"/>
  <c r="AQ2048" i="1"/>
  <c r="AQ1322" i="1"/>
  <c r="AQ468" i="1"/>
  <c r="AQ1966" i="1"/>
  <c r="AQ2075" i="1"/>
  <c r="AQ1780" i="1"/>
  <c r="AQ2097" i="1"/>
  <c r="AQ2098" i="1"/>
  <c r="AQ2076" i="1"/>
  <c r="AQ2112" i="1"/>
  <c r="AQ2111" i="1"/>
  <c r="AQ2010" i="1"/>
  <c r="AQ2122" i="1"/>
  <c r="AQ2121" i="1"/>
  <c r="AQ1898" i="1"/>
  <c r="AQ2100" i="1"/>
  <c r="AQ1799" i="1"/>
  <c r="AQ257" i="1"/>
  <c r="AQ574" i="1"/>
  <c r="AQ575" i="1"/>
  <c r="AQ315" i="1"/>
  <c r="AQ2012" i="1"/>
  <c r="AQ1077" i="1"/>
  <c r="AQ881" i="1"/>
  <c r="AQ507" i="1"/>
  <c r="AQ1954" i="1"/>
  <c r="AQ568" i="1"/>
  <c r="AQ559" i="1"/>
  <c r="AQ420" i="1"/>
  <c r="AQ1745" i="1"/>
  <c r="AQ2099" i="1"/>
  <c r="AQ664" i="1"/>
  <c r="AQ637" i="1"/>
  <c r="AQ139" i="1"/>
  <c r="AQ953" i="1"/>
  <c r="AQ470" i="1"/>
  <c r="AQ469" i="1"/>
  <c r="AQ485" i="1"/>
  <c r="AQ404" i="1"/>
  <c r="AQ1292" i="1"/>
  <c r="AQ1922" i="1"/>
  <c r="AQ1605" i="1"/>
  <c r="AQ1606" i="1"/>
  <c r="AQ1607" i="1"/>
  <c r="AQ401" i="1"/>
  <c r="AQ506" i="1"/>
  <c r="AQ1608" i="1"/>
  <c r="AQ1609" i="1"/>
  <c r="AQ1610" i="1"/>
  <c r="AQ1611" i="1"/>
  <c r="AQ1616" i="1"/>
  <c r="AQ1547" i="1"/>
  <c r="AQ400" i="1"/>
  <c r="AQ1625" i="1"/>
  <c r="AQ454" i="1"/>
  <c r="AQ455" i="1"/>
  <c r="AQ1748" i="1"/>
  <c r="AQ1599" i="1"/>
  <c r="AQ1749" i="1"/>
  <c r="AQ2030" i="1"/>
  <c r="AQ1923" i="1"/>
  <c r="AQ2050" i="1"/>
  <c r="AQ2101" i="1"/>
  <c r="AQ2051" i="1"/>
  <c r="AQ2102" i="1"/>
  <c r="AQ1755" i="1"/>
  <c r="AQ505" i="1"/>
  <c r="AQ1752" i="1"/>
  <c r="AQ1750" i="1"/>
  <c r="AQ1751" i="1"/>
  <c r="AQ2113" i="1"/>
  <c r="AQ2124" i="1"/>
  <c r="AQ890" i="1"/>
  <c r="AQ891" i="1"/>
  <c r="AQ38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439" i="1"/>
  <c r="AQ440" i="1"/>
  <c r="AQ1950" i="1"/>
  <c r="AQ1951" i="1"/>
  <c r="AQ1952" i="1"/>
  <c r="AQ1997" i="1"/>
  <c r="AQ1981" i="1"/>
  <c r="AQ1756" i="1"/>
  <c r="AQ1967" i="1"/>
  <c r="AQ1757" i="1"/>
  <c r="AQ1968" i="1"/>
  <c r="AQ1758" i="1"/>
  <c r="AQ1969" i="1"/>
  <c r="AQ1759" i="1"/>
  <c r="AQ2083" i="1"/>
  <c r="AQ1970" i="1"/>
  <c r="AQ398" i="1"/>
  <c r="AQ525" i="1"/>
  <c r="AQ526" i="1"/>
  <c r="AQ527" i="1"/>
  <c r="AQ528" i="1"/>
  <c r="AQ529" i="1"/>
  <c r="AQ442" i="1"/>
  <c r="AQ443" i="1"/>
  <c r="AQ444" i="1"/>
  <c r="AQ412" i="1"/>
  <c r="AQ1539" i="1"/>
  <c r="AQ1602" i="1"/>
  <c r="AQ1570" i="1"/>
  <c r="AQ1655" i="1"/>
  <c r="AQ1603" i="1"/>
  <c r="AQ1604" i="1"/>
  <c r="AQ441" i="1"/>
  <c r="AQ1191" i="1"/>
  <c r="AQ1406" i="1"/>
  <c r="AQ729" i="1"/>
  <c r="AQ548" i="1"/>
  <c r="AQ755" i="1"/>
  <c r="AQ571" i="1"/>
  <c r="AQ763" i="1"/>
  <c r="AQ1747" i="1"/>
  <c r="AQ1600" i="1"/>
  <c r="AQ1601" i="1"/>
  <c r="AQ1656" i="1"/>
  <c r="AQ496" i="1"/>
  <c r="AQ1323" i="1"/>
  <c r="AQ2057" i="1"/>
  <c r="AQ1782" i="1"/>
  <c r="AQ1073" i="1"/>
  <c r="AQ882" i="1"/>
  <c r="AQ1074" i="1"/>
  <c r="AQ883" i="1"/>
  <c r="AQ1285" i="1"/>
  <c r="AQ1648" i="1"/>
  <c r="AQ1627" i="1"/>
  <c r="AQ1800" i="1"/>
  <c r="AQ471" i="1"/>
  <c r="AQ472" i="1"/>
  <c r="AQ531" i="1"/>
  <c r="AQ499" i="1"/>
  <c r="AQ1426" i="1"/>
  <c r="AQ1211" i="1"/>
  <c r="AQ2027" i="1"/>
  <c r="AQ1720" i="1"/>
  <c r="AQ406" i="1"/>
  <c r="AQ261" i="1"/>
  <c r="AQ306" i="1"/>
  <c r="AQ259" i="1"/>
  <c r="AQ718" i="1"/>
  <c r="AQ606" i="1"/>
  <c r="AQ619" i="1"/>
  <c r="AQ803" i="1"/>
  <c r="AQ2028" i="1"/>
  <c r="AQ1983" i="1"/>
  <c r="AQ1766" i="1"/>
  <c r="AQ1753" i="1"/>
  <c r="AQ915" i="1"/>
  <c r="AQ961" i="1"/>
  <c r="AQ1079" i="1"/>
  <c r="AQ463" i="1"/>
  <c r="AQ1825" i="1"/>
  <c r="AQ1626" i="1"/>
  <c r="AQ119" i="1"/>
  <c r="AQ410" i="1"/>
  <c r="AQ1754" i="1"/>
  <c r="AQ1851" i="1"/>
  <c r="AQ1925" i="1"/>
  <c r="AQ1906" i="1"/>
  <c r="AQ1982" i="1"/>
  <c r="AQ456" i="1"/>
  <c r="AQ1139" i="1"/>
  <c r="AQ772" i="1"/>
  <c r="AQ1588" i="1"/>
  <c r="AQ269" i="1"/>
  <c r="AQ1595" i="1"/>
  <c r="AQ1636" i="1"/>
  <c r="AQ1907" i="1"/>
  <c r="AQ1313" i="1"/>
  <c r="AQ1310" i="1"/>
  <c r="AQ1304" i="1"/>
  <c r="AQ1924" i="1"/>
  <c r="AQ1642" i="1"/>
  <c r="AQ1628" i="1"/>
  <c r="AQ460" i="1"/>
  <c r="AQ473" i="1"/>
  <c r="AQ1303" i="1"/>
  <c r="AQ1899" i="1"/>
  <c r="AQ1986" i="1"/>
  <c r="AQ717" i="1"/>
  <c r="AQ719" i="1"/>
  <c r="AQ670" i="1"/>
  <c r="AQ278" i="1"/>
  <c r="AQ1548" i="1"/>
  <c r="AQ1563" i="1"/>
  <c r="AQ1552" i="1"/>
  <c r="AQ1837" i="1"/>
  <c r="AQ64" i="1"/>
  <c r="AQ1650" i="1"/>
  <c r="AQ1551" i="1"/>
  <c r="AQ411" i="1"/>
  <c r="AQ1085" i="1"/>
  <c r="AQ1958" i="1"/>
  <c r="AQ532" i="1"/>
  <c r="AQ407" i="1"/>
  <c r="AQ1049" i="1"/>
  <c r="AQ1281" i="1"/>
  <c r="AQ1324" i="1"/>
  <c r="AQ916" i="1"/>
  <c r="AQ1652" i="1"/>
  <c r="AQ2029" i="1"/>
  <c r="AQ1630" i="1"/>
  <c r="AQ918" i="1"/>
  <c r="AQ921" i="1"/>
  <c r="AQ917" i="1"/>
  <c r="AQ270" i="1"/>
  <c r="AQ1908" i="1"/>
  <c r="AQ1913" i="1"/>
  <c r="AQ1834" i="1"/>
  <c r="AQ1836" i="1"/>
  <c r="AQ1835" i="1"/>
  <c r="AQ920" i="1"/>
  <c r="AQ919" i="1"/>
  <c r="AQ774" i="1"/>
  <c r="AQ2021" i="1"/>
  <c r="AQ1331" i="1"/>
  <c r="AQ1340" i="1"/>
  <c r="AQ1314" i="1"/>
  <c r="AQ263" i="1"/>
  <c r="AQ1315" i="1"/>
  <c r="AQ1305" i="1"/>
  <c r="AQ2114" i="1"/>
  <c r="AQ2115" i="1"/>
  <c r="AQ2116" i="1"/>
  <c r="AQ1984" i="1"/>
  <c r="AQ1985" i="1"/>
  <c r="AQ2126" i="1"/>
  <c r="AQ2105" i="1"/>
  <c r="AQ1947" i="1"/>
  <c r="AQ512" i="1"/>
  <c r="AQ423" i="1"/>
  <c r="AQ436" i="1"/>
  <c r="AQ922" i="1"/>
  <c r="AQ60" i="1"/>
  <c r="AQ1885" i="1"/>
  <c r="AQ1325" i="1"/>
  <c r="AQ1320" i="1"/>
  <c r="AQ1306" i="1"/>
  <c r="AQ1309" i="1"/>
  <c r="AQ1560" i="1"/>
  <c r="AQ1561" i="1"/>
  <c r="AQ1562" i="1"/>
  <c r="AQ1612" i="1"/>
  <c r="AQ1569" i="1"/>
  <c r="AQ1589" i="1"/>
  <c r="AQ405" i="1"/>
  <c r="AQ96" i="1"/>
  <c r="AQ109" i="1"/>
  <c r="AQ578" i="1"/>
  <c r="AQ608" i="1"/>
  <c r="AQ609" i="1"/>
  <c r="AQ1943" i="1"/>
  <c r="AQ97" i="1"/>
  <c r="AQ110" i="1"/>
  <c r="AQ129" i="1"/>
  <c r="AQ126" i="1"/>
  <c r="AQ135" i="1"/>
  <c r="AQ130" i="1"/>
  <c r="AQ136" i="1"/>
  <c r="AQ131" i="1"/>
  <c r="AQ1944" i="1"/>
  <c r="AQ2118" i="1"/>
  <c r="AQ1909" i="1"/>
  <c r="AQ1955" i="1"/>
  <c r="AQ413" i="1"/>
  <c r="AQ98" i="1"/>
  <c r="AQ94" i="1"/>
  <c r="AQ111" i="1"/>
  <c r="AQ99" i="1"/>
  <c r="AQ112" i="1"/>
  <c r="AQ100" i="1"/>
  <c r="AQ133" i="1"/>
  <c r="AQ101" i="1"/>
  <c r="AQ113" i="1"/>
  <c r="AQ118" i="1"/>
  <c r="AQ102" i="1"/>
  <c r="AQ114" i="1"/>
  <c r="AQ103" i="1"/>
  <c r="AQ115" i="1"/>
  <c r="AQ104" i="1"/>
  <c r="AQ116" i="1"/>
  <c r="AQ105" i="1"/>
  <c r="AQ117" i="1"/>
  <c r="AQ106" i="1"/>
  <c r="AQ140" i="1"/>
  <c r="AQ138" i="1"/>
  <c r="AQ107" i="1"/>
  <c r="AQ134" i="1"/>
  <c r="AQ1634" i="1"/>
  <c r="AQ127" i="1"/>
  <c r="AQ137" i="1"/>
  <c r="AQ1769" i="1"/>
  <c r="AQ1770" i="1"/>
  <c r="AQ1771" i="1"/>
  <c r="AQ1772" i="1"/>
  <c r="AQ1773" i="1"/>
  <c r="AQ1774" i="1"/>
  <c r="AQ1775" i="1"/>
  <c r="AQ1945" i="1"/>
  <c r="AQ1776" i="1"/>
  <c r="AQ1852" i="1"/>
  <c r="AQ421" i="1"/>
  <c r="AQ205" i="1"/>
  <c r="AQ414" i="1"/>
  <c r="AQ735" i="1"/>
  <c r="AQ1613" i="1"/>
  <c r="AQ2117" i="1"/>
  <c r="AQ586" i="1"/>
  <c r="AQ2103" i="1"/>
  <c r="AQ2055" i="1"/>
  <c r="AQ1987" i="1"/>
  <c r="AQ2084" i="1"/>
  <c r="AQ2054" i="1"/>
  <c r="AQ1973" i="1"/>
  <c r="AQ1972" i="1"/>
  <c r="AQ1257" i="1"/>
  <c r="AQ1256" i="1"/>
  <c r="AQ122" i="1"/>
  <c r="AQ121" i="1"/>
  <c r="AQ123" i="1"/>
  <c r="AQ403" i="1"/>
  <c r="AQ457" i="1"/>
  <c r="AQ511" i="1"/>
  <c r="AQ1289" i="1"/>
  <c r="AQ289" i="1"/>
  <c r="AQ290" i="1"/>
  <c r="AQ551" i="1"/>
  <c r="AQ756" i="1"/>
  <c r="AQ764" i="1"/>
  <c r="AQ714" i="1"/>
  <c r="AQ726" i="1"/>
  <c r="AQ587" i="1"/>
  <c r="AQ751" i="1"/>
  <c r="AQ486" i="1"/>
  <c r="AQ1629" i="1"/>
  <c r="AQ1685" i="1"/>
  <c r="AQ87" i="1"/>
  <c r="AQ745" i="1"/>
  <c r="AQ553" i="1"/>
  <c r="AQ1307" i="1"/>
  <c r="AQ1553" i="1"/>
  <c r="AQ2022" i="1"/>
  <c r="AQ1316" i="1"/>
  <c r="AQ552" i="1"/>
  <c r="AQ509" i="1"/>
  <c r="AQ508" i="1"/>
  <c r="AQ355" i="1"/>
  <c r="AQ939" i="1"/>
  <c r="AQ940" i="1"/>
  <c r="AQ941" i="1"/>
  <c r="AQ942" i="1"/>
  <c r="AQ943" i="1"/>
  <c r="AQ944" i="1"/>
  <c r="AQ757" i="1"/>
  <c r="AQ2059" i="1"/>
  <c r="AQ624" i="1"/>
  <c r="AQ666" i="1"/>
  <c r="AQ1571" i="1"/>
  <c r="AQ1287" i="1"/>
  <c r="AQ498" i="1"/>
  <c r="AQ474" i="1"/>
  <c r="AQ418" i="1"/>
  <c r="AQ334" i="1"/>
  <c r="AQ1914" i="1"/>
  <c r="AQ1858" i="1"/>
  <c r="AQ1859" i="1"/>
  <c r="AQ1860" i="1"/>
  <c r="AQ1861" i="1"/>
  <c r="AQ1862" i="1"/>
  <c r="AQ1863" i="1"/>
  <c r="AQ1864" i="1"/>
  <c r="AQ1722" i="1"/>
  <c r="AQ1865" i="1"/>
  <c r="AQ1866" i="1"/>
  <c r="AQ402" i="1"/>
  <c r="AQ689" i="1"/>
  <c r="AQ1022" i="1"/>
  <c r="AQ1518" i="1"/>
  <c r="AQ1519" i="1"/>
  <c r="AQ1520" i="1"/>
  <c r="AQ1546" i="1"/>
  <c r="AQ1521" i="1"/>
  <c r="AQ1681" i="1"/>
  <c r="AQ2127" i="1"/>
  <c r="AQ2128" i="1"/>
  <c r="AQ1682" i="1"/>
  <c r="AQ2129" i="1"/>
  <c r="AQ2130" i="1"/>
  <c r="AQ1721" i="1"/>
  <c r="AQ1683" i="1"/>
  <c r="AQ1684" i="1"/>
  <c r="AQ1274" i="1"/>
  <c r="AQ458" i="1"/>
  <c r="AQ1507" i="1"/>
  <c r="AQ650" i="1"/>
  <c r="AQ1631" i="1"/>
  <c r="AQ2085" i="1"/>
  <c r="AQ1686" i="1"/>
  <c r="AQ1259" i="1"/>
  <c r="AQ90" i="1"/>
  <c r="AQ147" i="1"/>
  <c r="AQ86" i="1"/>
  <c r="AQ141" i="1"/>
  <c r="AQ69" i="1"/>
  <c r="AQ91" i="1"/>
  <c r="AQ92" i="1"/>
  <c r="AQ142" i="1"/>
  <c r="AQ143" i="1"/>
  <c r="AQ691" i="1"/>
  <c r="AQ283" i="1"/>
  <c r="AQ310" i="1"/>
  <c r="AQ677" i="1"/>
  <c r="AQ705" i="1"/>
  <c r="AQ725" i="1"/>
  <c r="AQ284" i="1"/>
  <c r="AQ1956" i="1"/>
  <c r="AQ189" i="1"/>
  <c r="AQ191" i="1"/>
  <c r="AQ159" i="1"/>
  <c r="AQ148" i="1"/>
  <c r="AQ188" i="1"/>
  <c r="AQ144" i="1"/>
  <c r="AQ375" i="1"/>
  <c r="AQ373" i="1"/>
  <c r="AQ461" i="1"/>
  <c r="AQ875" i="1"/>
  <c r="AQ878" i="1"/>
  <c r="AQ766" i="1"/>
  <c r="AQ488" i="1"/>
  <c r="AQ1811" i="1"/>
  <c r="AQ1812" i="1"/>
  <c r="AQ658" i="1"/>
  <c r="AQ1777" i="1"/>
  <c r="AQ876" i="1"/>
  <c r="AQ675" i="1"/>
  <c r="AQ561" i="1"/>
  <c r="AQ243" i="1"/>
  <c r="AQ1319" i="1"/>
  <c r="AQ879" i="1"/>
  <c r="AQ880" i="1"/>
  <c r="AQ65" i="1"/>
  <c r="AQ877" i="1"/>
  <c r="AQ589" i="1"/>
  <c r="AQ707" i="1"/>
  <c r="AQ311" i="1"/>
  <c r="AQ149" i="1"/>
  <c r="AQ185" i="1"/>
  <c r="AQ152" i="1"/>
  <c r="AQ186" i="1"/>
  <c r="AQ153" i="1"/>
  <c r="AQ187" i="1"/>
  <c r="AQ145" i="1"/>
  <c r="AQ183" i="1"/>
  <c r="AQ146" i="1"/>
  <c r="AQ184" i="1"/>
  <c r="AQ150" i="1"/>
  <c r="AQ166" i="1"/>
  <c r="AQ151" i="1"/>
  <c r="AQ167" i="1"/>
  <c r="AQ510" i="1"/>
  <c r="AQ1916" i="1"/>
  <c r="AQ1555" i="1"/>
  <c r="AQ427" i="1"/>
  <c r="AQ266" i="1"/>
  <c r="AQ1839" i="1"/>
  <c r="AQ1840" i="1"/>
  <c r="AQ1841" i="1"/>
  <c r="AQ1842" i="1"/>
  <c r="AQ1843" i="1"/>
  <c r="AQ1827" i="1"/>
  <c r="AQ1828" i="1"/>
  <c r="AQ1829" i="1"/>
  <c r="AQ1831" i="1"/>
  <c r="AQ1830" i="1"/>
  <c r="AQ432" i="1"/>
  <c r="AQ433" i="1"/>
  <c r="AQ434" i="1"/>
  <c r="AQ435" i="1"/>
  <c r="AQ428" i="1"/>
  <c r="AQ524" i="1"/>
  <c r="AQ165" i="1"/>
  <c r="AQ68" i="1"/>
  <c r="AQ180" i="1"/>
  <c r="AQ163" i="1"/>
  <c r="AQ206" i="1"/>
  <c r="AQ164" i="1"/>
  <c r="AQ162" i="1"/>
  <c r="AQ374" i="1"/>
  <c r="AQ1260" i="1"/>
  <c r="AQ376" i="1"/>
  <c r="AQ377" i="1"/>
  <c r="AQ378" i="1"/>
  <c r="AQ85" i="1"/>
  <c r="AQ493" i="1"/>
  <c r="AQ389" i="1"/>
  <c r="AQ494" i="1"/>
  <c r="AQ390" i="1"/>
  <c r="AQ990" i="1"/>
  <c r="AQ1037" i="1"/>
  <c r="AQ1380" i="1"/>
  <c r="AQ1618" i="1"/>
  <c r="AQ1619" i="1"/>
  <c r="AQ1624" i="1"/>
  <c r="AQ1620" i="1"/>
  <c r="AQ2086" i="1"/>
  <c r="AQ2070" i="1"/>
  <c r="AQ1869" i="1"/>
  <c r="AQ653" i="1"/>
  <c r="AQ1917" i="1"/>
  <c r="AQ2020" i="1"/>
  <c r="AQ1919" i="1"/>
  <c r="AQ313" i="1"/>
  <c r="AQ312" i="1"/>
  <c r="AQ1867" i="1"/>
  <c r="AQ1886" i="1"/>
  <c r="AQ1887" i="1"/>
  <c r="AQ1643" i="1"/>
  <c r="AQ1295" i="1"/>
  <c r="AQ285" i="1"/>
  <c r="AQ2" i="1"/>
  <c r="AQ659" i="1"/>
  <c r="AQ479" i="1"/>
  <c r="AQ379" i="1"/>
  <c r="AQ2023" i="1"/>
  <c r="AQ476" i="1"/>
  <c r="AQ422" i="1"/>
  <c r="AQ1621" i="1"/>
  <c r="AQ272" i="1"/>
  <c r="AQ652" i="1"/>
  <c r="AQ2024" i="1"/>
  <c r="AQ654" i="1"/>
  <c r="AQ279" i="1"/>
  <c r="AQ176" i="1"/>
  <c r="AQ2104" i="1"/>
  <c r="AQ517" i="1"/>
  <c r="AQ518" i="1"/>
  <c r="AQ177" i="1"/>
  <c r="AQ178" i="1"/>
  <c r="AQ181" i="1"/>
  <c r="AQ175" i="1"/>
  <c r="AQ179" i="1"/>
  <c r="AQ182" i="1"/>
  <c r="AQ1506" i="1"/>
  <c r="AQ519" i="1"/>
  <c r="AQ516" i="1"/>
  <c r="AQ383" i="1"/>
  <c r="AQ380" i="1"/>
  <c r="AQ277" i="1"/>
  <c r="AQ2026" i="1"/>
  <c r="AQ1060" i="1"/>
  <c r="AQ1434" i="1"/>
  <c r="AQ1472" i="1"/>
  <c r="AQ2217" i="1"/>
  <c r="AQ2192" i="1"/>
  <c r="AQ255" i="1"/>
  <c r="AQ1206" i="1"/>
  <c r="AQ1207" i="1"/>
  <c r="AQ2177" i="1"/>
  <c r="AQ320" i="1"/>
  <c r="AQ120" i="1"/>
  <c r="AQ573" i="1"/>
  <c r="AQ1824" i="1"/>
  <c r="AQ1808" i="1"/>
  <c r="AQ1798" i="1"/>
  <c r="AQ1783" i="1"/>
  <c r="AQ395" i="1"/>
  <c r="AQ1731" i="1"/>
  <c r="AQ1961" i="1"/>
  <c r="AQ1047" i="1"/>
  <c r="AQ1977" i="1"/>
  <c r="AQ1346" i="1"/>
  <c r="AQ533" i="1"/>
  <c r="AQ1953" i="1"/>
  <c r="AQ2077" i="1"/>
  <c r="AQ2212" i="1"/>
  <c r="AQ2045" i="1"/>
  <c r="AQ245" i="1"/>
  <c r="AQ930" i="1"/>
  <c r="AQ623" i="1"/>
  <c r="AQ321" i="1"/>
  <c r="AQ292" i="1"/>
  <c r="AQ360" i="1"/>
  <c r="AQ1483" i="1"/>
  <c r="AQ839" i="1"/>
  <c r="AQ907" i="1"/>
  <c r="AQ262" i="1"/>
  <c r="AQ1069" i="1"/>
  <c r="AQ1495" i="1"/>
  <c r="AQ249" i="1"/>
  <c r="AQ1432" i="1"/>
  <c r="AQ562" i="1"/>
  <c r="AQ563" i="1"/>
  <c r="AQ43" i="1"/>
  <c r="AQ1486" i="1"/>
  <c r="AQ326" i="1"/>
  <c r="AQ59" i="1"/>
  <c r="AQ1494" i="1"/>
  <c r="AQ49" i="1"/>
  <c r="AQ837" i="1"/>
  <c r="AQ931" i="1"/>
  <c r="AQ913" i="1"/>
  <c r="AQ596" i="1"/>
  <c r="AQ1429" i="1"/>
  <c r="AQ597" i="1"/>
  <c r="AQ585" i="1"/>
  <c r="AQ581" i="1"/>
  <c r="AQ299" i="1"/>
  <c r="AQ1362" i="1"/>
  <c r="AQ258" i="1"/>
  <c r="AQ308" i="1"/>
  <c r="AQ1492" i="1"/>
  <c r="AQ704" i="1"/>
  <c r="AQ864" i="1"/>
  <c r="AQ264" i="1"/>
  <c r="AQ690" i="1"/>
  <c r="AQ925" i="1"/>
  <c r="AQ908" i="1"/>
  <c r="AQ1086" i="1"/>
  <c r="AQ765" i="1"/>
  <c r="AQ647" i="1"/>
  <c r="AQ584" i="1"/>
  <c r="AQ332" i="1"/>
  <c r="AQ687" i="1"/>
  <c r="AQ1177" i="1"/>
  <c r="AQ582" i="1"/>
  <c r="AQ797" i="1"/>
  <c r="AQ1208" i="1"/>
  <c r="AQ2162" i="1"/>
  <c r="AQ1591" i="1"/>
  <c r="AQ2216" i="1"/>
  <c r="AQ1848" i="1"/>
  <c r="AQ1847" i="1"/>
  <c r="AQ843" i="1"/>
  <c r="AQ989" i="1"/>
  <c r="AQ2205" i="1"/>
  <c r="AQ667" i="1"/>
  <c r="AQ651" i="1"/>
  <c r="AQ728" i="1"/>
  <c r="AQ715" i="1"/>
  <c r="AQ369" i="1"/>
  <c r="AQ2214" i="1"/>
  <c r="AQ2058" i="1"/>
  <c r="AQ1854" i="1"/>
  <c r="AQ2196" i="1"/>
  <c r="AQ1996" i="1"/>
  <c r="AQ2011" i="1"/>
  <c r="AQ55" i="1"/>
  <c r="AQ63" i="1"/>
  <c r="AQ56" i="1"/>
  <c r="AQ815" i="1"/>
  <c r="AQ1462" i="1"/>
  <c r="AQ938" i="1"/>
  <c r="AQ1403" i="1"/>
  <c r="AQ2056" i="1"/>
  <c r="AQ1767" i="1"/>
  <c r="AQ1255" i="1"/>
  <c r="AQ48" i="1"/>
  <c r="AQ588" i="1"/>
  <c r="AQ1377" i="1"/>
  <c r="AQ814" i="1"/>
  <c r="AQ281" i="1"/>
  <c r="AQ1058" i="1"/>
  <c r="AQ1458" i="1"/>
  <c r="AQ307" i="1"/>
  <c r="AQ547" i="1"/>
  <c r="AQ754" i="1"/>
  <c r="AQ570" i="1"/>
  <c r="AQ1402" i="1"/>
  <c r="AQ775" i="1"/>
  <c r="AQ1341" i="1"/>
  <c r="AQ824" i="1"/>
  <c r="AQ981" i="1"/>
  <c r="AQ934" i="1"/>
  <c r="AQ1412" i="1"/>
  <c r="AQ744" i="1"/>
  <c r="AQ282" i="1"/>
  <c r="AQ359" i="1"/>
  <c r="AQ1468" i="1"/>
  <c r="AQ267" i="1"/>
  <c r="AQ260" i="1"/>
  <c r="AQ820" i="1"/>
  <c r="AQ980" i="1"/>
  <c r="AQ933" i="1"/>
  <c r="AQ607" i="1"/>
  <c r="AQ1407" i="1"/>
  <c r="AQ713" i="1"/>
  <c r="AQ674" i="1"/>
  <c r="AQ688" i="1"/>
  <c r="AQ550" i="1"/>
  <c r="AQ365" i="1"/>
  <c r="AQ799" i="1"/>
  <c r="AQ1378" i="1"/>
  <c r="AQ1441" i="1"/>
  <c r="AQ1464" i="1"/>
  <c r="AQ41" i="1"/>
  <c r="AQ773" i="1"/>
  <c r="AQ1342" i="1"/>
  <c r="AQ1849" i="1"/>
  <c r="AQ863" i="1"/>
  <c r="AQ2091" i="1"/>
  <c r="AQ810" i="1"/>
  <c r="AQ1068" i="1"/>
  <c r="AQ317" i="1"/>
  <c r="AQ275" i="1"/>
  <c r="AQ736" i="1"/>
  <c r="AQ1435" i="1"/>
  <c r="AQ638" i="1"/>
  <c r="AQ569" i="1"/>
  <c r="AQ698" i="1"/>
  <c r="AQ1471" i="1"/>
  <c r="AQ276" i="1"/>
  <c r="AQ2197" i="1"/>
  <c r="AQ2191" i="1"/>
  <c r="AQ831" i="1"/>
  <c r="AQ1420" i="1"/>
  <c r="AQ622" i="1"/>
  <c r="AQ620" i="1"/>
  <c r="AQ700" i="1"/>
  <c r="AQ305" i="1"/>
  <c r="AQ368" i="1"/>
  <c r="AQ1480" i="1"/>
  <c r="AQ829" i="1"/>
  <c r="AQ926" i="1"/>
  <c r="AQ909" i="1"/>
  <c r="AQ1478" i="1"/>
  <c r="AQ271" i="1"/>
  <c r="AQ1071" i="1"/>
  <c r="AQ716" i="1"/>
  <c r="AQ1417" i="1"/>
  <c r="AQ727" i="1"/>
  <c r="AQ701" i="1"/>
  <c r="AQ753" i="1"/>
  <c r="AQ268" i="1"/>
  <c r="AQ2157" i="1"/>
  <c r="AQ1638" i="1"/>
  <c r="AQ2158" i="1"/>
  <c r="AQ2193" i="1"/>
  <c r="AQ2060" i="1"/>
  <c r="AQ2061" i="1"/>
  <c r="AQ2062" i="1"/>
  <c r="AQ2063" i="1"/>
  <c r="AQ2064" i="1"/>
  <c r="AQ1723" i="1"/>
  <c r="AQ1910" i="1"/>
  <c r="AQ2065" i="1"/>
  <c r="AQ2066" i="1"/>
  <c r="AQ2067" i="1"/>
  <c r="AQ1724" i="1"/>
  <c r="AQ1900" i="1"/>
  <c r="AQ1725" i="1"/>
  <c r="AQ1901" i="1"/>
  <c r="AQ2194" i="1"/>
  <c r="AQ1918" i="1"/>
  <c r="AQ1422" i="1"/>
  <c r="AQ1484" i="1"/>
  <c r="AQ1728" i="1"/>
  <c r="AQ2068" i="1"/>
  <c r="AQ1461" i="1"/>
  <c r="AQ316" i="1"/>
  <c r="AQ549" i="1"/>
  <c r="AQ610" i="1"/>
  <c r="AQ309" i="1"/>
  <c r="AQ645" i="1"/>
  <c r="AQ567" i="1"/>
  <c r="AQ644" i="1"/>
  <c r="AQ280" i="1"/>
  <c r="AQ250" i="1"/>
  <c r="AQ244" i="1"/>
  <c r="AQ761" i="1"/>
  <c r="AQ826" i="1"/>
  <c r="AQ979" i="1"/>
  <c r="AQ932" i="1"/>
  <c r="AQ914" i="1"/>
  <c r="AQ577" i="1"/>
  <c r="AQ1414" i="1"/>
  <c r="AQ686" i="1"/>
  <c r="AQ288" i="1"/>
  <c r="AQ1473" i="1"/>
  <c r="AQ1178" i="1"/>
  <c r="AQ1927" i="1"/>
  <c r="AQ2195" i="1"/>
  <c r="AQ256" i="1"/>
  <c r="AQ2125" i="1"/>
  <c r="AQ1663" i="1"/>
  <c r="AQ2170" i="1"/>
  <c r="AQ2173" i="1"/>
  <c r="AQ1963" i="1"/>
  <c r="AQ2204" i="1"/>
  <c r="AQ1856" i="1"/>
  <c r="AQ2123" i="1"/>
  <c r="AQ497" i="1"/>
  <c r="AQ2110" i="1"/>
  <c r="AQ1883" i="1"/>
  <c r="AQ1662" i="1"/>
  <c r="AQ251" i="1"/>
  <c r="AQ2188" i="1"/>
  <c r="AQ2052" i="1"/>
  <c r="AQ1635" i="1"/>
  <c r="AQ53" i="1"/>
  <c r="AQ61" i="1"/>
  <c r="AQ1095" i="1"/>
  <c r="AQ1179" i="1"/>
  <c r="AQ1805" i="1"/>
  <c r="AQ1806" i="1"/>
  <c r="AQ1192" i="1"/>
  <c r="AQ2165" i="1"/>
  <c r="AQ1554" i="1"/>
  <c r="AQ2179" i="1"/>
  <c r="AQ1535" i="1"/>
  <c r="AQ2180" i="1"/>
  <c r="AQ646" i="1"/>
  <c r="AQ1136" i="1"/>
  <c r="AQ1915" i="1"/>
  <c r="AQ634" i="1"/>
  <c r="AQ762" i="1"/>
  <c r="AQ1137" i="1"/>
  <c r="AQ1238" i="1"/>
  <c r="AQ361" i="1"/>
  <c r="AQ808" i="1"/>
  <c r="AQ1375" i="1"/>
  <c r="AQ1130" i="1"/>
  <c r="AQ924" i="1"/>
  <c r="AQ957" i="1"/>
  <c r="AQ1499" i="1"/>
  <c r="AQ1154" i="1"/>
  <c r="AQ1153" i="1"/>
  <c r="AQ1391" i="1"/>
  <c r="AQ1214" i="1"/>
  <c r="AQ2176" i="1"/>
  <c r="AQ1482" i="1"/>
  <c r="AQ322" i="1"/>
  <c r="AQ1567" i="1"/>
  <c r="AQ1826" i="1"/>
  <c r="AQ1768" i="1"/>
  <c r="AQ1066" i="1"/>
  <c r="AQ1190" i="1"/>
  <c r="AQ1171" i="1"/>
  <c r="AQ958" i="1"/>
  <c r="AQ685" i="1"/>
  <c r="AQ802" i="1"/>
  <c r="AQ1446" i="1"/>
  <c r="AQ1390" i="1"/>
  <c r="AQ1176" i="1"/>
  <c r="AQ811" i="1"/>
  <c r="AQ1185" i="1"/>
  <c r="AQ1198" i="1"/>
  <c r="AQ1453" i="1"/>
  <c r="AQ987" i="1"/>
  <c r="AQ1392" i="1"/>
  <c r="AQ580" i="1"/>
  <c r="AQ1204" i="1"/>
  <c r="AQ367" i="1"/>
  <c r="AQ1189" i="1"/>
  <c r="AQ1215" i="1"/>
  <c r="AQ1223" i="1"/>
  <c r="AQ1224" i="1"/>
  <c r="AQ1166" i="1"/>
  <c r="AQ1645" i="1"/>
  <c r="AQ2069" i="1"/>
  <c r="AQ52" i="1"/>
  <c r="AQ1971" i="1"/>
  <c r="AQ46" i="1"/>
  <c r="AQ703" i="1"/>
  <c r="AQ672" i="1"/>
  <c r="AQ1193" i="1"/>
  <c r="AQ1194" i="1"/>
  <c r="AQ1233" i="1"/>
  <c r="AQ1240" i="1"/>
  <c r="AQ955" i="1"/>
  <c r="AQ1463" i="1"/>
  <c r="AQ558" i="1"/>
  <c r="AQ1197" i="1"/>
  <c r="AQ1196" i="1"/>
  <c r="AQ1147" i="1"/>
  <c r="AQ2201" i="1"/>
  <c r="AQ2190" i="1"/>
  <c r="AQ572" i="1"/>
  <c r="AQ2178" i="1"/>
  <c r="AQ617" i="1"/>
  <c r="AQ1239" i="1"/>
  <c r="AQ1170" i="1"/>
  <c r="AQ1244" i="1"/>
  <c r="AQ836" i="1"/>
  <c r="AQ982" i="1"/>
  <c r="AQ935" i="1"/>
  <c r="AQ1425" i="1"/>
  <c r="AQ636" i="1"/>
  <c r="AQ759" i="1"/>
  <c r="AQ557" i="1"/>
  <c r="AQ344" i="1"/>
  <c r="AQ1225" i="1"/>
  <c r="AQ1229" i="1"/>
  <c r="AQ1230" i="1"/>
  <c r="AQ1488" i="1"/>
  <c r="AQ840" i="1"/>
  <c r="AQ1496" i="1"/>
  <c r="AQ884" i="1"/>
  <c r="AQ1433" i="1"/>
  <c r="AQ605" i="1"/>
  <c r="AQ370" i="1"/>
  <c r="AQ1161" i="1"/>
  <c r="AQ325" i="1"/>
  <c r="AQ328" i="1"/>
  <c r="AQ327" i="1"/>
  <c r="AQ2184" i="1"/>
  <c r="AQ478" i="1"/>
  <c r="AQ1726" i="1"/>
  <c r="AQ2025" i="1"/>
  <c r="AQ809" i="1"/>
  <c r="AQ923" i="1"/>
  <c r="AQ1209" i="1"/>
  <c r="AQ959" i="1"/>
  <c r="AQ431" i="1"/>
  <c r="AQ665" i="1"/>
  <c r="AQ1427" i="1"/>
  <c r="AQ710" i="1"/>
  <c r="AQ752" i="1"/>
  <c r="AQ1447" i="1"/>
  <c r="AQ1173" i="1"/>
  <c r="AQ1242" i="1"/>
  <c r="AQ663" i="1"/>
  <c r="AQ1228" i="1"/>
  <c r="AQ2160" i="1"/>
  <c r="AQ2155" i="1"/>
  <c r="AQ1182" i="1"/>
  <c r="AQ1236" i="1"/>
  <c r="AQ695" i="1"/>
  <c r="AQ956" i="1"/>
  <c r="AQ2189" i="1"/>
  <c r="AQ1144" i="1"/>
  <c r="AQ1237" i="1"/>
  <c r="AQ696" i="1"/>
  <c r="AQ740" i="1"/>
  <c r="AQ832" i="1"/>
  <c r="AQ986" i="1"/>
  <c r="AQ1421" i="1"/>
  <c r="AQ602" i="1"/>
  <c r="AQ601" i="1"/>
  <c r="AQ742" i="1"/>
  <c r="AQ366" i="1"/>
  <c r="AQ1172" i="1"/>
  <c r="AQ1134" i="1"/>
  <c r="AQ1142" i="1"/>
  <c r="AQ1218" i="1"/>
  <c r="AQ1479" i="1"/>
  <c r="AQ39" i="1"/>
  <c r="AQ1809" i="1"/>
  <c r="AQ1762" i="1"/>
  <c r="AQ399" i="1"/>
  <c r="AQ1763" i="1"/>
  <c r="AQ1566" i="1"/>
  <c r="AQ397" i="1"/>
  <c r="AQ2171" i="1"/>
  <c r="AQ2172" i="1"/>
  <c r="AQ2175" i="1"/>
  <c r="AQ1761" i="1"/>
  <c r="AQ2002" i="1"/>
  <c r="AQ1537" i="1"/>
  <c r="AQ2034" i="1"/>
  <c r="AQ1637" i="1"/>
  <c r="AQ1579" i="1"/>
  <c r="AQ2206" i="1"/>
  <c r="AQ1536" i="1"/>
  <c r="AQ415" i="1"/>
  <c r="AQ2207" i="1"/>
  <c r="AQ1582" i="1"/>
  <c r="AQ2161" i="1"/>
  <c r="AQ2040" i="1"/>
  <c r="AQ2169" i="1"/>
  <c r="AQ850" i="1"/>
  <c r="AQ1959" i="1"/>
  <c r="AQ1838" i="1"/>
  <c r="AQ2031" i="1"/>
  <c r="AQ2218" i="1"/>
  <c r="AQ849" i="1"/>
  <c r="AQ330" i="1"/>
  <c r="AQ842" i="1"/>
  <c r="AQ1070" i="1"/>
  <c r="AQ1498" i="1"/>
  <c r="AQ1455" i="1"/>
  <c r="AQ1456" i="1"/>
  <c r="AQ611" i="1"/>
  <c r="AQ1395" i="1"/>
  <c r="AQ639" i="1"/>
  <c r="AQ648" i="1"/>
  <c r="AQ329" i="1"/>
  <c r="AQ702" i="1"/>
  <c r="AQ633" i="1"/>
  <c r="AQ1998" i="1"/>
  <c r="AQ1855" i="1"/>
  <c r="AQ1732" i="1"/>
  <c r="AQ1948" i="1"/>
  <c r="AQ2211" i="1"/>
  <c r="AQ1376" i="1"/>
  <c r="AQ2163" i="1"/>
  <c r="AQ1343" i="1"/>
  <c r="AQ2133" i="1"/>
  <c r="AQ2210" i="1"/>
  <c r="AQ47" i="1"/>
  <c r="AQ2209" i="1"/>
  <c r="AQ2131" i="1"/>
  <c r="AQ1764" i="1"/>
  <c r="AQ2035" i="1"/>
  <c r="AQ1803" i="1"/>
  <c r="AQ2132" i="1"/>
  <c r="AQ2208" i="1"/>
  <c r="AQ1804" i="1"/>
  <c r="AQ1802" i="1"/>
  <c r="AQ1141" i="1"/>
  <c r="AQ1184" i="1"/>
  <c r="AQ1344" i="1"/>
  <c r="AQ819" i="1"/>
  <c r="AQ929" i="1"/>
  <c r="AQ1474" i="1"/>
  <c r="AQ912" i="1"/>
  <c r="AQ1183" i="1"/>
  <c r="AQ1168" i="1"/>
  <c r="AQ1133" i="1"/>
  <c r="AQ1145" i="1"/>
  <c r="AQ358" i="1"/>
  <c r="AQ1157" i="1"/>
  <c r="AQ1158" i="1"/>
  <c r="AQ813" i="1"/>
  <c r="AQ1227" i="1"/>
  <c r="AQ928" i="1"/>
  <c r="AQ1469" i="1"/>
  <c r="AQ911" i="1"/>
  <c r="AQ1397" i="1"/>
  <c r="AQ1357" i="1"/>
  <c r="AQ1132" i="1"/>
  <c r="AQ1160" i="1"/>
  <c r="AQ1210" i="1"/>
  <c r="AQ1999" i="1"/>
  <c r="AQ640" i="1"/>
  <c r="AQ579" i="1"/>
  <c r="AQ1146" i="1"/>
  <c r="AQ1489" i="1"/>
  <c r="AQ324" i="1"/>
  <c r="AQ1727" i="1"/>
  <c r="AQ2198" i="1"/>
  <c r="AQ2199" i="1"/>
  <c r="AQ2183" i="1"/>
  <c r="AQ2200" i="1"/>
  <c r="AQ2203" i="1"/>
  <c r="AQ2202" i="1"/>
  <c r="AQ804" i="1"/>
  <c r="AQ984" i="1"/>
  <c r="AQ937" i="1"/>
  <c r="AQ1386" i="1"/>
  <c r="AQ673" i="1"/>
  <c r="AQ621" i="1"/>
  <c r="AQ1140" i="1"/>
  <c r="AQ1448" i="1"/>
  <c r="AQ1148" i="1"/>
  <c r="AQ1152" i="1"/>
  <c r="AQ364" i="1"/>
  <c r="AQ1801" i="1"/>
  <c r="AQ2187" i="1"/>
  <c r="AQ2219" i="1"/>
  <c r="AQ1928" i="1"/>
  <c r="AQ2033" i="1"/>
  <c r="AQ1929" i="1"/>
  <c r="AQ2167" i="1"/>
  <c r="AQ2168" i="1"/>
  <c r="AQ1347" i="1"/>
  <c r="AQ1493" i="1"/>
  <c r="AQ1345" i="1"/>
  <c r="AQ812" i="1"/>
  <c r="AQ1454" i="1"/>
  <c r="AQ985" i="1"/>
  <c r="AQ741" i="1"/>
  <c r="AQ1394" i="1"/>
  <c r="AQ641" i="1"/>
  <c r="AQ1231" i="1"/>
  <c r="AQ1149" i="1"/>
  <c r="AQ1232" i="1"/>
  <c r="AQ1167" i="1"/>
  <c r="AQ1169" i="1"/>
  <c r="AQ1131" i="1"/>
  <c r="AQ1245" i="1"/>
  <c r="AQ1195" i="1"/>
  <c r="AQ1067" i="1"/>
  <c r="AQ1181" i="1"/>
  <c r="AQ564" i="1"/>
  <c r="AQ1180" i="1"/>
  <c r="AQ657" i="1"/>
  <c r="AQ833" i="1"/>
  <c r="AQ1481" i="1"/>
  <c r="AQ1423" i="1"/>
  <c r="AQ500" i="1"/>
  <c r="AQ823" i="1"/>
  <c r="AQ927" i="1"/>
  <c r="AQ910" i="1"/>
  <c r="AQ1487" i="1"/>
  <c r="AQ1143" i="1"/>
  <c r="AQ1127" i="1"/>
  <c r="AQ1072" i="1"/>
  <c r="AQ1424" i="1"/>
  <c r="AQ1151" i="1"/>
  <c r="AQ2213" i="1"/>
  <c r="AQ62" i="1"/>
  <c r="AQ699" i="1"/>
  <c r="AQ603" i="1"/>
  <c r="AQ1150" i="1"/>
  <c r="AQ1243" i="1"/>
  <c r="AQ1138" i="1"/>
  <c r="AQ1175" i="1"/>
  <c r="AQ817" i="1"/>
  <c r="AQ1465" i="1"/>
  <c r="AQ382" i="1"/>
  <c r="AQ2164" i="1"/>
  <c r="AQ1644" i="1"/>
  <c r="AQ1065" i="1"/>
  <c r="AQ1234" i="1"/>
  <c r="AQ1235" i="1"/>
  <c r="AQ656" i="1"/>
  <c r="AQ632" i="1"/>
  <c r="AQ683" i="1"/>
  <c r="AQ1399" i="1"/>
  <c r="AQ1401" i="1"/>
  <c r="AQ798" i="1"/>
  <c r="AQ1226" i="1"/>
  <c r="AQ1497" i="1"/>
  <c r="AQ2182" i="1"/>
  <c r="AQ1590" i="1"/>
  <c r="AQ1736" i="1"/>
  <c r="AQ2215" i="1"/>
  <c r="AQ1565" i="1"/>
  <c r="AQ1850" i="1"/>
  <c r="AQ1817" i="1"/>
  <c r="AQ2053" i="1"/>
  <c r="AQ992" i="1"/>
  <c r="AQ1039" i="1"/>
  <c r="AQ1040" i="1"/>
  <c r="AQ1078" i="1"/>
  <c r="AQ1941" i="1"/>
  <c r="AQ1957" i="1"/>
  <c r="AQ936" i="1"/>
  <c r="AQ983" i="1"/>
  <c r="AQ780" i="1"/>
  <c r="AQ1946" i="1"/>
  <c r="AQ1878" i="1"/>
  <c r="AQ1942" i="1"/>
  <c r="AQ1781" i="1"/>
  <c r="AQ1926" i="1"/>
  <c r="AQ1358" i="1"/>
  <c r="AQ1359" i="1"/>
  <c r="AQ1360" i="1"/>
  <c r="AQ1361" i="1"/>
  <c r="AQ1174" i="1"/>
  <c r="AQ668" i="1"/>
  <c r="AQ747" i="1"/>
  <c r="AQ748" i="1"/>
  <c r="AQ1241" i="1"/>
  <c r="AQ1451" i="1"/>
  <c r="AQ1410" i="1"/>
  <c r="AQ821" i="1"/>
  <c r="AQ1476" i="1"/>
  <c r="AQ1418" i="1"/>
  <c r="AQ830" i="1"/>
  <c r="AQ1475" i="1"/>
  <c r="AQ1415" i="1"/>
  <c r="AQ827" i="1"/>
  <c r="AQ1485" i="1"/>
  <c r="AQ1405" i="1"/>
  <c r="AQ816" i="1"/>
  <c r="AQ487" i="1"/>
  <c r="AQ1383" i="1"/>
  <c r="AQ800" i="1"/>
  <c r="AQ676" i="1"/>
  <c r="AQ362" i="1"/>
  <c r="AQ1990" i="1"/>
  <c r="AQ2073" i="1"/>
  <c r="AQ1991" i="1"/>
  <c r="AQ1995" i="1"/>
  <c r="AQ1994" i="1"/>
  <c r="AQ336" i="1"/>
  <c r="AQ1993" i="1"/>
  <c r="AQ1989" i="1"/>
  <c r="AQ1778" i="1"/>
  <c r="AQ1992" i="1"/>
  <c r="AQ1988" i="1"/>
  <c r="AQ1165" i="1"/>
  <c r="AQ1163" i="1"/>
  <c r="AQ1162" i="1"/>
  <c r="AQ1470" i="1"/>
  <c r="AQ1413" i="1"/>
  <c r="AQ825" i="1"/>
  <c r="AQ1449" i="1"/>
  <c r="AQ1409" i="1"/>
  <c r="AQ805" i="1"/>
  <c r="AQ1450" i="1"/>
  <c r="AQ1387" i="1"/>
  <c r="AQ801" i="1"/>
  <c r="AQ265" i="1"/>
  <c r="AQ1202" i="1"/>
  <c r="AQ1203" i="1"/>
  <c r="AQ1201" i="1"/>
  <c r="AQ822" i="1"/>
  <c r="AQ720" i="1"/>
  <c r="AQ721" i="1"/>
  <c r="AQ724" i="1"/>
  <c r="AQ2017" i="1"/>
  <c r="AQ2013" i="1"/>
  <c r="AQ2014" i="1"/>
  <c r="AQ2015" i="1"/>
  <c r="AQ2016" i="1"/>
  <c r="AQ2018" i="1"/>
  <c r="AQ2106" i="1"/>
  <c r="AQ781" i="1"/>
  <c r="AQ2156" i="1"/>
  <c r="AQ1440" i="1"/>
  <c r="AQ1442" i="1"/>
  <c r="AQ746" i="1"/>
  <c r="AQ2119" i="1"/>
  <c r="AQ2120" i="1"/>
  <c r="AQ807" i="1"/>
  <c r="AQ1389" i="1"/>
  <c r="AQ1444" i="1"/>
  <c r="AQ1452" i="1"/>
  <c r="AQ1388" i="1"/>
  <c r="AQ806" i="1"/>
  <c r="AQ1123" i="1"/>
  <c r="AQ1216" i="1"/>
  <c r="AQ1217" i="1"/>
  <c r="AQ1219" i="1"/>
  <c r="AQ749" i="1"/>
  <c r="AQ760" i="1"/>
  <c r="AQ1088" i="1"/>
  <c r="AQ1089" i="1"/>
  <c r="AQ1087" i="1"/>
  <c r="AQ950" i="1"/>
  <c r="AQ885" i="1"/>
  <c r="AQ886" i="1"/>
  <c r="AQ951" i="1"/>
  <c r="AQ948" i="1"/>
  <c r="AQ949" i="1"/>
  <c r="AQ1221" i="1"/>
  <c r="AQ946" i="1"/>
  <c r="AQ947" i="1"/>
  <c r="AQ1679" i="1"/>
  <c r="AQ1832" i="1"/>
  <c r="AQ207" i="1"/>
  <c r="AQ190" i="1"/>
  <c r="AQ125" i="1"/>
  <c r="AQ194" i="1"/>
  <c r="AQ32" i="1"/>
  <c r="AQ195" i="1"/>
  <c r="AQ197" i="1"/>
  <c r="AQ240" i="1"/>
  <c r="AQ1200" i="1"/>
  <c r="AQ1199" i="1"/>
  <c r="AQ1400" i="1"/>
  <c r="AQ834" i="1"/>
  <c r="AQ1459" i="1"/>
  <c r="AQ242" i="1"/>
  <c r="AQ776" i="1"/>
  <c r="AQ1222" i="1"/>
  <c r="AQ1220" i="1"/>
  <c r="AQ627" i="1"/>
  <c r="AQ628" i="1"/>
  <c r="AQ1531" i="1"/>
  <c r="AQ1533" i="1"/>
  <c r="AQ1532" i="1"/>
  <c r="AQ1509" i="1"/>
  <c r="AQ2317" i="1"/>
  <c r="AQ234" i="1"/>
  <c r="AQ241" i="1"/>
  <c r="AQ301" i="1"/>
  <c r="AQ293" i="1"/>
  <c r="AQ302" i="1"/>
  <c r="AQ294" i="1"/>
  <c r="AQ303" i="1"/>
  <c r="A1220" i="1"/>
  <c r="R1220" i="1"/>
  <c r="S1220" i="1"/>
  <c r="U1220" i="1"/>
  <c r="X1220" i="1"/>
  <c r="AA1220" i="1" s="1"/>
  <c r="AF1220" i="1"/>
  <c r="AG1220" i="1"/>
  <c r="AE1220" i="1" s="1"/>
  <c r="AK1220" i="1"/>
  <c r="A1222" i="1"/>
  <c r="R1222" i="1"/>
  <c r="S1222" i="1"/>
  <c r="U1222" i="1"/>
  <c r="X1222" i="1"/>
  <c r="AA1222" i="1" s="1"/>
  <c r="AF1222" i="1"/>
  <c r="AG1222" i="1"/>
  <c r="AE1222" i="1" s="1"/>
  <c r="AK1222" i="1"/>
  <c r="A776" i="1"/>
  <c r="U776" i="1"/>
  <c r="X776" i="1"/>
  <c r="AA776" i="1" s="1"/>
  <c r="AF776" i="1"/>
  <c r="AG776" i="1"/>
  <c r="AE776" i="1" s="1"/>
  <c r="AK776" i="1"/>
  <c r="AM776" i="1"/>
  <c r="S776" i="1"/>
  <c r="R776" i="1"/>
  <c r="A242" i="1"/>
  <c r="R242" i="1"/>
  <c r="S242" i="1"/>
  <c r="U242" i="1"/>
  <c r="X242" i="1"/>
  <c r="AA242" i="1" s="1"/>
  <c r="AF242" i="1"/>
  <c r="AG242" i="1"/>
  <c r="AK242" i="1"/>
  <c r="AN629" i="1" l="1"/>
  <c r="AN1960" i="1"/>
  <c r="AN1833" i="1"/>
  <c r="AN625" i="1"/>
  <c r="AN348" i="1"/>
  <c r="AN583" i="1"/>
  <c r="AN350" i="1"/>
  <c r="AN626" i="1"/>
  <c r="AN351" i="1"/>
  <c r="AN349" i="1"/>
  <c r="AN347" i="1"/>
  <c r="AN346" i="1"/>
  <c r="AN345" i="1"/>
  <c r="AN352" i="1"/>
  <c r="AN1220" i="1"/>
  <c r="AN1222" i="1"/>
  <c r="AN776" i="1"/>
  <c r="AN242" i="1"/>
  <c r="A1459" i="1"/>
  <c r="R1459" i="1"/>
  <c r="S1459" i="1"/>
  <c r="U1459" i="1"/>
  <c r="X1459" i="1"/>
  <c r="AA1459" i="1" s="1"/>
  <c r="AF1459" i="1"/>
  <c r="AG1459" i="1"/>
  <c r="AE1459" i="1" s="1"/>
  <c r="AK1459" i="1"/>
  <c r="A834" i="1"/>
  <c r="R834" i="1"/>
  <c r="S834" i="1"/>
  <c r="U834" i="1"/>
  <c r="X834" i="1"/>
  <c r="AA834" i="1" s="1"/>
  <c r="AF834" i="1"/>
  <c r="AG834" i="1"/>
  <c r="AE834" i="1" s="1"/>
  <c r="AK834" i="1"/>
  <c r="A1400" i="1"/>
  <c r="R1400" i="1"/>
  <c r="S1400" i="1"/>
  <c r="U1400" i="1"/>
  <c r="X1400" i="1"/>
  <c r="AA1400" i="1" s="1"/>
  <c r="AF1400" i="1"/>
  <c r="AG1400" i="1"/>
  <c r="AE1400" i="1" s="1"/>
  <c r="AK1400" i="1"/>
  <c r="A1199" i="1"/>
  <c r="R1199" i="1"/>
  <c r="S1199" i="1"/>
  <c r="U1199" i="1"/>
  <c r="X1199" i="1"/>
  <c r="AA1199" i="1" s="1"/>
  <c r="AF1199" i="1"/>
  <c r="AG1199" i="1"/>
  <c r="AE1199" i="1" s="1"/>
  <c r="AK1199" i="1"/>
  <c r="A1200" i="1"/>
  <c r="R1200" i="1"/>
  <c r="S1200" i="1"/>
  <c r="U1200" i="1"/>
  <c r="X1200" i="1"/>
  <c r="AA1200" i="1" s="1"/>
  <c r="AF1200" i="1"/>
  <c r="AG1200" i="1"/>
  <c r="AE1200" i="1" s="1"/>
  <c r="AK1200" i="1"/>
  <c r="A1680" i="1"/>
  <c r="R1680" i="1"/>
  <c r="S1680" i="1"/>
  <c r="U1680" i="1"/>
  <c r="X1680" i="1"/>
  <c r="AA1680" i="1" s="1"/>
  <c r="AF1680" i="1"/>
  <c r="AG1680" i="1"/>
  <c r="AE1680" i="1" s="1"/>
  <c r="AK1680" i="1"/>
  <c r="AM1680" i="1"/>
  <c r="AN1400" i="1" l="1"/>
  <c r="AN834" i="1"/>
  <c r="AN1459" i="1"/>
  <c r="AN1680" i="1"/>
  <c r="AN1200" i="1"/>
  <c r="AN1199" i="1"/>
  <c r="A1301" i="1"/>
  <c r="R1301" i="1"/>
  <c r="S1301" i="1"/>
  <c r="U1301" i="1"/>
  <c r="X1301" i="1"/>
  <c r="AA1301" i="1" s="1"/>
  <c r="AF1301" i="1"/>
  <c r="AG1301" i="1"/>
  <c r="AK1301" i="1"/>
  <c r="D1301" i="1"/>
  <c r="C1301" i="1"/>
  <c r="U1507" i="1"/>
  <c r="A947" i="1"/>
  <c r="U947" i="1"/>
  <c r="X947" i="1"/>
  <c r="AA947" i="1" s="1"/>
  <c r="AF947" i="1"/>
  <c r="AG947" i="1"/>
  <c r="AE947" i="1" s="1"/>
  <c r="AK947" i="1"/>
  <c r="S947" i="1"/>
  <c r="R947" i="1"/>
  <c r="A946" i="1"/>
  <c r="U946" i="1"/>
  <c r="X946" i="1"/>
  <c r="AA946" i="1" s="1"/>
  <c r="AF946" i="1"/>
  <c r="AG946" i="1"/>
  <c r="AK946" i="1"/>
  <c r="S946" i="1"/>
  <c r="R946" i="1"/>
  <c r="AN946" i="1" l="1"/>
  <c r="AE946" i="1"/>
  <c r="AN1301" i="1"/>
  <c r="AN947" i="1"/>
  <c r="A2248" i="1"/>
  <c r="R2248" i="1"/>
  <c r="S2248" i="1"/>
  <c r="U2248" i="1"/>
  <c r="X2248" i="1"/>
  <c r="AA2248" i="1" s="1"/>
  <c r="AF2248" i="1"/>
  <c r="AG2248" i="1"/>
  <c r="AK2248" i="1"/>
  <c r="D2248" i="1"/>
  <c r="C2248" i="1"/>
  <c r="A1513" i="1"/>
  <c r="R1513" i="1"/>
  <c r="S1513" i="1"/>
  <c r="U1513" i="1"/>
  <c r="X1513" i="1"/>
  <c r="AA1513" i="1" s="1"/>
  <c r="AF1513" i="1"/>
  <c r="AG1513" i="1"/>
  <c r="AK1513" i="1"/>
  <c r="D1513" i="1"/>
  <c r="C1513" i="1"/>
  <c r="A1221" i="1"/>
  <c r="R1221" i="1"/>
  <c r="S1221" i="1"/>
  <c r="U1221" i="1"/>
  <c r="X1221" i="1"/>
  <c r="AA1221" i="1" s="1"/>
  <c r="AF1221" i="1"/>
  <c r="AG1221" i="1"/>
  <c r="AE1221" i="1" s="1"/>
  <c r="AK1221" i="1"/>
  <c r="A386" i="1"/>
  <c r="R386" i="1"/>
  <c r="S386" i="1"/>
  <c r="U386" i="1"/>
  <c r="X386" i="1"/>
  <c r="AA386" i="1" s="1"/>
  <c r="AF386" i="1"/>
  <c r="AG386" i="1"/>
  <c r="AK386" i="1"/>
  <c r="A385" i="1"/>
  <c r="R385" i="1"/>
  <c r="S385" i="1"/>
  <c r="A1266" i="1"/>
  <c r="R1266" i="1"/>
  <c r="S1266" i="1"/>
  <c r="U1266" i="1"/>
  <c r="X1266" i="1"/>
  <c r="AA1266" i="1" s="1"/>
  <c r="AF1266" i="1"/>
  <c r="AG1266" i="1"/>
  <c r="AK1266" i="1"/>
  <c r="A1911" i="1"/>
  <c r="R1911" i="1"/>
  <c r="S1911" i="1"/>
  <c r="U1911" i="1"/>
  <c r="X1911" i="1"/>
  <c r="AA1911" i="1" s="1"/>
  <c r="AF1911" i="1"/>
  <c r="AG1911" i="1"/>
  <c r="AE1911" i="1" s="1"/>
  <c r="AK1911" i="1"/>
  <c r="AM1911" i="1"/>
  <c r="D1911" i="1"/>
  <c r="C1911" i="1"/>
  <c r="AN2248" i="1" l="1"/>
  <c r="AN1513" i="1"/>
  <c r="AN1221" i="1"/>
  <c r="AN386" i="1"/>
  <c r="AN385" i="1"/>
  <c r="AN1266" i="1"/>
  <c r="AN1911" i="1"/>
  <c r="A1443" i="1"/>
  <c r="R1443" i="1"/>
  <c r="S1443" i="1"/>
  <c r="U1443" i="1"/>
  <c r="X1443" i="1"/>
  <c r="AA1443" i="1" s="1"/>
  <c r="AF1443" i="1"/>
  <c r="AG1443" i="1"/>
  <c r="AK1443" i="1"/>
  <c r="D1443" i="1"/>
  <c r="C1443" i="1"/>
  <c r="R949" i="1"/>
  <c r="A949" i="1"/>
  <c r="U949" i="1"/>
  <c r="X949" i="1"/>
  <c r="AA949" i="1" s="1"/>
  <c r="AF949" i="1"/>
  <c r="AG949" i="1"/>
  <c r="AE949" i="1" s="1"/>
  <c r="AK949" i="1"/>
  <c r="S949" i="1"/>
  <c r="A948" i="1"/>
  <c r="U948" i="1"/>
  <c r="X948" i="1"/>
  <c r="AA948" i="1" s="1"/>
  <c r="AF948" i="1"/>
  <c r="AG948" i="1"/>
  <c r="AK948" i="1"/>
  <c r="S948" i="1"/>
  <c r="R948" i="1"/>
  <c r="A951" i="1"/>
  <c r="U951" i="1"/>
  <c r="X951" i="1"/>
  <c r="AA951" i="1" s="1"/>
  <c r="AF951" i="1"/>
  <c r="AG951" i="1"/>
  <c r="AE951" i="1" s="1"/>
  <c r="AK951" i="1"/>
  <c r="S951" i="1"/>
  <c r="R951" i="1"/>
  <c r="AG1087" i="1"/>
  <c r="AE1087" i="1" s="1"/>
  <c r="X1087" i="1"/>
  <c r="AA1087" i="1" s="1"/>
  <c r="A886" i="1"/>
  <c r="U886" i="1"/>
  <c r="X886" i="1"/>
  <c r="AA886" i="1" s="1"/>
  <c r="AF886" i="1"/>
  <c r="AG886" i="1"/>
  <c r="AE886" i="1" s="1"/>
  <c r="AK886" i="1"/>
  <c r="S886" i="1"/>
  <c r="R886" i="1"/>
  <c r="A885" i="1"/>
  <c r="U885" i="1"/>
  <c r="X885" i="1"/>
  <c r="AA885" i="1" s="1"/>
  <c r="AF885" i="1"/>
  <c r="AG885" i="1"/>
  <c r="AE885" i="1" s="1"/>
  <c r="AK885" i="1"/>
  <c r="S885" i="1"/>
  <c r="R885" i="1"/>
  <c r="A950" i="1"/>
  <c r="R950" i="1"/>
  <c r="S950" i="1"/>
  <c r="U950" i="1"/>
  <c r="X950" i="1"/>
  <c r="AA950" i="1" s="1"/>
  <c r="AF950" i="1"/>
  <c r="AG950" i="1"/>
  <c r="AK950" i="1"/>
  <c r="A1087" i="1"/>
  <c r="R1087" i="1"/>
  <c r="S1087" i="1"/>
  <c r="U1087" i="1"/>
  <c r="AF1087" i="1"/>
  <c r="AK1087" i="1"/>
  <c r="AM1087" i="1"/>
  <c r="A1089" i="1"/>
  <c r="R1089" i="1"/>
  <c r="S1089" i="1"/>
  <c r="U1089" i="1"/>
  <c r="X1089" i="1"/>
  <c r="AA1089" i="1" s="1"/>
  <c r="AF1089" i="1"/>
  <c r="AG1089" i="1"/>
  <c r="AE1089" i="1" s="1"/>
  <c r="AK1089" i="1"/>
  <c r="AM1089" i="1"/>
  <c r="A1088" i="1"/>
  <c r="S1088" i="1"/>
  <c r="U1088" i="1"/>
  <c r="X1088" i="1"/>
  <c r="AA1088" i="1" s="1"/>
  <c r="AF1088" i="1"/>
  <c r="AG1088" i="1"/>
  <c r="AE1088" i="1" s="1"/>
  <c r="AK1088" i="1"/>
  <c r="AM1088" i="1"/>
  <c r="A760" i="1"/>
  <c r="R760" i="1"/>
  <c r="S760" i="1"/>
  <c r="U760" i="1"/>
  <c r="X760" i="1"/>
  <c r="AA760" i="1" s="1"/>
  <c r="AF760" i="1"/>
  <c r="AG760" i="1"/>
  <c r="AE760" i="1" s="1"/>
  <c r="AK760" i="1"/>
  <c r="AM760" i="1"/>
  <c r="U368" i="1"/>
  <c r="A749" i="1"/>
  <c r="R749" i="1"/>
  <c r="S749" i="1"/>
  <c r="U749" i="1"/>
  <c r="X749" i="1"/>
  <c r="AA749" i="1" s="1"/>
  <c r="AF749" i="1"/>
  <c r="AG749" i="1"/>
  <c r="AE749" i="1" s="1"/>
  <c r="AK749" i="1"/>
  <c r="AN948" i="1" l="1"/>
  <c r="AE948" i="1"/>
  <c r="AN950" i="1"/>
  <c r="AE950" i="1"/>
  <c r="AN1443" i="1"/>
  <c r="AN949" i="1"/>
  <c r="AN951" i="1"/>
  <c r="AN886" i="1"/>
  <c r="AN885" i="1"/>
  <c r="AN1087" i="1"/>
  <c r="AN1089" i="1"/>
  <c r="AN760" i="1"/>
  <c r="AN1088" i="1"/>
  <c r="AN749" i="1"/>
  <c r="A1262" i="1" l="1"/>
  <c r="R1262" i="1"/>
  <c r="S1262" i="1"/>
  <c r="U1262" i="1"/>
  <c r="X1262" i="1"/>
  <c r="AA1262" i="1" s="1"/>
  <c r="AF1262" i="1"/>
  <c r="AG1262" i="1"/>
  <c r="AK1262" i="1"/>
  <c r="D1262" i="1"/>
  <c r="C1262" i="1"/>
  <c r="A1278" i="1"/>
  <c r="R1278" i="1"/>
  <c r="S1278" i="1"/>
  <c r="U1278" i="1"/>
  <c r="X1278" i="1"/>
  <c r="AA1278" i="1" s="1"/>
  <c r="AF1278" i="1"/>
  <c r="AG1278" i="1"/>
  <c r="AK1278" i="1"/>
  <c r="D1278" i="1"/>
  <c r="C1278" i="1"/>
  <c r="A862" i="1"/>
  <c r="R862" i="1"/>
  <c r="S862" i="1"/>
  <c r="U862" i="1"/>
  <c r="X862" i="1"/>
  <c r="AA862" i="1" s="1"/>
  <c r="AF862" i="1"/>
  <c r="AG862" i="1"/>
  <c r="AK862" i="1"/>
  <c r="A1509" i="1"/>
  <c r="R1509" i="1"/>
  <c r="S1509" i="1"/>
  <c r="U1509" i="1"/>
  <c r="X1509" i="1"/>
  <c r="AA1509" i="1" s="1"/>
  <c r="AF1509" i="1"/>
  <c r="AG1509" i="1"/>
  <c r="AE1509" i="1" s="1"/>
  <c r="AK1509" i="1"/>
  <c r="AM1509" i="1"/>
  <c r="A1647" i="1"/>
  <c r="R1647" i="1"/>
  <c r="S1647" i="1"/>
  <c r="U1647" i="1"/>
  <c r="X1647" i="1"/>
  <c r="AA1647" i="1" s="1"/>
  <c r="AF1647" i="1"/>
  <c r="AG1647" i="1"/>
  <c r="AK1647" i="1"/>
  <c r="D1647" i="1"/>
  <c r="C1647" i="1"/>
  <c r="A1532" i="1"/>
  <c r="R1532" i="1"/>
  <c r="S1532" i="1"/>
  <c r="U1532" i="1"/>
  <c r="X1532" i="1"/>
  <c r="AA1532" i="1" s="1"/>
  <c r="AF1532" i="1"/>
  <c r="AG1532" i="1"/>
  <c r="AK1532" i="1"/>
  <c r="A1533" i="1"/>
  <c r="R1533" i="1"/>
  <c r="S1533" i="1"/>
  <c r="U1533" i="1"/>
  <c r="X1533" i="1"/>
  <c r="AA1533" i="1" s="1"/>
  <c r="AF1533" i="1"/>
  <c r="AG1533" i="1"/>
  <c r="AK1533" i="1"/>
  <c r="AN1262" i="1" l="1"/>
  <c r="AN1509" i="1"/>
  <c r="AN1278" i="1"/>
  <c r="AN862" i="1"/>
  <c r="AN1532" i="1"/>
  <c r="AN1647" i="1"/>
  <c r="AN1533" i="1"/>
  <c r="A1219" i="1" l="1"/>
  <c r="R1219" i="1"/>
  <c r="S1219" i="1"/>
  <c r="U1219" i="1"/>
  <c r="X1219" i="1"/>
  <c r="AA1219" i="1" s="1"/>
  <c r="AF1219" i="1"/>
  <c r="AG1219" i="1"/>
  <c r="AE1219" i="1" s="1"/>
  <c r="AK1219" i="1"/>
  <c r="A1531" i="1"/>
  <c r="R1531" i="1"/>
  <c r="S1531" i="1"/>
  <c r="U1531" i="1"/>
  <c r="X1531" i="1"/>
  <c r="AA1531" i="1" s="1"/>
  <c r="AF1531" i="1"/>
  <c r="AG1531" i="1"/>
  <c r="AK1531" i="1"/>
  <c r="A1217" i="1"/>
  <c r="R1217" i="1"/>
  <c r="S1217" i="1"/>
  <c r="U1217" i="1"/>
  <c r="X1217" i="1"/>
  <c r="AA1217" i="1" s="1"/>
  <c r="AF1217" i="1"/>
  <c r="AG1217" i="1"/>
  <c r="AK1217" i="1"/>
  <c r="A1216" i="1"/>
  <c r="R1216" i="1"/>
  <c r="S1216" i="1"/>
  <c r="U1216" i="1"/>
  <c r="X1216" i="1"/>
  <c r="AA1216" i="1" s="1"/>
  <c r="AF1216" i="1"/>
  <c r="AG1216" i="1"/>
  <c r="AK1216" i="1"/>
  <c r="A1123" i="1"/>
  <c r="R1123" i="1"/>
  <c r="S1123" i="1"/>
  <c r="U1123" i="1"/>
  <c r="X1123" i="1"/>
  <c r="AA1123" i="1" s="1"/>
  <c r="AF1123" i="1"/>
  <c r="AG1123" i="1"/>
  <c r="AK1123" i="1"/>
  <c r="AN1219" i="1" l="1"/>
  <c r="AN1531" i="1"/>
  <c r="AN1216" i="1"/>
  <c r="AN1217" i="1"/>
  <c r="AN1123" i="1"/>
  <c r="A2317" i="1"/>
  <c r="R2317" i="1"/>
  <c r="S2317" i="1"/>
  <c r="U2317" i="1"/>
  <c r="X2317" i="1"/>
  <c r="AA2317" i="1" s="1"/>
  <c r="AF2317" i="1"/>
  <c r="AG2317" i="1"/>
  <c r="AE2317" i="1" s="1"/>
  <c r="AK2317" i="1"/>
  <c r="AM2317" i="1"/>
  <c r="D2317" i="1"/>
  <c r="C2317" i="1"/>
  <c r="AN2317" i="1" l="1"/>
  <c r="A1388" i="1" l="1"/>
  <c r="A806" i="1"/>
  <c r="R1388" i="1"/>
  <c r="R806" i="1"/>
  <c r="S1388" i="1"/>
  <c r="S806" i="1"/>
  <c r="U1388" i="1"/>
  <c r="U806" i="1"/>
  <c r="X1388" i="1"/>
  <c r="AA1388" i="1" s="1"/>
  <c r="X806" i="1"/>
  <c r="AA806" i="1" s="1"/>
  <c r="AF1388" i="1"/>
  <c r="AF806" i="1"/>
  <c r="AG1388" i="1"/>
  <c r="AG806" i="1"/>
  <c r="AK1388" i="1"/>
  <c r="AK806" i="1"/>
  <c r="A1452" i="1"/>
  <c r="R1452" i="1"/>
  <c r="S1452" i="1"/>
  <c r="U1452" i="1"/>
  <c r="X1452" i="1"/>
  <c r="AA1452" i="1" s="1"/>
  <c r="AF1452" i="1"/>
  <c r="AG1452" i="1"/>
  <c r="AK1452" i="1"/>
  <c r="A1444" i="1"/>
  <c r="R1444" i="1"/>
  <c r="S1444" i="1"/>
  <c r="U1444" i="1"/>
  <c r="X1444" i="1"/>
  <c r="AA1444" i="1" s="1"/>
  <c r="AF1444" i="1"/>
  <c r="AG1444" i="1"/>
  <c r="AK1444" i="1"/>
  <c r="A1389" i="1"/>
  <c r="R1389" i="1"/>
  <c r="S1389" i="1"/>
  <c r="U1389" i="1"/>
  <c r="X1389" i="1"/>
  <c r="AA1389" i="1" s="1"/>
  <c r="AF1389" i="1"/>
  <c r="AG1389" i="1"/>
  <c r="AK1389" i="1"/>
  <c r="A807" i="1"/>
  <c r="R807" i="1"/>
  <c r="S807" i="1"/>
  <c r="U807" i="1"/>
  <c r="X807" i="1"/>
  <c r="AA807" i="1" s="1"/>
  <c r="AF807" i="1"/>
  <c r="AG807" i="1"/>
  <c r="AK807" i="1"/>
  <c r="A1576" i="1"/>
  <c r="R1576" i="1"/>
  <c r="S1576" i="1"/>
  <c r="U1576" i="1"/>
  <c r="X1576" i="1"/>
  <c r="AA1576" i="1" s="1"/>
  <c r="AF1576" i="1"/>
  <c r="AG1576" i="1"/>
  <c r="AE1576" i="1" s="1"/>
  <c r="AK1576" i="1"/>
  <c r="D1576" i="1"/>
  <c r="C1576" i="1"/>
  <c r="A1530" i="1"/>
  <c r="R1530" i="1"/>
  <c r="S1530" i="1"/>
  <c r="U1530" i="1"/>
  <c r="X1530" i="1"/>
  <c r="AA1530" i="1" s="1"/>
  <c r="AF1530" i="1"/>
  <c r="AG1530" i="1"/>
  <c r="AE1530" i="1" s="1"/>
  <c r="AK1530" i="1"/>
  <c r="D1530" i="1"/>
  <c r="C1530" i="1"/>
  <c r="R2120" i="1"/>
  <c r="A2120" i="1"/>
  <c r="S2120" i="1"/>
  <c r="U2120" i="1"/>
  <c r="X2120" i="1"/>
  <c r="AA2120" i="1" s="1"/>
  <c r="AF2120" i="1"/>
  <c r="AG2120" i="1"/>
  <c r="AE2120" i="1" s="1"/>
  <c r="AK2120" i="1"/>
  <c r="D2120" i="1"/>
  <c r="C2120" i="1"/>
  <c r="A2119" i="1"/>
  <c r="R2119" i="1"/>
  <c r="S2119" i="1"/>
  <c r="U2119" i="1"/>
  <c r="X2119" i="1"/>
  <c r="AA2119" i="1" s="1"/>
  <c r="AF2119" i="1"/>
  <c r="AG2119" i="1"/>
  <c r="AE2119" i="1" s="1"/>
  <c r="AK2119" i="1"/>
  <c r="D2119" i="1"/>
  <c r="C2119" i="1"/>
  <c r="A746" i="1"/>
  <c r="R746" i="1"/>
  <c r="S746" i="1"/>
  <c r="U746" i="1"/>
  <c r="X746" i="1"/>
  <c r="AA746" i="1" s="1"/>
  <c r="AF746" i="1"/>
  <c r="AG746" i="1"/>
  <c r="AE746" i="1" s="1"/>
  <c r="AK746" i="1"/>
  <c r="AN806" i="1" l="1"/>
  <c r="AN1452" i="1"/>
  <c r="AN1389" i="1"/>
  <c r="AN1388" i="1"/>
  <c r="AN1444" i="1"/>
  <c r="AN807" i="1"/>
  <c r="AN1576" i="1"/>
  <c r="AN1530" i="1"/>
  <c r="AN2119" i="1"/>
  <c r="AN2120" i="1"/>
  <c r="AN746" i="1"/>
  <c r="A303" i="1"/>
  <c r="R303" i="1"/>
  <c r="S303" i="1"/>
  <c r="U303" i="1"/>
  <c r="X303" i="1"/>
  <c r="AA303" i="1" s="1"/>
  <c r="AF303" i="1"/>
  <c r="AG303" i="1"/>
  <c r="AK303" i="1"/>
  <c r="A294" i="1"/>
  <c r="R294" i="1"/>
  <c r="S294" i="1"/>
  <c r="U294" i="1"/>
  <c r="X294" i="1"/>
  <c r="AA294" i="1" s="1"/>
  <c r="AF294" i="1"/>
  <c r="AG294" i="1"/>
  <c r="AK294" i="1"/>
  <c r="A302" i="1"/>
  <c r="R302" i="1"/>
  <c r="S302" i="1"/>
  <c r="U302" i="1"/>
  <c r="X302" i="1"/>
  <c r="AA302" i="1" s="1"/>
  <c r="AF302" i="1"/>
  <c r="AG302" i="1"/>
  <c r="AK302" i="1"/>
  <c r="A293" i="1"/>
  <c r="R293" i="1"/>
  <c r="S293" i="1"/>
  <c r="U293" i="1"/>
  <c r="X293" i="1"/>
  <c r="AA293" i="1" s="1"/>
  <c r="AF293" i="1"/>
  <c r="AG293" i="1"/>
  <c r="AK293" i="1"/>
  <c r="A301" i="1"/>
  <c r="R301" i="1"/>
  <c r="S301" i="1"/>
  <c r="U301" i="1"/>
  <c r="X301" i="1"/>
  <c r="AA301" i="1" s="1"/>
  <c r="AF301" i="1"/>
  <c r="AG301" i="1"/>
  <c r="AK301" i="1"/>
  <c r="A241" i="1"/>
  <c r="R241" i="1"/>
  <c r="S241" i="1"/>
  <c r="U241" i="1"/>
  <c r="X241" i="1"/>
  <c r="AA241" i="1" s="1"/>
  <c r="AF241" i="1"/>
  <c r="AG241" i="1"/>
  <c r="AK241" i="1"/>
  <c r="A234" i="1"/>
  <c r="R234" i="1"/>
  <c r="S234" i="1"/>
  <c r="U234" i="1"/>
  <c r="X234" i="1"/>
  <c r="AA234" i="1" s="1"/>
  <c r="AF234" i="1"/>
  <c r="AG234" i="1"/>
  <c r="AE234" i="1" s="1"/>
  <c r="AK234" i="1"/>
  <c r="AM234" i="1"/>
  <c r="AN241" i="1" l="1"/>
  <c r="AN303" i="1"/>
  <c r="AN293" i="1"/>
  <c r="AN301" i="1"/>
  <c r="AN294" i="1"/>
  <c r="AN302" i="1"/>
  <c r="AN234" i="1"/>
  <c r="A1336" i="1" l="1"/>
  <c r="R1336" i="1"/>
  <c r="S1336" i="1"/>
  <c r="U1336" i="1"/>
  <c r="X1336" i="1"/>
  <c r="AA1336" i="1" s="1"/>
  <c r="AF1336" i="1"/>
  <c r="AG1336" i="1"/>
  <c r="AE1336" i="1" s="1"/>
  <c r="AK1336" i="1"/>
  <c r="AN1336" i="1" l="1"/>
  <c r="D1442" i="1"/>
  <c r="C1442" i="1"/>
  <c r="A1442" i="1"/>
  <c r="R1442" i="1"/>
  <c r="S1442" i="1"/>
  <c r="U1442" i="1"/>
  <c r="X1442" i="1"/>
  <c r="AA1442" i="1" s="1"/>
  <c r="AF1442" i="1"/>
  <c r="AG1442" i="1"/>
  <c r="AE1442" i="1" s="1"/>
  <c r="AK1442" i="1"/>
  <c r="AM1442" i="1"/>
  <c r="D1440" i="1"/>
  <c r="C1440" i="1"/>
  <c r="A1440" i="1"/>
  <c r="R1440" i="1"/>
  <c r="S1440" i="1"/>
  <c r="U1440" i="1"/>
  <c r="X1440" i="1"/>
  <c r="AA1440" i="1" s="1"/>
  <c r="AF1440" i="1"/>
  <c r="AG1440" i="1"/>
  <c r="AE1440" i="1" s="1"/>
  <c r="AK1440" i="1"/>
  <c r="AM1440" i="1"/>
  <c r="AN1442" i="1" l="1"/>
  <c r="AN1440" i="1"/>
  <c r="D2156" i="1"/>
  <c r="C2156" i="1"/>
  <c r="A2156" i="1"/>
  <c r="R2156" i="1"/>
  <c r="S2156" i="1"/>
  <c r="U2156" i="1"/>
  <c r="X2156" i="1"/>
  <c r="AA2156" i="1" s="1"/>
  <c r="AF2156" i="1"/>
  <c r="AG2156" i="1"/>
  <c r="AK2156" i="1"/>
  <c r="AN2156" i="1" l="1"/>
  <c r="AE2156" i="1"/>
  <c r="A210" i="1"/>
  <c r="R210" i="1"/>
  <c r="S210" i="1"/>
  <c r="U210" i="1"/>
  <c r="X210" i="1"/>
  <c r="AA210" i="1" s="1"/>
  <c r="AF210" i="1"/>
  <c r="AG210" i="1"/>
  <c r="AK210" i="1"/>
  <c r="A209" i="1"/>
  <c r="R209" i="1"/>
  <c r="S209" i="1"/>
  <c r="U209" i="1"/>
  <c r="X209" i="1"/>
  <c r="AA209" i="1" s="1"/>
  <c r="AF209" i="1"/>
  <c r="AG209" i="1"/>
  <c r="AK209" i="1"/>
  <c r="A208" i="1"/>
  <c r="R208" i="1"/>
  <c r="S208" i="1"/>
  <c r="U208" i="1"/>
  <c r="X208" i="1"/>
  <c r="AA208" i="1" s="1"/>
  <c r="AF208" i="1"/>
  <c r="AG208" i="1"/>
  <c r="AK208" i="1"/>
  <c r="A197" i="1"/>
  <c r="R197" i="1"/>
  <c r="S197" i="1"/>
  <c r="U197" i="1"/>
  <c r="X197" i="1"/>
  <c r="AA197" i="1" s="1"/>
  <c r="AF197" i="1"/>
  <c r="AG197" i="1"/>
  <c r="AK197" i="1"/>
  <c r="A195" i="1"/>
  <c r="R195" i="1"/>
  <c r="S195" i="1"/>
  <c r="U195" i="1"/>
  <c r="X195" i="1"/>
  <c r="AA195" i="1" s="1"/>
  <c r="AF195" i="1"/>
  <c r="AG195" i="1"/>
  <c r="AK195" i="1"/>
  <c r="A32" i="1"/>
  <c r="R32" i="1"/>
  <c r="S32" i="1"/>
  <c r="U32" i="1"/>
  <c r="X32" i="1"/>
  <c r="AA32" i="1" s="1"/>
  <c r="AF32" i="1"/>
  <c r="AG32" i="1"/>
  <c r="AE32" i="1" s="1"/>
  <c r="AK32" i="1"/>
  <c r="A196" i="1"/>
  <c r="R196" i="1"/>
  <c r="S196" i="1"/>
  <c r="U196" i="1"/>
  <c r="X196" i="1"/>
  <c r="AA196" i="1" s="1"/>
  <c r="AF196" i="1"/>
  <c r="AG196" i="1"/>
  <c r="AK196" i="1"/>
  <c r="A198" i="1"/>
  <c r="R198" i="1"/>
  <c r="S198" i="1"/>
  <c r="U198" i="1"/>
  <c r="X198" i="1"/>
  <c r="AA198" i="1" s="1"/>
  <c r="AF198" i="1"/>
  <c r="AG198" i="1"/>
  <c r="AK198" i="1"/>
  <c r="A194" i="1"/>
  <c r="R194" i="1"/>
  <c r="S194" i="1"/>
  <c r="U194" i="1"/>
  <c r="X194" i="1"/>
  <c r="AA194" i="1" s="1"/>
  <c r="AF194" i="1"/>
  <c r="AG194" i="1"/>
  <c r="AK194" i="1"/>
  <c r="A125" i="1"/>
  <c r="R125" i="1"/>
  <c r="S125" i="1"/>
  <c r="U125" i="1"/>
  <c r="X125" i="1"/>
  <c r="AA125" i="1" s="1"/>
  <c r="AF125" i="1"/>
  <c r="AG125" i="1"/>
  <c r="AK125" i="1"/>
  <c r="A190" i="1"/>
  <c r="R190" i="1"/>
  <c r="S190" i="1"/>
  <c r="U190" i="1"/>
  <c r="X190" i="1"/>
  <c r="AA190" i="1" s="1"/>
  <c r="AF190" i="1"/>
  <c r="AG190" i="1"/>
  <c r="AK190" i="1"/>
  <c r="A207" i="1"/>
  <c r="R207" i="1"/>
  <c r="S207" i="1"/>
  <c r="U207" i="1"/>
  <c r="X207" i="1"/>
  <c r="AA207" i="1" s="1"/>
  <c r="AF207" i="1"/>
  <c r="AG207" i="1"/>
  <c r="AK207" i="1"/>
  <c r="AN210" i="1" l="1"/>
  <c r="AN208" i="1"/>
  <c r="AN209" i="1"/>
  <c r="AN195" i="1"/>
  <c r="AN197" i="1"/>
  <c r="AN196" i="1"/>
  <c r="AN194" i="1"/>
  <c r="AN32" i="1"/>
  <c r="AN198" i="1"/>
  <c r="AN125" i="1"/>
  <c r="AN190" i="1"/>
  <c r="AN207" i="1"/>
  <c r="A1036" i="1"/>
  <c r="R1036" i="1"/>
  <c r="S1036" i="1"/>
  <c r="U1036" i="1"/>
  <c r="X1036" i="1"/>
  <c r="AA1036" i="1" s="1"/>
  <c r="AF1036" i="1"/>
  <c r="AG1036" i="1"/>
  <c r="AE1036" i="1" s="1"/>
  <c r="AK1036" i="1"/>
  <c r="A576" i="1"/>
  <c r="R576" i="1"/>
  <c r="S576" i="1"/>
  <c r="U576" i="1"/>
  <c r="X576" i="1"/>
  <c r="AA576" i="1" s="1"/>
  <c r="AF576" i="1"/>
  <c r="AG576" i="1"/>
  <c r="AE576" i="1" s="1"/>
  <c r="AK576" i="1"/>
  <c r="AN1036" i="1" l="1"/>
  <c r="AN576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34" i="1"/>
  <c r="C1034" i="1"/>
  <c r="D868" i="1"/>
  <c r="C868" i="1"/>
  <c r="D1025" i="1"/>
  <c r="C1025" i="1"/>
  <c r="D1024" i="1"/>
  <c r="C1024" i="1"/>
  <c r="D1023" i="1"/>
  <c r="C1023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A1033" i="1"/>
  <c r="R1033" i="1"/>
  <c r="S1033" i="1"/>
  <c r="U1033" i="1"/>
  <c r="X1033" i="1"/>
  <c r="AA1033" i="1" s="1"/>
  <c r="AF1033" i="1"/>
  <c r="AG1033" i="1"/>
  <c r="AK1033" i="1"/>
  <c r="A1032" i="1"/>
  <c r="R1032" i="1"/>
  <c r="S1032" i="1"/>
  <c r="U1032" i="1"/>
  <c r="X1032" i="1"/>
  <c r="AA1032" i="1" s="1"/>
  <c r="AF1032" i="1"/>
  <c r="AG1032" i="1"/>
  <c r="AK1032" i="1"/>
  <c r="A1031" i="1"/>
  <c r="R1031" i="1"/>
  <c r="S1031" i="1"/>
  <c r="U1031" i="1"/>
  <c r="X1031" i="1"/>
  <c r="AA1031" i="1" s="1"/>
  <c r="AF1031" i="1"/>
  <c r="AG1031" i="1"/>
  <c r="AK1031" i="1"/>
  <c r="A1030" i="1"/>
  <c r="R1030" i="1"/>
  <c r="S1030" i="1"/>
  <c r="U1030" i="1"/>
  <c r="X1030" i="1"/>
  <c r="AA1030" i="1" s="1"/>
  <c r="AF1030" i="1"/>
  <c r="AG1030" i="1"/>
  <c r="AK1030" i="1"/>
  <c r="A1029" i="1"/>
  <c r="R1029" i="1"/>
  <c r="S1029" i="1"/>
  <c r="U1029" i="1"/>
  <c r="X1029" i="1"/>
  <c r="AA1029" i="1" s="1"/>
  <c r="AF1029" i="1"/>
  <c r="AG1029" i="1"/>
  <c r="AK1029" i="1"/>
  <c r="A1028" i="1"/>
  <c r="R1028" i="1"/>
  <c r="S1028" i="1"/>
  <c r="U1028" i="1"/>
  <c r="X1028" i="1"/>
  <c r="AA1028" i="1" s="1"/>
  <c r="AF1028" i="1"/>
  <c r="AG1028" i="1"/>
  <c r="AK1028" i="1"/>
  <c r="A1027" i="1"/>
  <c r="R1027" i="1"/>
  <c r="S1027" i="1"/>
  <c r="U1027" i="1"/>
  <c r="X1027" i="1"/>
  <c r="AA1027" i="1" s="1"/>
  <c r="AF1027" i="1"/>
  <c r="AG1027" i="1"/>
  <c r="AK1027" i="1"/>
  <c r="A1026" i="1"/>
  <c r="R1026" i="1"/>
  <c r="S1026" i="1"/>
  <c r="U1026" i="1"/>
  <c r="X1026" i="1"/>
  <c r="AA1026" i="1" s="1"/>
  <c r="AF1026" i="1"/>
  <c r="AG1026" i="1"/>
  <c r="AK1026" i="1"/>
  <c r="A1034" i="1"/>
  <c r="R1034" i="1"/>
  <c r="S1034" i="1"/>
  <c r="U1034" i="1"/>
  <c r="X1034" i="1"/>
  <c r="AA1034" i="1" s="1"/>
  <c r="AF1034" i="1"/>
  <c r="AG1034" i="1"/>
  <c r="AK1034" i="1"/>
  <c r="A868" i="1"/>
  <c r="R868" i="1"/>
  <c r="S868" i="1"/>
  <c r="U868" i="1"/>
  <c r="X868" i="1"/>
  <c r="AA868" i="1" s="1"/>
  <c r="AF868" i="1"/>
  <c r="AG868" i="1"/>
  <c r="AK868" i="1"/>
  <c r="A1025" i="1"/>
  <c r="R1025" i="1"/>
  <c r="S1025" i="1"/>
  <c r="U1025" i="1"/>
  <c r="X1025" i="1"/>
  <c r="AA1025" i="1" s="1"/>
  <c r="AF1025" i="1"/>
  <c r="AG1025" i="1"/>
  <c r="AK1025" i="1"/>
  <c r="A1024" i="1"/>
  <c r="R1024" i="1"/>
  <c r="S1024" i="1"/>
  <c r="U1024" i="1"/>
  <c r="X1024" i="1"/>
  <c r="AA1024" i="1" s="1"/>
  <c r="AF1024" i="1"/>
  <c r="AG1024" i="1"/>
  <c r="AK1024" i="1"/>
  <c r="A1023" i="1"/>
  <c r="R1023" i="1"/>
  <c r="S1023" i="1"/>
  <c r="U1023" i="1"/>
  <c r="X1023" i="1"/>
  <c r="AA1023" i="1" s="1"/>
  <c r="AF1023" i="1"/>
  <c r="AG1023" i="1"/>
  <c r="AK1023" i="1"/>
  <c r="A1005" i="1"/>
  <c r="R1005" i="1"/>
  <c r="S1005" i="1"/>
  <c r="U1005" i="1"/>
  <c r="X1005" i="1"/>
  <c r="AA1005" i="1" s="1"/>
  <c r="AF1005" i="1"/>
  <c r="AG1005" i="1"/>
  <c r="AK1005" i="1"/>
  <c r="A1004" i="1"/>
  <c r="R1004" i="1"/>
  <c r="S1004" i="1"/>
  <c r="U1004" i="1"/>
  <c r="X1004" i="1"/>
  <c r="AA1004" i="1" s="1"/>
  <c r="AF1004" i="1"/>
  <c r="AG1004" i="1"/>
  <c r="AK1004" i="1"/>
  <c r="A1003" i="1"/>
  <c r="R1003" i="1"/>
  <c r="S1003" i="1"/>
  <c r="U1003" i="1"/>
  <c r="X1003" i="1"/>
  <c r="AA1003" i="1" s="1"/>
  <c r="AF1003" i="1"/>
  <c r="AG1003" i="1"/>
  <c r="AK1003" i="1"/>
  <c r="A1002" i="1"/>
  <c r="R1002" i="1"/>
  <c r="S1002" i="1"/>
  <c r="U1002" i="1"/>
  <c r="X1002" i="1"/>
  <c r="AA1002" i="1" s="1"/>
  <c r="AF1002" i="1"/>
  <c r="AG1002" i="1"/>
  <c r="AK1002" i="1"/>
  <c r="A1001" i="1"/>
  <c r="R1001" i="1"/>
  <c r="S1001" i="1"/>
  <c r="U1001" i="1"/>
  <c r="X1001" i="1"/>
  <c r="AA1001" i="1" s="1"/>
  <c r="AF1001" i="1"/>
  <c r="AG1001" i="1"/>
  <c r="AK1001" i="1"/>
  <c r="A1000" i="1"/>
  <c r="R1000" i="1"/>
  <c r="S1000" i="1"/>
  <c r="U1000" i="1"/>
  <c r="X1000" i="1"/>
  <c r="AA1000" i="1" s="1"/>
  <c r="AF1000" i="1"/>
  <c r="AG1000" i="1"/>
  <c r="AK1000" i="1"/>
  <c r="A1528" i="1"/>
  <c r="R1528" i="1"/>
  <c r="S1528" i="1"/>
  <c r="U1528" i="1"/>
  <c r="X1528" i="1"/>
  <c r="AA1528" i="1" s="1"/>
  <c r="AF1528" i="1"/>
  <c r="AG1528" i="1"/>
  <c r="AK1528" i="1"/>
  <c r="D1528" i="1"/>
  <c r="C1528" i="1"/>
  <c r="A1529" i="1"/>
  <c r="R1529" i="1"/>
  <c r="S1529" i="1"/>
  <c r="U1529" i="1"/>
  <c r="X1529" i="1"/>
  <c r="AA1529" i="1" s="1"/>
  <c r="AF1529" i="1"/>
  <c r="AG1529" i="1"/>
  <c r="AK1529" i="1"/>
  <c r="D1529" i="1"/>
  <c r="C1529" i="1"/>
  <c r="A1527" i="1"/>
  <c r="R1527" i="1"/>
  <c r="S1527" i="1"/>
  <c r="U1527" i="1"/>
  <c r="X1527" i="1"/>
  <c r="AA1527" i="1" s="1"/>
  <c r="AF1527" i="1"/>
  <c r="AG1527" i="1"/>
  <c r="AK1527" i="1"/>
  <c r="D1527" i="1"/>
  <c r="C1527" i="1"/>
  <c r="A1508" i="1"/>
  <c r="R1508" i="1"/>
  <c r="S1508" i="1"/>
  <c r="U1508" i="1"/>
  <c r="X1508" i="1"/>
  <c r="AA1508" i="1" s="1"/>
  <c r="AF1508" i="1"/>
  <c r="AG1508" i="1"/>
  <c r="AK1508" i="1"/>
  <c r="D1508" i="1"/>
  <c r="C1508" i="1"/>
  <c r="A1526" i="1"/>
  <c r="R1526" i="1"/>
  <c r="S1526" i="1"/>
  <c r="U1526" i="1"/>
  <c r="X1526" i="1"/>
  <c r="AA1526" i="1" s="1"/>
  <c r="AF1526" i="1"/>
  <c r="AG1526" i="1"/>
  <c r="AK1526" i="1"/>
  <c r="D1526" i="1"/>
  <c r="C1526" i="1"/>
  <c r="A1525" i="1"/>
  <c r="R1525" i="1"/>
  <c r="S1525" i="1"/>
  <c r="U1525" i="1"/>
  <c r="X1525" i="1"/>
  <c r="AA1525" i="1" s="1"/>
  <c r="AF1525" i="1"/>
  <c r="AG1525" i="1"/>
  <c r="AK1525" i="1"/>
  <c r="D1525" i="1"/>
  <c r="C1525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867" i="1"/>
  <c r="C867" i="1"/>
  <c r="A999" i="1"/>
  <c r="R999" i="1"/>
  <c r="S999" i="1"/>
  <c r="U999" i="1"/>
  <c r="X999" i="1"/>
  <c r="AA999" i="1" s="1"/>
  <c r="AF999" i="1"/>
  <c r="AG999" i="1"/>
  <c r="AK999" i="1"/>
  <c r="A998" i="1"/>
  <c r="R998" i="1"/>
  <c r="S998" i="1"/>
  <c r="U998" i="1"/>
  <c r="X998" i="1"/>
  <c r="AA998" i="1" s="1"/>
  <c r="AF998" i="1"/>
  <c r="AG998" i="1"/>
  <c r="AK998" i="1"/>
  <c r="A997" i="1"/>
  <c r="R997" i="1"/>
  <c r="S997" i="1"/>
  <c r="U997" i="1"/>
  <c r="X997" i="1"/>
  <c r="AA997" i="1" s="1"/>
  <c r="AF997" i="1"/>
  <c r="AG997" i="1"/>
  <c r="AK997" i="1"/>
  <c r="A996" i="1"/>
  <c r="R996" i="1"/>
  <c r="S996" i="1"/>
  <c r="U996" i="1"/>
  <c r="X996" i="1"/>
  <c r="AA996" i="1" s="1"/>
  <c r="AF996" i="1"/>
  <c r="AG996" i="1"/>
  <c r="AK996" i="1"/>
  <c r="A995" i="1"/>
  <c r="R995" i="1"/>
  <c r="S995" i="1"/>
  <c r="U995" i="1"/>
  <c r="X995" i="1"/>
  <c r="AA995" i="1" s="1"/>
  <c r="AF995" i="1"/>
  <c r="AG995" i="1"/>
  <c r="AK995" i="1"/>
  <c r="A994" i="1"/>
  <c r="R994" i="1"/>
  <c r="S994" i="1"/>
  <c r="U994" i="1"/>
  <c r="X994" i="1"/>
  <c r="AA994" i="1" s="1"/>
  <c r="AF994" i="1"/>
  <c r="AG994" i="1"/>
  <c r="AK994" i="1"/>
  <c r="A993" i="1"/>
  <c r="R993" i="1"/>
  <c r="S993" i="1"/>
  <c r="U993" i="1"/>
  <c r="X993" i="1"/>
  <c r="AA993" i="1" s="1"/>
  <c r="AF993" i="1"/>
  <c r="AG993" i="1"/>
  <c r="AK993" i="1"/>
  <c r="A867" i="1"/>
  <c r="R867" i="1"/>
  <c r="S867" i="1"/>
  <c r="U867" i="1"/>
  <c r="X867" i="1"/>
  <c r="AA867" i="1" s="1"/>
  <c r="AF867" i="1"/>
  <c r="AG867" i="1"/>
  <c r="AE867" i="1" s="1"/>
  <c r="AK867" i="1"/>
  <c r="AM867" i="1"/>
  <c r="AN1034" i="1" l="1"/>
  <c r="AN1005" i="1"/>
  <c r="AN1028" i="1"/>
  <c r="AN868" i="1"/>
  <c r="AN1030" i="1"/>
  <c r="AN1027" i="1"/>
  <c r="AN1001" i="1"/>
  <c r="AN1024" i="1"/>
  <c r="AN1031" i="1"/>
  <c r="AN1529" i="1"/>
  <c r="AN1033" i="1"/>
  <c r="AN1026" i="1"/>
  <c r="AN1032" i="1"/>
  <c r="AN1025" i="1"/>
  <c r="AN1003" i="1"/>
  <c r="AN1000" i="1"/>
  <c r="AN1029" i="1"/>
  <c r="AN1527" i="1"/>
  <c r="AN1004" i="1"/>
  <c r="AN1002" i="1"/>
  <c r="AN1023" i="1"/>
  <c r="AN1528" i="1"/>
  <c r="AN1508" i="1"/>
  <c r="AN1526" i="1"/>
  <c r="AN997" i="1"/>
  <c r="AN999" i="1"/>
  <c r="AN867" i="1"/>
  <c r="AN994" i="1"/>
  <c r="AN1525" i="1"/>
  <c r="AN996" i="1"/>
  <c r="AN995" i="1"/>
  <c r="AN993" i="1"/>
  <c r="AN998" i="1"/>
  <c r="A781" i="1" l="1"/>
  <c r="R781" i="1"/>
  <c r="S781" i="1"/>
  <c r="U781" i="1"/>
  <c r="X781" i="1"/>
  <c r="AA781" i="1" s="1"/>
  <c r="AF781" i="1"/>
  <c r="AG781" i="1"/>
  <c r="AE781" i="1" s="1"/>
  <c r="AK781" i="1"/>
  <c r="A1524" i="1"/>
  <c r="R1524" i="1"/>
  <c r="S1524" i="1"/>
  <c r="U1524" i="1"/>
  <c r="X1524" i="1"/>
  <c r="AA1524" i="1" s="1"/>
  <c r="AF1524" i="1"/>
  <c r="AG1524" i="1"/>
  <c r="AK1524" i="1"/>
  <c r="D1524" i="1"/>
  <c r="C1524" i="1"/>
  <c r="A1523" i="1"/>
  <c r="R1523" i="1"/>
  <c r="S1523" i="1"/>
  <c r="U1523" i="1"/>
  <c r="X1523" i="1"/>
  <c r="AA1523" i="1" s="1"/>
  <c r="AF1523" i="1"/>
  <c r="AG1523" i="1"/>
  <c r="AK1523" i="1"/>
  <c r="D1523" i="1"/>
  <c r="C1523" i="1"/>
  <c r="A1577" i="1"/>
  <c r="R1577" i="1"/>
  <c r="S1577" i="1"/>
  <c r="U1577" i="1"/>
  <c r="X1577" i="1"/>
  <c r="AA1577" i="1" s="1"/>
  <c r="AF1577" i="1"/>
  <c r="AG1577" i="1"/>
  <c r="AK1577" i="1"/>
  <c r="D1577" i="1"/>
  <c r="C1577" i="1"/>
  <c r="A1832" i="1"/>
  <c r="R1832" i="1"/>
  <c r="S1832" i="1"/>
  <c r="U1832" i="1"/>
  <c r="X1832" i="1"/>
  <c r="AA1832" i="1" s="1"/>
  <c r="AF1832" i="1"/>
  <c r="AG1832" i="1"/>
  <c r="AK1832" i="1"/>
  <c r="A2019" i="1"/>
  <c r="R2019" i="1"/>
  <c r="S2019" i="1"/>
  <c r="U2019" i="1"/>
  <c r="X2019" i="1"/>
  <c r="AA2019" i="1" s="1"/>
  <c r="AF2019" i="1"/>
  <c r="AG2019" i="1"/>
  <c r="AE2019" i="1" s="1"/>
  <c r="AK2019" i="1"/>
  <c r="AN1524" i="1" l="1"/>
  <c r="AN781" i="1"/>
  <c r="AN1577" i="1"/>
  <c r="AN1523" i="1"/>
  <c r="AN1832" i="1"/>
  <c r="AN2019" i="1"/>
  <c r="A1730" i="1"/>
  <c r="R1730" i="1"/>
  <c r="S1730" i="1"/>
  <c r="U1730" i="1"/>
  <c r="X1730" i="1"/>
  <c r="AA1730" i="1" s="1"/>
  <c r="AF1730" i="1"/>
  <c r="AG1730" i="1"/>
  <c r="AK1730" i="1"/>
  <c r="D1730" i="1"/>
  <c r="C1730" i="1"/>
  <c r="A388" i="1"/>
  <c r="R388" i="1"/>
  <c r="S388" i="1"/>
  <c r="U388" i="1"/>
  <c r="X388" i="1"/>
  <c r="AA388" i="1" s="1"/>
  <c r="AF388" i="1"/>
  <c r="AG388" i="1"/>
  <c r="AK388" i="1"/>
  <c r="A2106" i="1"/>
  <c r="R2106" i="1"/>
  <c r="S2106" i="1"/>
  <c r="U2106" i="1"/>
  <c r="X2106" i="1"/>
  <c r="AA2106" i="1" s="1"/>
  <c r="AF2106" i="1"/>
  <c r="AG2106" i="1"/>
  <c r="AE2106" i="1" s="1"/>
  <c r="AK2106" i="1"/>
  <c r="A2018" i="1"/>
  <c r="R2018" i="1"/>
  <c r="S2018" i="1"/>
  <c r="U2018" i="1"/>
  <c r="X2018" i="1"/>
  <c r="AA2018" i="1" s="1"/>
  <c r="AF2018" i="1"/>
  <c r="AG2018" i="1"/>
  <c r="AE2018" i="1" s="1"/>
  <c r="AK2018" i="1"/>
  <c r="D2018" i="1"/>
  <c r="C2018" i="1"/>
  <c r="A2016" i="1"/>
  <c r="R2016" i="1"/>
  <c r="S2016" i="1"/>
  <c r="U2016" i="1"/>
  <c r="X2016" i="1"/>
  <c r="AA2016" i="1" s="1"/>
  <c r="AF2016" i="1"/>
  <c r="AG2016" i="1"/>
  <c r="AE2016" i="1" s="1"/>
  <c r="AK2016" i="1"/>
  <c r="D2016" i="1"/>
  <c r="C2016" i="1"/>
  <c r="A2015" i="1"/>
  <c r="R2015" i="1"/>
  <c r="S2015" i="1"/>
  <c r="U2015" i="1"/>
  <c r="X2015" i="1"/>
  <c r="AA2015" i="1" s="1"/>
  <c r="AF2015" i="1"/>
  <c r="AG2015" i="1"/>
  <c r="AE2015" i="1" s="1"/>
  <c r="AK2015" i="1"/>
  <c r="D2015" i="1"/>
  <c r="C2015" i="1"/>
  <c r="A2014" i="1"/>
  <c r="R2014" i="1"/>
  <c r="S2014" i="1"/>
  <c r="U2014" i="1"/>
  <c r="X2014" i="1"/>
  <c r="AA2014" i="1" s="1"/>
  <c r="AF2014" i="1"/>
  <c r="AG2014" i="1"/>
  <c r="AE2014" i="1" s="1"/>
  <c r="AK2014" i="1"/>
  <c r="D2014" i="1"/>
  <c r="C2014" i="1"/>
  <c r="A2013" i="1"/>
  <c r="R2013" i="1"/>
  <c r="S2013" i="1"/>
  <c r="U2013" i="1"/>
  <c r="X2013" i="1"/>
  <c r="AA2013" i="1" s="1"/>
  <c r="AF2013" i="1"/>
  <c r="AG2013" i="1"/>
  <c r="AE2013" i="1" s="1"/>
  <c r="AK2013" i="1"/>
  <c r="D2013" i="1"/>
  <c r="C2013" i="1"/>
  <c r="A2017" i="1"/>
  <c r="R2017" i="1"/>
  <c r="S2017" i="1"/>
  <c r="U2017" i="1"/>
  <c r="X2017" i="1"/>
  <c r="AA2017" i="1" s="1"/>
  <c r="AF2017" i="1"/>
  <c r="AG2017" i="1"/>
  <c r="AE2017" i="1" s="1"/>
  <c r="AK2017" i="1"/>
  <c r="D2017" i="1"/>
  <c r="C2017" i="1"/>
  <c r="A1522" i="1"/>
  <c r="R1522" i="1"/>
  <c r="S1522" i="1"/>
  <c r="U1522" i="1"/>
  <c r="X1522" i="1"/>
  <c r="AA1522" i="1" s="1"/>
  <c r="AF1522" i="1"/>
  <c r="AG1522" i="1"/>
  <c r="AK1522" i="1"/>
  <c r="A1276" i="1"/>
  <c r="R1276" i="1"/>
  <c r="S1276" i="1"/>
  <c r="X1276" i="1"/>
  <c r="AA1276" i="1" s="1"/>
  <c r="AF1276" i="1"/>
  <c r="AG1276" i="1"/>
  <c r="AK1276" i="1"/>
  <c r="A724" i="1"/>
  <c r="R724" i="1"/>
  <c r="S724" i="1"/>
  <c r="U724" i="1"/>
  <c r="X724" i="1"/>
  <c r="AA724" i="1" s="1"/>
  <c r="AF724" i="1"/>
  <c r="AG724" i="1"/>
  <c r="AE724" i="1" s="1"/>
  <c r="AK724" i="1"/>
  <c r="A240" i="1"/>
  <c r="R240" i="1"/>
  <c r="S240" i="1"/>
  <c r="U240" i="1"/>
  <c r="X240" i="1"/>
  <c r="AA240" i="1" s="1"/>
  <c r="AF240" i="1"/>
  <c r="AG240" i="1"/>
  <c r="AK240" i="1"/>
  <c r="A721" i="1"/>
  <c r="R721" i="1"/>
  <c r="S721" i="1"/>
  <c r="U721" i="1"/>
  <c r="X721" i="1"/>
  <c r="AA721" i="1" s="1"/>
  <c r="AF721" i="1"/>
  <c r="AG721" i="1"/>
  <c r="AE721" i="1" s="1"/>
  <c r="AK721" i="1"/>
  <c r="A720" i="1"/>
  <c r="R720" i="1"/>
  <c r="S720" i="1"/>
  <c r="U720" i="1"/>
  <c r="X720" i="1"/>
  <c r="AA720" i="1" s="1"/>
  <c r="AF720" i="1"/>
  <c r="AG720" i="1"/>
  <c r="AE720" i="1" s="1"/>
  <c r="AK720" i="1"/>
  <c r="A628" i="1"/>
  <c r="R628" i="1"/>
  <c r="S628" i="1"/>
  <c r="U628" i="1"/>
  <c r="X628" i="1"/>
  <c r="AA628" i="1" s="1"/>
  <c r="AF628" i="1"/>
  <c r="AG628" i="1"/>
  <c r="AK628" i="1"/>
  <c r="A627" i="1"/>
  <c r="R627" i="1"/>
  <c r="S627" i="1"/>
  <c r="U627" i="1"/>
  <c r="X627" i="1"/>
  <c r="AA627" i="1" s="1"/>
  <c r="AF627" i="1"/>
  <c r="AG627" i="1"/>
  <c r="AK627" i="1"/>
  <c r="AN1730" i="1" l="1"/>
  <c r="AN388" i="1"/>
  <c r="AN2106" i="1"/>
  <c r="AN2016" i="1"/>
  <c r="AN2018" i="1"/>
  <c r="AN2013" i="1"/>
  <c r="AN2015" i="1"/>
  <c r="AN2014" i="1"/>
  <c r="AN2017" i="1"/>
  <c r="AN1522" i="1"/>
  <c r="AN724" i="1"/>
  <c r="AN240" i="1"/>
  <c r="AN1276" i="1"/>
  <c r="AN721" i="1"/>
  <c r="AN720" i="1"/>
  <c r="AN628" i="1"/>
  <c r="AN627" i="1"/>
  <c r="A822" i="1" l="1"/>
  <c r="R822" i="1"/>
  <c r="S822" i="1"/>
  <c r="U822" i="1"/>
  <c r="X822" i="1"/>
  <c r="AA822" i="1" s="1"/>
  <c r="AF822" i="1"/>
  <c r="AG822" i="1"/>
  <c r="AK822" i="1"/>
  <c r="D822" i="1"/>
  <c r="C822" i="1"/>
  <c r="A1201" i="1"/>
  <c r="R1201" i="1"/>
  <c r="S1201" i="1"/>
  <c r="U1201" i="1"/>
  <c r="X1201" i="1"/>
  <c r="AA1201" i="1" s="1"/>
  <c r="AF1201" i="1"/>
  <c r="AG1201" i="1"/>
  <c r="AE1201" i="1" s="1"/>
  <c r="AK1201" i="1"/>
  <c r="A1203" i="1"/>
  <c r="R1203" i="1"/>
  <c r="S1203" i="1"/>
  <c r="U1203" i="1"/>
  <c r="X1203" i="1"/>
  <c r="AA1203" i="1" s="1"/>
  <c r="AF1203" i="1"/>
  <c r="AG1203" i="1"/>
  <c r="AE1203" i="1" s="1"/>
  <c r="AK1203" i="1"/>
  <c r="A1202" i="1"/>
  <c r="R1202" i="1"/>
  <c r="S1202" i="1"/>
  <c r="U1202" i="1"/>
  <c r="X1202" i="1"/>
  <c r="AA1202" i="1" s="1"/>
  <c r="AF1202" i="1"/>
  <c r="AG1202" i="1"/>
  <c r="AE1202" i="1" s="1"/>
  <c r="AK1202" i="1"/>
  <c r="A265" i="1"/>
  <c r="R265" i="1"/>
  <c r="S265" i="1"/>
  <c r="U265" i="1"/>
  <c r="X265" i="1"/>
  <c r="AA265" i="1" s="1"/>
  <c r="AF265" i="1"/>
  <c r="AG265" i="1"/>
  <c r="AE265" i="1" s="1"/>
  <c r="AK265" i="1"/>
  <c r="AN822" i="1" l="1"/>
  <c r="AN1201" i="1"/>
  <c r="AN1202" i="1"/>
  <c r="AN265" i="1"/>
  <c r="AN1203" i="1"/>
  <c r="A446" i="1" l="1"/>
  <c r="R446" i="1"/>
  <c r="S446" i="1"/>
  <c r="U446" i="1"/>
  <c r="X446" i="1"/>
  <c r="AA446" i="1" s="1"/>
  <c r="AF446" i="1"/>
  <c r="AG446" i="1"/>
  <c r="AK446" i="1"/>
  <c r="D446" i="1"/>
  <c r="C446" i="1"/>
  <c r="AN446" i="1" l="1"/>
  <c r="A447" i="1"/>
  <c r="R447" i="1"/>
  <c r="S447" i="1"/>
  <c r="U447" i="1"/>
  <c r="X447" i="1"/>
  <c r="AA447" i="1" s="1"/>
  <c r="AF447" i="1"/>
  <c r="AG447" i="1"/>
  <c r="AK447" i="1"/>
  <c r="D447" i="1"/>
  <c r="C447" i="1"/>
  <c r="AN447" i="1" l="1"/>
  <c r="A801" i="1"/>
  <c r="R801" i="1"/>
  <c r="S801" i="1"/>
  <c r="U801" i="1"/>
  <c r="X801" i="1"/>
  <c r="AA801" i="1" s="1"/>
  <c r="AF801" i="1"/>
  <c r="AG801" i="1"/>
  <c r="AK801" i="1"/>
  <c r="A1387" i="1"/>
  <c r="R1387" i="1"/>
  <c r="S1387" i="1"/>
  <c r="U1387" i="1"/>
  <c r="X1387" i="1"/>
  <c r="AA1387" i="1" s="1"/>
  <c r="AF1387" i="1"/>
  <c r="AG1387" i="1"/>
  <c r="AK1387" i="1"/>
  <c r="A1450" i="1"/>
  <c r="R1450" i="1"/>
  <c r="S1450" i="1"/>
  <c r="U1450" i="1"/>
  <c r="X1450" i="1"/>
  <c r="AA1450" i="1" s="1"/>
  <c r="AF1450" i="1"/>
  <c r="AG1450" i="1"/>
  <c r="AK1450" i="1"/>
  <c r="A805" i="1"/>
  <c r="R805" i="1"/>
  <c r="S805" i="1"/>
  <c r="U805" i="1"/>
  <c r="X805" i="1"/>
  <c r="AA805" i="1" s="1"/>
  <c r="AF805" i="1"/>
  <c r="AG805" i="1"/>
  <c r="AK805" i="1"/>
  <c r="A1409" i="1"/>
  <c r="R1409" i="1"/>
  <c r="S1409" i="1"/>
  <c r="U1409" i="1"/>
  <c r="X1409" i="1"/>
  <c r="AA1409" i="1" s="1"/>
  <c r="AF1409" i="1"/>
  <c r="AG1409" i="1"/>
  <c r="AK1409" i="1"/>
  <c r="A1449" i="1"/>
  <c r="R1449" i="1"/>
  <c r="S1449" i="1"/>
  <c r="U1449" i="1"/>
  <c r="X1449" i="1"/>
  <c r="AA1449" i="1" s="1"/>
  <c r="AF1449" i="1"/>
  <c r="AG1449" i="1"/>
  <c r="AK1449" i="1"/>
  <c r="A825" i="1"/>
  <c r="R825" i="1"/>
  <c r="S825" i="1"/>
  <c r="U825" i="1"/>
  <c r="X825" i="1"/>
  <c r="AA825" i="1" s="1"/>
  <c r="AF825" i="1"/>
  <c r="AG825" i="1"/>
  <c r="AE825" i="1" s="1"/>
  <c r="AK825" i="1"/>
  <c r="AM825" i="1"/>
  <c r="A1470" i="1"/>
  <c r="A1413" i="1"/>
  <c r="R1470" i="1"/>
  <c r="R1413" i="1"/>
  <c r="S1470" i="1"/>
  <c r="S1413" i="1"/>
  <c r="U1470" i="1"/>
  <c r="U1413" i="1"/>
  <c r="X1470" i="1"/>
  <c r="AA1470" i="1" s="1"/>
  <c r="X1413" i="1"/>
  <c r="AA1413" i="1" s="1"/>
  <c r="AF1470" i="1"/>
  <c r="AF1413" i="1"/>
  <c r="AG1470" i="1"/>
  <c r="AE1470" i="1" s="1"/>
  <c r="AG1413" i="1"/>
  <c r="AE1413" i="1" s="1"/>
  <c r="AK1470" i="1"/>
  <c r="AK1413" i="1"/>
  <c r="AM1470" i="1"/>
  <c r="AM1413" i="1"/>
  <c r="A1974" i="1"/>
  <c r="R1974" i="1"/>
  <c r="S1974" i="1"/>
  <c r="U1974" i="1"/>
  <c r="X1974" i="1"/>
  <c r="AA1974" i="1" s="1"/>
  <c r="AF1974" i="1"/>
  <c r="AG1974" i="1"/>
  <c r="AE1974" i="1" s="1"/>
  <c r="AK1974" i="1"/>
  <c r="AN801" i="1" l="1"/>
  <c r="AN1387" i="1"/>
  <c r="AN1409" i="1"/>
  <c r="AN805" i="1"/>
  <c r="AN1450" i="1"/>
  <c r="AN1413" i="1"/>
  <c r="AN1470" i="1"/>
  <c r="AN1449" i="1"/>
  <c r="AN825" i="1"/>
  <c r="AN1974" i="1"/>
  <c r="A1092" i="1"/>
  <c r="R1092" i="1"/>
  <c r="S1092" i="1"/>
  <c r="U1092" i="1"/>
  <c r="X1092" i="1"/>
  <c r="AA1092" i="1" s="1"/>
  <c r="AF1092" i="1"/>
  <c r="AG1092" i="1"/>
  <c r="AE1092" i="1" s="1"/>
  <c r="AK1092" i="1"/>
  <c r="A954" i="1"/>
  <c r="R954" i="1"/>
  <c r="S954" i="1"/>
  <c r="U954" i="1"/>
  <c r="X954" i="1"/>
  <c r="AA954" i="1" s="1"/>
  <c r="AF954" i="1"/>
  <c r="AG954" i="1"/>
  <c r="AE954" i="1" s="1"/>
  <c r="AK954" i="1"/>
  <c r="D977" i="1"/>
  <c r="C977" i="1"/>
  <c r="D976" i="1"/>
  <c r="C976" i="1"/>
  <c r="D1075" i="1"/>
  <c r="C1075" i="1"/>
  <c r="A1075" i="1"/>
  <c r="A976" i="1"/>
  <c r="A977" i="1"/>
  <c r="R1075" i="1"/>
  <c r="R976" i="1"/>
  <c r="R977" i="1"/>
  <c r="S1075" i="1"/>
  <c r="S976" i="1"/>
  <c r="S977" i="1"/>
  <c r="U1075" i="1"/>
  <c r="U976" i="1"/>
  <c r="U977" i="1"/>
  <c r="X1075" i="1"/>
  <c r="AA1075" i="1" s="1"/>
  <c r="X976" i="1"/>
  <c r="AA976" i="1" s="1"/>
  <c r="X977" i="1"/>
  <c r="AA977" i="1" s="1"/>
  <c r="AF1075" i="1"/>
  <c r="AF976" i="1"/>
  <c r="AF977" i="1"/>
  <c r="AG1075" i="1"/>
  <c r="AE1075" i="1" s="1"/>
  <c r="AG976" i="1"/>
  <c r="AE976" i="1" s="1"/>
  <c r="AG977" i="1"/>
  <c r="AE977" i="1" s="1"/>
  <c r="AK1075" i="1"/>
  <c r="AK976" i="1"/>
  <c r="AK977" i="1"/>
  <c r="D1050" i="1"/>
  <c r="C1050" i="1"/>
  <c r="D870" i="1"/>
  <c r="C870" i="1"/>
  <c r="D872" i="1"/>
  <c r="C872" i="1"/>
  <c r="D871" i="1"/>
  <c r="C871" i="1"/>
  <c r="D869" i="1"/>
  <c r="C869" i="1"/>
  <c r="D866" i="1"/>
  <c r="C866" i="1"/>
  <c r="D865" i="1"/>
  <c r="C865" i="1"/>
  <c r="D1094" i="1"/>
  <c r="C1094" i="1"/>
  <c r="D1093" i="1"/>
  <c r="C1093" i="1"/>
  <c r="A1093" i="1"/>
  <c r="A1094" i="1"/>
  <c r="A865" i="1"/>
  <c r="A866" i="1"/>
  <c r="A869" i="1"/>
  <c r="A871" i="1"/>
  <c r="A872" i="1"/>
  <c r="A870" i="1"/>
  <c r="A1050" i="1"/>
  <c r="R1093" i="1"/>
  <c r="R1094" i="1"/>
  <c r="R865" i="1"/>
  <c r="R866" i="1"/>
  <c r="R869" i="1"/>
  <c r="R871" i="1"/>
  <c r="R872" i="1"/>
  <c r="R870" i="1"/>
  <c r="R1050" i="1"/>
  <c r="S1093" i="1"/>
  <c r="S1094" i="1"/>
  <c r="S865" i="1"/>
  <c r="S866" i="1"/>
  <c r="S869" i="1"/>
  <c r="S871" i="1"/>
  <c r="S872" i="1"/>
  <c r="S870" i="1"/>
  <c r="S1050" i="1"/>
  <c r="U1093" i="1"/>
  <c r="U1094" i="1"/>
  <c r="U865" i="1"/>
  <c r="U866" i="1"/>
  <c r="U869" i="1"/>
  <c r="U871" i="1"/>
  <c r="U872" i="1"/>
  <c r="U870" i="1"/>
  <c r="U1050" i="1"/>
  <c r="X1093" i="1"/>
  <c r="AA1093" i="1" s="1"/>
  <c r="X1094" i="1"/>
  <c r="AA1094" i="1" s="1"/>
  <c r="X865" i="1"/>
  <c r="AA865" i="1" s="1"/>
  <c r="X866" i="1"/>
  <c r="AA866" i="1" s="1"/>
  <c r="X869" i="1"/>
  <c r="AA869" i="1" s="1"/>
  <c r="X871" i="1"/>
  <c r="AA871" i="1" s="1"/>
  <c r="X872" i="1"/>
  <c r="AA872" i="1" s="1"/>
  <c r="X870" i="1"/>
  <c r="AA870" i="1" s="1"/>
  <c r="X1050" i="1"/>
  <c r="AA1050" i="1" s="1"/>
  <c r="AF1093" i="1"/>
  <c r="AF1094" i="1"/>
  <c r="AF865" i="1"/>
  <c r="AF866" i="1"/>
  <c r="AF869" i="1"/>
  <c r="AF871" i="1"/>
  <c r="AF872" i="1"/>
  <c r="AF870" i="1"/>
  <c r="AF1050" i="1"/>
  <c r="AG1093" i="1"/>
  <c r="AE1093" i="1" s="1"/>
  <c r="AG1094" i="1"/>
  <c r="AE1094" i="1" s="1"/>
  <c r="AG865" i="1"/>
  <c r="AE865" i="1" s="1"/>
  <c r="AG866" i="1"/>
  <c r="AE866" i="1" s="1"/>
  <c r="AG869" i="1"/>
  <c r="AE869" i="1" s="1"/>
  <c r="AG871" i="1"/>
  <c r="AE871" i="1" s="1"/>
  <c r="AG872" i="1"/>
  <c r="AE872" i="1" s="1"/>
  <c r="AG870" i="1"/>
  <c r="AE870" i="1" s="1"/>
  <c r="AG1050" i="1"/>
  <c r="AE1050" i="1" s="1"/>
  <c r="AK1093" i="1"/>
  <c r="AK1094" i="1"/>
  <c r="AK865" i="1"/>
  <c r="AK866" i="1"/>
  <c r="AK869" i="1"/>
  <c r="AK871" i="1"/>
  <c r="AK872" i="1"/>
  <c r="AK870" i="1"/>
  <c r="AK1050" i="1"/>
  <c r="AM865" i="1"/>
  <c r="AM866" i="1"/>
  <c r="AM869" i="1"/>
  <c r="AM871" i="1"/>
  <c r="AM872" i="1"/>
  <c r="AM870" i="1"/>
  <c r="AN1092" i="1" l="1"/>
  <c r="AN954" i="1"/>
  <c r="AN976" i="1"/>
  <c r="AN866" i="1"/>
  <c r="AN1050" i="1"/>
  <c r="AN1093" i="1"/>
  <c r="AN865" i="1"/>
  <c r="AN871" i="1"/>
  <c r="AN977" i="1"/>
  <c r="AN869" i="1"/>
  <c r="AN1094" i="1"/>
  <c r="AN1075" i="1"/>
  <c r="AN872" i="1"/>
  <c r="AN870" i="1"/>
  <c r="A1162" i="1" l="1"/>
  <c r="R1162" i="1"/>
  <c r="S1162" i="1"/>
  <c r="U1162" i="1"/>
  <c r="X1162" i="1"/>
  <c r="AA1162" i="1" s="1"/>
  <c r="AF1162" i="1"/>
  <c r="AG1162" i="1"/>
  <c r="AE1162" i="1" s="1"/>
  <c r="AK1162" i="1"/>
  <c r="AM1162" i="1"/>
  <c r="A1163" i="1"/>
  <c r="R1163" i="1"/>
  <c r="S1163" i="1"/>
  <c r="U1163" i="1"/>
  <c r="X1163" i="1"/>
  <c r="AA1163" i="1" s="1"/>
  <c r="AF1163" i="1"/>
  <c r="AG1163" i="1"/>
  <c r="AE1163" i="1" s="1"/>
  <c r="AK1163" i="1"/>
  <c r="AM1163" i="1"/>
  <c r="A1165" i="1"/>
  <c r="R1165" i="1"/>
  <c r="S1165" i="1"/>
  <c r="U1165" i="1"/>
  <c r="X1165" i="1"/>
  <c r="AA1165" i="1" s="1"/>
  <c r="AF1165" i="1"/>
  <c r="AG1165" i="1"/>
  <c r="AE1165" i="1" s="1"/>
  <c r="AK1165" i="1"/>
  <c r="AM1165" i="1"/>
  <c r="A1988" i="1"/>
  <c r="R1988" i="1"/>
  <c r="S1988" i="1"/>
  <c r="U1988" i="1"/>
  <c r="X1988" i="1"/>
  <c r="AA1988" i="1" s="1"/>
  <c r="AF1988" i="1"/>
  <c r="AG1988" i="1"/>
  <c r="AE1988" i="1" s="1"/>
  <c r="AK1988" i="1"/>
  <c r="D1988" i="1"/>
  <c r="C1988" i="1"/>
  <c r="A1992" i="1"/>
  <c r="R1992" i="1"/>
  <c r="S1992" i="1"/>
  <c r="U1992" i="1"/>
  <c r="X1992" i="1"/>
  <c r="AA1992" i="1" s="1"/>
  <c r="AF1992" i="1"/>
  <c r="AG1992" i="1"/>
  <c r="AE1992" i="1" s="1"/>
  <c r="AK1992" i="1"/>
  <c r="D1992" i="1"/>
  <c r="C1992" i="1"/>
  <c r="A1778" i="1"/>
  <c r="R1778" i="1"/>
  <c r="S1778" i="1"/>
  <c r="U1778" i="1"/>
  <c r="X1778" i="1"/>
  <c r="AA1778" i="1" s="1"/>
  <c r="AF1778" i="1"/>
  <c r="AG1778" i="1"/>
  <c r="AE1778" i="1" s="1"/>
  <c r="AK1778" i="1"/>
  <c r="AM1778" i="1"/>
  <c r="D1778" i="1"/>
  <c r="C1778" i="1"/>
  <c r="A1989" i="1"/>
  <c r="R1989" i="1"/>
  <c r="S1989" i="1"/>
  <c r="U1989" i="1"/>
  <c r="X1989" i="1"/>
  <c r="AA1989" i="1" s="1"/>
  <c r="AF1989" i="1"/>
  <c r="AG1989" i="1"/>
  <c r="AE1989" i="1" s="1"/>
  <c r="AK1989" i="1"/>
  <c r="D1989" i="1"/>
  <c r="C1989" i="1"/>
  <c r="A1993" i="1"/>
  <c r="R1993" i="1"/>
  <c r="S1993" i="1"/>
  <c r="U1993" i="1"/>
  <c r="X1993" i="1"/>
  <c r="AA1993" i="1" s="1"/>
  <c r="AF1993" i="1"/>
  <c r="AG1993" i="1"/>
  <c r="AE1993" i="1" s="1"/>
  <c r="AK1993" i="1"/>
  <c r="D1993" i="1"/>
  <c r="C1993" i="1"/>
  <c r="AN1162" i="1" l="1"/>
  <c r="AN1163" i="1"/>
  <c r="AN1165" i="1"/>
  <c r="AN1988" i="1"/>
  <c r="AN1992" i="1"/>
  <c r="AN1778" i="1"/>
  <c r="AN1989" i="1"/>
  <c r="AN1993" i="1"/>
  <c r="A336" i="1"/>
  <c r="R336" i="1"/>
  <c r="S336" i="1"/>
  <c r="U336" i="1"/>
  <c r="X336" i="1"/>
  <c r="AA336" i="1" s="1"/>
  <c r="AF336" i="1"/>
  <c r="AG336" i="1"/>
  <c r="AE336" i="1" s="1"/>
  <c r="AK336" i="1"/>
  <c r="D336" i="1"/>
  <c r="C336" i="1"/>
  <c r="A1994" i="1"/>
  <c r="R1994" i="1"/>
  <c r="S1994" i="1"/>
  <c r="U1994" i="1"/>
  <c r="X1994" i="1"/>
  <c r="AA1994" i="1" s="1"/>
  <c r="AF1994" i="1"/>
  <c r="AG1994" i="1"/>
  <c r="AE1994" i="1" s="1"/>
  <c r="AK1994" i="1"/>
  <c r="D1994" i="1"/>
  <c r="C1994" i="1"/>
  <c r="A1995" i="1"/>
  <c r="R1995" i="1"/>
  <c r="S1995" i="1"/>
  <c r="U1995" i="1"/>
  <c r="X1995" i="1"/>
  <c r="AA1995" i="1" s="1"/>
  <c r="AF1995" i="1"/>
  <c r="AG1995" i="1"/>
  <c r="AE1995" i="1" s="1"/>
  <c r="AK1995" i="1"/>
  <c r="D1995" i="1"/>
  <c r="C1995" i="1"/>
  <c r="A1991" i="1"/>
  <c r="R1991" i="1"/>
  <c r="S1991" i="1"/>
  <c r="U1991" i="1"/>
  <c r="X1991" i="1"/>
  <c r="AA1991" i="1" s="1"/>
  <c r="AF1991" i="1"/>
  <c r="AG1991" i="1"/>
  <c r="AE1991" i="1" s="1"/>
  <c r="AK1991" i="1"/>
  <c r="D1991" i="1"/>
  <c r="C1991" i="1"/>
  <c r="A2073" i="1"/>
  <c r="R2073" i="1"/>
  <c r="S2073" i="1"/>
  <c r="U2073" i="1"/>
  <c r="X2073" i="1"/>
  <c r="AA2073" i="1" s="1"/>
  <c r="AF2073" i="1"/>
  <c r="AG2073" i="1"/>
  <c r="AK2073" i="1"/>
  <c r="D2073" i="1"/>
  <c r="C2073" i="1"/>
  <c r="A1990" i="1"/>
  <c r="R1990" i="1"/>
  <c r="S1990" i="1"/>
  <c r="U1990" i="1"/>
  <c r="X1990" i="1"/>
  <c r="AA1990" i="1" s="1"/>
  <c r="AF1990" i="1"/>
  <c r="AG1990" i="1"/>
  <c r="AE1990" i="1" s="1"/>
  <c r="AK1990" i="1"/>
  <c r="D1990" i="1"/>
  <c r="C1990" i="1"/>
  <c r="A1512" i="1"/>
  <c r="R1512" i="1"/>
  <c r="S1512" i="1"/>
  <c r="U1512" i="1"/>
  <c r="X1512" i="1"/>
  <c r="AA1512" i="1" s="1"/>
  <c r="AF1512" i="1"/>
  <c r="AG1512" i="1"/>
  <c r="AK1512" i="1"/>
  <c r="D1512" i="1"/>
  <c r="C1512" i="1"/>
  <c r="A1382" i="1"/>
  <c r="R1382" i="1"/>
  <c r="S1382" i="1"/>
  <c r="U1382" i="1"/>
  <c r="X1382" i="1"/>
  <c r="AA1382" i="1" s="1"/>
  <c r="AF1382" i="1"/>
  <c r="AG1382" i="1"/>
  <c r="AK1382" i="1"/>
  <c r="D1382" i="1"/>
  <c r="C1382" i="1"/>
  <c r="A1534" i="1"/>
  <c r="R1534" i="1"/>
  <c r="S1534" i="1"/>
  <c r="U1534" i="1"/>
  <c r="X1534" i="1"/>
  <c r="AA1534" i="1" s="1"/>
  <c r="AF1534" i="1"/>
  <c r="AG1534" i="1"/>
  <c r="AE1534" i="1" s="1"/>
  <c r="AK1534" i="1"/>
  <c r="D1534" i="1"/>
  <c r="C1534" i="1"/>
  <c r="A1564" i="1"/>
  <c r="R1564" i="1"/>
  <c r="S1564" i="1"/>
  <c r="U1564" i="1"/>
  <c r="X1564" i="1"/>
  <c r="AA1564" i="1" s="1"/>
  <c r="AF1564" i="1"/>
  <c r="AG1564" i="1"/>
  <c r="AE1564" i="1" s="1"/>
  <c r="AK1564" i="1"/>
  <c r="D1564" i="1"/>
  <c r="C1564" i="1"/>
  <c r="A1578" i="1"/>
  <c r="R1578" i="1"/>
  <c r="S1578" i="1"/>
  <c r="U1578" i="1"/>
  <c r="X1578" i="1"/>
  <c r="AA1578" i="1" s="1"/>
  <c r="AF1578" i="1"/>
  <c r="AG1578" i="1"/>
  <c r="AK1578" i="1"/>
  <c r="D1578" i="1"/>
  <c r="C1578" i="1"/>
  <c r="A362" i="1"/>
  <c r="R362" i="1"/>
  <c r="S362" i="1"/>
  <c r="U362" i="1"/>
  <c r="X362" i="1"/>
  <c r="AA362" i="1" s="1"/>
  <c r="AF362" i="1"/>
  <c r="AG362" i="1"/>
  <c r="AE362" i="1" s="1"/>
  <c r="AK362" i="1"/>
  <c r="AM362" i="1"/>
  <c r="A1679" i="1"/>
  <c r="R1679" i="1"/>
  <c r="S1679" i="1"/>
  <c r="U1679" i="1"/>
  <c r="X1679" i="1"/>
  <c r="AA1679" i="1" s="1"/>
  <c r="AF1679" i="1"/>
  <c r="AG1679" i="1"/>
  <c r="AE1679" i="1" s="1"/>
  <c r="AK1679" i="1"/>
  <c r="AM1679" i="1"/>
  <c r="A676" i="1"/>
  <c r="R676" i="1"/>
  <c r="S676" i="1"/>
  <c r="U676" i="1"/>
  <c r="X676" i="1"/>
  <c r="AA676" i="1" s="1"/>
  <c r="AF676" i="1"/>
  <c r="AG676" i="1"/>
  <c r="AE676" i="1" s="1"/>
  <c r="AK676" i="1"/>
  <c r="A419" i="1"/>
  <c r="R419" i="1"/>
  <c r="S419" i="1"/>
  <c r="U419" i="1"/>
  <c r="X419" i="1"/>
  <c r="AA419" i="1" s="1"/>
  <c r="AF419" i="1"/>
  <c r="AG419" i="1"/>
  <c r="AK419" i="1"/>
  <c r="D419" i="1"/>
  <c r="C419" i="1"/>
  <c r="AN336" i="1" l="1"/>
  <c r="AN1994" i="1"/>
  <c r="AN1995" i="1"/>
  <c r="AN2073" i="1"/>
  <c r="AN1991" i="1"/>
  <c r="AN1990" i="1"/>
  <c r="AN1564" i="1"/>
  <c r="AN1534" i="1"/>
  <c r="AN1512" i="1"/>
  <c r="AN1382" i="1"/>
  <c r="AN1679" i="1"/>
  <c r="AN1578" i="1"/>
  <c r="AN362" i="1"/>
  <c r="AN419" i="1"/>
  <c r="AN676" i="1"/>
  <c r="A1623" i="1"/>
  <c r="R1623" i="1"/>
  <c r="S1623" i="1"/>
  <c r="U1623" i="1"/>
  <c r="X1623" i="1"/>
  <c r="AA1623" i="1" s="1"/>
  <c r="AF1623" i="1"/>
  <c r="AG1623" i="1"/>
  <c r="AK1623" i="1"/>
  <c r="A1290" i="1"/>
  <c r="R1290" i="1"/>
  <c r="S1290" i="1"/>
  <c r="U1290" i="1"/>
  <c r="X1290" i="1"/>
  <c r="AA1290" i="1" s="1"/>
  <c r="AF1290" i="1"/>
  <c r="AG1290" i="1"/>
  <c r="AE1290" i="1" s="1"/>
  <c r="AK1290" i="1"/>
  <c r="A1159" i="1"/>
  <c r="R1159" i="1"/>
  <c r="S1159" i="1"/>
  <c r="U1159" i="1"/>
  <c r="X1159" i="1"/>
  <c r="AA1159" i="1" s="1"/>
  <c r="AF1159" i="1"/>
  <c r="AG1159" i="1"/>
  <c r="AE1159" i="1" s="1"/>
  <c r="AK1159" i="1"/>
  <c r="A1164" i="1"/>
  <c r="R1164" i="1"/>
  <c r="S1164" i="1"/>
  <c r="U1164" i="1"/>
  <c r="X1164" i="1"/>
  <c r="AA1164" i="1" s="1"/>
  <c r="AF1164" i="1"/>
  <c r="AG1164" i="1"/>
  <c r="AE1164" i="1" s="1"/>
  <c r="AK1164" i="1"/>
  <c r="A492" i="1"/>
  <c r="R492" i="1"/>
  <c r="S492" i="1"/>
  <c r="U492" i="1"/>
  <c r="X492" i="1"/>
  <c r="AA492" i="1" s="1"/>
  <c r="AF492" i="1"/>
  <c r="AG492" i="1"/>
  <c r="AK492" i="1"/>
  <c r="A371" i="1"/>
  <c r="R371" i="1"/>
  <c r="S371" i="1"/>
  <c r="U371" i="1"/>
  <c r="X371" i="1"/>
  <c r="AA371" i="1" s="1"/>
  <c r="AF371" i="1"/>
  <c r="AG371" i="1"/>
  <c r="AE371" i="1" s="1"/>
  <c r="AK371" i="1"/>
  <c r="AM371" i="1"/>
  <c r="A475" i="1"/>
  <c r="R475" i="1"/>
  <c r="S475" i="1"/>
  <c r="U475" i="1"/>
  <c r="X475" i="1"/>
  <c r="AA475" i="1" s="1"/>
  <c r="AF475" i="1"/>
  <c r="AG475" i="1"/>
  <c r="AK475" i="1"/>
  <c r="A800" i="1"/>
  <c r="R800" i="1"/>
  <c r="S800" i="1"/>
  <c r="U800" i="1"/>
  <c r="X800" i="1"/>
  <c r="AA800" i="1" s="1"/>
  <c r="AF800" i="1"/>
  <c r="AG800" i="1"/>
  <c r="AK800" i="1"/>
  <c r="A1383" i="1"/>
  <c r="R1383" i="1"/>
  <c r="S1383" i="1"/>
  <c r="U1383" i="1"/>
  <c r="X1383" i="1"/>
  <c r="AA1383" i="1" s="1"/>
  <c r="AF1383" i="1"/>
  <c r="AG1383" i="1"/>
  <c r="AK1383" i="1"/>
  <c r="A487" i="1"/>
  <c r="R487" i="1"/>
  <c r="S487" i="1"/>
  <c r="U487" i="1"/>
  <c r="X487" i="1"/>
  <c r="AA487" i="1" s="1"/>
  <c r="AF487" i="1"/>
  <c r="AG487" i="1"/>
  <c r="AK487" i="1"/>
  <c r="A1405" i="1"/>
  <c r="A816" i="1"/>
  <c r="R1405" i="1"/>
  <c r="R816" i="1"/>
  <c r="S1405" i="1"/>
  <c r="S816" i="1"/>
  <c r="U1405" i="1"/>
  <c r="U816" i="1"/>
  <c r="X1405" i="1"/>
  <c r="AA1405" i="1" s="1"/>
  <c r="X816" i="1"/>
  <c r="AA816" i="1" s="1"/>
  <c r="AF1405" i="1"/>
  <c r="AF816" i="1"/>
  <c r="AG1405" i="1"/>
  <c r="AG816" i="1"/>
  <c r="AK1405" i="1"/>
  <c r="AK816" i="1"/>
  <c r="A1485" i="1"/>
  <c r="R1485" i="1"/>
  <c r="S1485" i="1"/>
  <c r="U1485" i="1"/>
  <c r="X1485" i="1"/>
  <c r="AA1485" i="1" s="1"/>
  <c r="AF1485" i="1"/>
  <c r="AG1485" i="1"/>
  <c r="AK1485" i="1"/>
  <c r="A1475" i="1"/>
  <c r="A1415" i="1"/>
  <c r="A827" i="1"/>
  <c r="R1475" i="1"/>
  <c r="R1415" i="1"/>
  <c r="R827" i="1"/>
  <c r="S1475" i="1"/>
  <c r="S1415" i="1"/>
  <c r="S827" i="1"/>
  <c r="U1475" i="1"/>
  <c r="U1415" i="1"/>
  <c r="U827" i="1"/>
  <c r="X1475" i="1"/>
  <c r="AA1475" i="1" s="1"/>
  <c r="X1415" i="1"/>
  <c r="AA1415" i="1" s="1"/>
  <c r="X827" i="1"/>
  <c r="AA827" i="1" s="1"/>
  <c r="AF1475" i="1"/>
  <c r="AF1415" i="1"/>
  <c r="AF827" i="1"/>
  <c r="AG1475" i="1"/>
  <c r="AE1475" i="1" s="1"/>
  <c r="AG1415" i="1"/>
  <c r="AE1415" i="1" s="1"/>
  <c r="AG827" i="1"/>
  <c r="AE827" i="1" s="1"/>
  <c r="AK1475" i="1"/>
  <c r="AK1415" i="1"/>
  <c r="AK827" i="1"/>
  <c r="AM1475" i="1"/>
  <c r="AM1415" i="1"/>
  <c r="AM827" i="1"/>
  <c r="A830" i="1"/>
  <c r="R830" i="1"/>
  <c r="S830" i="1"/>
  <c r="U830" i="1"/>
  <c r="X830" i="1"/>
  <c r="AA830" i="1" s="1"/>
  <c r="AF830" i="1"/>
  <c r="AG830" i="1"/>
  <c r="AE830" i="1" s="1"/>
  <c r="AK830" i="1"/>
  <c r="AM830" i="1"/>
  <c r="A1418" i="1"/>
  <c r="R1418" i="1"/>
  <c r="S1418" i="1"/>
  <c r="U1418" i="1"/>
  <c r="X1418" i="1"/>
  <c r="AA1418" i="1" s="1"/>
  <c r="AF1418" i="1"/>
  <c r="AG1418" i="1"/>
  <c r="AE1418" i="1" s="1"/>
  <c r="AK1418" i="1"/>
  <c r="AM1418" i="1"/>
  <c r="A1476" i="1"/>
  <c r="R1476" i="1"/>
  <c r="S1476" i="1"/>
  <c r="U1476" i="1"/>
  <c r="X1476" i="1"/>
  <c r="AA1476" i="1" s="1"/>
  <c r="AF1476" i="1"/>
  <c r="AG1476" i="1"/>
  <c r="AE1476" i="1" s="1"/>
  <c r="AK1476" i="1"/>
  <c r="AM1476" i="1"/>
  <c r="A821" i="1"/>
  <c r="R821" i="1"/>
  <c r="S821" i="1"/>
  <c r="U821" i="1"/>
  <c r="X821" i="1"/>
  <c r="AA821" i="1" s="1"/>
  <c r="AF821" i="1"/>
  <c r="AG821" i="1"/>
  <c r="AK821" i="1"/>
  <c r="A1410" i="1"/>
  <c r="R1410" i="1"/>
  <c r="S1410" i="1"/>
  <c r="U1410" i="1"/>
  <c r="X1410" i="1"/>
  <c r="AA1410" i="1" s="1"/>
  <c r="AF1410" i="1"/>
  <c r="AG1410" i="1"/>
  <c r="AK1410" i="1"/>
  <c r="A1451" i="1"/>
  <c r="R1451" i="1"/>
  <c r="S1451" i="1"/>
  <c r="U1451" i="1"/>
  <c r="X1451" i="1"/>
  <c r="AA1451" i="1" s="1"/>
  <c r="AF1451" i="1"/>
  <c r="AG1451" i="1"/>
  <c r="AK1451" i="1"/>
  <c r="A1241" i="1"/>
  <c r="R1241" i="1"/>
  <c r="S1241" i="1"/>
  <c r="U1241" i="1"/>
  <c r="X1241" i="1"/>
  <c r="AA1241" i="1" s="1"/>
  <c r="AF1241" i="1"/>
  <c r="AG1241" i="1"/>
  <c r="AK1241" i="1"/>
  <c r="A748" i="1"/>
  <c r="R748" i="1"/>
  <c r="S748" i="1"/>
  <c r="U748" i="1"/>
  <c r="X748" i="1"/>
  <c r="AA748" i="1" s="1"/>
  <c r="AF748" i="1"/>
  <c r="AG748" i="1"/>
  <c r="AE748" i="1" s="1"/>
  <c r="AK748" i="1"/>
  <c r="A747" i="1"/>
  <c r="R747" i="1"/>
  <c r="S747" i="1"/>
  <c r="U747" i="1"/>
  <c r="X747" i="1"/>
  <c r="AA747" i="1" s="1"/>
  <c r="AF747" i="1"/>
  <c r="AG747" i="1"/>
  <c r="AE747" i="1" s="1"/>
  <c r="AK747" i="1"/>
  <c r="A668" i="1"/>
  <c r="R668" i="1"/>
  <c r="S668" i="1"/>
  <c r="U668" i="1"/>
  <c r="X668" i="1"/>
  <c r="AA668" i="1" s="1"/>
  <c r="AF668" i="1"/>
  <c r="AG668" i="1"/>
  <c r="AE668" i="1" s="1"/>
  <c r="AK668" i="1"/>
  <c r="L54" i="14"/>
  <c r="P48" i="14"/>
  <c r="L40" i="14"/>
  <c r="AN1623" i="1" l="1"/>
  <c r="AN1164" i="1"/>
  <c r="AN1290" i="1"/>
  <c r="AN1159" i="1"/>
  <c r="AN492" i="1"/>
  <c r="AN475" i="1"/>
  <c r="AN1383" i="1"/>
  <c r="AN371" i="1"/>
  <c r="AN800" i="1"/>
  <c r="AN487" i="1"/>
  <c r="AN816" i="1"/>
  <c r="AN1405" i="1"/>
  <c r="AN1475" i="1"/>
  <c r="AN1485" i="1"/>
  <c r="AN1415" i="1"/>
  <c r="AN827" i="1"/>
  <c r="AN830" i="1"/>
  <c r="AN1418" i="1"/>
  <c r="AN1241" i="1"/>
  <c r="AN1476" i="1"/>
  <c r="AN821" i="1"/>
  <c r="AN1451" i="1"/>
  <c r="AN1410" i="1"/>
  <c r="AN747" i="1"/>
  <c r="AN748" i="1"/>
  <c r="AN668" i="1"/>
  <c r="U1919" i="1"/>
  <c r="A477" i="1" l="1"/>
  <c r="R477" i="1"/>
  <c r="S477" i="1"/>
  <c r="U477" i="1"/>
  <c r="X477" i="1"/>
  <c r="AA477" i="1" s="1"/>
  <c r="AF477" i="1"/>
  <c r="AG477" i="1"/>
  <c r="AK477" i="1"/>
  <c r="A651" i="1"/>
  <c r="R651" i="1"/>
  <c r="S651" i="1"/>
  <c r="U651" i="1"/>
  <c r="X651" i="1"/>
  <c r="AA651" i="1" s="1"/>
  <c r="AF651" i="1"/>
  <c r="AG651" i="1"/>
  <c r="AE651" i="1" s="1"/>
  <c r="AK651" i="1"/>
  <c r="A674" i="1"/>
  <c r="R674" i="1"/>
  <c r="S674" i="1"/>
  <c r="U674" i="1"/>
  <c r="X674" i="1"/>
  <c r="AA674" i="1" s="1"/>
  <c r="AF674" i="1"/>
  <c r="AG674" i="1"/>
  <c r="AE674" i="1" s="1"/>
  <c r="AK674" i="1"/>
  <c r="AN674" i="1" l="1"/>
  <c r="AN477" i="1"/>
  <c r="AN651" i="1"/>
  <c r="A1335" i="1"/>
  <c r="R1335" i="1"/>
  <c r="S1335" i="1"/>
  <c r="U1335" i="1"/>
  <c r="X1335" i="1"/>
  <c r="AA1335" i="1" s="1"/>
  <c r="AF1335" i="1"/>
  <c r="AG1335" i="1"/>
  <c r="AE1335" i="1" s="1"/>
  <c r="AK1335" i="1"/>
  <c r="AM1335" i="1"/>
  <c r="A1614" i="1"/>
  <c r="R1614" i="1"/>
  <c r="S1614" i="1"/>
  <c r="U1614" i="1"/>
  <c r="X1614" i="1"/>
  <c r="AA1614" i="1" s="1"/>
  <c r="AF1614" i="1"/>
  <c r="AG1614" i="1"/>
  <c r="AE1614" i="1" s="1"/>
  <c r="AK1614" i="1"/>
  <c r="A1658" i="1"/>
  <c r="R1658" i="1"/>
  <c r="S1658" i="1"/>
  <c r="U1658" i="1"/>
  <c r="X1658" i="1"/>
  <c r="AA1658" i="1" s="1"/>
  <c r="AF1658" i="1"/>
  <c r="AG1658" i="1"/>
  <c r="AE1658" i="1" s="1"/>
  <c r="AK1658" i="1"/>
  <c r="A1575" i="1"/>
  <c r="R1575" i="1"/>
  <c r="S1575" i="1"/>
  <c r="U1575" i="1"/>
  <c r="X1575" i="1"/>
  <c r="AA1575" i="1" s="1"/>
  <c r="AF1575" i="1"/>
  <c r="AG1575" i="1"/>
  <c r="AE1575" i="1" s="1"/>
  <c r="AK1575" i="1"/>
  <c r="A1639" i="1"/>
  <c r="R1639" i="1"/>
  <c r="S1639" i="1"/>
  <c r="U1639" i="1"/>
  <c r="X1639" i="1"/>
  <c r="AA1639" i="1" s="1"/>
  <c r="AF1639" i="1"/>
  <c r="AG1639" i="1"/>
  <c r="AE1639" i="1" s="1"/>
  <c r="AK1639" i="1"/>
  <c r="A2234" i="1"/>
  <c r="R2234" i="1"/>
  <c r="S2234" i="1"/>
  <c r="U2234" i="1"/>
  <c r="X2234" i="1"/>
  <c r="AA2234" i="1" s="1"/>
  <c r="AF2234" i="1"/>
  <c r="AG2234" i="1"/>
  <c r="AK2234" i="1"/>
  <c r="A1279" i="1"/>
  <c r="R1279" i="1"/>
  <c r="S1279" i="1"/>
  <c r="U1279" i="1"/>
  <c r="X1279" i="1"/>
  <c r="AA1279" i="1" s="1"/>
  <c r="AF1279" i="1"/>
  <c r="AG1279" i="1"/>
  <c r="AK1279" i="1"/>
  <c r="A1280" i="1"/>
  <c r="R1280" i="1"/>
  <c r="S1280" i="1"/>
  <c r="U1280" i="1"/>
  <c r="X1280" i="1"/>
  <c r="AA1280" i="1" s="1"/>
  <c r="AF1280" i="1"/>
  <c r="AG1280" i="1"/>
  <c r="AE1280" i="1" s="1"/>
  <c r="AK1280" i="1"/>
  <c r="A1275" i="1"/>
  <c r="R1275" i="1"/>
  <c r="S1275" i="1"/>
  <c r="X1275" i="1"/>
  <c r="AA1275" i="1" s="1"/>
  <c r="AF1275" i="1"/>
  <c r="AG1275" i="1"/>
  <c r="AK1275" i="1"/>
  <c r="A1918" i="1"/>
  <c r="R1918" i="1"/>
  <c r="S1918" i="1"/>
  <c r="U1918" i="1"/>
  <c r="X1918" i="1"/>
  <c r="AA1918" i="1" s="1"/>
  <c r="AF1918" i="1"/>
  <c r="AG1918" i="1"/>
  <c r="AE1918" i="1" s="1"/>
  <c r="AK1918" i="1"/>
  <c r="D1918" i="1"/>
  <c r="C1918" i="1"/>
  <c r="A1901" i="1"/>
  <c r="R1901" i="1"/>
  <c r="S1901" i="1"/>
  <c r="U1901" i="1"/>
  <c r="X1901" i="1"/>
  <c r="AA1901" i="1" s="1"/>
  <c r="AF1901" i="1"/>
  <c r="AG1901" i="1"/>
  <c r="AE1901" i="1" s="1"/>
  <c r="AK1901" i="1"/>
  <c r="D1901" i="1"/>
  <c r="C1901" i="1"/>
  <c r="A1900" i="1"/>
  <c r="R1900" i="1"/>
  <c r="S1900" i="1"/>
  <c r="U1900" i="1"/>
  <c r="X1900" i="1"/>
  <c r="AA1900" i="1" s="1"/>
  <c r="AF1900" i="1"/>
  <c r="AG1900" i="1"/>
  <c r="AE1900" i="1" s="1"/>
  <c r="AK1900" i="1"/>
  <c r="D1900" i="1"/>
  <c r="C1900" i="1"/>
  <c r="A1910" i="1"/>
  <c r="R1910" i="1"/>
  <c r="S1910" i="1"/>
  <c r="U1910" i="1"/>
  <c r="X1910" i="1"/>
  <c r="AA1910" i="1" s="1"/>
  <c r="AF1910" i="1"/>
  <c r="AG1910" i="1"/>
  <c r="AE1910" i="1" s="1"/>
  <c r="AK1910" i="1"/>
  <c r="D1910" i="1"/>
  <c r="C1910" i="1"/>
  <c r="A480" i="1"/>
  <c r="R480" i="1"/>
  <c r="S480" i="1"/>
  <c r="U480" i="1"/>
  <c r="X480" i="1"/>
  <c r="AA480" i="1" s="1"/>
  <c r="AF480" i="1"/>
  <c r="AG480" i="1"/>
  <c r="AK480" i="1"/>
  <c r="AE2234" i="1" l="1"/>
  <c r="AN1335" i="1"/>
  <c r="AN1614" i="1"/>
  <c r="AN1900" i="1"/>
  <c r="AN1658" i="1"/>
  <c r="AN1275" i="1"/>
  <c r="AN1639" i="1"/>
  <c r="AN1280" i="1"/>
  <c r="AN1575" i="1"/>
  <c r="AN1279" i="1"/>
  <c r="AN2234" i="1"/>
  <c r="AN1918" i="1"/>
  <c r="AN1910" i="1"/>
  <c r="AN1901" i="1"/>
  <c r="AN480" i="1"/>
  <c r="P34" i="14" l="1"/>
  <c r="A1511" i="1" l="1"/>
  <c r="R1511" i="1"/>
  <c r="S1511" i="1"/>
  <c r="U1511" i="1"/>
  <c r="X1511" i="1"/>
  <c r="AA1511" i="1" s="1"/>
  <c r="AF1511" i="1"/>
  <c r="AG1511" i="1"/>
  <c r="AE1511" i="1" s="1"/>
  <c r="AK1511" i="1"/>
  <c r="A1173" i="1"/>
  <c r="R1173" i="1"/>
  <c r="S1173" i="1"/>
  <c r="U1173" i="1"/>
  <c r="X1173" i="1"/>
  <c r="AA1173" i="1" s="1"/>
  <c r="AF1173" i="1"/>
  <c r="AG1173" i="1"/>
  <c r="AK1173" i="1"/>
  <c r="A380" i="1"/>
  <c r="R380" i="1"/>
  <c r="S380" i="1"/>
  <c r="U380" i="1"/>
  <c r="X380" i="1"/>
  <c r="AA380" i="1" s="1"/>
  <c r="AF380" i="1"/>
  <c r="AG380" i="1"/>
  <c r="AK380" i="1"/>
  <c r="C380" i="1"/>
  <c r="A383" i="1"/>
  <c r="R383" i="1"/>
  <c r="S383" i="1"/>
  <c r="U383" i="1"/>
  <c r="X383" i="1"/>
  <c r="AA383" i="1" s="1"/>
  <c r="AF383" i="1"/>
  <c r="AG383" i="1"/>
  <c r="AK383" i="1"/>
  <c r="C383" i="1"/>
  <c r="A384" i="1"/>
  <c r="R384" i="1"/>
  <c r="S384" i="1"/>
  <c r="U384" i="1"/>
  <c r="X384" i="1"/>
  <c r="AA384" i="1" s="1"/>
  <c r="AF384" i="1"/>
  <c r="AG384" i="1"/>
  <c r="AK384" i="1"/>
  <c r="D384" i="1"/>
  <c r="C384" i="1"/>
  <c r="AN1511" i="1" l="1"/>
  <c r="AN1173" i="1"/>
  <c r="AN380" i="1"/>
  <c r="AN383" i="1"/>
  <c r="AN384" i="1"/>
  <c r="D424" i="1"/>
  <c r="C424" i="1"/>
  <c r="C516" i="1"/>
  <c r="C519" i="1"/>
  <c r="C518" i="1"/>
  <c r="D381" i="1"/>
  <c r="C381" i="1"/>
  <c r="D459" i="1"/>
  <c r="C459" i="1"/>
  <c r="C517" i="1"/>
  <c r="A424" i="1"/>
  <c r="R424" i="1"/>
  <c r="S424" i="1"/>
  <c r="U424" i="1"/>
  <c r="X424" i="1"/>
  <c r="AA424" i="1" s="1"/>
  <c r="AF424" i="1"/>
  <c r="AG424" i="1"/>
  <c r="AK424" i="1"/>
  <c r="A516" i="1"/>
  <c r="R516" i="1"/>
  <c r="S516" i="1"/>
  <c r="U516" i="1"/>
  <c r="X516" i="1"/>
  <c r="AA516" i="1" s="1"/>
  <c r="AF516" i="1"/>
  <c r="AG516" i="1"/>
  <c r="AE516" i="1" s="1"/>
  <c r="AK516" i="1"/>
  <c r="A519" i="1"/>
  <c r="R519" i="1"/>
  <c r="S519" i="1"/>
  <c r="U519" i="1"/>
  <c r="X519" i="1"/>
  <c r="AA519" i="1" s="1"/>
  <c r="AF519" i="1"/>
  <c r="AG519" i="1"/>
  <c r="AE519" i="1" s="1"/>
  <c r="AK519" i="1"/>
  <c r="A518" i="1"/>
  <c r="R518" i="1"/>
  <c r="S518" i="1"/>
  <c r="U518" i="1"/>
  <c r="X518" i="1"/>
  <c r="AA518" i="1" s="1"/>
  <c r="AF518" i="1"/>
  <c r="AG518" i="1"/>
  <c r="AE518" i="1" s="1"/>
  <c r="AK518" i="1"/>
  <c r="A381" i="1"/>
  <c r="R381" i="1"/>
  <c r="S381" i="1"/>
  <c r="U381" i="1"/>
  <c r="X381" i="1"/>
  <c r="AA381" i="1" s="1"/>
  <c r="AF381" i="1"/>
  <c r="AG381" i="1"/>
  <c r="AK381" i="1"/>
  <c r="A459" i="1"/>
  <c r="R459" i="1"/>
  <c r="S459" i="1"/>
  <c r="U459" i="1"/>
  <c r="X459" i="1"/>
  <c r="AA459" i="1" s="1"/>
  <c r="AF459" i="1"/>
  <c r="AG459" i="1"/>
  <c r="AK459" i="1"/>
  <c r="A517" i="1"/>
  <c r="R517" i="1"/>
  <c r="S517" i="1"/>
  <c r="U517" i="1"/>
  <c r="X517" i="1"/>
  <c r="AA517" i="1" s="1"/>
  <c r="AF517" i="1"/>
  <c r="AG517" i="1"/>
  <c r="AE517" i="1" s="1"/>
  <c r="AK517" i="1"/>
  <c r="AN519" i="1" l="1"/>
  <c r="AN516" i="1"/>
  <c r="AN518" i="1"/>
  <c r="AN424" i="1"/>
  <c r="AN381" i="1"/>
  <c r="AN459" i="1"/>
  <c r="AN517" i="1"/>
  <c r="A1915" i="1"/>
  <c r="R1915" i="1"/>
  <c r="S1915" i="1"/>
  <c r="U1915" i="1"/>
  <c r="X1915" i="1"/>
  <c r="AA1915" i="1" s="1"/>
  <c r="AF1915" i="1"/>
  <c r="AG1915" i="1"/>
  <c r="AE1915" i="1" s="1"/>
  <c r="AK1915" i="1"/>
  <c r="D1915" i="1"/>
  <c r="C1915" i="1"/>
  <c r="AN1915" i="1" l="1"/>
  <c r="A69" i="1"/>
  <c r="R69" i="1"/>
  <c r="S69" i="1"/>
  <c r="U69" i="1"/>
  <c r="X69" i="1"/>
  <c r="AA69" i="1" s="1"/>
  <c r="AF69" i="1"/>
  <c r="AG69" i="1"/>
  <c r="AK69" i="1"/>
  <c r="A192" i="1"/>
  <c r="R192" i="1"/>
  <c r="S192" i="1"/>
  <c r="U192" i="1"/>
  <c r="X192" i="1"/>
  <c r="AA192" i="1" s="1"/>
  <c r="AF192" i="1"/>
  <c r="AG192" i="1"/>
  <c r="AK192" i="1"/>
  <c r="AN69" i="1" l="1"/>
  <c r="AN192" i="1"/>
  <c r="A1646" i="1" l="1"/>
  <c r="R1646" i="1"/>
  <c r="S1646" i="1"/>
  <c r="U1646" i="1"/>
  <c r="X1646" i="1"/>
  <c r="AA1646" i="1" s="1"/>
  <c r="AF1646" i="1"/>
  <c r="AG1646" i="1"/>
  <c r="AE1646" i="1" s="1"/>
  <c r="AK1646" i="1"/>
  <c r="AM1646" i="1"/>
  <c r="AN1646" i="1" l="1"/>
  <c r="A1332" i="1"/>
  <c r="R1332" i="1"/>
  <c r="S1332" i="1"/>
  <c r="U1332" i="1"/>
  <c r="X1332" i="1"/>
  <c r="AA1332" i="1" s="1"/>
  <c r="AF1332" i="1"/>
  <c r="AG1332" i="1"/>
  <c r="AE1332" i="1" s="1"/>
  <c r="AK1332" i="1"/>
  <c r="A641" i="1"/>
  <c r="R641" i="1"/>
  <c r="S641" i="1"/>
  <c r="U641" i="1"/>
  <c r="X641" i="1"/>
  <c r="AA641" i="1" s="1"/>
  <c r="AF641" i="1"/>
  <c r="AG641" i="1"/>
  <c r="AE641" i="1" s="1"/>
  <c r="AK641" i="1"/>
  <c r="A640" i="1"/>
  <c r="R640" i="1"/>
  <c r="S640" i="1"/>
  <c r="U640" i="1"/>
  <c r="X640" i="1"/>
  <c r="AA640" i="1" s="1"/>
  <c r="AF640" i="1"/>
  <c r="AG640" i="1"/>
  <c r="AE640" i="1" s="1"/>
  <c r="AK640" i="1"/>
  <c r="R1724" i="1"/>
  <c r="AN1332" i="1" l="1"/>
  <c r="AN641" i="1"/>
  <c r="AN640" i="1"/>
  <c r="A2104" i="1"/>
  <c r="R2104" i="1"/>
  <c r="S2104" i="1"/>
  <c r="U2104" i="1"/>
  <c r="X2104" i="1"/>
  <c r="AA2104" i="1" s="1"/>
  <c r="AF2104" i="1"/>
  <c r="AG2104" i="1"/>
  <c r="AE2104" i="1" s="1"/>
  <c r="AK2104" i="1"/>
  <c r="C2104" i="1"/>
  <c r="AN2104" i="1" l="1"/>
  <c r="A1295" i="1"/>
  <c r="R1295" i="1"/>
  <c r="S1295" i="1"/>
  <c r="U1295" i="1"/>
  <c r="X1295" i="1"/>
  <c r="AA1295" i="1" s="1"/>
  <c r="AF1295" i="1"/>
  <c r="AG1295" i="1"/>
  <c r="AK1295" i="1"/>
  <c r="AN1295" i="1" l="1"/>
  <c r="A1277" i="1"/>
  <c r="R1277" i="1"/>
  <c r="S1277" i="1"/>
  <c r="U1277" i="1"/>
  <c r="X1277" i="1"/>
  <c r="AA1277" i="1" s="1"/>
  <c r="AF1277" i="1"/>
  <c r="AG1277" i="1"/>
  <c r="AE1277" i="1" s="1"/>
  <c r="AK1277" i="1"/>
  <c r="AN1277" i="1" l="1"/>
  <c r="A597" i="1"/>
  <c r="R597" i="1"/>
  <c r="S597" i="1"/>
  <c r="U597" i="1"/>
  <c r="X597" i="1"/>
  <c r="AA597" i="1" s="1"/>
  <c r="AF597" i="1"/>
  <c r="AG597" i="1"/>
  <c r="AE597" i="1" s="1"/>
  <c r="AK597" i="1"/>
  <c r="A975" i="1"/>
  <c r="R975" i="1"/>
  <c r="S975" i="1"/>
  <c r="U975" i="1"/>
  <c r="X975" i="1"/>
  <c r="AA975" i="1" s="1"/>
  <c r="AF975" i="1"/>
  <c r="AG975" i="1"/>
  <c r="AE975" i="1" s="1"/>
  <c r="AK975" i="1"/>
  <c r="AN975" i="1" l="1"/>
  <c r="AN597" i="1"/>
  <c r="A677" i="1"/>
  <c r="R677" i="1"/>
  <c r="S677" i="1"/>
  <c r="U677" i="1"/>
  <c r="X677" i="1"/>
  <c r="AA677" i="1" s="1"/>
  <c r="AF677" i="1"/>
  <c r="AG677" i="1"/>
  <c r="AE677" i="1" s="1"/>
  <c r="AK677" i="1"/>
  <c r="AN677" i="1" l="1"/>
  <c r="A279" i="1"/>
  <c r="R279" i="1"/>
  <c r="S279" i="1"/>
  <c r="U279" i="1"/>
  <c r="X279" i="1"/>
  <c r="AA279" i="1" s="1"/>
  <c r="AF279" i="1"/>
  <c r="AG279" i="1"/>
  <c r="AK279" i="1"/>
  <c r="A445" i="1"/>
  <c r="R445" i="1"/>
  <c r="S445" i="1"/>
  <c r="U445" i="1"/>
  <c r="X445" i="1"/>
  <c r="AA445" i="1" s="1"/>
  <c r="AF445" i="1"/>
  <c r="AG445" i="1"/>
  <c r="AK445" i="1"/>
  <c r="D445" i="1"/>
  <c r="C445" i="1"/>
  <c r="AN279" i="1" l="1"/>
  <c r="AN445" i="1"/>
  <c r="A654" i="1"/>
  <c r="R654" i="1"/>
  <c r="S654" i="1"/>
  <c r="U654" i="1"/>
  <c r="X654" i="1"/>
  <c r="AA654" i="1" s="1"/>
  <c r="AF654" i="1"/>
  <c r="AG654" i="1"/>
  <c r="AE654" i="1" s="1"/>
  <c r="AK654" i="1"/>
  <c r="AN654" i="1" l="1"/>
  <c r="A596" i="1"/>
  <c r="R596" i="1"/>
  <c r="S596" i="1"/>
  <c r="U596" i="1"/>
  <c r="X596" i="1"/>
  <c r="AA596" i="1" s="1"/>
  <c r="AF596" i="1"/>
  <c r="AG596" i="1"/>
  <c r="AE596" i="1" s="1"/>
  <c r="AK596" i="1"/>
  <c r="A1265" i="1"/>
  <c r="R1265" i="1"/>
  <c r="S1265" i="1"/>
  <c r="U1265" i="1"/>
  <c r="X1265" i="1"/>
  <c r="AA1265" i="1" s="1"/>
  <c r="AF1265" i="1"/>
  <c r="AG1265" i="1"/>
  <c r="AK1265" i="1"/>
  <c r="A909" i="1"/>
  <c r="S909" i="1"/>
  <c r="U909" i="1"/>
  <c r="X909" i="1"/>
  <c r="AG909" i="1"/>
  <c r="AE909" i="1" s="1"/>
  <c r="AM909" i="1"/>
  <c r="AN909" i="1"/>
  <c r="AN596" i="1" l="1"/>
  <c r="AN1265" i="1"/>
  <c r="A791" i="1"/>
  <c r="R791" i="1"/>
  <c r="S791" i="1"/>
  <c r="U791" i="1"/>
  <c r="X791" i="1"/>
  <c r="AA791" i="1" s="1"/>
  <c r="AF791" i="1"/>
  <c r="AG791" i="1"/>
  <c r="AE791" i="1" s="1"/>
  <c r="AK791" i="1"/>
  <c r="AM791" i="1"/>
  <c r="AN791" i="1" l="1"/>
  <c r="A1506" i="1"/>
  <c r="R1506" i="1"/>
  <c r="S1506" i="1"/>
  <c r="U1506" i="1"/>
  <c r="X1506" i="1"/>
  <c r="AA1506" i="1" s="1"/>
  <c r="AF1506" i="1"/>
  <c r="AG1506" i="1"/>
  <c r="AE1506" i="1" s="1"/>
  <c r="AK1506" i="1"/>
  <c r="AM1506" i="1"/>
  <c r="A652" i="1"/>
  <c r="R652" i="1"/>
  <c r="S652" i="1"/>
  <c r="U652" i="1"/>
  <c r="X652" i="1"/>
  <c r="AA652" i="1" s="1"/>
  <c r="AF652" i="1"/>
  <c r="AG652" i="1"/>
  <c r="AE652" i="1" s="1"/>
  <c r="AK652" i="1"/>
  <c r="AN1506" i="1" l="1"/>
  <c r="AN652" i="1"/>
  <c r="C2024" i="1"/>
  <c r="A2024" i="1"/>
  <c r="R2024" i="1"/>
  <c r="S2024" i="1"/>
  <c r="U2024" i="1"/>
  <c r="X2024" i="1"/>
  <c r="AA2024" i="1" s="1"/>
  <c r="AF2024" i="1"/>
  <c r="AG2024" i="1"/>
  <c r="AE2024" i="1" s="1"/>
  <c r="AK2024" i="1"/>
  <c r="AN2024" i="1" l="1"/>
  <c r="A581" i="1"/>
  <c r="R581" i="1"/>
  <c r="S581" i="1"/>
  <c r="U581" i="1"/>
  <c r="X581" i="1"/>
  <c r="AA581" i="1" s="1"/>
  <c r="AF581" i="1"/>
  <c r="AG581" i="1"/>
  <c r="AE581" i="1" s="1"/>
  <c r="AK581" i="1"/>
  <c r="A580" i="1"/>
  <c r="R580" i="1"/>
  <c r="S580" i="1"/>
  <c r="U580" i="1"/>
  <c r="X580" i="1"/>
  <c r="AA580" i="1" s="1"/>
  <c r="AF580" i="1"/>
  <c r="AG580" i="1"/>
  <c r="AE580" i="1" s="1"/>
  <c r="AK580" i="1"/>
  <c r="AN580" i="1" l="1"/>
  <c r="AN581" i="1"/>
  <c r="AM145" i="1"/>
  <c r="A579" i="1" l="1"/>
  <c r="R579" i="1"/>
  <c r="S579" i="1"/>
  <c r="U579" i="1"/>
  <c r="X579" i="1"/>
  <c r="AA579" i="1" s="1"/>
  <c r="AF579" i="1"/>
  <c r="AG579" i="1"/>
  <c r="AE579" i="1" s="1"/>
  <c r="AK579" i="1"/>
  <c r="A582" i="1"/>
  <c r="R582" i="1"/>
  <c r="S582" i="1"/>
  <c r="U582" i="1"/>
  <c r="X582" i="1"/>
  <c r="AA582" i="1" s="1"/>
  <c r="AF582" i="1"/>
  <c r="AG582" i="1"/>
  <c r="AE582" i="1" s="1"/>
  <c r="AK582" i="1"/>
  <c r="A1317" i="1"/>
  <c r="R1317" i="1"/>
  <c r="S1317" i="1"/>
  <c r="U1317" i="1"/>
  <c r="X1317" i="1"/>
  <c r="AA1317" i="1" s="1"/>
  <c r="AF1317" i="1"/>
  <c r="AG1317" i="1"/>
  <c r="AE1317" i="1" s="1"/>
  <c r="AK1317" i="1"/>
  <c r="AN579" i="1" l="1"/>
  <c r="AN582" i="1"/>
  <c r="AN1317" i="1"/>
  <c r="A272" i="1"/>
  <c r="R272" i="1"/>
  <c r="S272" i="1"/>
  <c r="U272" i="1"/>
  <c r="X272" i="1"/>
  <c r="AA272" i="1" s="1"/>
  <c r="AF272" i="1"/>
  <c r="AG272" i="1"/>
  <c r="AK272" i="1"/>
  <c r="AN272" i="1" l="1"/>
  <c r="A1659" i="1"/>
  <c r="R1659" i="1"/>
  <c r="S1659" i="1"/>
  <c r="U1659" i="1"/>
  <c r="X1659" i="1"/>
  <c r="AA1659" i="1" s="1"/>
  <c r="AF1659" i="1"/>
  <c r="AG1659" i="1"/>
  <c r="AE1659" i="1" s="1"/>
  <c r="AK1659" i="1"/>
  <c r="A182" i="1"/>
  <c r="R182" i="1"/>
  <c r="S182" i="1"/>
  <c r="U182" i="1"/>
  <c r="X182" i="1"/>
  <c r="AA182" i="1" s="1"/>
  <c r="AF182" i="1"/>
  <c r="AG182" i="1"/>
  <c r="AK182" i="1"/>
  <c r="A179" i="1"/>
  <c r="R179" i="1"/>
  <c r="S179" i="1"/>
  <c r="U179" i="1"/>
  <c r="X179" i="1"/>
  <c r="AA179" i="1" s="1"/>
  <c r="AF179" i="1"/>
  <c r="AG179" i="1"/>
  <c r="AK179" i="1"/>
  <c r="A175" i="1"/>
  <c r="R175" i="1"/>
  <c r="S175" i="1"/>
  <c r="U175" i="1"/>
  <c r="X175" i="1"/>
  <c r="AA175" i="1" s="1"/>
  <c r="AF175" i="1"/>
  <c r="AG175" i="1"/>
  <c r="AK175" i="1"/>
  <c r="A181" i="1"/>
  <c r="R181" i="1"/>
  <c r="S181" i="1"/>
  <c r="U181" i="1"/>
  <c r="X181" i="1"/>
  <c r="AA181" i="1" s="1"/>
  <c r="AF181" i="1"/>
  <c r="AG181" i="1"/>
  <c r="AK181" i="1"/>
  <c r="A178" i="1"/>
  <c r="R178" i="1"/>
  <c r="S178" i="1"/>
  <c r="U178" i="1"/>
  <c r="X178" i="1"/>
  <c r="AA178" i="1" s="1"/>
  <c r="AF178" i="1"/>
  <c r="AG178" i="1"/>
  <c r="AK178" i="1"/>
  <c r="A177" i="1"/>
  <c r="R177" i="1"/>
  <c r="S177" i="1"/>
  <c r="U177" i="1"/>
  <c r="X177" i="1"/>
  <c r="AA177" i="1" s="1"/>
  <c r="AF177" i="1"/>
  <c r="AG177" i="1"/>
  <c r="AK177" i="1"/>
  <c r="A124" i="1"/>
  <c r="R124" i="1"/>
  <c r="S124" i="1"/>
  <c r="U124" i="1"/>
  <c r="X124" i="1"/>
  <c r="AA124" i="1" s="1"/>
  <c r="AF124" i="1"/>
  <c r="AG124" i="1"/>
  <c r="AK124" i="1"/>
  <c r="A176" i="1"/>
  <c r="R176" i="1"/>
  <c r="S176" i="1"/>
  <c r="U176" i="1"/>
  <c r="X176" i="1"/>
  <c r="AA176" i="1" s="1"/>
  <c r="AF176" i="1"/>
  <c r="AG176" i="1"/>
  <c r="AK176" i="1"/>
  <c r="AN1659" i="1" l="1"/>
  <c r="AN182" i="1"/>
  <c r="AN179" i="1"/>
  <c r="AN175" i="1"/>
  <c r="AN177" i="1"/>
  <c r="AN178" i="1"/>
  <c r="AN181" i="1"/>
  <c r="AN176" i="1"/>
  <c r="AN124" i="1"/>
  <c r="A1311" i="1"/>
  <c r="R1311" i="1"/>
  <c r="S1311" i="1"/>
  <c r="U1311" i="1"/>
  <c r="X1311" i="1"/>
  <c r="AA1311" i="1" s="1"/>
  <c r="AF1311" i="1"/>
  <c r="AG1311" i="1"/>
  <c r="AE1311" i="1" s="1"/>
  <c r="AK1311" i="1"/>
  <c r="AM1311" i="1"/>
  <c r="A1643" i="1"/>
  <c r="R1643" i="1"/>
  <c r="S1643" i="1"/>
  <c r="U1643" i="1"/>
  <c r="X1643" i="1"/>
  <c r="AA1643" i="1" s="1"/>
  <c r="AF1643" i="1"/>
  <c r="AG1643" i="1"/>
  <c r="AE1643" i="1" s="1"/>
  <c r="AK1643" i="1"/>
  <c r="AM1643" i="1"/>
  <c r="A1693" i="1"/>
  <c r="R1693" i="1"/>
  <c r="S1693" i="1"/>
  <c r="U1693" i="1"/>
  <c r="X1693" i="1"/>
  <c r="AA1693" i="1" s="1"/>
  <c r="AF1693" i="1"/>
  <c r="AG1693" i="1"/>
  <c r="AK1693" i="1"/>
  <c r="D1693" i="1"/>
  <c r="C1693" i="1"/>
  <c r="AN1311" i="1" l="1"/>
  <c r="AN1643" i="1"/>
  <c r="AN1693" i="1"/>
  <c r="A1887" i="1"/>
  <c r="R1887" i="1"/>
  <c r="S1887" i="1"/>
  <c r="U1887" i="1"/>
  <c r="X1887" i="1"/>
  <c r="AA1887" i="1" s="1"/>
  <c r="AF1887" i="1"/>
  <c r="AG1887" i="1"/>
  <c r="AK1887" i="1"/>
  <c r="A1886" i="1"/>
  <c r="R1886" i="1"/>
  <c r="S1886" i="1"/>
  <c r="U1886" i="1"/>
  <c r="X1886" i="1"/>
  <c r="AA1886" i="1" s="1"/>
  <c r="AF1886" i="1"/>
  <c r="AG1886" i="1"/>
  <c r="AK1886" i="1"/>
  <c r="AN1887" i="1" l="1"/>
  <c r="AN1886" i="1"/>
  <c r="A382" i="1"/>
  <c r="R382" i="1"/>
  <c r="S382" i="1"/>
  <c r="U382" i="1"/>
  <c r="X382" i="1"/>
  <c r="AA382" i="1" s="1"/>
  <c r="AF382" i="1"/>
  <c r="AG382" i="1"/>
  <c r="AK382" i="1"/>
  <c r="A1465" i="1"/>
  <c r="R1465" i="1"/>
  <c r="S1465" i="1"/>
  <c r="U1465" i="1"/>
  <c r="X1465" i="1"/>
  <c r="AA1465" i="1" s="1"/>
  <c r="AF1465" i="1"/>
  <c r="AG1465" i="1"/>
  <c r="AK1465" i="1"/>
  <c r="A817" i="1"/>
  <c r="R817" i="1"/>
  <c r="S817" i="1"/>
  <c r="U817" i="1"/>
  <c r="X817" i="1"/>
  <c r="AA817" i="1" s="1"/>
  <c r="AF817" i="1"/>
  <c r="AG817" i="1"/>
  <c r="AK817" i="1"/>
  <c r="A1226" i="1"/>
  <c r="R1226" i="1"/>
  <c r="S1226" i="1"/>
  <c r="U1226" i="1"/>
  <c r="X1226" i="1"/>
  <c r="AA1226" i="1" s="1"/>
  <c r="AF1226" i="1"/>
  <c r="AG1226" i="1"/>
  <c r="AK1226" i="1"/>
  <c r="A1235" i="1"/>
  <c r="R1235" i="1"/>
  <c r="S1235" i="1"/>
  <c r="U1235" i="1"/>
  <c r="X1235" i="1"/>
  <c r="AA1235" i="1" s="1"/>
  <c r="AF1235" i="1"/>
  <c r="AG1235" i="1"/>
  <c r="AE1235" i="1" s="1"/>
  <c r="AK1235" i="1"/>
  <c r="A1234" i="1"/>
  <c r="R1234" i="1"/>
  <c r="S1234" i="1"/>
  <c r="U1234" i="1"/>
  <c r="X1234" i="1"/>
  <c r="AA1234" i="1" s="1"/>
  <c r="AF1234" i="1"/>
  <c r="AG1234" i="1"/>
  <c r="AE1234" i="1" s="1"/>
  <c r="AK1234" i="1"/>
  <c r="AN382" i="1" l="1"/>
  <c r="AN1465" i="1"/>
  <c r="AN1234" i="1"/>
  <c r="AN817" i="1"/>
  <c r="AN1226" i="1"/>
  <c r="AN1235" i="1"/>
  <c r="A796" i="1"/>
  <c r="S796" i="1"/>
  <c r="U796" i="1"/>
  <c r="X796" i="1"/>
  <c r="AA796" i="1" s="1"/>
  <c r="AF796" i="1"/>
  <c r="AG796" i="1"/>
  <c r="AE796" i="1" s="1"/>
  <c r="AK796" i="1"/>
  <c r="AM796" i="1"/>
  <c r="AN796" i="1" l="1"/>
  <c r="A312" i="1"/>
  <c r="R312" i="1"/>
  <c r="S312" i="1"/>
  <c r="U312" i="1"/>
  <c r="X312" i="1"/>
  <c r="AA312" i="1" s="1"/>
  <c r="AF312" i="1"/>
  <c r="AG312" i="1"/>
  <c r="AE312" i="1" s="1"/>
  <c r="AK312" i="1"/>
  <c r="AN312" i="1" l="1"/>
  <c r="AF479" i="1"/>
  <c r="AK479" i="1"/>
  <c r="AG479" i="1"/>
  <c r="X479" i="1"/>
  <c r="AA479" i="1" s="1"/>
  <c r="U479" i="1"/>
  <c r="S479" i="1"/>
  <c r="R479" i="1"/>
  <c r="A479" i="1"/>
  <c r="A659" i="1"/>
  <c r="R659" i="1"/>
  <c r="S659" i="1"/>
  <c r="U659" i="1"/>
  <c r="X659" i="1"/>
  <c r="AA659" i="1" s="1"/>
  <c r="AF659" i="1"/>
  <c r="AG659" i="1"/>
  <c r="AE659" i="1" s="1"/>
  <c r="AK659" i="1"/>
  <c r="AN659" i="1" l="1"/>
  <c r="AN479" i="1"/>
  <c r="A285" i="1"/>
  <c r="R285" i="1"/>
  <c r="S285" i="1"/>
  <c r="U285" i="1"/>
  <c r="X285" i="1"/>
  <c r="AA285" i="1" s="1"/>
  <c r="AF285" i="1"/>
  <c r="AG285" i="1"/>
  <c r="AE285" i="1" s="1"/>
  <c r="AK285" i="1"/>
  <c r="A787" i="1"/>
  <c r="R787" i="1"/>
  <c r="S787" i="1"/>
  <c r="U787" i="1"/>
  <c r="X787" i="1"/>
  <c r="AA787" i="1" s="1"/>
  <c r="AF787" i="1"/>
  <c r="AG787" i="1"/>
  <c r="AK787" i="1"/>
  <c r="AN285" i="1" l="1"/>
  <c r="AN787" i="1"/>
  <c r="A313" i="1" l="1"/>
  <c r="R313" i="1"/>
  <c r="S313" i="1"/>
  <c r="U313" i="1"/>
  <c r="X313" i="1"/>
  <c r="AA313" i="1" s="1"/>
  <c r="AF313" i="1"/>
  <c r="AG313" i="1"/>
  <c r="AK313" i="1"/>
  <c r="A563" i="1"/>
  <c r="R563" i="1"/>
  <c r="S563" i="1"/>
  <c r="U563" i="1"/>
  <c r="X563" i="1"/>
  <c r="AA563" i="1" s="1"/>
  <c r="AF563" i="1"/>
  <c r="AG563" i="1"/>
  <c r="AE563" i="1" s="1"/>
  <c r="AK563" i="1"/>
  <c r="A562" i="1"/>
  <c r="R562" i="1"/>
  <c r="S562" i="1"/>
  <c r="U562" i="1"/>
  <c r="X562" i="1"/>
  <c r="AA562" i="1" s="1"/>
  <c r="AF562" i="1"/>
  <c r="AG562" i="1"/>
  <c r="AE562" i="1" s="1"/>
  <c r="AK562" i="1"/>
  <c r="AN313" i="1" l="1"/>
  <c r="AN562" i="1"/>
  <c r="AN563" i="1"/>
  <c r="AM1510" i="1" l="1"/>
  <c r="R2236" i="1"/>
  <c r="A2236" i="1"/>
  <c r="S2236" i="1"/>
  <c r="U2236" i="1"/>
  <c r="X2236" i="1"/>
  <c r="AA2236" i="1" s="1"/>
  <c r="AF2236" i="1"/>
  <c r="AG2236" i="1"/>
  <c r="AK2236" i="1"/>
  <c r="AE2236" i="1" l="1"/>
  <c r="AN2236" i="1"/>
  <c r="A2226" i="1" l="1"/>
  <c r="R2226" i="1"/>
  <c r="S2226" i="1"/>
  <c r="U2226" i="1"/>
  <c r="X2226" i="1"/>
  <c r="AA2226" i="1" s="1"/>
  <c r="AF2226" i="1"/>
  <c r="AG2226" i="1"/>
  <c r="AK2226" i="1"/>
  <c r="D2127" i="1"/>
  <c r="A1919" i="1"/>
  <c r="R1919" i="1"/>
  <c r="S1919" i="1"/>
  <c r="X1919" i="1"/>
  <c r="AA1919" i="1" s="1"/>
  <c r="AF1919" i="1"/>
  <c r="AG1919" i="1"/>
  <c r="AE1919" i="1" s="1"/>
  <c r="AK1919" i="1"/>
  <c r="AN2226" i="1" l="1"/>
  <c r="AN1919" i="1"/>
  <c r="A2020" i="1"/>
  <c r="R2020" i="1"/>
  <c r="S2020" i="1"/>
  <c r="U2020" i="1"/>
  <c r="X2020" i="1"/>
  <c r="AA2020" i="1" s="1"/>
  <c r="AF2020" i="1"/>
  <c r="AG2020" i="1"/>
  <c r="AE2020" i="1" s="1"/>
  <c r="AK2020" i="1"/>
  <c r="AN2020" i="1" l="1"/>
  <c r="A1917" i="1"/>
  <c r="R1917" i="1"/>
  <c r="S1917" i="1"/>
  <c r="U1917" i="1"/>
  <c r="X1917" i="1"/>
  <c r="AA1917" i="1" s="1"/>
  <c r="AF1917" i="1"/>
  <c r="AG1917" i="1"/>
  <c r="AE1917" i="1" s="1"/>
  <c r="AK1917" i="1"/>
  <c r="AN1917" i="1" l="1"/>
  <c r="P991" i="1" l="1"/>
  <c r="AQ991" i="1" s="1"/>
  <c r="Q1828" i="1" l="1"/>
  <c r="A85" i="1"/>
  <c r="A493" i="1"/>
  <c r="A389" i="1"/>
  <c r="A422" i="1"/>
  <c r="A494" i="1"/>
  <c r="A390" i="1"/>
  <c r="R85" i="1"/>
  <c r="R493" i="1"/>
  <c r="R389" i="1"/>
  <c r="R422" i="1"/>
  <c r="R494" i="1"/>
  <c r="R390" i="1"/>
  <c r="S85" i="1"/>
  <c r="S493" i="1"/>
  <c r="S389" i="1"/>
  <c r="S422" i="1"/>
  <c r="S494" i="1"/>
  <c r="S390" i="1"/>
  <c r="U85" i="1"/>
  <c r="U493" i="1"/>
  <c r="U389" i="1"/>
  <c r="U422" i="1"/>
  <c r="U494" i="1"/>
  <c r="U390" i="1"/>
  <c r="X85" i="1"/>
  <c r="AA85" i="1" s="1"/>
  <c r="X493" i="1"/>
  <c r="AA493" i="1" s="1"/>
  <c r="X389" i="1"/>
  <c r="AA389" i="1" s="1"/>
  <c r="X422" i="1"/>
  <c r="AA422" i="1" s="1"/>
  <c r="X494" i="1"/>
  <c r="AA494" i="1" s="1"/>
  <c r="X390" i="1"/>
  <c r="AA390" i="1" s="1"/>
  <c r="AF85" i="1"/>
  <c r="AF493" i="1"/>
  <c r="AF389" i="1"/>
  <c r="AF422" i="1"/>
  <c r="AF494" i="1"/>
  <c r="AF390" i="1"/>
  <c r="AG85" i="1"/>
  <c r="AG493" i="1"/>
  <c r="AG389" i="1"/>
  <c r="AG422" i="1"/>
  <c r="AG494" i="1"/>
  <c r="AG390" i="1"/>
  <c r="AK85" i="1"/>
  <c r="AK493" i="1"/>
  <c r="AK389" i="1"/>
  <c r="AK422" i="1"/>
  <c r="AK494" i="1"/>
  <c r="AK390" i="1"/>
  <c r="A2086" i="1"/>
  <c r="A2070" i="1"/>
  <c r="A1869" i="1"/>
  <c r="R2086" i="1"/>
  <c r="R2070" i="1"/>
  <c r="R1869" i="1"/>
  <c r="S2086" i="1"/>
  <c r="S2070" i="1"/>
  <c r="S1869" i="1"/>
  <c r="U2086" i="1"/>
  <c r="U2070" i="1"/>
  <c r="U1869" i="1"/>
  <c r="X2086" i="1"/>
  <c r="AA2086" i="1" s="1"/>
  <c r="X2070" i="1"/>
  <c r="AA2070" i="1" s="1"/>
  <c r="X1869" i="1"/>
  <c r="AA1869" i="1" s="1"/>
  <c r="AF2086" i="1"/>
  <c r="AF2070" i="1"/>
  <c r="AF1869" i="1"/>
  <c r="AG2086" i="1"/>
  <c r="AG2070" i="1"/>
  <c r="AG1869" i="1"/>
  <c r="AK2086" i="1"/>
  <c r="AK2070" i="1"/>
  <c r="AK1869" i="1"/>
  <c r="C2070" i="1"/>
  <c r="C2086" i="1"/>
  <c r="C378" i="1"/>
  <c r="C377" i="1"/>
  <c r="C376" i="1"/>
  <c r="C1260" i="1"/>
  <c r="C374" i="1"/>
  <c r="A378" i="1"/>
  <c r="R378" i="1"/>
  <c r="S378" i="1"/>
  <c r="U378" i="1"/>
  <c r="X378" i="1"/>
  <c r="AA378" i="1" s="1"/>
  <c r="AF378" i="1"/>
  <c r="AG378" i="1"/>
  <c r="AK378" i="1"/>
  <c r="A377" i="1"/>
  <c r="R377" i="1"/>
  <c r="S377" i="1"/>
  <c r="U377" i="1"/>
  <c r="X377" i="1"/>
  <c r="AA377" i="1" s="1"/>
  <c r="AF377" i="1"/>
  <c r="AG377" i="1"/>
  <c r="AK377" i="1"/>
  <c r="A376" i="1"/>
  <c r="R376" i="1"/>
  <c r="S376" i="1"/>
  <c r="U376" i="1"/>
  <c r="X376" i="1"/>
  <c r="AA376" i="1" s="1"/>
  <c r="AF376" i="1"/>
  <c r="AG376" i="1"/>
  <c r="AK376" i="1"/>
  <c r="A1260" i="1"/>
  <c r="R1260" i="1"/>
  <c r="S1260" i="1"/>
  <c r="U1260" i="1"/>
  <c r="X1260" i="1"/>
  <c r="AA1260" i="1" s="1"/>
  <c r="AF1260" i="1"/>
  <c r="AG1260" i="1"/>
  <c r="AK1260" i="1"/>
  <c r="A374" i="1"/>
  <c r="R374" i="1"/>
  <c r="S374" i="1"/>
  <c r="U374" i="1"/>
  <c r="X374" i="1"/>
  <c r="AA374" i="1" s="1"/>
  <c r="AF374" i="1"/>
  <c r="AG374" i="1"/>
  <c r="AK374" i="1"/>
  <c r="AN2070" i="1" l="1"/>
  <c r="AN493" i="1"/>
  <c r="AN85" i="1"/>
  <c r="AN494" i="1"/>
  <c r="AN422" i="1"/>
  <c r="AN389" i="1"/>
  <c r="AN390" i="1"/>
  <c r="AN378" i="1"/>
  <c r="AN377" i="1"/>
  <c r="AN1260" i="1"/>
  <c r="AN1869" i="1"/>
  <c r="AN374" i="1"/>
  <c r="AN376" i="1"/>
  <c r="AN2086" i="1"/>
  <c r="A425" i="1" l="1"/>
  <c r="R425" i="1"/>
  <c r="S425" i="1"/>
  <c r="U425" i="1"/>
  <c r="X425" i="1"/>
  <c r="AA425" i="1" s="1"/>
  <c r="AF425" i="1"/>
  <c r="AG425" i="1"/>
  <c r="AK425" i="1"/>
  <c r="D425" i="1"/>
  <c r="C425" i="1"/>
  <c r="AN425" i="1" l="1"/>
  <c r="A2060" i="1"/>
  <c r="A2069" i="1"/>
  <c r="A2065" i="1"/>
  <c r="A2062" i="1"/>
  <c r="A2064" i="1"/>
  <c r="A2063" i="1"/>
  <c r="A2061" i="1"/>
  <c r="A2067" i="1"/>
  <c r="A2066" i="1"/>
  <c r="A2068" i="1"/>
  <c r="R2060" i="1"/>
  <c r="R2069" i="1"/>
  <c r="R2065" i="1"/>
  <c r="R2062" i="1"/>
  <c r="R2064" i="1"/>
  <c r="R2063" i="1"/>
  <c r="R2061" i="1"/>
  <c r="R2067" i="1"/>
  <c r="R2066" i="1"/>
  <c r="R2068" i="1"/>
  <c r="S2060" i="1"/>
  <c r="S2069" i="1"/>
  <c r="S2065" i="1"/>
  <c r="S2062" i="1"/>
  <c r="S2064" i="1"/>
  <c r="S2063" i="1"/>
  <c r="S2061" i="1"/>
  <c r="S2067" i="1"/>
  <c r="S2066" i="1"/>
  <c r="S2068" i="1"/>
  <c r="U2060" i="1"/>
  <c r="U2069" i="1"/>
  <c r="U2065" i="1"/>
  <c r="U2062" i="1"/>
  <c r="U2064" i="1"/>
  <c r="U2063" i="1"/>
  <c r="U2061" i="1"/>
  <c r="U2067" i="1"/>
  <c r="U2066" i="1"/>
  <c r="U2068" i="1"/>
  <c r="X2060" i="1"/>
  <c r="AA2060" i="1" s="1"/>
  <c r="X2069" i="1"/>
  <c r="AA2069" i="1" s="1"/>
  <c r="X2065" i="1"/>
  <c r="AA2065" i="1" s="1"/>
  <c r="X2062" i="1"/>
  <c r="AA2062" i="1" s="1"/>
  <c r="X2064" i="1"/>
  <c r="AA2064" i="1" s="1"/>
  <c r="X2063" i="1"/>
  <c r="AA2063" i="1" s="1"/>
  <c r="X2061" i="1"/>
  <c r="AA2061" i="1" s="1"/>
  <c r="X2067" i="1"/>
  <c r="AA2067" i="1" s="1"/>
  <c r="X2066" i="1"/>
  <c r="AA2066" i="1" s="1"/>
  <c r="X2068" i="1"/>
  <c r="AA2068" i="1" s="1"/>
  <c r="AF2060" i="1"/>
  <c r="AF2069" i="1"/>
  <c r="AF2065" i="1"/>
  <c r="AF2062" i="1"/>
  <c r="AF2064" i="1"/>
  <c r="AF2063" i="1"/>
  <c r="AF2061" i="1"/>
  <c r="AF2067" i="1"/>
  <c r="AF2066" i="1"/>
  <c r="AF2068" i="1"/>
  <c r="AG2060" i="1"/>
  <c r="AE2060" i="1" s="1"/>
  <c r="AG2069" i="1"/>
  <c r="AE2069" i="1" s="1"/>
  <c r="AG2065" i="1"/>
  <c r="AE2065" i="1" s="1"/>
  <c r="AG2062" i="1"/>
  <c r="AE2062" i="1" s="1"/>
  <c r="AG2064" i="1"/>
  <c r="AE2064" i="1" s="1"/>
  <c r="AG2063" i="1"/>
  <c r="AE2063" i="1" s="1"/>
  <c r="AG2061" i="1"/>
  <c r="AE2061" i="1" s="1"/>
  <c r="AG2067" i="1"/>
  <c r="AE2067" i="1" s="1"/>
  <c r="AG2066" i="1"/>
  <c r="AE2066" i="1" s="1"/>
  <c r="AG2068" i="1"/>
  <c r="AE2068" i="1" s="1"/>
  <c r="AK2060" i="1"/>
  <c r="AK2069" i="1"/>
  <c r="AK2065" i="1"/>
  <c r="AK2062" i="1"/>
  <c r="AK2064" i="1"/>
  <c r="AK2063" i="1"/>
  <c r="AK2061" i="1"/>
  <c r="AK2067" i="1"/>
  <c r="AK2066" i="1"/>
  <c r="AK2068" i="1"/>
  <c r="AM2060" i="1"/>
  <c r="AN2060" i="1" s="1"/>
  <c r="AM2069" i="1"/>
  <c r="AN2069" i="1" s="1"/>
  <c r="AM2065" i="1"/>
  <c r="AM2062" i="1"/>
  <c r="AM2064" i="1"/>
  <c r="AM2063" i="1"/>
  <c r="AM2061" i="1"/>
  <c r="AM2067" i="1"/>
  <c r="AM2066" i="1"/>
  <c r="AN2066" i="1" s="1"/>
  <c r="AM2068" i="1"/>
  <c r="AN2068" i="1" s="1"/>
  <c r="A1624" i="1"/>
  <c r="R1624" i="1"/>
  <c r="S1624" i="1"/>
  <c r="U1624" i="1"/>
  <c r="X1624" i="1"/>
  <c r="AA1624" i="1" s="1"/>
  <c r="AF1624" i="1"/>
  <c r="AG1624" i="1"/>
  <c r="AE1624" i="1" s="1"/>
  <c r="AK1624" i="1"/>
  <c r="AN2067" i="1" l="1"/>
  <c r="AN2061" i="1"/>
  <c r="AN2063" i="1"/>
  <c r="AN2064" i="1"/>
  <c r="AN2062" i="1"/>
  <c r="AN2065" i="1"/>
  <c r="AN1624" i="1"/>
  <c r="A1621" i="1"/>
  <c r="R1621" i="1"/>
  <c r="S1621" i="1"/>
  <c r="U1621" i="1"/>
  <c r="X1621" i="1"/>
  <c r="AA1621" i="1" s="1"/>
  <c r="AF1621" i="1"/>
  <c r="AG1621" i="1"/>
  <c r="AE1621" i="1" s="1"/>
  <c r="AK1621" i="1"/>
  <c r="AM1621" i="1"/>
  <c r="A1620" i="1"/>
  <c r="R1620" i="1"/>
  <c r="S1620" i="1"/>
  <c r="U1620" i="1"/>
  <c r="X1620" i="1"/>
  <c r="AA1620" i="1" s="1"/>
  <c r="AF1620" i="1"/>
  <c r="AG1620" i="1"/>
  <c r="AE1620" i="1" s="1"/>
  <c r="AK1620" i="1"/>
  <c r="A1619" i="1"/>
  <c r="R1619" i="1"/>
  <c r="S1619" i="1"/>
  <c r="U1619" i="1"/>
  <c r="X1619" i="1"/>
  <c r="AA1619" i="1" s="1"/>
  <c r="AF1619" i="1"/>
  <c r="AG1619" i="1"/>
  <c r="AE1619" i="1" s="1"/>
  <c r="AK1619" i="1"/>
  <c r="A1618" i="1"/>
  <c r="R1618" i="1"/>
  <c r="S1618" i="1"/>
  <c r="U1618" i="1"/>
  <c r="X1618" i="1"/>
  <c r="AA1618" i="1" s="1"/>
  <c r="AF1618" i="1"/>
  <c r="AG1618" i="1"/>
  <c r="AE1618" i="1" s="1"/>
  <c r="AK1618" i="1"/>
  <c r="AN1620" i="1" l="1"/>
  <c r="AN1621" i="1"/>
  <c r="AN1619" i="1"/>
  <c r="AN1618" i="1"/>
  <c r="A311" i="1"/>
  <c r="R311" i="1"/>
  <c r="S311" i="1"/>
  <c r="U311" i="1"/>
  <c r="X311" i="1"/>
  <c r="AA311" i="1" s="1"/>
  <c r="AF311" i="1"/>
  <c r="AG311" i="1"/>
  <c r="AK311" i="1"/>
  <c r="AN311" i="1" l="1"/>
  <c r="A707" i="1"/>
  <c r="R707" i="1"/>
  <c r="S707" i="1"/>
  <c r="U707" i="1"/>
  <c r="X707" i="1"/>
  <c r="AA707" i="1" s="1"/>
  <c r="AF707" i="1"/>
  <c r="AG707" i="1"/>
  <c r="AE707" i="1" s="1"/>
  <c r="AK707" i="1"/>
  <c r="AM707" i="1"/>
  <c r="A589" i="1"/>
  <c r="R589" i="1"/>
  <c r="S589" i="1"/>
  <c r="U589" i="1"/>
  <c r="X589" i="1"/>
  <c r="AA589" i="1" s="1"/>
  <c r="AF589" i="1"/>
  <c r="AG589" i="1"/>
  <c r="AE589" i="1" s="1"/>
  <c r="AK589" i="1"/>
  <c r="AN589" i="1" l="1"/>
  <c r="AN707" i="1"/>
  <c r="U1185" i="1"/>
  <c r="A1240" i="1"/>
  <c r="R1240" i="1"/>
  <c r="S1240" i="1"/>
  <c r="U1240" i="1"/>
  <c r="X1240" i="1"/>
  <c r="AA1240" i="1" s="1"/>
  <c r="AF1240" i="1"/>
  <c r="AG1240" i="1"/>
  <c r="AE1240" i="1" s="1"/>
  <c r="AK1240" i="1"/>
  <c r="A332" i="1"/>
  <c r="R332" i="1"/>
  <c r="S332" i="1"/>
  <c r="U332" i="1"/>
  <c r="X332" i="1"/>
  <c r="AA332" i="1" s="1"/>
  <c r="AF332" i="1"/>
  <c r="AG332" i="1"/>
  <c r="AK332" i="1"/>
  <c r="A1380" i="1"/>
  <c r="R1380" i="1"/>
  <c r="S1380" i="1"/>
  <c r="U1380" i="1"/>
  <c r="X1380" i="1"/>
  <c r="AA1380" i="1" s="1"/>
  <c r="AF1380" i="1"/>
  <c r="AG1380" i="1"/>
  <c r="AK1380" i="1"/>
  <c r="C1380" i="1"/>
  <c r="A742" i="1"/>
  <c r="R742" i="1"/>
  <c r="S742" i="1"/>
  <c r="U742" i="1"/>
  <c r="X742" i="1"/>
  <c r="AA742" i="1" s="1"/>
  <c r="AF742" i="1"/>
  <c r="AG742" i="1"/>
  <c r="AE742" i="1" s="1"/>
  <c r="AK742" i="1"/>
  <c r="AM742" i="1"/>
  <c r="A736" i="1"/>
  <c r="R736" i="1"/>
  <c r="S736" i="1"/>
  <c r="U736" i="1"/>
  <c r="X736" i="1"/>
  <c r="AA736" i="1" s="1"/>
  <c r="AF736" i="1"/>
  <c r="AG736" i="1"/>
  <c r="AE736" i="1" s="1"/>
  <c r="AK736" i="1"/>
  <c r="AM736" i="1"/>
  <c r="A765" i="1"/>
  <c r="R765" i="1"/>
  <c r="S765" i="1"/>
  <c r="U765" i="1"/>
  <c r="X765" i="1"/>
  <c r="AA765" i="1" s="1"/>
  <c r="AF765" i="1"/>
  <c r="AG765" i="1"/>
  <c r="AE765" i="1" s="1"/>
  <c r="AK765" i="1"/>
  <c r="AM765" i="1"/>
  <c r="A764" i="1"/>
  <c r="R764" i="1"/>
  <c r="S764" i="1"/>
  <c r="U764" i="1"/>
  <c r="X764" i="1"/>
  <c r="AA764" i="1" s="1"/>
  <c r="AF764" i="1"/>
  <c r="AG764" i="1"/>
  <c r="AE764" i="1" s="1"/>
  <c r="AK764" i="1"/>
  <c r="AM764" i="1"/>
  <c r="C2058" i="1"/>
  <c r="A2058" i="1"/>
  <c r="R2058" i="1"/>
  <c r="S2058" i="1"/>
  <c r="U2058" i="1"/>
  <c r="X2058" i="1"/>
  <c r="AA2058" i="1" s="1"/>
  <c r="AF2058" i="1"/>
  <c r="AG2058" i="1"/>
  <c r="AK2058" i="1"/>
  <c r="AM2058" i="1"/>
  <c r="A1663" i="1"/>
  <c r="R1663" i="1"/>
  <c r="S1663" i="1"/>
  <c r="U1663" i="1"/>
  <c r="X1663" i="1"/>
  <c r="AA1663" i="1" s="1"/>
  <c r="AF1663" i="1"/>
  <c r="AG1663" i="1"/>
  <c r="AK1663" i="1"/>
  <c r="AM1663" i="1"/>
  <c r="D1663" i="1"/>
  <c r="C1663" i="1"/>
  <c r="AN2058" i="1" l="1"/>
  <c r="AE2058" i="1"/>
  <c r="AN1663" i="1"/>
  <c r="AE1663" i="1"/>
  <c r="AN1380" i="1"/>
  <c r="AN1240" i="1"/>
  <c r="AN332" i="1"/>
  <c r="AN742" i="1"/>
  <c r="AN736" i="1"/>
  <c r="AN765" i="1"/>
  <c r="AN764" i="1"/>
  <c r="A2056" i="1"/>
  <c r="R2056" i="1"/>
  <c r="S2056" i="1"/>
  <c r="U2056" i="1"/>
  <c r="X2056" i="1"/>
  <c r="AA2056" i="1" s="1"/>
  <c r="AF2056" i="1"/>
  <c r="AG2056" i="1"/>
  <c r="AK2056" i="1"/>
  <c r="AM2056" i="1"/>
  <c r="C2056" i="1"/>
  <c r="A308" i="1"/>
  <c r="R308" i="1"/>
  <c r="S308" i="1"/>
  <c r="U308" i="1"/>
  <c r="X308" i="1"/>
  <c r="AA308" i="1" s="1"/>
  <c r="AF308" i="1"/>
  <c r="AG308" i="1"/>
  <c r="AE308" i="1" s="1"/>
  <c r="AK308" i="1"/>
  <c r="A309" i="1"/>
  <c r="R309" i="1"/>
  <c r="S309" i="1"/>
  <c r="U309" i="1"/>
  <c r="X309" i="1"/>
  <c r="AA309" i="1" s="1"/>
  <c r="AF309" i="1"/>
  <c r="AG309" i="1"/>
  <c r="AE309" i="1" s="1"/>
  <c r="AK309" i="1"/>
  <c r="AN2056" i="1" l="1"/>
  <c r="AE2056" i="1"/>
  <c r="AN308" i="1"/>
  <c r="AN309" i="1"/>
  <c r="A1181" i="1"/>
  <c r="R1181" i="1"/>
  <c r="S1181" i="1"/>
  <c r="U1181" i="1"/>
  <c r="X1181" i="1"/>
  <c r="AA1181" i="1" s="1"/>
  <c r="AF1181" i="1"/>
  <c r="AG1181" i="1"/>
  <c r="AE1181" i="1" s="1"/>
  <c r="AK1181" i="1"/>
  <c r="AM1181" i="1"/>
  <c r="A1180" i="1"/>
  <c r="R1180" i="1"/>
  <c r="S1180" i="1"/>
  <c r="U1180" i="1"/>
  <c r="X1180" i="1"/>
  <c r="AA1180" i="1" s="1"/>
  <c r="AF1180" i="1"/>
  <c r="AG1180" i="1"/>
  <c r="AE1180" i="1" s="1"/>
  <c r="AK1180" i="1"/>
  <c r="AM1180" i="1"/>
  <c r="A162" i="1"/>
  <c r="R162" i="1"/>
  <c r="S162" i="1"/>
  <c r="U162" i="1"/>
  <c r="X162" i="1"/>
  <c r="AA162" i="1" s="1"/>
  <c r="AF162" i="1"/>
  <c r="AG162" i="1"/>
  <c r="AK162" i="1"/>
  <c r="A164" i="1"/>
  <c r="R164" i="1"/>
  <c r="S164" i="1"/>
  <c r="U164" i="1"/>
  <c r="X164" i="1"/>
  <c r="AA164" i="1" s="1"/>
  <c r="AF164" i="1"/>
  <c r="AG164" i="1"/>
  <c r="AK164" i="1"/>
  <c r="A206" i="1"/>
  <c r="R206" i="1"/>
  <c r="S206" i="1"/>
  <c r="U206" i="1"/>
  <c r="X206" i="1"/>
  <c r="AA206" i="1" s="1"/>
  <c r="AF206" i="1"/>
  <c r="AG206" i="1"/>
  <c r="AK206" i="1"/>
  <c r="AN1181" i="1" l="1"/>
  <c r="AN1180" i="1"/>
  <c r="AN162" i="1"/>
  <c r="AN164" i="1"/>
  <c r="AN206" i="1"/>
  <c r="U2" i="1" l="1"/>
  <c r="A863" i="1"/>
  <c r="A1037" i="1"/>
  <c r="A991" i="1"/>
  <c r="A986" i="1"/>
  <c r="A987" i="1"/>
  <c r="A884" i="1"/>
  <c r="A985" i="1"/>
  <c r="A980" i="1"/>
  <c r="U984" i="1"/>
  <c r="A982" i="1"/>
  <c r="U979" i="1"/>
  <c r="A981" i="1"/>
  <c r="A983" i="1"/>
  <c r="A1095" i="1"/>
  <c r="A864" i="1"/>
  <c r="R983" i="1"/>
  <c r="R981" i="1"/>
  <c r="R979" i="1"/>
  <c r="R982" i="1"/>
  <c r="R984" i="1"/>
  <c r="R980" i="1"/>
  <c r="R985" i="1"/>
  <c r="R884" i="1"/>
  <c r="R987" i="1"/>
  <c r="R986" i="1"/>
  <c r="R991" i="1"/>
  <c r="R1037" i="1"/>
  <c r="R1095" i="1"/>
  <c r="R863" i="1"/>
  <c r="R864" i="1"/>
  <c r="R2" i="1"/>
  <c r="S1037" i="1"/>
  <c r="S1095" i="1"/>
  <c r="S863" i="1"/>
  <c r="S864" i="1"/>
  <c r="S2" i="1"/>
  <c r="U983" i="1"/>
  <c r="U980" i="1"/>
  <c r="U986" i="1"/>
  <c r="U1037" i="1"/>
  <c r="U1095" i="1"/>
  <c r="U864" i="1"/>
  <c r="X983" i="1"/>
  <c r="AA983" i="1" s="1"/>
  <c r="X981" i="1"/>
  <c r="AA981" i="1" s="1"/>
  <c r="X979" i="1"/>
  <c r="AA979" i="1" s="1"/>
  <c r="X982" i="1"/>
  <c r="AA982" i="1" s="1"/>
  <c r="X984" i="1"/>
  <c r="AA984" i="1" s="1"/>
  <c r="X980" i="1"/>
  <c r="AA980" i="1" s="1"/>
  <c r="X985" i="1"/>
  <c r="AA985" i="1" s="1"/>
  <c r="X884" i="1"/>
  <c r="AA884" i="1" s="1"/>
  <c r="X987" i="1"/>
  <c r="AA987" i="1" s="1"/>
  <c r="X986" i="1"/>
  <c r="AA986" i="1" s="1"/>
  <c r="X991" i="1"/>
  <c r="AA991" i="1" s="1"/>
  <c r="X1037" i="1"/>
  <c r="AA1037" i="1" s="1"/>
  <c r="X1095" i="1"/>
  <c r="AA1095" i="1" s="1"/>
  <c r="X863" i="1"/>
  <c r="AA863" i="1" s="1"/>
  <c r="X864" i="1"/>
  <c r="AA864" i="1" s="1"/>
  <c r="X2" i="1"/>
  <c r="AA2" i="1" s="1"/>
  <c r="AF1037" i="1"/>
  <c r="AF1095" i="1"/>
  <c r="AF863" i="1"/>
  <c r="AF864" i="1"/>
  <c r="AF2" i="1"/>
  <c r="AG1037" i="1"/>
  <c r="AE1037" i="1" s="1"/>
  <c r="AG1095" i="1"/>
  <c r="AE1095" i="1" s="1"/>
  <c r="AG863" i="1"/>
  <c r="AE863" i="1" s="1"/>
  <c r="AG864" i="1"/>
  <c r="AE864" i="1" s="1"/>
  <c r="AG2" i="1"/>
  <c r="AE2" i="1" s="1"/>
  <c r="AK983" i="1"/>
  <c r="AK981" i="1"/>
  <c r="AK979" i="1"/>
  <c r="AK982" i="1"/>
  <c r="AK984" i="1"/>
  <c r="AK980" i="1"/>
  <c r="AK985" i="1"/>
  <c r="AK884" i="1"/>
  <c r="AK987" i="1"/>
  <c r="AK986" i="1"/>
  <c r="AK991" i="1"/>
  <c r="AK1037" i="1"/>
  <c r="AK1095" i="1"/>
  <c r="AK863" i="1"/>
  <c r="AK864" i="1"/>
  <c r="AK2" i="1"/>
  <c r="AM863" i="1"/>
  <c r="AM864" i="1"/>
  <c r="AF984" i="1" l="1"/>
  <c r="AG984" i="1"/>
  <c r="S984" i="1"/>
  <c r="AF982" i="1"/>
  <c r="AG982" i="1"/>
  <c r="S982" i="1"/>
  <c r="S884" i="1"/>
  <c r="AF884" i="1"/>
  <c r="AG884" i="1"/>
  <c r="S980" i="1"/>
  <c r="AF980" i="1"/>
  <c r="AG980" i="1"/>
  <c r="S987" i="1"/>
  <c r="AF987" i="1"/>
  <c r="AG987" i="1"/>
  <c r="AF985" i="1"/>
  <c r="AG985" i="1"/>
  <c r="S985" i="1"/>
  <c r="S981" i="1"/>
  <c r="AF981" i="1"/>
  <c r="AG981" i="1"/>
  <c r="S986" i="1"/>
  <c r="AF986" i="1"/>
  <c r="AG986" i="1"/>
  <c r="S979" i="1"/>
  <c r="AF979" i="1"/>
  <c r="AG979" i="1"/>
  <c r="S991" i="1"/>
  <c r="AF991" i="1"/>
  <c r="AG991" i="1"/>
  <c r="AN863" i="1"/>
  <c r="AN1095" i="1"/>
  <c r="S983" i="1"/>
  <c r="AG983" i="1"/>
  <c r="AF983" i="1"/>
  <c r="A2" i="1"/>
  <c r="U863" i="1"/>
  <c r="U991" i="1"/>
  <c r="U987" i="1"/>
  <c r="U985" i="1"/>
  <c r="U982" i="1"/>
  <c r="U884" i="1"/>
  <c r="A984" i="1"/>
  <c r="A979" i="1"/>
  <c r="U981" i="1"/>
  <c r="AN864" i="1"/>
  <c r="AN2" i="1"/>
  <c r="AN1037" i="1"/>
  <c r="C524" i="1"/>
  <c r="C428" i="1"/>
  <c r="C435" i="1"/>
  <c r="C379" i="1"/>
  <c r="C434" i="1"/>
  <c r="C433" i="1"/>
  <c r="C432" i="1"/>
  <c r="A524" i="1"/>
  <c r="R524" i="1"/>
  <c r="S524" i="1"/>
  <c r="U524" i="1"/>
  <c r="X524" i="1"/>
  <c r="AA524" i="1" s="1"/>
  <c r="AF524" i="1"/>
  <c r="AG524" i="1"/>
  <c r="AE524" i="1" s="1"/>
  <c r="AK524" i="1"/>
  <c r="A428" i="1"/>
  <c r="R428" i="1"/>
  <c r="S428" i="1"/>
  <c r="U428" i="1"/>
  <c r="X428" i="1"/>
  <c r="AA428" i="1" s="1"/>
  <c r="AF428" i="1"/>
  <c r="AG428" i="1"/>
  <c r="AE428" i="1" s="1"/>
  <c r="AK428" i="1"/>
  <c r="A435" i="1"/>
  <c r="R435" i="1"/>
  <c r="S435" i="1"/>
  <c r="U435" i="1"/>
  <c r="X435" i="1"/>
  <c r="AA435" i="1" s="1"/>
  <c r="AF435" i="1"/>
  <c r="AG435" i="1"/>
  <c r="AE435" i="1" s="1"/>
  <c r="AK435" i="1"/>
  <c r="A379" i="1"/>
  <c r="R379" i="1"/>
  <c r="S379" i="1"/>
  <c r="U379" i="1"/>
  <c r="X379" i="1"/>
  <c r="AA379" i="1" s="1"/>
  <c r="AF379" i="1"/>
  <c r="AG379" i="1"/>
  <c r="AK379" i="1"/>
  <c r="A434" i="1"/>
  <c r="R434" i="1"/>
  <c r="S434" i="1"/>
  <c r="U434" i="1"/>
  <c r="X434" i="1"/>
  <c r="AA434" i="1" s="1"/>
  <c r="AF434" i="1"/>
  <c r="AG434" i="1"/>
  <c r="AE434" i="1" s="1"/>
  <c r="AK434" i="1"/>
  <c r="A433" i="1"/>
  <c r="R433" i="1"/>
  <c r="S433" i="1"/>
  <c r="U433" i="1"/>
  <c r="X433" i="1"/>
  <c r="AA433" i="1" s="1"/>
  <c r="AF433" i="1"/>
  <c r="AG433" i="1"/>
  <c r="AE433" i="1" s="1"/>
  <c r="AK433" i="1"/>
  <c r="A432" i="1"/>
  <c r="R432" i="1"/>
  <c r="S432" i="1"/>
  <c r="U432" i="1"/>
  <c r="X432" i="1"/>
  <c r="AA432" i="1" s="1"/>
  <c r="AF432" i="1"/>
  <c r="AG432" i="1"/>
  <c r="AE432" i="1" s="1"/>
  <c r="AK432" i="1"/>
  <c r="A561" i="1"/>
  <c r="R561" i="1"/>
  <c r="S561" i="1"/>
  <c r="U561" i="1"/>
  <c r="X561" i="1"/>
  <c r="AA561" i="1" s="1"/>
  <c r="AF561" i="1"/>
  <c r="AG561" i="1"/>
  <c r="AE561" i="1" s="1"/>
  <c r="AK561" i="1"/>
  <c r="A266" i="1"/>
  <c r="R266" i="1"/>
  <c r="S266" i="1"/>
  <c r="U266" i="1"/>
  <c r="X266" i="1"/>
  <c r="AA266" i="1" s="1"/>
  <c r="AF266" i="1"/>
  <c r="AG266" i="1"/>
  <c r="AE266" i="1" s="1"/>
  <c r="AK266" i="1"/>
  <c r="AN987" i="1" l="1"/>
  <c r="AE987" i="1"/>
  <c r="AN981" i="1"/>
  <c r="AE981" i="1"/>
  <c r="AN982" i="1"/>
  <c r="AE982" i="1"/>
  <c r="AN980" i="1"/>
  <c r="AE980" i="1"/>
  <c r="AN979" i="1"/>
  <c r="AE979" i="1"/>
  <c r="AN983" i="1"/>
  <c r="AE983" i="1"/>
  <c r="AN984" i="1"/>
  <c r="AE984" i="1"/>
  <c r="AN986" i="1"/>
  <c r="AE986" i="1"/>
  <c r="AN991" i="1"/>
  <c r="AE991" i="1"/>
  <c r="AN985" i="1"/>
  <c r="AE985" i="1"/>
  <c r="AN884" i="1"/>
  <c r="AE884" i="1"/>
  <c r="AN428" i="1"/>
  <c r="AN434" i="1"/>
  <c r="AN435" i="1"/>
  <c r="AN524" i="1"/>
  <c r="AN432" i="1"/>
  <c r="AN379" i="1"/>
  <c r="AN433" i="1"/>
  <c r="AN561" i="1"/>
  <c r="AN266" i="1"/>
  <c r="A1555" i="1" l="1"/>
  <c r="R1555" i="1"/>
  <c r="S1555" i="1"/>
  <c r="U1555" i="1"/>
  <c r="X1555" i="1"/>
  <c r="AA1555" i="1" s="1"/>
  <c r="AF1555" i="1"/>
  <c r="AG1555" i="1"/>
  <c r="AE1555" i="1" s="1"/>
  <c r="AK1555" i="1"/>
  <c r="C1555" i="1"/>
  <c r="A1916" i="1"/>
  <c r="R1916" i="1"/>
  <c r="S1916" i="1"/>
  <c r="U1916" i="1"/>
  <c r="X1916" i="1"/>
  <c r="AA1916" i="1" s="1"/>
  <c r="AF1916" i="1"/>
  <c r="AG1916" i="1"/>
  <c r="AE1916" i="1" s="1"/>
  <c r="AK1916" i="1"/>
  <c r="A427" i="1"/>
  <c r="R427" i="1"/>
  <c r="S427" i="1"/>
  <c r="U427" i="1"/>
  <c r="X427" i="1"/>
  <c r="AA427" i="1" s="1"/>
  <c r="AF427" i="1"/>
  <c r="AG427" i="1"/>
  <c r="AE427" i="1" s="1"/>
  <c r="AK427" i="1"/>
  <c r="C427" i="1"/>
  <c r="AN1555" i="1" l="1"/>
  <c r="AN1916" i="1"/>
  <c r="AN427" i="1"/>
  <c r="A243" i="1" l="1"/>
  <c r="R243" i="1"/>
  <c r="S243" i="1"/>
  <c r="U243" i="1"/>
  <c r="X243" i="1"/>
  <c r="AA243" i="1" s="1"/>
  <c r="AF243" i="1"/>
  <c r="AG243" i="1"/>
  <c r="AK243" i="1"/>
  <c r="AN243" i="1" l="1"/>
  <c r="A2023" i="1" l="1"/>
  <c r="R2023" i="1"/>
  <c r="S2023" i="1"/>
  <c r="U2023" i="1"/>
  <c r="X2023" i="1"/>
  <c r="AA2023" i="1" s="1"/>
  <c r="AF2023" i="1"/>
  <c r="AG2023" i="1"/>
  <c r="AE2023" i="1" s="1"/>
  <c r="AK2023" i="1"/>
  <c r="C2023" i="1"/>
  <c r="AN2023" i="1" l="1"/>
  <c r="A728" i="1"/>
  <c r="R728" i="1"/>
  <c r="S728" i="1"/>
  <c r="U728" i="1"/>
  <c r="X728" i="1"/>
  <c r="AA728" i="1" s="1"/>
  <c r="AF728" i="1"/>
  <c r="AG728" i="1"/>
  <c r="AE728" i="1" s="1"/>
  <c r="AK728" i="1"/>
  <c r="AM728" i="1"/>
  <c r="A729" i="1"/>
  <c r="R729" i="1"/>
  <c r="S729" i="1"/>
  <c r="U729" i="1"/>
  <c r="X729" i="1"/>
  <c r="AA729" i="1" s="1"/>
  <c r="AF729" i="1"/>
  <c r="AG729" i="1"/>
  <c r="AE729" i="1" s="1"/>
  <c r="AK729" i="1"/>
  <c r="AM729" i="1"/>
  <c r="AN728" i="1" l="1"/>
  <c r="AN729" i="1"/>
  <c r="D1806" i="1" l="1"/>
  <c r="C1806" i="1"/>
  <c r="D1805" i="1"/>
  <c r="C1805" i="1"/>
  <c r="D1804" i="1"/>
  <c r="C1804" i="1"/>
  <c r="D1803" i="1"/>
  <c r="C1803" i="1"/>
  <c r="D1802" i="1"/>
  <c r="C1802" i="1"/>
  <c r="D1801" i="1"/>
  <c r="C1801" i="1"/>
  <c r="A1806" i="1"/>
  <c r="R1806" i="1"/>
  <c r="S1806" i="1"/>
  <c r="U1806" i="1"/>
  <c r="X1806" i="1"/>
  <c r="AA1806" i="1" s="1"/>
  <c r="AF1806" i="1"/>
  <c r="AG1806" i="1"/>
  <c r="AE1806" i="1" s="1"/>
  <c r="AK1806" i="1"/>
  <c r="A1805" i="1"/>
  <c r="R1805" i="1"/>
  <c r="S1805" i="1"/>
  <c r="U1805" i="1"/>
  <c r="X1805" i="1"/>
  <c r="AA1805" i="1" s="1"/>
  <c r="AF1805" i="1"/>
  <c r="AG1805" i="1"/>
  <c r="AE1805" i="1" s="1"/>
  <c r="AK1805" i="1"/>
  <c r="A1804" i="1"/>
  <c r="R1804" i="1"/>
  <c r="S1804" i="1"/>
  <c r="U1804" i="1"/>
  <c r="X1804" i="1"/>
  <c r="AA1804" i="1" s="1"/>
  <c r="AF1804" i="1"/>
  <c r="AG1804" i="1"/>
  <c r="AE1804" i="1" s="1"/>
  <c r="AK1804" i="1"/>
  <c r="A1803" i="1"/>
  <c r="R1803" i="1"/>
  <c r="S1803" i="1"/>
  <c r="U1803" i="1"/>
  <c r="X1803" i="1"/>
  <c r="AA1803" i="1" s="1"/>
  <c r="AF1803" i="1"/>
  <c r="AG1803" i="1"/>
  <c r="AE1803" i="1" s="1"/>
  <c r="AK1803" i="1"/>
  <c r="A1802" i="1"/>
  <c r="R1802" i="1"/>
  <c r="S1802" i="1"/>
  <c r="U1802" i="1"/>
  <c r="X1802" i="1"/>
  <c r="AA1802" i="1" s="1"/>
  <c r="AF1802" i="1"/>
  <c r="AG1802" i="1"/>
  <c r="AE1802" i="1" s="1"/>
  <c r="AK1802" i="1"/>
  <c r="A1801" i="1"/>
  <c r="R1801" i="1"/>
  <c r="S1801" i="1"/>
  <c r="U1801" i="1"/>
  <c r="X1801" i="1"/>
  <c r="AA1801" i="1" s="1"/>
  <c r="AF1801" i="1"/>
  <c r="AG1801" i="1"/>
  <c r="AE1801" i="1" s="1"/>
  <c r="AK1801" i="1"/>
  <c r="AN1804" i="1" l="1"/>
  <c r="AN1806" i="1"/>
  <c r="AN1805" i="1"/>
  <c r="AN1803" i="1"/>
  <c r="AN1802" i="1"/>
  <c r="AN1801" i="1"/>
  <c r="C1830" i="1"/>
  <c r="C1831" i="1"/>
  <c r="C1829" i="1"/>
  <c r="C1828" i="1"/>
  <c r="C1827" i="1"/>
  <c r="A1830" i="1" l="1"/>
  <c r="R1830" i="1"/>
  <c r="S1830" i="1"/>
  <c r="U1830" i="1"/>
  <c r="X1830" i="1"/>
  <c r="AA1830" i="1" s="1"/>
  <c r="AF1830" i="1"/>
  <c r="AG1830" i="1"/>
  <c r="AE1830" i="1" s="1"/>
  <c r="AK1830" i="1"/>
  <c r="A1831" i="1"/>
  <c r="R1831" i="1"/>
  <c r="S1831" i="1"/>
  <c r="U1831" i="1"/>
  <c r="X1831" i="1"/>
  <c r="AA1831" i="1" s="1"/>
  <c r="AF1831" i="1"/>
  <c r="AG1831" i="1"/>
  <c r="AE1831" i="1" s="1"/>
  <c r="AK1831" i="1"/>
  <c r="A1829" i="1"/>
  <c r="R1829" i="1"/>
  <c r="S1829" i="1"/>
  <c r="U1829" i="1"/>
  <c r="X1829" i="1"/>
  <c r="AA1829" i="1" s="1"/>
  <c r="AF1829" i="1"/>
  <c r="AG1829" i="1"/>
  <c r="AE1829" i="1" s="1"/>
  <c r="AK1829" i="1"/>
  <c r="A1828" i="1"/>
  <c r="R1828" i="1"/>
  <c r="S1828" i="1"/>
  <c r="U1828" i="1"/>
  <c r="X1828" i="1"/>
  <c r="AA1828" i="1" s="1"/>
  <c r="AF1828" i="1"/>
  <c r="AG1828" i="1"/>
  <c r="AE1828" i="1" s="1"/>
  <c r="AK1828" i="1"/>
  <c r="A1827" i="1"/>
  <c r="R1827" i="1"/>
  <c r="S1827" i="1"/>
  <c r="U1827" i="1"/>
  <c r="X1827" i="1"/>
  <c r="AA1827" i="1" s="1"/>
  <c r="AF1827" i="1"/>
  <c r="AG1827" i="1"/>
  <c r="AE1827" i="1" s="1"/>
  <c r="AK1827" i="1"/>
  <c r="A1319" i="1"/>
  <c r="R1319" i="1"/>
  <c r="S1319" i="1"/>
  <c r="U1319" i="1"/>
  <c r="X1319" i="1"/>
  <c r="AA1319" i="1" s="1"/>
  <c r="AF1319" i="1"/>
  <c r="AG1319" i="1"/>
  <c r="AE1319" i="1" s="1"/>
  <c r="AK1319" i="1"/>
  <c r="AN1831" i="1" l="1"/>
  <c r="AN1830" i="1"/>
  <c r="AN1827" i="1"/>
  <c r="AN1829" i="1"/>
  <c r="AN1828" i="1"/>
  <c r="AN1319" i="1"/>
  <c r="A727" i="1" l="1"/>
  <c r="R727" i="1"/>
  <c r="S727" i="1"/>
  <c r="U727" i="1"/>
  <c r="X727" i="1"/>
  <c r="AA727" i="1" s="1"/>
  <c r="AF727" i="1"/>
  <c r="AG727" i="1"/>
  <c r="AE727" i="1" s="1"/>
  <c r="AK727" i="1"/>
  <c r="AM727" i="1"/>
  <c r="U774" i="1"/>
  <c r="AN727" i="1" l="1"/>
  <c r="A184" i="1"/>
  <c r="R184" i="1"/>
  <c r="S184" i="1"/>
  <c r="U184" i="1"/>
  <c r="X184" i="1"/>
  <c r="AA184" i="1" s="1"/>
  <c r="AF184" i="1"/>
  <c r="AG184" i="1"/>
  <c r="AK184" i="1"/>
  <c r="A163" i="1"/>
  <c r="R163" i="1"/>
  <c r="S163" i="1"/>
  <c r="U163" i="1"/>
  <c r="X163" i="1"/>
  <c r="AA163" i="1" s="1"/>
  <c r="AF163" i="1"/>
  <c r="AG163" i="1"/>
  <c r="AK163" i="1"/>
  <c r="A180" i="1"/>
  <c r="R180" i="1"/>
  <c r="S180" i="1"/>
  <c r="U180" i="1"/>
  <c r="X180" i="1"/>
  <c r="AA180" i="1" s="1"/>
  <c r="AF180" i="1"/>
  <c r="AG180" i="1"/>
  <c r="AK180" i="1"/>
  <c r="A146" i="1"/>
  <c r="R146" i="1"/>
  <c r="S146" i="1"/>
  <c r="U146" i="1"/>
  <c r="X146" i="1"/>
  <c r="AA146" i="1" s="1"/>
  <c r="AF146" i="1"/>
  <c r="AG146" i="1"/>
  <c r="AE146" i="1" s="1"/>
  <c r="AK146" i="1"/>
  <c r="AM146" i="1"/>
  <c r="A183" i="1"/>
  <c r="R183" i="1"/>
  <c r="S183" i="1"/>
  <c r="U183" i="1"/>
  <c r="X183" i="1"/>
  <c r="AA183" i="1" s="1"/>
  <c r="AF183" i="1"/>
  <c r="AG183" i="1"/>
  <c r="AK183" i="1"/>
  <c r="A145" i="1"/>
  <c r="R145" i="1"/>
  <c r="S145" i="1"/>
  <c r="U145" i="1"/>
  <c r="X145" i="1"/>
  <c r="AA145" i="1" s="1"/>
  <c r="AF145" i="1"/>
  <c r="AG145" i="1"/>
  <c r="AE145" i="1" s="1"/>
  <c r="AK145" i="1"/>
  <c r="A187" i="1"/>
  <c r="R187" i="1"/>
  <c r="S187" i="1"/>
  <c r="U187" i="1"/>
  <c r="X187" i="1"/>
  <c r="AA187" i="1" s="1"/>
  <c r="AF187" i="1"/>
  <c r="AG187" i="1"/>
  <c r="AK187" i="1"/>
  <c r="A153" i="1"/>
  <c r="R153" i="1"/>
  <c r="S153" i="1"/>
  <c r="U153" i="1"/>
  <c r="X153" i="1"/>
  <c r="AA153" i="1" s="1"/>
  <c r="AF153" i="1"/>
  <c r="AG153" i="1"/>
  <c r="AE153" i="1" s="1"/>
  <c r="AK153" i="1"/>
  <c r="AM153" i="1"/>
  <c r="A186" i="1"/>
  <c r="R186" i="1"/>
  <c r="S186" i="1"/>
  <c r="U186" i="1"/>
  <c r="X186" i="1"/>
  <c r="AA186" i="1" s="1"/>
  <c r="AF186" i="1"/>
  <c r="AG186" i="1"/>
  <c r="AK186" i="1"/>
  <c r="A152" i="1"/>
  <c r="R152" i="1"/>
  <c r="S152" i="1"/>
  <c r="U152" i="1"/>
  <c r="X152" i="1"/>
  <c r="AA152" i="1" s="1"/>
  <c r="AF152" i="1"/>
  <c r="AG152" i="1"/>
  <c r="AE152" i="1" s="1"/>
  <c r="AK152" i="1"/>
  <c r="AM152" i="1"/>
  <c r="A167" i="1"/>
  <c r="R167" i="1"/>
  <c r="S167" i="1"/>
  <c r="U167" i="1"/>
  <c r="X167" i="1"/>
  <c r="AA167" i="1" s="1"/>
  <c r="AF167" i="1"/>
  <c r="AG167" i="1"/>
  <c r="AK167" i="1"/>
  <c r="A151" i="1"/>
  <c r="R151" i="1"/>
  <c r="S151" i="1"/>
  <c r="U151" i="1"/>
  <c r="X151" i="1"/>
  <c r="AA151" i="1" s="1"/>
  <c r="AF151" i="1"/>
  <c r="AG151" i="1"/>
  <c r="AE151" i="1" s="1"/>
  <c r="AK151" i="1"/>
  <c r="AM151" i="1"/>
  <c r="A166" i="1"/>
  <c r="R166" i="1"/>
  <c r="S166" i="1"/>
  <c r="U166" i="1"/>
  <c r="X166" i="1"/>
  <c r="AA166" i="1" s="1"/>
  <c r="AF166" i="1"/>
  <c r="AG166" i="1"/>
  <c r="AK166" i="1"/>
  <c r="A150" i="1"/>
  <c r="R150" i="1"/>
  <c r="S150" i="1"/>
  <c r="U150" i="1"/>
  <c r="X150" i="1"/>
  <c r="AA150" i="1" s="1"/>
  <c r="AF150" i="1"/>
  <c r="AG150" i="1"/>
  <c r="AE150" i="1" s="1"/>
  <c r="AK150" i="1"/>
  <c r="AM150" i="1"/>
  <c r="A185" i="1"/>
  <c r="R185" i="1"/>
  <c r="S185" i="1"/>
  <c r="U185" i="1"/>
  <c r="X185" i="1"/>
  <c r="AA185" i="1" s="1"/>
  <c r="AF185" i="1"/>
  <c r="AG185" i="1"/>
  <c r="AK185" i="1"/>
  <c r="A149" i="1"/>
  <c r="R149" i="1"/>
  <c r="S149" i="1"/>
  <c r="U149" i="1"/>
  <c r="X149" i="1"/>
  <c r="AA149" i="1" s="1"/>
  <c r="AF149" i="1"/>
  <c r="AG149" i="1"/>
  <c r="AE149" i="1" s="1"/>
  <c r="AK149" i="1"/>
  <c r="AM149" i="1"/>
  <c r="A189" i="1"/>
  <c r="R189" i="1"/>
  <c r="S189" i="1"/>
  <c r="U189" i="1"/>
  <c r="X189" i="1"/>
  <c r="AA189" i="1" s="1"/>
  <c r="AF189" i="1"/>
  <c r="AG189" i="1"/>
  <c r="AK189" i="1"/>
  <c r="AN180" i="1" l="1"/>
  <c r="AN184" i="1"/>
  <c r="AN163" i="1"/>
  <c r="AN146" i="1"/>
  <c r="AN145" i="1"/>
  <c r="AN183" i="1"/>
  <c r="AN153" i="1"/>
  <c r="AN187" i="1"/>
  <c r="AN186" i="1"/>
  <c r="AN152" i="1"/>
  <c r="AN167" i="1"/>
  <c r="AN151" i="1"/>
  <c r="AN166" i="1"/>
  <c r="AN185" i="1"/>
  <c r="AN150" i="1"/>
  <c r="AN149" i="1"/>
  <c r="AN189" i="1"/>
  <c r="A65" i="1"/>
  <c r="R65" i="1"/>
  <c r="S65" i="1"/>
  <c r="U65" i="1"/>
  <c r="X65" i="1"/>
  <c r="AA65" i="1" s="1"/>
  <c r="AF65" i="1"/>
  <c r="AG65" i="1"/>
  <c r="AE65" i="1" s="1"/>
  <c r="AK65" i="1"/>
  <c r="D65" i="1"/>
  <c r="C65" i="1"/>
  <c r="AN65" i="1" l="1"/>
  <c r="A2002" i="1"/>
  <c r="R2002" i="1"/>
  <c r="S2002" i="1"/>
  <c r="U2002" i="1"/>
  <c r="X2002" i="1"/>
  <c r="AA2002" i="1" s="1"/>
  <c r="AF2002" i="1"/>
  <c r="AG2002" i="1"/>
  <c r="AE2002" i="1" s="1"/>
  <c r="AK2002" i="1"/>
  <c r="AM2002" i="1"/>
  <c r="AN2002" i="1" l="1"/>
  <c r="A497" i="1"/>
  <c r="R497" i="1"/>
  <c r="S497" i="1"/>
  <c r="U497" i="1"/>
  <c r="X497" i="1"/>
  <c r="AA497" i="1" s="1"/>
  <c r="AF497" i="1"/>
  <c r="AG497" i="1"/>
  <c r="AE497" i="1" s="1"/>
  <c r="AK497" i="1"/>
  <c r="AM497" i="1"/>
  <c r="A708" i="1"/>
  <c r="R708" i="1"/>
  <c r="S708" i="1"/>
  <c r="U708" i="1"/>
  <c r="X708" i="1"/>
  <c r="AA708" i="1" s="1"/>
  <c r="AF708" i="1"/>
  <c r="AG708" i="1"/>
  <c r="AE708" i="1" s="1"/>
  <c r="AK708" i="1"/>
  <c r="AM708" i="1"/>
  <c r="AN497" i="1" l="1"/>
  <c r="AN708" i="1"/>
  <c r="A880" i="1"/>
  <c r="R880" i="1"/>
  <c r="S880" i="1"/>
  <c r="U880" i="1"/>
  <c r="X880" i="1"/>
  <c r="AA880" i="1" s="1"/>
  <c r="AF880" i="1"/>
  <c r="AG880" i="1"/>
  <c r="AE880" i="1" s="1"/>
  <c r="AK880" i="1"/>
  <c r="A879" i="1"/>
  <c r="R879" i="1"/>
  <c r="S879" i="1"/>
  <c r="U879" i="1"/>
  <c r="X879" i="1"/>
  <c r="AA879" i="1" s="1"/>
  <c r="AF879" i="1"/>
  <c r="AG879" i="1"/>
  <c r="AE879" i="1" s="1"/>
  <c r="AK879" i="1"/>
  <c r="A876" i="1"/>
  <c r="R876" i="1"/>
  <c r="S876" i="1"/>
  <c r="U876" i="1"/>
  <c r="X876" i="1"/>
  <c r="AA876" i="1" s="1"/>
  <c r="AF876" i="1"/>
  <c r="AG876" i="1"/>
  <c r="AK876" i="1"/>
  <c r="A877" i="1"/>
  <c r="R877" i="1"/>
  <c r="S877" i="1"/>
  <c r="U877" i="1"/>
  <c r="X877" i="1"/>
  <c r="AA877" i="1" s="1"/>
  <c r="AF877" i="1"/>
  <c r="AG877" i="1"/>
  <c r="AE877" i="1" s="1"/>
  <c r="AK877" i="1"/>
  <c r="AE876" i="1" l="1"/>
  <c r="AN880" i="1"/>
  <c r="AN879" i="1"/>
  <c r="AN876" i="1"/>
  <c r="AN877" i="1"/>
  <c r="A1777" i="1" l="1"/>
  <c r="R1777" i="1"/>
  <c r="S1777" i="1"/>
  <c r="U1777" i="1"/>
  <c r="X1777" i="1"/>
  <c r="AA1777" i="1" s="1"/>
  <c r="AF1777" i="1"/>
  <c r="AG1777" i="1"/>
  <c r="AE1777" i="1" s="1"/>
  <c r="AK1777" i="1"/>
  <c r="AN1777" i="1" l="1"/>
  <c r="A658" i="1"/>
  <c r="R658" i="1"/>
  <c r="S658" i="1"/>
  <c r="U658" i="1"/>
  <c r="X658" i="1"/>
  <c r="AA658" i="1" s="1"/>
  <c r="AF658" i="1"/>
  <c r="AG658" i="1"/>
  <c r="AE658" i="1" s="1"/>
  <c r="AK658" i="1"/>
  <c r="AN658" i="1" l="1"/>
  <c r="A766" i="1"/>
  <c r="R766" i="1"/>
  <c r="S766" i="1"/>
  <c r="U766" i="1"/>
  <c r="X766" i="1"/>
  <c r="AA766" i="1" s="1"/>
  <c r="AF766" i="1"/>
  <c r="AG766" i="1"/>
  <c r="AE766" i="1" s="1"/>
  <c r="AK766" i="1"/>
  <c r="AM766" i="1"/>
  <c r="AN766" i="1" l="1"/>
  <c r="D1812" i="1"/>
  <c r="C1812" i="1"/>
  <c r="A1812" i="1"/>
  <c r="R1812" i="1"/>
  <c r="S1812" i="1"/>
  <c r="U1812" i="1"/>
  <c r="X1812" i="1"/>
  <c r="AA1812" i="1" s="1"/>
  <c r="AF1812" i="1"/>
  <c r="AG1812" i="1"/>
  <c r="AE1812" i="1" s="1"/>
  <c r="AK1812" i="1"/>
  <c r="D1811" i="1"/>
  <c r="C1811" i="1"/>
  <c r="A1811" i="1"/>
  <c r="R1811" i="1"/>
  <c r="S1811" i="1"/>
  <c r="U1811" i="1"/>
  <c r="X1811" i="1"/>
  <c r="AA1811" i="1" s="1"/>
  <c r="AF1811" i="1"/>
  <c r="AG1811" i="1"/>
  <c r="AE1811" i="1" s="1"/>
  <c r="AK1811" i="1"/>
  <c r="A621" i="1"/>
  <c r="R621" i="1"/>
  <c r="S621" i="1"/>
  <c r="U621" i="1"/>
  <c r="X621" i="1"/>
  <c r="AA621" i="1" s="1"/>
  <c r="AF621" i="1"/>
  <c r="AG621" i="1"/>
  <c r="AE621" i="1" s="1"/>
  <c r="AK621" i="1"/>
  <c r="AM621" i="1"/>
  <c r="AN621" i="1" l="1"/>
  <c r="AN1812" i="1"/>
  <c r="AN1811" i="1"/>
  <c r="A144" i="1"/>
  <c r="R144" i="1"/>
  <c r="S144" i="1"/>
  <c r="U144" i="1"/>
  <c r="X144" i="1"/>
  <c r="AA144" i="1" s="1"/>
  <c r="AF144" i="1"/>
  <c r="AG144" i="1"/>
  <c r="AE144" i="1" s="1"/>
  <c r="AK144" i="1"/>
  <c r="AM144" i="1"/>
  <c r="A188" i="1"/>
  <c r="R188" i="1"/>
  <c r="S188" i="1"/>
  <c r="U188" i="1"/>
  <c r="X188" i="1"/>
  <c r="AA188" i="1" s="1"/>
  <c r="AF188" i="1"/>
  <c r="AG188" i="1"/>
  <c r="AK188" i="1"/>
  <c r="A148" i="1"/>
  <c r="R148" i="1"/>
  <c r="S148" i="1"/>
  <c r="U148" i="1"/>
  <c r="X148" i="1"/>
  <c r="AA148" i="1" s="1"/>
  <c r="AF148" i="1"/>
  <c r="AG148" i="1"/>
  <c r="AE148" i="1" s="1"/>
  <c r="AK148" i="1"/>
  <c r="AM148" i="1"/>
  <c r="A159" i="1"/>
  <c r="R159" i="1"/>
  <c r="S159" i="1"/>
  <c r="U159" i="1"/>
  <c r="X159" i="1"/>
  <c r="AA159" i="1" s="1"/>
  <c r="AF159" i="1"/>
  <c r="AG159" i="1"/>
  <c r="AK159" i="1"/>
  <c r="AN159" i="1" l="1"/>
  <c r="AN144" i="1"/>
  <c r="AN188" i="1"/>
  <c r="AN148" i="1"/>
  <c r="B30" i="14"/>
  <c r="A704" i="1" l="1"/>
  <c r="R704" i="1"/>
  <c r="S704" i="1"/>
  <c r="U704" i="1"/>
  <c r="X704" i="1"/>
  <c r="AA704" i="1" s="1"/>
  <c r="AF704" i="1"/>
  <c r="AG704" i="1"/>
  <c r="AE704" i="1" s="1"/>
  <c r="AK704" i="1"/>
  <c r="A703" i="1"/>
  <c r="R703" i="1"/>
  <c r="S703" i="1"/>
  <c r="U703" i="1"/>
  <c r="X703" i="1"/>
  <c r="AA703" i="1" s="1"/>
  <c r="AF703" i="1"/>
  <c r="AG703" i="1"/>
  <c r="AE703" i="1" s="1"/>
  <c r="AK703" i="1"/>
  <c r="C1843" i="1"/>
  <c r="C1842" i="1"/>
  <c r="C1841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A1843" i="1"/>
  <c r="R1843" i="1"/>
  <c r="S1843" i="1"/>
  <c r="U1843" i="1"/>
  <c r="X1843" i="1"/>
  <c r="AA1843" i="1" s="1"/>
  <c r="AF1843" i="1"/>
  <c r="AG1843" i="1"/>
  <c r="AE1843" i="1" s="1"/>
  <c r="AK1843" i="1"/>
  <c r="AM1843" i="1"/>
  <c r="A1842" i="1"/>
  <c r="R1842" i="1"/>
  <c r="S1842" i="1"/>
  <c r="U1842" i="1"/>
  <c r="X1842" i="1"/>
  <c r="AA1842" i="1" s="1"/>
  <c r="AF1842" i="1"/>
  <c r="AG1842" i="1"/>
  <c r="AE1842" i="1" s="1"/>
  <c r="AK1842" i="1"/>
  <c r="AM1842" i="1"/>
  <c r="A1841" i="1"/>
  <c r="R1841" i="1"/>
  <c r="S1841" i="1"/>
  <c r="U1841" i="1"/>
  <c r="X1841" i="1"/>
  <c r="AA1841" i="1" s="1"/>
  <c r="AF1841" i="1"/>
  <c r="AG1841" i="1"/>
  <c r="AE1841" i="1" s="1"/>
  <c r="AK1841" i="1"/>
  <c r="AM1841" i="1"/>
  <c r="A1728" i="1"/>
  <c r="R1728" i="1"/>
  <c r="S1728" i="1"/>
  <c r="U1728" i="1"/>
  <c r="X1728" i="1"/>
  <c r="AA1728" i="1" s="1"/>
  <c r="AF1728" i="1"/>
  <c r="AG1728" i="1"/>
  <c r="AE1728" i="1" s="1"/>
  <c r="AK1728" i="1"/>
  <c r="A1727" i="1"/>
  <c r="R1727" i="1"/>
  <c r="S1727" i="1"/>
  <c r="U1727" i="1"/>
  <c r="X1727" i="1"/>
  <c r="AA1727" i="1" s="1"/>
  <c r="AF1727" i="1"/>
  <c r="AG1727" i="1"/>
  <c r="AE1727" i="1" s="1"/>
  <c r="AK1727" i="1"/>
  <c r="A1726" i="1"/>
  <c r="R1726" i="1"/>
  <c r="S1726" i="1"/>
  <c r="U1726" i="1"/>
  <c r="X1726" i="1"/>
  <c r="AA1726" i="1" s="1"/>
  <c r="AF1726" i="1"/>
  <c r="AG1726" i="1"/>
  <c r="AE1726" i="1" s="1"/>
  <c r="AK1726" i="1"/>
  <c r="A1725" i="1"/>
  <c r="R1725" i="1"/>
  <c r="S1725" i="1"/>
  <c r="U1725" i="1"/>
  <c r="X1725" i="1"/>
  <c r="AA1725" i="1" s="1"/>
  <c r="AF1725" i="1"/>
  <c r="AG1725" i="1"/>
  <c r="AE1725" i="1" s="1"/>
  <c r="AK1725" i="1"/>
  <c r="A1724" i="1"/>
  <c r="S1724" i="1"/>
  <c r="U1724" i="1"/>
  <c r="X1724" i="1"/>
  <c r="AA1724" i="1" s="1"/>
  <c r="AF1724" i="1"/>
  <c r="AG1724" i="1"/>
  <c r="AE1724" i="1" s="1"/>
  <c r="AK1724" i="1"/>
  <c r="A1723" i="1"/>
  <c r="R1723" i="1"/>
  <c r="S1723" i="1"/>
  <c r="U1723" i="1"/>
  <c r="X1723" i="1"/>
  <c r="AA1723" i="1" s="1"/>
  <c r="AF1723" i="1"/>
  <c r="AG1723" i="1"/>
  <c r="AE1723" i="1" s="1"/>
  <c r="AK1723" i="1"/>
  <c r="A510" i="1"/>
  <c r="R510" i="1"/>
  <c r="S510" i="1"/>
  <c r="U510" i="1"/>
  <c r="X510" i="1"/>
  <c r="AA510" i="1" s="1"/>
  <c r="AF510" i="1"/>
  <c r="AG510" i="1"/>
  <c r="AE510" i="1" s="1"/>
  <c r="AK510" i="1"/>
  <c r="A488" i="1"/>
  <c r="R488" i="1"/>
  <c r="S488" i="1"/>
  <c r="U488" i="1"/>
  <c r="X488" i="1"/>
  <c r="AA488" i="1" s="1"/>
  <c r="AF488" i="1"/>
  <c r="AG488" i="1"/>
  <c r="AK488" i="1"/>
  <c r="A1957" i="1"/>
  <c r="R1957" i="1"/>
  <c r="S1957" i="1"/>
  <c r="U1957" i="1"/>
  <c r="X1957" i="1"/>
  <c r="AA1957" i="1" s="1"/>
  <c r="AF1957" i="1"/>
  <c r="AG1957" i="1"/>
  <c r="AE1957" i="1" s="1"/>
  <c r="AK1957" i="1"/>
  <c r="P47" i="14"/>
  <c r="A1362" i="1"/>
  <c r="R1362" i="1"/>
  <c r="S1362" i="1"/>
  <c r="U1362" i="1"/>
  <c r="X1362" i="1"/>
  <c r="AA1362" i="1" s="1"/>
  <c r="AF1362" i="1"/>
  <c r="AG1362" i="1"/>
  <c r="AE1362" i="1" s="1"/>
  <c r="AK1362" i="1"/>
  <c r="AM1362" i="1"/>
  <c r="A878" i="1"/>
  <c r="R878" i="1"/>
  <c r="S878" i="1"/>
  <c r="U878" i="1"/>
  <c r="X878" i="1"/>
  <c r="AA878" i="1" s="1"/>
  <c r="AF878" i="1"/>
  <c r="AG878" i="1"/>
  <c r="AE878" i="1" s="1"/>
  <c r="AK878" i="1"/>
  <c r="J7" i="22"/>
  <c r="N7" i="22" s="1"/>
  <c r="I7" i="22" s="1"/>
  <c r="AN703" i="1" l="1"/>
  <c r="AN704" i="1"/>
  <c r="AN1842" i="1"/>
  <c r="AN1726" i="1"/>
  <c r="AN1843" i="1"/>
  <c r="AN1841" i="1"/>
  <c r="AN1728" i="1"/>
  <c r="AN1727" i="1"/>
  <c r="AN1724" i="1"/>
  <c r="AN1725" i="1"/>
  <c r="AN1723" i="1"/>
  <c r="AN510" i="1"/>
  <c r="AN488" i="1"/>
  <c r="AN1957" i="1"/>
  <c r="AN1362" i="1"/>
  <c r="AN878" i="1"/>
  <c r="Q1958" i="1"/>
  <c r="A1959" i="1"/>
  <c r="R1959" i="1"/>
  <c r="S1959" i="1"/>
  <c r="U1959" i="1"/>
  <c r="X1959" i="1"/>
  <c r="AA1959" i="1" s="1"/>
  <c r="AF1959" i="1"/>
  <c r="AG1959" i="1"/>
  <c r="AE1959" i="1" s="1"/>
  <c r="AK1959" i="1"/>
  <c r="AN1959" i="1" l="1"/>
  <c r="A667" i="1"/>
  <c r="R667" i="1"/>
  <c r="S667" i="1"/>
  <c r="U667" i="1"/>
  <c r="X667" i="1"/>
  <c r="AA667" i="1" s="1"/>
  <c r="AF667" i="1"/>
  <c r="AG667" i="1"/>
  <c r="AE667" i="1" s="1"/>
  <c r="AK667" i="1"/>
  <c r="AM667" i="1"/>
  <c r="AN667" i="1" l="1"/>
  <c r="A461" i="1" l="1"/>
  <c r="R461" i="1"/>
  <c r="S461" i="1"/>
  <c r="U461" i="1"/>
  <c r="X461" i="1"/>
  <c r="AA461" i="1" s="1"/>
  <c r="AF461" i="1"/>
  <c r="AG461" i="1"/>
  <c r="AK461" i="1"/>
  <c r="AN461" i="1" l="1"/>
  <c r="D2133" i="1"/>
  <c r="C2133" i="1"/>
  <c r="D2132" i="1"/>
  <c r="C2132" i="1"/>
  <c r="D2131" i="1"/>
  <c r="C2131" i="1"/>
  <c r="C1840" i="1"/>
  <c r="C1839" i="1"/>
  <c r="A2133" i="1"/>
  <c r="R2133" i="1"/>
  <c r="S2133" i="1"/>
  <c r="U2133" i="1"/>
  <c r="X2133" i="1"/>
  <c r="AA2133" i="1" s="1"/>
  <c r="AF2133" i="1"/>
  <c r="AG2133" i="1"/>
  <c r="AE2133" i="1" s="1"/>
  <c r="AK2133" i="1"/>
  <c r="A2132" i="1"/>
  <c r="R2132" i="1"/>
  <c r="S2132" i="1"/>
  <c r="U2132" i="1"/>
  <c r="X2132" i="1"/>
  <c r="AA2132" i="1" s="1"/>
  <c r="AF2132" i="1"/>
  <c r="AG2132" i="1"/>
  <c r="AE2132" i="1" s="1"/>
  <c r="AK2132" i="1"/>
  <c r="A2131" i="1"/>
  <c r="R2131" i="1"/>
  <c r="S2131" i="1"/>
  <c r="U2131" i="1"/>
  <c r="X2131" i="1"/>
  <c r="AA2131" i="1" s="1"/>
  <c r="AF2131" i="1"/>
  <c r="AG2131" i="1"/>
  <c r="AE2131" i="1" s="1"/>
  <c r="AK2131" i="1"/>
  <c r="A1840" i="1"/>
  <c r="R1840" i="1"/>
  <c r="S1840" i="1"/>
  <c r="U1840" i="1"/>
  <c r="X1840" i="1"/>
  <c r="AA1840" i="1" s="1"/>
  <c r="AF1840" i="1"/>
  <c r="AG1840" i="1"/>
  <c r="AE1840" i="1" s="1"/>
  <c r="AK1840" i="1"/>
  <c r="AM1840" i="1"/>
  <c r="A1839" i="1"/>
  <c r="R1839" i="1"/>
  <c r="S1839" i="1"/>
  <c r="U1839" i="1"/>
  <c r="X1839" i="1"/>
  <c r="AA1839" i="1" s="1"/>
  <c r="AF1839" i="1"/>
  <c r="AG1839" i="1"/>
  <c r="AE1839" i="1" s="1"/>
  <c r="AK1839" i="1"/>
  <c r="AN2132" i="1" l="1"/>
  <c r="AN2133" i="1"/>
  <c r="AN2131" i="1"/>
  <c r="AN1840" i="1"/>
  <c r="AN1839" i="1"/>
  <c r="A665" i="1"/>
  <c r="R665" i="1"/>
  <c r="S665" i="1"/>
  <c r="U665" i="1"/>
  <c r="X665" i="1"/>
  <c r="AA665" i="1" s="1"/>
  <c r="AF665" i="1"/>
  <c r="AG665" i="1"/>
  <c r="AE665" i="1" s="1"/>
  <c r="AK665" i="1"/>
  <c r="AM665" i="1"/>
  <c r="AN665" i="1" l="1"/>
  <c r="A690" i="1" l="1"/>
  <c r="R690" i="1"/>
  <c r="S690" i="1"/>
  <c r="U690" i="1"/>
  <c r="X690" i="1"/>
  <c r="AA690" i="1" s="1"/>
  <c r="AF690" i="1"/>
  <c r="AG690" i="1"/>
  <c r="AE690" i="1" s="1"/>
  <c r="AK690" i="1"/>
  <c r="AM690" i="1"/>
  <c r="A1134" i="1"/>
  <c r="R1134" i="1"/>
  <c r="S1134" i="1"/>
  <c r="U1134" i="1"/>
  <c r="X1134" i="1"/>
  <c r="AA1134" i="1" s="1"/>
  <c r="AF1134" i="1"/>
  <c r="AG1134" i="1"/>
  <c r="AE1134" i="1" s="1"/>
  <c r="AK1134" i="1"/>
  <c r="AM1306" i="1"/>
  <c r="A1244" i="1"/>
  <c r="R1244" i="1"/>
  <c r="S1244" i="1"/>
  <c r="U1244" i="1"/>
  <c r="X1244" i="1"/>
  <c r="AA1244" i="1" s="1"/>
  <c r="AF1244" i="1"/>
  <c r="AG1244" i="1"/>
  <c r="AE1244" i="1" s="1"/>
  <c r="AK1244" i="1"/>
  <c r="A1132" i="1"/>
  <c r="R1132" i="1"/>
  <c r="S1132" i="1"/>
  <c r="U1132" i="1"/>
  <c r="X1132" i="1"/>
  <c r="AA1132" i="1" s="1"/>
  <c r="AF1132" i="1"/>
  <c r="AG1132" i="1"/>
  <c r="AE1132" i="1" s="1"/>
  <c r="AK1132" i="1"/>
  <c r="AN690" i="1" l="1"/>
  <c r="AN1134" i="1"/>
  <c r="AN1244" i="1"/>
  <c r="AN1132" i="1"/>
  <c r="A780" i="1"/>
  <c r="R780" i="1"/>
  <c r="S780" i="1"/>
  <c r="U780" i="1"/>
  <c r="X780" i="1"/>
  <c r="AA780" i="1" s="1"/>
  <c r="AF780" i="1"/>
  <c r="AG780" i="1"/>
  <c r="AE780" i="1" s="1"/>
  <c r="AK780" i="1"/>
  <c r="AN780" i="1" l="1"/>
  <c r="A1956" i="1"/>
  <c r="R1956" i="1"/>
  <c r="S1956" i="1"/>
  <c r="U1956" i="1"/>
  <c r="X1956" i="1"/>
  <c r="AA1956" i="1" s="1"/>
  <c r="AF1956" i="1"/>
  <c r="AG1956" i="1"/>
  <c r="AE1956" i="1" s="1"/>
  <c r="AK1956" i="1"/>
  <c r="D1956" i="1"/>
  <c r="C1956" i="1"/>
  <c r="AN1956" i="1" l="1"/>
  <c r="A610" i="1"/>
  <c r="R610" i="1"/>
  <c r="S610" i="1"/>
  <c r="U610" i="1"/>
  <c r="X610" i="1"/>
  <c r="AA610" i="1" s="1"/>
  <c r="AF610" i="1"/>
  <c r="AG610" i="1"/>
  <c r="AE610" i="1" s="1"/>
  <c r="AK610" i="1"/>
  <c r="AM610" i="1"/>
  <c r="AN610" i="1" l="1"/>
  <c r="A1142" i="1"/>
  <c r="R1142" i="1"/>
  <c r="S1142" i="1"/>
  <c r="U1142" i="1"/>
  <c r="X1142" i="1"/>
  <c r="AA1142" i="1" s="1"/>
  <c r="AF1142" i="1"/>
  <c r="AG1142" i="1"/>
  <c r="AE1142" i="1" s="1"/>
  <c r="AK1142" i="1"/>
  <c r="A284" i="1"/>
  <c r="R284" i="1"/>
  <c r="S284" i="1"/>
  <c r="U284" i="1"/>
  <c r="X284" i="1"/>
  <c r="AA284" i="1" s="1"/>
  <c r="AF284" i="1"/>
  <c r="AG284" i="1"/>
  <c r="AE284" i="1" s="1"/>
  <c r="AK284" i="1"/>
  <c r="AN284" i="1" l="1"/>
  <c r="AN1142" i="1"/>
  <c r="A370" i="1"/>
  <c r="R370" i="1"/>
  <c r="S370" i="1"/>
  <c r="U370" i="1"/>
  <c r="X370" i="1"/>
  <c r="AA370" i="1" s="1"/>
  <c r="AF370" i="1"/>
  <c r="AG370" i="1"/>
  <c r="AE370" i="1" s="1"/>
  <c r="AK370" i="1"/>
  <c r="AN370" i="1" l="1"/>
  <c r="A725" i="1"/>
  <c r="R725" i="1"/>
  <c r="S725" i="1"/>
  <c r="U725" i="1"/>
  <c r="X725" i="1"/>
  <c r="AA725" i="1" s="1"/>
  <c r="AF725" i="1"/>
  <c r="AG725" i="1"/>
  <c r="AE725" i="1" s="1"/>
  <c r="AK725" i="1"/>
  <c r="AN725" i="1" l="1"/>
  <c r="J6" i="22"/>
  <c r="N6" i="22" s="1"/>
  <c r="I6" i="22" s="1"/>
  <c r="J5" i="22"/>
  <c r="N5" i="22" s="1"/>
  <c r="I5" i="22" s="1"/>
  <c r="A673" i="1"/>
  <c r="R673" i="1"/>
  <c r="S673" i="1"/>
  <c r="U673" i="1"/>
  <c r="X673" i="1"/>
  <c r="AA673" i="1" s="1"/>
  <c r="AF673" i="1"/>
  <c r="AG673" i="1"/>
  <c r="AE673" i="1" s="1"/>
  <c r="AK673" i="1"/>
  <c r="AN673" i="1" l="1"/>
  <c r="A705" i="1" l="1"/>
  <c r="R705" i="1"/>
  <c r="S705" i="1"/>
  <c r="U705" i="1"/>
  <c r="X705" i="1"/>
  <c r="AA705" i="1" s="1"/>
  <c r="AF705" i="1"/>
  <c r="AG705" i="1"/>
  <c r="AE705" i="1" s="1"/>
  <c r="AK705" i="1"/>
  <c r="AN705" i="1" l="1"/>
  <c r="A675" i="1" l="1"/>
  <c r="R675" i="1"/>
  <c r="S675" i="1"/>
  <c r="U675" i="1"/>
  <c r="X675" i="1"/>
  <c r="AA675" i="1" s="1"/>
  <c r="AF675" i="1"/>
  <c r="AG675" i="1"/>
  <c r="AE675" i="1" s="1"/>
  <c r="AK675" i="1"/>
  <c r="AN675" i="1" l="1"/>
  <c r="A283" i="1" l="1"/>
  <c r="R283" i="1"/>
  <c r="S283" i="1"/>
  <c r="U283" i="1"/>
  <c r="X283" i="1"/>
  <c r="AA283" i="1" s="1"/>
  <c r="AF283" i="1"/>
  <c r="AG283" i="1"/>
  <c r="AE283" i="1" s="1"/>
  <c r="AK283" i="1"/>
  <c r="A310" i="1"/>
  <c r="R310" i="1"/>
  <c r="S310" i="1"/>
  <c r="U310" i="1"/>
  <c r="X310" i="1"/>
  <c r="AA310" i="1" s="1"/>
  <c r="AF310" i="1"/>
  <c r="AG310" i="1"/>
  <c r="AE310" i="1" s="1"/>
  <c r="AK310" i="1"/>
  <c r="A1133" i="1"/>
  <c r="R1133" i="1"/>
  <c r="S1133" i="1"/>
  <c r="U1133" i="1"/>
  <c r="X1133" i="1"/>
  <c r="AA1133" i="1" s="1"/>
  <c r="AF1133" i="1"/>
  <c r="AG1133" i="1"/>
  <c r="AE1133" i="1" s="1"/>
  <c r="AK1133" i="1"/>
  <c r="A691" i="1"/>
  <c r="R691" i="1"/>
  <c r="S691" i="1"/>
  <c r="U691" i="1"/>
  <c r="X691" i="1"/>
  <c r="AA691" i="1" s="1"/>
  <c r="AF691" i="1"/>
  <c r="AG691" i="1"/>
  <c r="AE691" i="1" s="1"/>
  <c r="AK691" i="1"/>
  <c r="S143" i="1"/>
  <c r="S142" i="1"/>
  <c r="S92" i="1"/>
  <c r="S91" i="1"/>
  <c r="S86" i="1"/>
  <c r="S90" i="1"/>
  <c r="S1259" i="1"/>
  <c r="A143" i="1"/>
  <c r="R143" i="1"/>
  <c r="U143" i="1"/>
  <c r="X143" i="1"/>
  <c r="AA143" i="1" s="1"/>
  <c r="AF143" i="1"/>
  <c r="AG143" i="1"/>
  <c r="AK143" i="1"/>
  <c r="A142" i="1"/>
  <c r="R142" i="1"/>
  <c r="U142" i="1"/>
  <c r="X142" i="1"/>
  <c r="AA142" i="1" s="1"/>
  <c r="AF142" i="1"/>
  <c r="AG142" i="1"/>
  <c r="AK142" i="1"/>
  <c r="A92" i="1"/>
  <c r="R92" i="1"/>
  <c r="U92" i="1"/>
  <c r="X92" i="1"/>
  <c r="AA92" i="1" s="1"/>
  <c r="AF92" i="1"/>
  <c r="AG92" i="1"/>
  <c r="AE92" i="1" s="1"/>
  <c r="AK92" i="1"/>
  <c r="A91" i="1"/>
  <c r="R91" i="1"/>
  <c r="U91" i="1"/>
  <c r="X91" i="1"/>
  <c r="AA91" i="1" s="1"/>
  <c r="AF91" i="1"/>
  <c r="AG91" i="1"/>
  <c r="AE91" i="1" s="1"/>
  <c r="AK91" i="1"/>
  <c r="A141" i="1"/>
  <c r="R141" i="1"/>
  <c r="S141" i="1"/>
  <c r="U141" i="1"/>
  <c r="X141" i="1"/>
  <c r="AA141" i="1" s="1"/>
  <c r="AF141" i="1"/>
  <c r="AG141" i="1"/>
  <c r="AE141" i="1" s="1"/>
  <c r="AK141" i="1"/>
  <c r="A191" i="1"/>
  <c r="R191" i="1"/>
  <c r="S191" i="1"/>
  <c r="U191" i="1"/>
  <c r="X191" i="1"/>
  <c r="AA191" i="1" s="1"/>
  <c r="AF191" i="1"/>
  <c r="AG191" i="1"/>
  <c r="AK191" i="1"/>
  <c r="A86" i="1"/>
  <c r="R86" i="1"/>
  <c r="U86" i="1"/>
  <c r="X86" i="1"/>
  <c r="AA86" i="1" s="1"/>
  <c r="AF86" i="1"/>
  <c r="AG86" i="1"/>
  <c r="AK86" i="1"/>
  <c r="A147" i="1"/>
  <c r="R147" i="1"/>
  <c r="S147" i="1"/>
  <c r="U147" i="1"/>
  <c r="X147" i="1"/>
  <c r="AA147" i="1" s="1"/>
  <c r="AF147" i="1"/>
  <c r="AG147" i="1"/>
  <c r="AK147" i="1"/>
  <c r="A90" i="1"/>
  <c r="R90" i="1"/>
  <c r="U90" i="1"/>
  <c r="X90" i="1"/>
  <c r="AA90" i="1" s="1"/>
  <c r="AF90" i="1"/>
  <c r="AG90" i="1"/>
  <c r="AE90" i="1" s="1"/>
  <c r="AK90" i="1"/>
  <c r="A1259" i="1"/>
  <c r="U1259" i="1"/>
  <c r="X1259" i="1"/>
  <c r="AA1259" i="1" s="1"/>
  <c r="AF1259" i="1"/>
  <c r="AG1259" i="1"/>
  <c r="AK1259" i="1"/>
  <c r="A193" i="1"/>
  <c r="R193" i="1"/>
  <c r="S193" i="1"/>
  <c r="U193" i="1"/>
  <c r="X193" i="1"/>
  <c r="AA193" i="1" s="1"/>
  <c r="AF193" i="1"/>
  <c r="AG193" i="1"/>
  <c r="AK193" i="1"/>
  <c r="A1878" i="1"/>
  <c r="R1878" i="1"/>
  <c r="S1878" i="1"/>
  <c r="U1878" i="1"/>
  <c r="X1878" i="1"/>
  <c r="AA1878" i="1" s="1"/>
  <c r="AF1878" i="1"/>
  <c r="AG1878" i="1"/>
  <c r="AE1878" i="1" s="1"/>
  <c r="AK1878" i="1"/>
  <c r="AE143" i="1" l="1"/>
  <c r="AE142" i="1"/>
  <c r="AE147" i="1"/>
  <c r="AN283" i="1"/>
  <c r="AN310" i="1"/>
  <c r="AN1133" i="1"/>
  <c r="AN691" i="1"/>
  <c r="AN143" i="1"/>
  <c r="AN92" i="1"/>
  <c r="AN142" i="1"/>
  <c r="AN141" i="1"/>
  <c r="AN91" i="1"/>
  <c r="AN86" i="1"/>
  <c r="AN191" i="1"/>
  <c r="AN147" i="1"/>
  <c r="AN90" i="1"/>
  <c r="AN1259" i="1"/>
  <c r="AN193" i="1"/>
  <c r="AN1878" i="1"/>
  <c r="A623" i="1"/>
  <c r="R623" i="1"/>
  <c r="S623" i="1"/>
  <c r="U623" i="1"/>
  <c r="X623" i="1"/>
  <c r="AA623" i="1" s="1"/>
  <c r="AF623" i="1"/>
  <c r="AG623" i="1"/>
  <c r="AE623" i="1" s="1"/>
  <c r="AK623" i="1"/>
  <c r="S650" i="1"/>
  <c r="A282" i="1"/>
  <c r="R282" i="1"/>
  <c r="S282" i="1"/>
  <c r="U282" i="1"/>
  <c r="X282" i="1"/>
  <c r="AA282" i="1" s="1"/>
  <c r="AF282" i="1"/>
  <c r="AG282" i="1"/>
  <c r="AE282" i="1" s="1"/>
  <c r="AK282" i="1"/>
  <c r="A1631" i="1"/>
  <c r="R1631" i="1"/>
  <c r="S1631" i="1"/>
  <c r="U1631" i="1"/>
  <c r="X1631" i="1"/>
  <c r="AA1631" i="1" s="1"/>
  <c r="AF1631" i="1"/>
  <c r="AG1631" i="1"/>
  <c r="AE1631" i="1" s="1"/>
  <c r="AK1631" i="1"/>
  <c r="A650" i="1"/>
  <c r="R650" i="1"/>
  <c r="U650" i="1"/>
  <c r="X650" i="1"/>
  <c r="AA650" i="1" s="1"/>
  <c r="AF650" i="1"/>
  <c r="AG650" i="1"/>
  <c r="AE650" i="1" s="1"/>
  <c r="AK650" i="1"/>
  <c r="AN623" i="1" l="1"/>
  <c r="AN282" i="1"/>
  <c r="AN1631" i="1"/>
  <c r="AN650" i="1"/>
  <c r="A2085" i="1"/>
  <c r="R2085" i="1"/>
  <c r="S2085" i="1"/>
  <c r="U2085" i="1"/>
  <c r="X2085" i="1"/>
  <c r="AA2085" i="1" s="1"/>
  <c r="AF2085" i="1"/>
  <c r="AG2085" i="1"/>
  <c r="AE2085" i="1" s="1"/>
  <c r="AK2085" i="1"/>
  <c r="AN2085" i="1" l="1"/>
  <c r="A1172" i="1"/>
  <c r="R1172" i="1"/>
  <c r="S1172" i="1"/>
  <c r="U1172" i="1"/>
  <c r="X1172" i="1"/>
  <c r="AA1172" i="1" s="1"/>
  <c r="AF1172" i="1"/>
  <c r="AG1172" i="1"/>
  <c r="AK1172" i="1"/>
  <c r="A1484" i="1"/>
  <c r="R1484" i="1"/>
  <c r="S1484" i="1"/>
  <c r="U1484" i="1"/>
  <c r="X1484" i="1"/>
  <c r="AA1484" i="1" s="1"/>
  <c r="AF1484" i="1"/>
  <c r="AG1484" i="1"/>
  <c r="AE1484" i="1" s="1"/>
  <c r="AK1484" i="1"/>
  <c r="D1484" i="1"/>
  <c r="C1484" i="1"/>
  <c r="A1422" i="1"/>
  <c r="R1422" i="1"/>
  <c r="S1422" i="1"/>
  <c r="U1422" i="1"/>
  <c r="X1422" i="1"/>
  <c r="AA1422" i="1" s="1"/>
  <c r="AF1422" i="1"/>
  <c r="AG1422" i="1"/>
  <c r="AE1422" i="1" s="1"/>
  <c r="AK1422" i="1"/>
  <c r="D1422" i="1"/>
  <c r="C1422" i="1"/>
  <c r="A1358" i="1"/>
  <c r="A1359" i="1"/>
  <c r="A1360" i="1"/>
  <c r="A1361" i="1"/>
  <c r="R1358" i="1"/>
  <c r="R1359" i="1"/>
  <c r="R1360" i="1"/>
  <c r="R1361" i="1"/>
  <c r="S1358" i="1"/>
  <c r="S1359" i="1"/>
  <c r="S1360" i="1"/>
  <c r="S1361" i="1"/>
  <c r="U1358" i="1"/>
  <c r="U1359" i="1"/>
  <c r="U1360" i="1"/>
  <c r="U1361" i="1"/>
  <c r="X1358" i="1"/>
  <c r="AA1358" i="1" s="1"/>
  <c r="X1359" i="1"/>
  <c r="AA1359" i="1" s="1"/>
  <c r="X1360" i="1"/>
  <c r="AA1360" i="1" s="1"/>
  <c r="X1361" i="1"/>
  <c r="AA1361" i="1" s="1"/>
  <c r="AF1358" i="1"/>
  <c r="AF1359" i="1"/>
  <c r="AF1360" i="1"/>
  <c r="AF1361" i="1"/>
  <c r="AG1358" i="1"/>
  <c r="AE1358" i="1" s="1"/>
  <c r="AG1359" i="1"/>
  <c r="AE1359" i="1" s="1"/>
  <c r="AG1360" i="1"/>
  <c r="AE1360" i="1" s="1"/>
  <c r="AG1361" i="1"/>
  <c r="AE1361" i="1" s="1"/>
  <c r="AK1358" i="1"/>
  <c r="AK1359" i="1"/>
  <c r="AK1360" i="1"/>
  <c r="AK1361" i="1"/>
  <c r="AM1358" i="1"/>
  <c r="AM1359" i="1"/>
  <c r="AM1360" i="1"/>
  <c r="AM1361" i="1"/>
  <c r="A1357" i="1"/>
  <c r="R1357" i="1"/>
  <c r="S1357" i="1"/>
  <c r="U1357" i="1"/>
  <c r="X1357" i="1"/>
  <c r="AA1357" i="1" s="1"/>
  <c r="AF1357" i="1"/>
  <c r="AG1357" i="1"/>
  <c r="AE1357" i="1" s="1"/>
  <c r="AK1357" i="1"/>
  <c r="AM1357" i="1"/>
  <c r="A367" i="1"/>
  <c r="R367" i="1"/>
  <c r="S367" i="1"/>
  <c r="U367" i="1"/>
  <c r="X367" i="1"/>
  <c r="AA367" i="1" s="1"/>
  <c r="AF367" i="1"/>
  <c r="AG367" i="1"/>
  <c r="AE367" i="1" s="1"/>
  <c r="AK367" i="1"/>
  <c r="A366" i="1"/>
  <c r="R366" i="1"/>
  <c r="S366" i="1"/>
  <c r="U366" i="1"/>
  <c r="X366" i="1"/>
  <c r="AA366" i="1" s="1"/>
  <c r="AF366" i="1"/>
  <c r="AG366" i="1"/>
  <c r="AE366" i="1" s="1"/>
  <c r="AK366" i="1"/>
  <c r="A368" i="1"/>
  <c r="R368" i="1"/>
  <c r="S368" i="1"/>
  <c r="X368" i="1"/>
  <c r="AA368" i="1" s="1"/>
  <c r="AF368" i="1"/>
  <c r="AG368" i="1"/>
  <c r="AK368" i="1"/>
  <c r="A369" i="1"/>
  <c r="R369" i="1"/>
  <c r="S369" i="1"/>
  <c r="U369" i="1"/>
  <c r="X369" i="1"/>
  <c r="AA369" i="1" s="1"/>
  <c r="AF369" i="1"/>
  <c r="AG369" i="1"/>
  <c r="AE369" i="1" s="1"/>
  <c r="AK369" i="1"/>
  <c r="R622" i="1"/>
  <c r="A622" i="1"/>
  <c r="S622" i="1"/>
  <c r="U622" i="1"/>
  <c r="X622" i="1"/>
  <c r="AA622" i="1" s="1"/>
  <c r="AF622" i="1"/>
  <c r="AG622" i="1"/>
  <c r="AE622" i="1" s="1"/>
  <c r="AK622" i="1"/>
  <c r="AM622" i="1"/>
  <c r="A611" i="1"/>
  <c r="R611" i="1"/>
  <c r="S611" i="1"/>
  <c r="U611" i="1"/>
  <c r="X611" i="1"/>
  <c r="AA611" i="1" s="1"/>
  <c r="AF611" i="1"/>
  <c r="AG611" i="1"/>
  <c r="AE611" i="1" s="1"/>
  <c r="AK611" i="1"/>
  <c r="U281" i="1"/>
  <c r="X281" i="1"/>
  <c r="AA281" i="1" s="1"/>
  <c r="A307" i="1"/>
  <c r="R307" i="1"/>
  <c r="S307" i="1"/>
  <c r="U307" i="1"/>
  <c r="X307" i="1"/>
  <c r="AA307" i="1" s="1"/>
  <c r="AF307" i="1"/>
  <c r="AG307" i="1"/>
  <c r="AE307" i="1" s="1"/>
  <c r="AK307" i="1"/>
  <c r="A281" i="1"/>
  <c r="R281" i="1"/>
  <c r="S281" i="1"/>
  <c r="AF281" i="1"/>
  <c r="AG281" i="1"/>
  <c r="AE281" i="1" s="1"/>
  <c r="AK281" i="1"/>
  <c r="AN368" i="1" l="1"/>
  <c r="AE368" i="1"/>
  <c r="AN1172" i="1"/>
  <c r="AN1484" i="1"/>
  <c r="AN1422" i="1"/>
  <c r="AN1360" i="1"/>
  <c r="AN1357" i="1"/>
  <c r="AN1361" i="1"/>
  <c r="AN1359" i="1"/>
  <c r="AN1358" i="1"/>
  <c r="AN367" i="1"/>
  <c r="AN366" i="1"/>
  <c r="AN369" i="1"/>
  <c r="AN611" i="1"/>
  <c r="AN622" i="1"/>
  <c r="AN281" i="1"/>
  <c r="AN307" i="1"/>
  <c r="A1507" i="1"/>
  <c r="R1507" i="1"/>
  <c r="S1507" i="1"/>
  <c r="X1507" i="1"/>
  <c r="AA1507" i="1" s="1"/>
  <c r="AF1507" i="1"/>
  <c r="AG1507" i="1"/>
  <c r="AE1507" i="1" s="1"/>
  <c r="AK1507" i="1"/>
  <c r="D458" i="1"/>
  <c r="C458" i="1"/>
  <c r="A458" i="1"/>
  <c r="R458" i="1"/>
  <c r="S458" i="1"/>
  <c r="U458" i="1"/>
  <c r="X458" i="1"/>
  <c r="AA458" i="1" s="1"/>
  <c r="AF458" i="1"/>
  <c r="AG458" i="1"/>
  <c r="AE458" i="1" s="1"/>
  <c r="AK458" i="1"/>
  <c r="AN1507" i="1" l="1"/>
  <c r="AN458" i="1"/>
  <c r="A1274" i="1"/>
  <c r="R1274" i="1"/>
  <c r="S1274" i="1"/>
  <c r="U1274" i="1"/>
  <c r="X1274" i="1"/>
  <c r="AA1274" i="1" s="1"/>
  <c r="AF1274" i="1"/>
  <c r="AG1274" i="1"/>
  <c r="AE1274" i="1" s="1"/>
  <c r="AK1274" i="1"/>
  <c r="AN1274" i="1" l="1"/>
  <c r="A573" i="1" l="1"/>
  <c r="R573" i="1"/>
  <c r="S573" i="1"/>
  <c r="U573" i="1"/>
  <c r="X573" i="1"/>
  <c r="AA573" i="1" s="1"/>
  <c r="AF573" i="1"/>
  <c r="AG573" i="1"/>
  <c r="AE573" i="1" s="1"/>
  <c r="AK573" i="1"/>
  <c r="AM573" i="1"/>
  <c r="AN573" i="1" l="1"/>
  <c r="AM1281" i="1" l="1"/>
  <c r="U1407" i="1"/>
  <c r="U586" i="1"/>
  <c r="J4" i="22" l="1"/>
  <c r="N4" i="22" s="1"/>
  <c r="I4" i="22" s="1"/>
  <c r="A1086" i="1" l="1"/>
  <c r="R1086" i="1"/>
  <c r="S1086" i="1"/>
  <c r="U1086" i="1"/>
  <c r="X1086" i="1"/>
  <c r="AA1086" i="1" s="1"/>
  <c r="AF1086" i="1"/>
  <c r="AG1086" i="1"/>
  <c r="AE1086" i="1" s="1"/>
  <c r="AK1086" i="1"/>
  <c r="AM1086" i="1"/>
  <c r="AN1086" i="1" l="1"/>
  <c r="A585" i="1"/>
  <c r="R585" i="1"/>
  <c r="S585" i="1"/>
  <c r="U585" i="1"/>
  <c r="X585" i="1"/>
  <c r="AA585" i="1" s="1"/>
  <c r="AF585" i="1"/>
  <c r="AG585" i="1"/>
  <c r="AE585" i="1" s="1"/>
  <c r="AK585" i="1"/>
  <c r="AN585" i="1" l="1"/>
  <c r="P63" i="14" l="1"/>
  <c r="L63" i="14"/>
  <c r="B63" i="14"/>
  <c r="I63" i="14" l="1"/>
  <c r="C63" i="14" s="1"/>
  <c r="D63" i="14" l="1"/>
  <c r="A549" i="1" l="1"/>
  <c r="R549" i="1"/>
  <c r="S549" i="1"/>
  <c r="U549" i="1"/>
  <c r="X549" i="1"/>
  <c r="AA549" i="1" s="1"/>
  <c r="AF549" i="1"/>
  <c r="AG549" i="1"/>
  <c r="AE549" i="1" s="1"/>
  <c r="AK549" i="1"/>
  <c r="AM549" i="1"/>
  <c r="AN549" i="1" l="1"/>
  <c r="A1170" i="1"/>
  <c r="R1170" i="1"/>
  <c r="S1170" i="1"/>
  <c r="U1170" i="1"/>
  <c r="X1170" i="1"/>
  <c r="AA1170" i="1" s="1"/>
  <c r="AF1170" i="1"/>
  <c r="AG1170" i="1"/>
  <c r="AK1170" i="1"/>
  <c r="A1480" i="1"/>
  <c r="R1480" i="1"/>
  <c r="S1480" i="1"/>
  <c r="U1480" i="1"/>
  <c r="X1480" i="1"/>
  <c r="AA1480" i="1" s="1"/>
  <c r="AF1480" i="1"/>
  <c r="AG1480" i="1"/>
  <c r="AE1480" i="1" s="1"/>
  <c r="AK1480" i="1"/>
  <c r="A831" i="1"/>
  <c r="R831" i="1"/>
  <c r="S831" i="1"/>
  <c r="U831" i="1"/>
  <c r="X831" i="1"/>
  <c r="AA831" i="1" s="1"/>
  <c r="AF831" i="1"/>
  <c r="AG831" i="1"/>
  <c r="AE831" i="1" s="1"/>
  <c r="AK831" i="1"/>
  <c r="A1420" i="1"/>
  <c r="R1420" i="1"/>
  <c r="S1420" i="1"/>
  <c r="U1420" i="1"/>
  <c r="X1420" i="1"/>
  <c r="AA1420" i="1" s="1"/>
  <c r="AF1420" i="1"/>
  <c r="AG1420" i="1"/>
  <c r="AE1420" i="1" s="1"/>
  <c r="AK1420" i="1"/>
  <c r="A1171" i="1"/>
  <c r="R1171" i="1"/>
  <c r="S1171" i="1"/>
  <c r="U1171" i="1"/>
  <c r="X1171" i="1"/>
  <c r="AA1171" i="1" s="1"/>
  <c r="AF1171" i="1"/>
  <c r="AG1171" i="1"/>
  <c r="AK1171" i="1"/>
  <c r="A1168" i="1"/>
  <c r="R1168" i="1"/>
  <c r="S1168" i="1"/>
  <c r="U1168" i="1"/>
  <c r="X1168" i="1"/>
  <c r="AA1168" i="1" s="1"/>
  <c r="AF1168" i="1"/>
  <c r="AG1168" i="1"/>
  <c r="AK1168" i="1"/>
  <c r="A1521" i="1"/>
  <c r="R1521" i="1"/>
  <c r="S1521" i="1"/>
  <c r="U1521" i="1"/>
  <c r="X1521" i="1"/>
  <c r="AA1521" i="1" s="1"/>
  <c r="AF1521" i="1"/>
  <c r="AG1521" i="1"/>
  <c r="AE1521" i="1" s="1"/>
  <c r="AK1521" i="1"/>
  <c r="D1521" i="1"/>
  <c r="C1521" i="1"/>
  <c r="A1546" i="1"/>
  <c r="R1546" i="1"/>
  <c r="S1546" i="1"/>
  <c r="U1546" i="1"/>
  <c r="X1546" i="1"/>
  <c r="AA1546" i="1" s="1"/>
  <c r="AF1546" i="1"/>
  <c r="AG1546" i="1"/>
  <c r="AE1546" i="1" s="1"/>
  <c r="AK1546" i="1"/>
  <c r="D1546" i="1"/>
  <c r="C1546" i="1"/>
  <c r="D1684" i="1"/>
  <c r="C1684" i="1"/>
  <c r="D1682" i="1"/>
  <c r="C1682" i="1"/>
  <c r="D2129" i="1"/>
  <c r="C2129" i="1"/>
  <c r="D2128" i="1"/>
  <c r="C2128" i="1"/>
  <c r="C2127" i="1"/>
  <c r="D1683" i="1"/>
  <c r="C1683" i="1"/>
  <c r="D1681" i="1"/>
  <c r="C1681" i="1"/>
  <c r="D1721" i="1"/>
  <c r="C1721" i="1"/>
  <c r="D2130" i="1"/>
  <c r="C2130" i="1"/>
  <c r="A2130" i="1"/>
  <c r="A1721" i="1"/>
  <c r="A1681" i="1"/>
  <c r="A1683" i="1"/>
  <c r="A2127" i="1"/>
  <c r="A2128" i="1"/>
  <c r="A2129" i="1"/>
  <c r="A1682" i="1"/>
  <c r="A1684" i="1"/>
  <c r="R2130" i="1"/>
  <c r="R1721" i="1"/>
  <c r="R1681" i="1"/>
  <c r="R1683" i="1"/>
  <c r="R2127" i="1"/>
  <c r="R2128" i="1"/>
  <c r="R2129" i="1"/>
  <c r="R1682" i="1"/>
  <c r="R1684" i="1"/>
  <c r="S2130" i="1"/>
  <c r="S1721" i="1"/>
  <c r="S1681" i="1"/>
  <c r="S1683" i="1"/>
  <c r="S2127" i="1"/>
  <c r="S2128" i="1"/>
  <c r="S2129" i="1"/>
  <c r="S1682" i="1"/>
  <c r="S1684" i="1"/>
  <c r="U2130" i="1"/>
  <c r="U1721" i="1"/>
  <c r="U1681" i="1"/>
  <c r="U1683" i="1"/>
  <c r="U2127" i="1"/>
  <c r="U2128" i="1"/>
  <c r="U2129" i="1"/>
  <c r="U1682" i="1"/>
  <c r="U1684" i="1"/>
  <c r="X2130" i="1"/>
  <c r="AA2130" i="1" s="1"/>
  <c r="X1721" i="1"/>
  <c r="AA1721" i="1" s="1"/>
  <c r="X1681" i="1"/>
  <c r="AA1681" i="1" s="1"/>
  <c r="X1683" i="1"/>
  <c r="AA1683" i="1" s="1"/>
  <c r="AA2127" i="1"/>
  <c r="X2128" i="1"/>
  <c r="AA2128" i="1" s="1"/>
  <c r="X2129" i="1"/>
  <c r="AA2129" i="1" s="1"/>
  <c r="X1682" i="1"/>
  <c r="AA1682" i="1" s="1"/>
  <c r="X1684" i="1"/>
  <c r="AA1684" i="1" s="1"/>
  <c r="AF2130" i="1"/>
  <c r="AF1721" i="1"/>
  <c r="AF1681" i="1"/>
  <c r="AF1683" i="1"/>
  <c r="AF2127" i="1"/>
  <c r="AF2128" i="1"/>
  <c r="AF2129" i="1"/>
  <c r="AF1682" i="1"/>
  <c r="AF1684" i="1"/>
  <c r="AG2130" i="1"/>
  <c r="AE2130" i="1" s="1"/>
  <c r="AG1721" i="1"/>
  <c r="AE1721" i="1" s="1"/>
  <c r="AG1681" i="1"/>
  <c r="AG1683" i="1"/>
  <c r="AG2127" i="1"/>
  <c r="AE2127" i="1" s="1"/>
  <c r="AG2128" i="1"/>
  <c r="AE2128" i="1" s="1"/>
  <c r="AG2129" i="1"/>
  <c r="AE2129" i="1" s="1"/>
  <c r="AG1682" i="1"/>
  <c r="AG1684" i="1"/>
  <c r="AK2130" i="1"/>
  <c r="AK1721" i="1"/>
  <c r="AK1681" i="1"/>
  <c r="AK1683" i="1"/>
  <c r="AK2127" i="1"/>
  <c r="AK2128" i="1"/>
  <c r="AK2129" i="1"/>
  <c r="AK1682" i="1"/>
  <c r="AK1684" i="1"/>
  <c r="X2118" i="1"/>
  <c r="AN1170" i="1" l="1"/>
  <c r="AN1480" i="1"/>
  <c r="AN831" i="1"/>
  <c r="AN1420" i="1"/>
  <c r="AN1168" i="1"/>
  <c r="AN1171" i="1"/>
  <c r="AN1521" i="1"/>
  <c r="AN1721" i="1"/>
  <c r="AN1546" i="1"/>
  <c r="AN2127" i="1"/>
  <c r="AN1684" i="1"/>
  <c r="AN2130" i="1"/>
  <c r="AN1682" i="1"/>
  <c r="AN1681" i="1"/>
  <c r="AN2129" i="1"/>
  <c r="AN2128" i="1"/>
  <c r="AN1683" i="1"/>
  <c r="A689" i="1"/>
  <c r="R689" i="1"/>
  <c r="S689" i="1"/>
  <c r="U689" i="1"/>
  <c r="X689" i="1"/>
  <c r="AA689" i="1" s="1"/>
  <c r="AF689" i="1"/>
  <c r="AG689" i="1"/>
  <c r="AE689" i="1" s="1"/>
  <c r="AK689" i="1"/>
  <c r="AN689" i="1" l="1"/>
  <c r="C1867" i="1" l="1"/>
  <c r="A1867" i="1"/>
  <c r="R1867" i="1"/>
  <c r="S1867" i="1"/>
  <c r="U1867" i="1"/>
  <c r="X1867" i="1"/>
  <c r="AA1867" i="1" s="1"/>
  <c r="AF1867" i="1"/>
  <c r="AG1867" i="1"/>
  <c r="AK1867" i="1"/>
  <c r="AN1867" i="1" l="1"/>
  <c r="A1520" i="1"/>
  <c r="R1520" i="1"/>
  <c r="S1520" i="1"/>
  <c r="U1520" i="1"/>
  <c r="X1520" i="1"/>
  <c r="AA1520" i="1" s="1"/>
  <c r="AF1520" i="1"/>
  <c r="AG1520" i="1"/>
  <c r="AE1520" i="1" s="1"/>
  <c r="AK1520" i="1"/>
  <c r="D1520" i="1"/>
  <c r="C1520" i="1"/>
  <c r="A1519" i="1"/>
  <c r="R1519" i="1"/>
  <c r="S1519" i="1"/>
  <c r="U1519" i="1"/>
  <c r="X1519" i="1"/>
  <c r="AA1519" i="1" s="1"/>
  <c r="AF1519" i="1"/>
  <c r="AG1519" i="1"/>
  <c r="AE1519" i="1" s="1"/>
  <c r="AK1519" i="1"/>
  <c r="D1519" i="1"/>
  <c r="C1519" i="1"/>
  <c r="A1518" i="1"/>
  <c r="R1518" i="1"/>
  <c r="S1518" i="1"/>
  <c r="U1518" i="1"/>
  <c r="X1518" i="1"/>
  <c r="AA1518" i="1" s="1"/>
  <c r="AF1518" i="1"/>
  <c r="AG1518" i="1"/>
  <c r="AE1518" i="1" s="1"/>
  <c r="AK1518" i="1"/>
  <c r="D1518" i="1"/>
  <c r="C1518" i="1"/>
  <c r="A744" i="1"/>
  <c r="R744" i="1"/>
  <c r="S744" i="1"/>
  <c r="U744" i="1"/>
  <c r="X744" i="1"/>
  <c r="AA744" i="1" s="1"/>
  <c r="AF744" i="1"/>
  <c r="AG744" i="1"/>
  <c r="AE744" i="1" s="1"/>
  <c r="AK744" i="1"/>
  <c r="AM744" i="1"/>
  <c r="AN744" i="1" l="1"/>
  <c r="AN1519" i="1"/>
  <c r="AN1520" i="1"/>
  <c r="AN1518" i="1"/>
  <c r="A326" i="1" l="1"/>
  <c r="R326" i="1"/>
  <c r="S326" i="1"/>
  <c r="U326" i="1"/>
  <c r="X326" i="1"/>
  <c r="AA326" i="1" s="1"/>
  <c r="AF326" i="1"/>
  <c r="AG326" i="1"/>
  <c r="AE326" i="1" s="1"/>
  <c r="AK326" i="1"/>
  <c r="AN326" i="1" l="1"/>
  <c r="A1169" i="1"/>
  <c r="R1169" i="1"/>
  <c r="S1169" i="1"/>
  <c r="U1169" i="1"/>
  <c r="X1169" i="1"/>
  <c r="AA1169" i="1" s="1"/>
  <c r="AF1169" i="1"/>
  <c r="AG1169" i="1"/>
  <c r="AK1169" i="1"/>
  <c r="A1185" i="1"/>
  <c r="R1185" i="1"/>
  <c r="S1185" i="1"/>
  <c r="X1185" i="1"/>
  <c r="AA1185" i="1" s="1"/>
  <c r="AF1185" i="1"/>
  <c r="AG1185" i="1"/>
  <c r="AE1185" i="1" s="1"/>
  <c r="AK1185" i="1"/>
  <c r="AM1185" i="1"/>
  <c r="A1198" i="1"/>
  <c r="R1198" i="1"/>
  <c r="S1198" i="1"/>
  <c r="U1198" i="1"/>
  <c r="X1198" i="1"/>
  <c r="AA1198" i="1" s="1"/>
  <c r="AF1198" i="1"/>
  <c r="AG1198" i="1"/>
  <c r="AE1198" i="1" s="1"/>
  <c r="AK1198" i="1"/>
  <c r="AM1198" i="1"/>
  <c r="A1176" i="1"/>
  <c r="R1176" i="1"/>
  <c r="S1176" i="1"/>
  <c r="U1176" i="1"/>
  <c r="X1176" i="1"/>
  <c r="AA1176" i="1" s="1"/>
  <c r="AF1176" i="1"/>
  <c r="AG1176" i="1"/>
  <c r="AE1176" i="1" s="1"/>
  <c r="AK1176" i="1"/>
  <c r="AM1176" i="1"/>
  <c r="AN1185" i="1" l="1"/>
  <c r="AN1169" i="1"/>
  <c r="AN1198" i="1"/>
  <c r="AN1176" i="1"/>
  <c r="A1479" i="1" l="1"/>
  <c r="R1479" i="1"/>
  <c r="S1479" i="1"/>
  <c r="U1479" i="1"/>
  <c r="X1479" i="1"/>
  <c r="AA1479" i="1" s="1"/>
  <c r="AF1479" i="1"/>
  <c r="AG1479" i="1"/>
  <c r="AE1479" i="1" s="1"/>
  <c r="AK1479" i="1"/>
  <c r="A832" i="1"/>
  <c r="R832" i="1"/>
  <c r="S832" i="1"/>
  <c r="U832" i="1"/>
  <c r="X832" i="1"/>
  <c r="AA832" i="1" s="1"/>
  <c r="AF832" i="1"/>
  <c r="AG832" i="1"/>
  <c r="AE832" i="1" s="1"/>
  <c r="AK832" i="1"/>
  <c r="A1421" i="1"/>
  <c r="R1421" i="1"/>
  <c r="S1421" i="1"/>
  <c r="U1421" i="1"/>
  <c r="X1421" i="1"/>
  <c r="AA1421" i="1" s="1"/>
  <c r="AF1421" i="1"/>
  <c r="AG1421" i="1"/>
  <c r="AE1421" i="1" s="1"/>
  <c r="AK1421" i="1"/>
  <c r="A1218" i="1"/>
  <c r="R1218" i="1"/>
  <c r="S1218" i="1"/>
  <c r="U1218" i="1"/>
  <c r="X1218" i="1"/>
  <c r="AA1218" i="1" s="1"/>
  <c r="AF1218" i="1"/>
  <c r="AG1218" i="1"/>
  <c r="AE1218" i="1" s="1"/>
  <c r="AK1218" i="1"/>
  <c r="A1767" i="1"/>
  <c r="R1767" i="1"/>
  <c r="S1767" i="1"/>
  <c r="U1767" i="1"/>
  <c r="X1767" i="1"/>
  <c r="AA1767" i="1" s="1"/>
  <c r="AF1767" i="1"/>
  <c r="AG1767" i="1"/>
  <c r="AE1767" i="1" s="1"/>
  <c r="AK1767" i="1"/>
  <c r="C1767" i="1"/>
  <c r="D28" i="14"/>
  <c r="D55" i="14"/>
  <c r="B51" i="14"/>
  <c r="B6" i="14"/>
  <c r="B17" i="14"/>
  <c r="B5" i="14"/>
  <c r="B7" i="14"/>
  <c r="B4" i="14"/>
  <c r="B8" i="14"/>
  <c r="B9" i="14"/>
  <c r="B10" i="14"/>
  <c r="B13" i="14"/>
  <c r="B19" i="14"/>
  <c r="B12" i="14"/>
  <c r="B11" i="14"/>
  <c r="B16" i="14"/>
  <c r="B14" i="14"/>
  <c r="B20" i="14"/>
  <c r="B23" i="14"/>
  <c r="B24" i="14"/>
  <c r="B28" i="14"/>
  <c r="B18" i="14"/>
  <c r="AN1421" i="1" l="1"/>
  <c r="AN832" i="1"/>
  <c r="AN1479" i="1"/>
  <c r="AN1218" i="1"/>
  <c r="AN1767" i="1"/>
  <c r="D25" i="14"/>
  <c r="B55" i="14" l="1"/>
  <c r="B59" i="14" l="1"/>
  <c r="D59" i="14"/>
  <c r="B21" i="14" l="1"/>
  <c r="D35" i="14" l="1"/>
  <c r="D62" i="14" l="1"/>
  <c r="D51" i="14" l="1"/>
  <c r="D58" i="14"/>
  <c r="B58" i="14" l="1"/>
  <c r="B62" i="14"/>
  <c r="D21" i="14" l="1"/>
  <c r="D53" i="14" l="1"/>
  <c r="D60" i="14"/>
  <c r="D8" i="14"/>
  <c r="D52" i="14" l="1"/>
  <c r="B52" i="14"/>
  <c r="D54" i="14"/>
  <c r="B53" i="14"/>
  <c r="B60" i="14"/>
  <c r="B54" i="14"/>
  <c r="D61" i="14" l="1"/>
  <c r="D48" i="14" l="1"/>
  <c r="B61" i="14"/>
  <c r="B48" i="14"/>
  <c r="D47" i="14" l="1"/>
  <c r="B47" i="14"/>
  <c r="D36" i="14" l="1"/>
  <c r="D37" i="14" l="1"/>
  <c r="D39" i="14"/>
  <c r="D40" i="14" l="1"/>
  <c r="B36" i="14"/>
  <c r="B37" i="14"/>
  <c r="B40" i="14"/>
  <c r="B27" i="14" l="1"/>
  <c r="D38" i="14"/>
  <c r="D27" i="14" l="1"/>
  <c r="B39" i="14" l="1"/>
  <c r="B38" i="14"/>
  <c r="D50" i="14" l="1"/>
  <c r="D44" i="14"/>
  <c r="D33" i="14"/>
  <c r="D46" i="14"/>
  <c r="D49" i="14"/>
  <c r="B50" i="14" l="1"/>
  <c r="D30" i="14"/>
  <c r="D32" i="14"/>
  <c r="D5" i="14"/>
  <c r="D26" i="14"/>
  <c r="D20" i="14"/>
  <c r="D14" i="14"/>
  <c r="D24" i="14"/>
  <c r="D23" i="14"/>
  <c r="D16" i="14"/>
  <c r="D12" i="14"/>
  <c r="D13" i="14"/>
  <c r="D4" i="14"/>
  <c r="D6" i="14"/>
  <c r="D7" i="14"/>
  <c r="D18" i="14"/>
  <c r="D34" i="14" l="1"/>
  <c r="D31" i="14"/>
  <c r="D29" i="14"/>
  <c r="D17" i="14"/>
  <c r="D45" i="14" l="1"/>
  <c r="B34" i="14" l="1"/>
  <c r="D41" i="14" l="1"/>
  <c r="D43" i="14"/>
  <c r="B22" i="14"/>
  <c r="D42" i="14" l="1"/>
  <c r="D11" i="14"/>
  <c r="D22" i="14"/>
  <c r="D9" i="14"/>
  <c r="B57" i="14" l="1"/>
  <c r="B42" i="14"/>
  <c r="B43" i="14" l="1"/>
  <c r="B45" i="14"/>
  <c r="B25" i="14"/>
  <c r="B46" i="14" l="1"/>
  <c r="B56" i="14"/>
  <c r="B32" i="14"/>
  <c r="B15" i="14"/>
  <c r="B44" i="14"/>
  <c r="B29" i="14"/>
  <c r="B41" i="14"/>
  <c r="B33" i="14"/>
  <c r="B49" i="14"/>
  <c r="B26" i="14" l="1"/>
  <c r="D15" i="14"/>
  <c r="D19" i="14"/>
  <c r="B35" i="14"/>
  <c r="B31" i="14"/>
  <c r="D10" i="14"/>
  <c r="A1453" i="1" l="1"/>
  <c r="R1453" i="1"/>
  <c r="S1453" i="1"/>
  <c r="U1453" i="1"/>
  <c r="X1453" i="1"/>
  <c r="AA1453" i="1" s="1"/>
  <c r="AF1453" i="1"/>
  <c r="AG1453" i="1"/>
  <c r="AE1453" i="1" s="1"/>
  <c r="AK1453" i="1"/>
  <c r="A1392" i="1"/>
  <c r="A811" i="1"/>
  <c r="R1392" i="1"/>
  <c r="R811" i="1"/>
  <c r="S1392" i="1"/>
  <c r="S811" i="1"/>
  <c r="U1392" i="1"/>
  <c r="U811" i="1"/>
  <c r="X1392" i="1"/>
  <c r="AA1392" i="1" s="1"/>
  <c r="X811" i="1"/>
  <c r="AA811" i="1" s="1"/>
  <c r="AF1392" i="1"/>
  <c r="AF811" i="1"/>
  <c r="AG1392" i="1"/>
  <c r="AE1392" i="1" s="1"/>
  <c r="AG811" i="1"/>
  <c r="AE811" i="1" s="1"/>
  <c r="AK1392" i="1"/>
  <c r="AK811" i="1"/>
  <c r="AN811" i="1" l="1"/>
  <c r="AN1392" i="1"/>
  <c r="AN1453" i="1"/>
  <c r="A1378" i="1"/>
  <c r="A799" i="1"/>
  <c r="A1441" i="1"/>
  <c r="R1378" i="1"/>
  <c r="R799" i="1"/>
  <c r="R1441" i="1"/>
  <c r="S1378" i="1"/>
  <c r="S799" i="1"/>
  <c r="S1441" i="1"/>
  <c r="U1378" i="1"/>
  <c r="U799" i="1"/>
  <c r="U1441" i="1"/>
  <c r="X1378" i="1"/>
  <c r="AA1378" i="1" s="1"/>
  <c r="X799" i="1"/>
  <c r="AA799" i="1" s="1"/>
  <c r="X1441" i="1"/>
  <c r="AA1441" i="1" s="1"/>
  <c r="AF1378" i="1"/>
  <c r="AF799" i="1"/>
  <c r="AF1441" i="1"/>
  <c r="AG1378" i="1"/>
  <c r="AE1378" i="1" s="1"/>
  <c r="AG799" i="1"/>
  <c r="AE799" i="1" s="1"/>
  <c r="AG1441" i="1"/>
  <c r="AE1441" i="1" s="1"/>
  <c r="AK1378" i="1"/>
  <c r="AK799" i="1"/>
  <c r="AK1441" i="1"/>
  <c r="AM1378" i="1"/>
  <c r="AM799" i="1"/>
  <c r="AM1441" i="1"/>
  <c r="A1768" i="1"/>
  <c r="R1768" i="1"/>
  <c r="S1768" i="1"/>
  <c r="U1768" i="1"/>
  <c r="X1768" i="1"/>
  <c r="AA1768" i="1" s="1"/>
  <c r="AF1768" i="1"/>
  <c r="AG1768" i="1"/>
  <c r="AE1768" i="1" s="1"/>
  <c r="AK1768" i="1"/>
  <c r="D1768" i="1"/>
  <c r="C1768" i="1"/>
  <c r="AN1441" i="1" l="1"/>
  <c r="AN1768" i="1"/>
  <c r="AN799" i="1"/>
  <c r="AN1378" i="1"/>
  <c r="D1863" i="1"/>
  <c r="C1863" i="1"/>
  <c r="D1864" i="1"/>
  <c r="C1864" i="1"/>
  <c r="D1722" i="1"/>
  <c r="C1722" i="1"/>
  <c r="D1865" i="1"/>
  <c r="C1865" i="1"/>
  <c r="D1858" i="1"/>
  <c r="C1858" i="1"/>
  <c r="D1860" i="1"/>
  <c r="C1860" i="1"/>
  <c r="D1861" i="1"/>
  <c r="C1861" i="1"/>
  <c r="D1859" i="1"/>
  <c r="C1859" i="1"/>
  <c r="A1863" i="1" l="1"/>
  <c r="R1863" i="1"/>
  <c r="S1863" i="1"/>
  <c r="U1863" i="1"/>
  <c r="X1863" i="1"/>
  <c r="AA1863" i="1" s="1"/>
  <c r="AF1863" i="1"/>
  <c r="AG1863" i="1"/>
  <c r="AE1863" i="1" s="1"/>
  <c r="AK1863" i="1"/>
  <c r="A1864" i="1"/>
  <c r="R1864" i="1"/>
  <c r="S1864" i="1"/>
  <c r="U1864" i="1"/>
  <c r="X1864" i="1"/>
  <c r="AA1864" i="1" s="1"/>
  <c r="AF1864" i="1"/>
  <c r="AG1864" i="1"/>
  <c r="AE1864" i="1" s="1"/>
  <c r="AK1864" i="1"/>
  <c r="A1722" i="1"/>
  <c r="R1722" i="1"/>
  <c r="S1722" i="1"/>
  <c r="U1722" i="1"/>
  <c r="X1722" i="1"/>
  <c r="AA1722" i="1" s="1"/>
  <c r="AF1722" i="1"/>
  <c r="AG1722" i="1"/>
  <c r="AE1722" i="1" s="1"/>
  <c r="AK1722" i="1"/>
  <c r="A1865" i="1"/>
  <c r="R1865" i="1"/>
  <c r="S1865" i="1"/>
  <c r="U1865" i="1"/>
  <c r="X1865" i="1"/>
  <c r="AA1865" i="1" s="1"/>
  <c r="AF1865" i="1"/>
  <c r="AG1865" i="1"/>
  <c r="AE1865" i="1" s="1"/>
  <c r="AK1865" i="1"/>
  <c r="A1858" i="1"/>
  <c r="R1858" i="1"/>
  <c r="S1858" i="1"/>
  <c r="U1858" i="1"/>
  <c r="X1858" i="1"/>
  <c r="AA1858" i="1" s="1"/>
  <c r="AF1858" i="1"/>
  <c r="AG1858" i="1"/>
  <c r="AE1858" i="1" s="1"/>
  <c r="AK1858" i="1"/>
  <c r="A1860" i="1"/>
  <c r="R1860" i="1"/>
  <c r="S1860" i="1"/>
  <c r="U1860" i="1"/>
  <c r="X1860" i="1"/>
  <c r="AA1860" i="1" s="1"/>
  <c r="AF1860" i="1"/>
  <c r="AG1860" i="1"/>
  <c r="AE1860" i="1" s="1"/>
  <c r="AK1860" i="1"/>
  <c r="A1861" i="1"/>
  <c r="R1861" i="1"/>
  <c r="S1861" i="1"/>
  <c r="U1861" i="1"/>
  <c r="X1861" i="1"/>
  <c r="AA1861" i="1" s="1"/>
  <c r="AF1861" i="1"/>
  <c r="AG1861" i="1"/>
  <c r="AE1861" i="1" s="1"/>
  <c r="AK1861" i="1"/>
  <c r="A1859" i="1"/>
  <c r="R1859" i="1"/>
  <c r="S1859" i="1"/>
  <c r="U1859" i="1"/>
  <c r="X1859" i="1"/>
  <c r="AA1859" i="1" s="1"/>
  <c r="AF1859" i="1"/>
  <c r="AG1859" i="1"/>
  <c r="AE1859" i="1" s="1"/>
  <c r="AK1859" i="1"/>
  <c r="AN1863" i="1" l="1"/>
  <c r="AN1864" i="1"/>
  <c r="AN1722" i="1"/>
  <c r="AN1865" i="1"/>
  <c r="AN1858" i="1"/>
  <c r="AN1860" i="1"/>
  <c r="AN1859" i="1"/>
  <c r="AN1861" i="1"/>
  <c r="D1862" i="1" l="1"/>
  <c r="C1862" i="1"/>
  <c r="D1866" i="1"/>
  <c r="C1866" i="1"/>
  <c r="D1914" i="1"/>
  <c r="C1914" i="1"/>
  <c r="A1862" i="1"/>
  <c r="R1862" i="1"/>
  <c r="S1862" i="1"/>
  <c r="U1862" i="1"/>
  <c r="X1862" i="1"/>
  <c r="AA1862" i="1" s="1"/>
  <c r="AF1862" i="1"/>
  <c r="AG1862" i="1"/>
  <c r="AE1862" i="1" s="1"/>
  <c r="AK1862" i="1"/>
  <c r="A1866" i="1"/>
  <c r="R1866" i="1"/>
  <c r="S1866" i="1"/>
  <c r="U1866" i="1"/>
  <c r="X1866" i="1"/>
  <c r="AA1866" i="1" s="1"/>
  <c r="AF1866" i="1"/>
  <c r="AG1866" i="1"/>
  <c r="AE1866" i="1" s="1"/>
  <c r="AK1866" i="1"/>
  <c r="A1914" i="1"/>
  <c r="R1914" i="1"/>
  <c r="S1914" i="1"/>
  <c r="U1914" i="1"/>
  <c r="X1914" i="1"/>
  <c r="AA1914" i="1" s="1"/>
  <c r="AF1914" i="1"/>
  <c r="AG1914" i="1"/>
  <c r="AE1914" i="1" s="1"/>
  <c r="AK1914" i="1"/>
  <c r="AN1862" i="1" l="1"/>
  <c r="AN1866" i="1"/>
  <c r="AN1914" i="1"/>
  <c r="A373" i="1" l="1"/>
  <c r="R373" i="1"/>
  <c r="S373" i="1"/>
  <c r="U373" i="1"/>
  <c r="X373" i="1"/>
  <c r="AA373" i="1" s="1"/>
  <c r="AF373" i="1"/>
  <c r="AG373" i="1"/>
  <c r="AE373" i="1" s="1"/>
  <c r="AK373" i="1"/>
  <c r="AM373" i="1"/>
  <c r="A753" i="1"/>
  <c r="R753" i="1"/>
  <c r="S753" i="1"/>
  <c r="U753" i="1"/>
  <c r="X753" i="1"/>
  <c r="AA753" i="1" s="1"/>
  <c r="AF753" i="1"/>
  <c r="AG753" i="1"/>
  <c r="AE753" i="1" s="1"/>
  <c r="AK753" i="1"/>
  <c r="AM753" i="1"/>
  <c r="A741" i="1"/>
  <c r="R741" i="1"/>
  <c r="S741" i="1"/>
  <c r="U741" i="1"/>
  <c r="X741" i="1"/>
  <c r="AA741" i="1" s="1"/>
  <c r="AF741" i="1"/>
  <c r="AG741" i="1"/>
  <c r="AE741" i="1" s="1"/>
  <c r="AK741" i="1"/>
  <c r="AM741" i="1"/>
  <c r="AN753" i="1" l="1"/>
  <c r="AN373" i="1"/>
  <c r="AN741" i="1"/>
  <c r="A755" i="1" l="1"/>
  <c r="R755" i="1"/>
  <c r="S755" i="1"/>
  <c r="U755" i="1"/>
  <c r="X755" i="1"/>
  <c r="AA755" i="1" s="1"/>
  <c r="AF755" i="1"/>
  <c r="AG755" i="1"/>
  <c r="AE755" i="1" s="1"/>
  <c r="AK755" i="1"/>
  <c r="AM755" i="1"/>
  <c r="A334" i="1"/>
  <c r="R334" i="1"/>
  <c r="S334" i="1"/>
  <c r="U334" i="1"/>
  <c r="X334" i="1"/>
  <c r="AA334" i="1" s="1"/>
  <c r="AF334" i="1"/>
  <c r="AG334" i="1"/>
  <c r="AE334" i="1" s="1"/>
  <c r="AK334" i="1"/>
  <c r="A344" i="1"/>
  <c r="R344" i="1"/>
  <c r="S344" i="1"/>
  <c r="U344" i="1"/>
  <c r="X344" i="1"/>
  <c r="AA344" i="1" s="1"/>
  <c r="AF344" i="1"/>
  <c r="AG344" i="1"/>
  <c r="AK344" i="1"/>
  <c r="A364" i="1"/>
  <c r="R364" i="1"/>
  <c r="S364" i="1"/>
  <c r="U364" i="1"/>
  <c r="X364" i="1"/>
  <c r="AA364" i="1" s="1"/>
  <c r="AF364" i="1"/>
  <c r="AG364" i="1"/>
  <c r="AE364" i="1" s="1"/>
  <c r="AK364" i="1"/>
  <c r="A365" i="1"/>
  <c r="R365" i="1"/>
  <c r="S365" i="1"/>
  <c r="U365" i="1"/>
  <c r="X365" i="1"/>
  <c r="AA365" i="1" s="1"/>
  <c r="AF365" i="1"/>
  <c r="AG365" i="1"/>
  <c r="AE365" i="1" s="1"/>
  <c r="AK365" i="1"/>
  <c r="AM365" i="1"/>
  <c r="A262" i="1"/>
  <c r="R262" i="1"/>
  <c r="S262" i="1"/>
  <c r="U262" i="1"/>
  <c r="X262" i="1"/>
  <c r="AA262" i="1" s="1"/>
  <c r="AF262" i="1"/>
  <c r="AG262" i="1"/>
  <c r="AE262" i="1" s="1"/>
  <c r="AK262" i="1"/>
  <c r="A290" i="1"/>
  <c r="R290" i="1"/>
  <c r="S290" i="1"/>
  <c r="U290" i="1"/>
  <c r="X290" i="1"/>
  <c r="AA290" i="1" s="1"/>
  <c r="AF290" i="1"/>
  <c r="AG290" i="1"/>
  <c r="AE290" i="1" s="1"/>
  <c r="AK290" i="1"/>
  <c r="A289" i="1"/>
  <c r="R289" i="1"/>
  <c r="S289" i="1"/>
  <c r="U289" i="1"/>
  <c r="X289" i="1"/>
  <c r="AA289" i="1" s="1"/>
  <c r="AF289" i="1"/>
  <c r="AG289" i="1"/>
  <c r="AE289" i="1" s="1"/>
  <c r="AK289" i="1"/>
  <c r="AN755" i="1" l="1"/>
  <c r="AN334" i="1"/>
  <c r="AN344" i="1"/>
  <c r="AN364" i="1"/>
  <c r="AN262" i="1"/>
  <c r="AN365" i="1"/>
  <c r="AN290" i="1"/>
  <c r="AN289" i="1"/>
  <c r="A754" i="1"/>
  <c r="R754" i="1"/>
  <c r="S754" i="1"/>
  <c r="U754" i="1"/>
  <c r="X754" i="1"/>
  <c r="AA754" i="1" s="1"/>
  <c r="AF754" i="1"/>
  <c r="AG754" i="1"/>
  <c r="AE754" i="1" s="1"/>
  <c r="AK754" i="1"/>
  <c r="AM754" i="1"/>
  <c r="A1838" i="1"/>
  <c r="R1838" i="1"/>
  <c r="S1838" i="1"/>
  <c r="U1838" i="1"/>
  <c r="X1838" i="1"/>
  <c r="AA1838" i="1" s="1"/>
  <c r="AF1838" i="1"/>
  <c r="AG1838" i="1"/>
  <c r="AE1838" i="1" s="1"/>
  <c r="AK1838" i="1"/>
  <c r="A1454" i="1"/>
  <c r="R1454" i="1"/>
  <c r="S1454" i="1"/>
  <c r="U1454" i="1"/>
  <c r="X1454" i="1"/>
  <c r="AA1454" i="1" s="1"/>
  <c r="AF1454" i="1"/>
  <c r="AG1454" i="1"/>
  <c r="AE1454" i="1" s="1"/>
  <c r="AK1454" i="1"/>
  <c r="A812" i="1"/>
  <c r="R812" i="1"/>
  <c r="S812" i="1"/>
  <c r="U812" i="1"/>
  <c r="X812" i="1"/>
  <c r="AA812" i="1" s="1"/>
  <c r="AF812" i="1"/>
  <c r="AG812" i="1"/>
  <c r="AE812" i="1" s="1"/>
  <c r="AK812" i="1"/>
  <c r="A1394" i="1"/>
  <c r="R1394" i="1"/>
  <c r="S1394" i="1"/>
  <c r="U1394" i="1"/>
  <c r="X1394" i="1"/>
  <c r="AA1394" i="1" s="1"/>
  <c r="AF1394" i="1"/>
  <c r="AG1394" i="1"/>
  <c r="AE1394" i="1" s="1"/>
  <c r="AK1394" i="1"/>
  <c r="A1496" i="1"/>
  <c r="R1496" i="1"/>
  <c r="S1496" i="1"/>
  <c r="U1496" i="1"/>
  <c r="X1496" i="1"/>
  <c r="AA1496" i="1" s="1"/>
  <c r="AF1496" i="1"/>
  <c r="AG1496" i="1"/>
  <c r="AE1496" i="1" s="1"/>
  <c r="AK1496" i="1"/>
  <c r="A840" i="1"/>
  <c r="R840" i="1"/>
  <c r="S840" i="1"/>
  <c r="U840" i="1"/>
  <c r="X840" i="1"/>
  <c r="AA840" i="1" s="1"/>
  <c r="AF840" i="1"/>
  <c r="AG840" i="1"/>
  <c r="AE840" i="1" s="1"/>
  <c r="AK840" i="1"/>
  <c r="A1433" i="1"/>
  <c r="R1433" i="1"/>
  <c r="S1433" i="1"/>
  <c r="U1433" i="1"/>
  <c r="X1433" i="1"/>
  <c r="AA1433" i="1" s="1"/>
  <c r="AF1433" i="1"/>
  <c r="AG1433" i="1"/>
  <c r="AE1433" i="1" s="1"/>
  <c r="AK1433" i="1"/>
  <c r="J2" i="22"/>
  <c r="N2" i="22" s="1"/>
  <c r="I2" i="22" s="1"/>
  <c r="J3" i="22"/>
  <c r="N3" i="22" s="1"/>
  <c r="I3" i="22" s="1"/>
  <c r="A550" i="1"/>
  <c r="R550" i="1"/>
  <c r="S550" i="1"/>
  <c r="U550" i="1"/>
  <c r="X550" i="1"/>
  <c r="AA550" i="1" s="1"/>
  <c r="AF550" i="1"/>
  <c r="AG550" i="1"/>
  <c r="AE550" i="1" s="1"/>
  <c r="AK550" i="1"/>
  <c r="AM550" i="1"/>
  <c r="AN754" i="1" l="1"/>
  <c r="AN1838" i="1"/>
  <c r="AN1454" i="1"/>
  <c r="AN840" i="1"/>
  <c r="AN1394" i="1"/>
  <c r="AN812" i="1"/>
  <c r="AN1496" i="1"/>
  <c r="AN1433" i="1"/>
  <c r="AN550" i="1"/>
  <c r="A1326" i="1"/>
  <c r="R1326" i="1"/>
  <c r="S1326" i="1"/>
  <c r="U1326" i="1"/>
  <c r="X1326" i="1"/>
  <c r="AA1326" i="1" s="1"/>
  <c r="AF1326" i="1"/>
  <c r="AG1326" i="1"/>
  <c r="AE1326" i="1" s="1"/>
  <c r="AK1326" i="1"/>
  <c r="AN1326" i="1" l="1"/>
  <c r="A666" i="1"/>
  <c r="R666" i="1"/>
  <c r="S666" i="1"/>
  <c r="U666" i="1"/>
  <c r="X666" i="1"/>
  <c r="AA666" i="1" s="1"/>
  <c r="AF666" i="1"/>
  <c r="AG666" i="1"/>
  <c r="AE666" i="1" s="1"/>
  <c r="AK666" i="1"/>
  <c r="A624" i="1"/>
  <c r="R624" i="1"/>
  <c r="S624" i="1"/>
  <c r="U624" i="1"/>
  <c r="X624" i="1"/>
  <c r="AA624" i="1" s="1"/>
  <c r="AF624" i="1"/>
  <c r="AG624" i="1"/>
  <c r="AE624" i="1" s="1"/>
  <c r="AK624" i="1"/>
  <c r="AN624" i="1" l="1"/>
  <c r="AN666" i="1"/>
  <c r="A1662" i="1"/>
  <c r="R1662" i="1"/>
  <c r="S1662" i="1"/>
  <c r="U1662" i="1"/>
  <c r="X1662" i="1"/>
  <c r="AA1662" i="1" s="1"/>
  <c r="AF1662" i="1"/>
  <c r="AG1662" i="1"/>
  <c r="AE1662" i="1" s="1"/>
  <c r="AK1662" i="1"/>
  <c r="D1662" i="1"/>
  <c r="C1662" i="1"/>
  <c r="A1571" i="1"/>
  <c r="R1571" i="1"/>
  <c r="S1571" i="1"/>
  <c r="U1571" i="1"/>
  <c r="X1571" i="1"/>
  <c r="AA1571" i="1" s="1"/>
  <c r="AF1571" i="1"/>
  <c r="AG1571" i="1"/>
  <c r="AE1571" i="1" s="1"/>
  <c r="AK1571" i="1"/>
  <c r="C457" i="1"/>
  <c r="D457" i="1"/>
  <c r="C1289" i="1"/>
  <c r="D1289" i="1"/>
  <c r="AN1662" i="1" l="1"/>
  <c r="AN1571" i="1"/>
  <c r="A87" i="1"/>
  <c r="R87" i="1"/>
  <c r="S87" i="1"/>
  <c r="U87" i="1"/>
  <c r="X87" i="1"/>
  <c r="AA87" i="1" s="1"/>
  <c r="AF87" i="1"/>
  <c r="AG87" i="1"/>
  <c r="AE87" i="1" s="1"/>
  <c r="AK87" i="1"/>
  <c r="AN87" i="1" l="1"/>
  <c r="D2059" i="1"/>
  <c r="C2059" i="1"/>
  <c r="A2059" i="1"/>
  <c r="R2059" i="1"/>
  <c r="S2059" i="1"/>
  <c r="U2059" i="1"/>
  <c r="X2059" i="1"/>
  <c r="AA2059" i="1" s="1"/>
  <c r="AF2059" i="1"/>
  <c r="AG2059" i="1"/>
  <c r="AE2059" i="1" s="1"/>
  <c r="AK2059" i="1"/>
  <c r="AM2059" i="1"/>
  <c r="AN2059" i="1" l="1"/>
  <c r="U359" i="1"/>
  <c r="A359" i="1"/>
  <c r="R359" i="1"/>
  <c r="S359" i="1"/>
  <c r="X359" i="1"/>
  <c r="AA359" i="1" s="1"/>
  <c r="AF359" i="1"/>
  <c r="AG359" i="1"/>
  <c r="AE359" i="1" s="1"/>
  <c r="AK359" i="1"/>
  <c r="AM359" i="1"/>
  <c r="A360" i="1"/>
  <c r="R360" i="1"/>
  <c r="S360" i="1"/>
  <c r="U360" i="1"/>
  <c r="X360" i="1"/>
  <c r="AA360" i="1" s="1"/>
  <c r="AF360" i="1"/>
  <c r="AG360" i="1"/>
  <c r="AE360" i="1" s="1"/>
  <c r="AK360" i="1"/>
  <c r="AM360" i="1"/>
  <c r="A719" i="1"/>
  <c r="R719" i="1"/>
  <c r="S719" i="1"/>
  <c r="U719" i="1"/>
  <c r="X719" i="1"/>
  <c r="AA719" i="1" s="1"/>
  <c r="AF719" i="1"/>
  <c r="AG719" i="1"/>
  <c r="AE719" i="1" s="1"/>
  <c r="AK719" i="1"/>
  <c r="AM719" i="1"/>
  <c r="AN359" i="1" l="1"/>
  <c r="AN360" i="1"/>
  <c r="AN719" i="1"/>
  <c r="A1462" i="1"/>
  <c r="R1462" i="1"/>
  <c r="S1462" i="1"/>
  <c r="U1462" i="1"/>
  <c r="X1462" i="1"/>
  <c r="AA1462" i="1" s="1"/>
  <c r="AF1462" i="1"/>
  <c r="AG1462" i="1"/>
  <c r="AE1462" i="1" s="1"/>
  <c r="AK1462" i="1"/>
  <c r="AM1462" i="1"/>
  <c r="C1462" i="1"/>
  <c r="A815" i="1"/>
  <c r="R815" i="1"/>
  <c r="S815" i="1"/>
  <c r="U815" i="1"/>
  <c r="X815" i="1"/>
  <c r="AA815" i="1" s="1"/>
  <c r="AF815" i="1"/>
  <c r="AG815" i="1"/>
  <c r="AE815" i="1" s="1"/>
  <c r="AK815" i="1"/>
  <c r="AM815" i="1"/>
  <c r="C815" i="1"/>
  <c r="A1403" i="1"/>
  <c r="R1403" i="1"/>
  <c r="S1403" i="1"/>
  <c r="U1403" i="1"/>
  <c r="X1403" i="1"/>
  <c r="AA1403" i="1" s="1"/>
  <c r="AF1403" i="1"/>
  <c r="AG1403" i="1"/>
  <c r="AE1403" i="1" s="1"/>
  <c r="AK1403" i="1"/>
  <c r="AM1403" i="1"/>
  <c r="C1403" i="1"/>
  <c r="A745" i="1"/>
  <c r="R745" i="1"/>
  <c r="S745" i="1"/>
  <c r="U745" i="1"/>
  <c r="X745" i="1"/>
  <c r="AA745" i="1" s="1"/>
  <c r="AF745" i="1"/>
  <c r="AG745" i="1"/>
  <c r="AE745" i="1" s="1"/>
  <c r="AK745" i="1"/>
  <c r="AM745" i="1"/>
  <c r="A553" i="1"/>
  <c r="R553" i="1"/>
  <c r="S553" i="1"/>
  <c r="U553" i="1"/>
  <c r="X553" i="1"/>
  <c r="AA553" i="1" s="1"/>
  <c r="AF553" i="1"/>
  <c r="AG553" i="1"/>
  <c r="AE553" i="1" s="1"/>
  <c r="AK553" i="1"/>
  <c r="AM553" i="1"/>
  <c r="A757" i="1"/>
  <c r="R757" i="1"/>
  <c r="S757" i="1"/>
  <c r="U757" i="1"/>
  <c r="X757" i="1"/>
  <c r="AA757" i="1" s="1"/>
  <c r="AF757" i="1"/>
  <c r="AG757" i="1"/>
  <c r="AE757" i="1" s="1"/>
  <c r="AK757" i="1"/>
  <c r="AM757" i="1"/>
  <c r="A1464" i="1"/>
  <c r="R1464" i="1"/>
  <c r="S1464" i="1"/>
  <c r="U1464" i="1"/>
  <c r="X1464" i="1"/>
  <c r="AA1464" i="1" s="1"/>
  <c r="AF1464" i="1"/>
  <c r="AG1464" i="1"/>
  <c r="AE1464" i="1" s="1"/>
  <c r="AK1464" i="1"/>
  <c r="A820" i="1"/>
  <c r="R820" i="1"/>
  <c r="S820" i="1"/>
  <c r="U820" i="1"/>
  <c r="X820" i="1"/>
  <c r="AA820" i="1" s="1"/>
  <c r="AF820" i="1"/>
  <c r="AG820" i="1"/>
  <c r="AE820" i="1" s="1"/>
  <c r="AK820" i="1"/>
  <c r="A1407" i="1"/>
  <c r="R1407" i="1"/>
  <c r="S1407" i="1"/>
  <c r="X1407" i="1"/>
  <c r="AA1407" i="1" s="1"/>
  <c r="AF1407" i="1"/>
  <c r="AG1407" i="1"/>
  <c r="AE1407" i="1" s="1"/>
  <c r="AK1407" i="1"/>
  <c r="AN757" i="1" l="1"/>
  <c r="AN1462" i="1"/>
  <c r="AN815" i="1"/>
  <c r="AN1403" i="1"/>
  <c r="AN553" i="1"/>
  <c r="AN745" i="1"/>
  <c r="AN820" i="1"/>
  <c r="AN1464" i="1"/>
  <c r="AN1407" i="1"/>
  <c r="A710" i="1"/>
  <c r="R710" i="1"/>
  <c r="S710" i="1"/>
  <c r="U710" i="1"/>
  <c r="X710" i="1"/>
  <c r="AA710" i="1" s="1"/>
  <c r="AF710" i="1"/>
  <c r="AG710" i="1"/>
  <c r="AE710" i="1" s="1"/>
  <c r="AK710" i="1"/>
  <c r="AM710" i="1"/>
  <c r="A418" i="1"/>
  <c r="R418" i="1"/>
  <c r="S418" i="1"/>
  <c r="U418" i="1"/>
  <c r="X418" i="1"/>
  <c r="AA418" i="1" s="1"/>
  <c r="AF418" i="1"/>
  <c r="AG418" i="1"/>
  <c r="AE418" i="1" s="1"/>
  <c r="AK418" i="1"/>
  <c r="D418" i="1"/>
  <c r="C418" i="1"/>
  <c r="A1316" i="1"/>
  <c r="R1316" i="1"/>
  <c r="S1316" i="1"/>
  <c r="U1316" i="1"/>
  <c r="X1316" i="1"/>
  <c r="AA1316" i="1" s="1"/>
  <c r="AF1316" i="1"/>
  <c r="AG1316" i="1"/>
  <c r="AE1316" i="1" s="1"/>
  <c r="AK1316" i="1"/>
  <c r="D1316" i="1"/>
  <c r="C1316" i="1"/>
  <c r="AN710" i="1" l="1"/>
  <c r="AN418" i="1"/>
  <c r="AN1316" i="1"/>
  <c r="A939" i="1"/>
  <c r="R939" i="1"/>
  <c r="S939" i="1"/>
  <c r="U939" i="1"/>
  <c r="X939" i="1"/>
  <c r="AA939" i="1" s="1"/>
  <c r="AF939" i="1"/>
  <c r="AG939" i="1"/>
  <c r="AE939" i="1" s="1"/>
  <c r="AK939" i="1"/>
  <c r="AM939" i="1"/>
  <c r="A938" i="1"/>
  <c r="R938" i="1"/>
  <c r="S938" i="1"/>
  <c r="U938" i="1"/>
  <c r="X938" i="1"/>
  <c r="AA938" i="1" s="1"/>
  <c r="AF938" i="1"/>
  <c r="AG938" i="1"/>
  <c r="AE938" i="1" s="1"/>
  <c r="AK938" i="1"/>
  <c r="AM938" i="1"/>
  <c r="C938" i="1"/>
  <c r="A933" i="1"/>
  <c r="R933" i="1"/>
  <c r="S933" i="1"/>
  <c r="U933" i="1"/>
  <c r="X933" i="1"/>
  <c r="AA933" i="1" s="1"/>
  <c r="AF933" i="1"/>
  <c r="AG933" i="1"/>
  <c r="AE933" i="1" s="1"/>
  <c r="AK933" i="1"/>
  <c r="AM933" i="1"/>
  <c r="A937" i="1"/>
  <c r="R937" i="1"/>
  <c r="S937" i="1"/>
  <c r="U937" i="1"/>
  <c r="X937" i="1"/>
  <c r="AA937" i="1" s="1"/>
  <c r="AF937" i="1"/>
  <c r="AG937" i="1"/>
  <c r="AE937" i="1" s="1"/>
  <c r="AK937" i="1"/>
  <c r="AM937" i="1"/>
  <c r="A935" i="1"/>
  <c r="R935" i="1"/>
  <c r="S935" i="1"/>
  <c r="U935" i="1"/>
  <c r="X935" i="1"/>
  <c r="AA935" i="1" s="1"/>
  <c r="AF935" i="1"/>
  <c r="AG935" i="1"/>
  <c r="AE935" i="1" s="1"/>
  <c r="AK935" i="1"/>
  <c r="AM935" i="1"/>
  <c r="A932" i="1"/>
  <c r="R932" i="1"/>
  <c r="S932" i="1"/>
  <c r="U932" i="1"/>
  <c r="X932" i="1"/>
  <c r="AA932" i="1" s="1"/>
  <c r="AF932" i="1"/>
  <c r="AG932" i="1"/>
  <c r="AE932" i="1" s="1"/>
  <c r="AK932" i="1"/>
  <c r="AM932" i="1"/>
  <c r="A934" i="1"/>
  <c r="R934" i="1"/>
  <c r="S934" i="1"/>
  <c r="U934" i="1"/>
  <c r="X934" i="1"/>
  <c r="AA934" i="1" s="1"/>
  <c r="AF934" i="1"/>
  <c r="AG934" i="1"/>
  <c r="AE934" i="1" s="1"/>
  <c r="AK934" i="1"/>
  <c r="AM934" i="1"/>
  <c r="A931" i="1"/>
  <c r="R931" i="1"/>
  <c r="S931" i="1"/>
  <c r="U931" i="1"/>
  <c r="X931" i="1"/>
  <c r="AA931" i="1" s="1"/>
  <c r="AF931" i="1"/>
  <c r="AG931" i="1"/>
  <c r="AE931" i="1" s="1"/>
  <c r="AK931" i="1"/>
  <c r="AM931" i="1"/>
  <c r="A930" i="1"/>
  <c r="R930" i="1"/>
  <c r="S930" i="1"/>
  <c r="U930" i="1"/>
  <c r="X930" i="1"/>
  <c r="AA930" i="1" s="1"/>
  <c r="AF930" i="1"/>
  <c r="AG930" i="1"/>
  <c r="AE930" i="1" s="1"/>
  <c r="AK930" i="1"/>
  <c r="AM930" i="1"/>
  <c r="A928" i="1"/>
  <c r="R928" i="1"/>
  <c r="S928" i="1"/>
  <c r="U928" i="1"/>
  <c r="X928" i="1"/>
  <c r="AA928" i="1" s="1"/>
  <c r="AF928" i="1"/>
  <c r="AG928" i="1"/>
  <c r="AE928" i="1" s="1"/>
  <c r="AK928" i="1"/>
  <c r="AM928" i="1"/>
  <c r="A929" i="1"/>
  <c r="R929" i="1"/>
  <c r="S929" i="1"/>
  <c r="U929" i="1"/>
  <c r="X929" i="1"/>
  <c r="AA929" i="1" s="1"/>
  <c r="AF929" i="1"/>
  <c r="AG929" i="1"/>
  <c r="AE929" i="1" s="1"/>
  <c r="AK929" i="1"/>
  <c r="AM929" i="1"/>
  <c r="A936" i="1"/>
  <c r="R936" i="1"/>
  <c r="S936" i="1"/>
  <c r="U936" i="1"/>
  <c r="X936" i="1"/>
  <c r="AA936" i="1" s="1"/>
  <c r="AF936" i="1"/>
  <c r="AG936" i="1"/>
  <c r="AE936" i="1" s="1"/>
  <c r="AK936" i="1"/>
  <c r="AM936" i="1"/>
  <c r="A926" i="1"/>
  <c r="R926" i="1"/>
  <c r="S926" i="1"/>
  <c r="U926" i="1"/>
  <c r="X926" i="1"/>
  <c r="AA926" i="1" s="1"/>
  <c r="AF926" i="1"/>
  <c r="AG926" i="1"/>
  <c r="AE926" i="1" s="1"/>
  <c r="AK926" i="1"/>
  <c r="AM926" i="1"/>
  <c r="A927" i="1"/>
  <c r="R927" i="1"/>
  <c r="S927" i="1"/>
  <c r="U927" i="1"/>
  <c r="X927" i="1"/>
  <c r="AA927" i="1" s="1"/>
  <c r="AF927" i="1"/>
  <c r="AG927" i="1"/>
  <c r="AE927" i="1" s="1"/>
  <c r="AK927" i="1"/>
  <c r="AM927" i="1"/>
  <c r="A925" i="1"/>
  <c r="R925" i="1"/>
  <c r="S925" i="1"/>
  <c r="U925" i="1"/>
  <c r="X925" i="1"/>
  <c r="AA925" i="1" s="1"/>
  <c r="AF925" i="1"/>
  <c r="AG925" i="1"/>
  <c r="AE925" i="1" s="1"/>
  <c r="AK925" i="1"/>
  <c r="AM925" i="1"/>
  <c r="A924" i="1"/>
  <c r="R924" i="1"/>
  <c r="S924" i="1"/>
  <c r="U924" i="1"/>
  <c r="X924" i="1"/>
  <c r="AA924" i="1" s="1"/>
  <c r="AF924" i="1"/>
  <c r="AG924" i="1"/>
  <c r="AE924" i="1" s="1"/>
  <c r="AK924" i="1"/>
  <c r="AM924" i="1"/>
  <c r="A944" i="1"/>
  <c r="R944" i="1"/>
  <c r="S944" i="1"/>
  <c r="U944" i="1"/>
  <c r="X944" i="1"/>
  <c r="AA944" i="1" s="1"/>
  <c r="AF944" i="1"/>
  <c r="AG944" i="1"/>
  <c r="AE944" i="1" s="1"/>
  <c r="AK944" i="1"/>
  <c r="AM944" i="1"/>
  <c r="A940" i="1"/>
  <c r="R940" i="1"/>
  <c r="S940" i="1"/>
  <c r="U940" i="1"/>
  <c r="X940" i="1"/>
  <c r="AA940" i="1" s="1"/>
  <c r="AF940" i="1"/>
  <c r="AG940" i="1"/>
  <c r="AE940" i="1" s="1"/>
  <c r="AK940" i="1"/>
  <c r="AM940" i="1"/>
  <c r="A875" i="1"/>
  <c r="R875" i="1"/>
  <c r="S875" i="1"/>
  <c r="U875" i="1"/>
  <c r="X875" i="1"/>
  <c r="AA875" i="1" s="1"/>
  <c r="AF875" i="1"/>
  <c r="AG875" i="1"/>
  <c r="AK875" i="1"/>
  <c r="A942" i="1"/>
  <c r="R942" i="1"/>
  <c r="S942" i="1"/>
  <c r="U942" i="1"/>
  <c r="X942" i="1"/>
  <c r="AA942" i="1" s="1"/>
  <c r="AF942" i="1"/>
  <c r="AG942" i="1"/>
  <c r="AE942" i="1" s="1"/>
  <c r="AK942" i="1"/>
  <c r="AM942" i="1"/>
  <c r="A1022" i="1"/>
  <c r="R1022" i="1"/>
  <c r="S1022" i="1"/>
  <c r="U1022" i="1"/>
  <c r="X1022" i="1"/>
  <c r="AA1022" i="1" s="1"/>
  <c r="AF1022" i="1"/>
  <c r="AG1022" i="1"/>
  <c r="AE1022" i="1" s="1"/>
  <c r="AK1022" i="1"/>
  <c r="A1091" i="1"/>
  <c r="R1091" i="1"/>
  <c r="S1091" i="1"/>
  <c r="U1091" i="1"/>
  <c r="X1091" i="1"/>
  <c r="AA1091" i="1" s="1"/>
  <c r="AF1091" i="1"/>
  <c r="AG1091" i="1"/>
  <c r="AK1091" i="1"/>
  <c r="AM1091" i="1"/>
  <c r="A941" i="1"/>
  <c r="R941" i="1"/>
  <c r="S941" i="1"/>
  <c r="U941" i="1"/>
  <c r="X941" i="1"/>
  <c r="AA941" i="1" s="1"/>
  <c r="AF941" i="1"/>
  <c r="AG941" i="1"/>
  <c r="AE941" i="1" s="1"/>
  <c r="AK941" i="1"/>
  <c r="AM941" i="1"/>
  <c r="A943" i="1"/>
  <c r="R943" i="1"/>
  <c r="S943" i="1"/>
  <c r="U943" i="1"/>
  <c r="X943" i="1"/>
  <c r="AA943" i="1" s="1"/>
  <c r="AF943" i="1"/>
  <c r="AG943" i="1"/>
  <c r="AE943" i="1" s="1"/>
  <c r="AK943" i="1"/>
  <c r="AM943" i="1"/>
  <c r="A990" i="1"/>
  <c r="R990" i="1"/>
  <c r="S990" i="1"/>
  <c r="U990" i="1"/>
  <c r="X990" i="1"/>
  <c r="AA990" i="1" s="1"/>
  <c r="AF990" i="1"/>
  <c r="AG990" i="1"/>
  <c r="AK990" i="1"/>
  <c r="D1982" i="1"/>
  <c r="C1982" i="1"/>
  <c r="A1982" i="1"/>
  <c r="R1982" i="1"/>
  <c r="S1982" i="1"/>
  <c r="U1982" i="1"/>
  <c r="X1982" i="1"/>
  <c r="AA1982" i="1" s="1"/>
  <c r="AF1982" i="1"/>
  <c r="AG1982" i="1"/>
  <c r="AE1982" i="1" s="1"/>
  <c r="AK1982" i="1"/>
  <c r="AE1091" i="1" l="1"/>
  <c r="AE875" i="1"/>
  <c r="AE990" i="1"/>
  <c r="AN938" i="1"/>
  <c r="AN939" i="1"/>
  <c r="AN933" i="1"/>
  <c r="AN935" i="1"/>
  <c r="AN937" i="1"/>
  <c r="AN932" i="1"/>
  <c r="AN931" i="1"/>
  <c r="AN934" i="1"/>
  <c r="AN930" i="1"/>
  <c r="AN928" i="1"/>
  <c r="AN929" i="1"/>
  <c r="AN936" i="1"/>
  <c r="AN926" i="1"/>
  <c r="AN927" i="1"/>
  <c r="AN924" i="1"/>
  <c r="AN925" i="1"/>
  <c r="AN944" i="1"/>
  <c r="AN940" i="1"/>
  <c r="AN875" i="1"/>
  <c r="AN942" i="1"/>
  <c r="AN1022" i="1"/>
  <c r="AN1091" i="1"/>
  <c r="AN941" i="1"/>
  <c r="AN943" i="1"/>
  <c r="AN990" i="1"/>
  <c r="AN1982" i="1"/>
  <c r="AK358" i="1" l="1"/>
  <c r="A358" i="1"/>
  <c r="R358" i="1"/>
  <c r="S358" i="1"/>
  <c r="U358" i="1"/>
  <c r="X358" i="1"/>
  <c r="AA358" i="1" s="1"/>
  <c r="AF358" i="1"/>
  <c r="AG358" i="1"/>
  <c r="AE358" i="1" s="1"/>
  <c r="AM358" i="1" l="1"/>
  <c r="AN358" i="1" s="1"/>
  <c r="A498" i="1" l="1"/>
  <c r="R498" i="1"/>
  <c r="S498" i="1"/>
  <c r="U498" i="1"/>
  <c r="X498" i="1"/>
  <c r="AA498" i="1" s="1"/>
  <c r="AF498" i="1"/>
  <c r="AG498" i="1"/>
  <c r="AE498" i="1" s="1"/>
  <c r="AK498" i="1"/>
  <c r="A1287" i="1"/>
  <c r="R1287" i="1"/>
  <c r="S1287" i="1"/>
  <c r="X1287" i="1"/>
  <c r="AA1287" i="1" s="1"/>
  <c r="AF1287" i="1"/>
  <c r="AG1287" i="1"/>
  <c r="AE1287" i="1" s="1"/>
  <c r="AK1287" i="1"/>
  <c r="AN498" i="1" l="1"/>
  <c r="AN1287" i="1"/>
  <c r="A355" i="1" l="1"/>
  <c r="R355" i="1"/>
  <c r="S355" i="1"/>
  <c r="U355" i="1"/>
  <c r="X355" i="1"/>
  <c r="AA355" i="1" s="1"/>
  <c r="AF355" i="1"/>
  <c r="AG355" i="1"/>
  <c r="AK355" i="1"/>
  <c r="AN355" i="1" l="1"/>
  <c r="A508" i="1"/>
  <c r="R508" i="1"/>
  <c r="S508" i="1"/>
  <c r="U508" i="1"/>
  <c r="X508" i="1"/>
  <c r="AA508" i="1" s="1"/>
  <c r="AF508" i="1"/>
  <c r="AG508" i="1"/>
  <c r="AE508" i="1" s="1"/>
  <c r="AK508" i="1"/>
  <c r="AM508" i="1"/>
  <c r="AN508" i="1" l="1"/>
  <c r="A474" i="1"/>
  <c r="R474" i="1"/>
  <c r="S474" i="1"/>
  <c r="U474" i="1"/>
  <c r="X474" i="1"/>
  <c r="AA474" i="1" s="1"/>
  <c r="AF474" i="1"/>
  <c r="AG474" i="1"/>
  <c r="AK474" i="1"/>
  <c r="A509" i="1"/>
  <c r="R509" i="1"/>
  <c r="S509" i="1"/>
  <c r="U509" i="1"/>
  <c r="X509" i="1"/>
  <c r="AA509" i="1" s="1"/>
  <c r="AF509" i="1"/>
  <c r="AG509" i="1"/>
  <c r="AK509" i="1"/>
  <c r="AN509" i="1" l="1"/>
  <c r="AN474" i="1"/>
  <c r="A586" i="1"/>
  <c r="R586" i="1"/>
  <c r="S586" i="1"/>
  <c r="X586" i="1"/>
  <c r="AA586" i="1" s="1"/>
  <c r="AF586" i="1"/>
  <c r="AG586" i="1"/>
  <c r="AE586" i="1" s="1"/>
  <c r="AK586" i="1"/>
  <c r="AN586" i="1" l="1"/>
  <c r="A552" i="1"/>
  <c r="R552" i="1"/>
  <c r="S552" i="1"/>
  <c r="U552" i="1"/>
  <c r="X552" i="1"/>
  <c r="AA552" i="1" s="1"/>
  <c r="AF552" i="1"/>
  <c r="AG552" i="1"/>
  <c r="AE552" i="1" s="1"/>
  <c r="AK552" i="1"/>
  <c r="AM552" i="1"/>
  <c r="AN552" i="1" l="1"/>
  <c r="A1196" i="1"/>
  <c r="R1196" i="1"/>
  <c r="S1196" i="1"/>
  <c r="U1196" i="1"/>
  <c r="X1196" i="1"/>
  <c r="AA1196" i="1" s="1"/>
  <c r="AF1196" i="1"/>
  <c r="AG1196" i="1"/>
  <c r="AE1196" i="1" s="1"/>
  <c r="AK1196" i="1"/>
  <c r="A1197" i="1"/>
  <c r="R1197" i="1"/>
  <c r="S1197" i="1"/>
  <c r="U1197" i="1"/>
  <c r="X1197" i="1"/>
  <c r="AA1197" i="1" s="1"/>
  <c r="AF1197" i="1"/>
  <c r="AG1197" i="1"/>
  <c r="AE1197" i="1" s="1"/>
  <c r="AK1197" i="1"/>
  <c r="A1183" i="1"/>
  <c r="R1183" i="1"/>
  <c r="S1183" i="1"/>
  <c r="U1183" i="1"/>
  <c r="X1183" i="1"/>
  <c r="AA1183" i="1" s="1"/>
  <c r="AF1183" i="1"/>
  <c r="AG1183" i="1"/>
  <c r="AE1183" i="1" s="1"/>
  <c r="AK1183" i="1"/>
  <c r="A1184" i="1"/>
  <c r="R1184" i="1"/>
  <c r="S1184" i="1"/>
  <c r="U1184" i="1"/>
  <c r="X1184" i="1"/>
  <c r="AA1184" i="1" s="1"/>
  <c r="AF1184" i="1"/>
  <c r="AG1184" i="1"/>
  <c r="AE1184" i="1" s="1"/>
  <c r="AK1184" i="1"/>
  <c r="A1245" i="1"/>
  <c r="R1245" i="1"/>
  <c r="S1245" i="1"/>
  <c r="U1245" i="1"/>
  <c r="X1245" i="1"/>
  <c r="AA1245" i="1" s="1"/>
  <c r="AF1245" i="1"/>
  <c r="AG1245" i="1"/>
  <c r="AE1245" i="1" s="1"/>
  <c r="AK1245" i="1"/>
  <c r="A1131" i="1"/>
  <c r="R1131" i="1"/>
  <c r="S1131" i="1"/>
  <c r="U1131" i="1"/>
  <c r="X1131" i="1"/>
  <c r="AA1131" i="1" s="1"/>
  <c r="AF1131" i="1"/>
  <c r="AG1131" i="1"/>
  <c r="AE1131" i="1" s="1"/>
  <c r="AK1131" i="1"/>
  <c r="A2022" i="1"/>
  <c r="R2022" i="1"/>
  <c r="S2022" i="1"/>
  <c r="U2022" i="1"/>
  <c r="X2022" i="1"/>
  <c r="AA2022" i="1" s="1"/>
  <c r="AF2022" i="1"/>
  <c r="AG2022" i="1"/>
  <c r="AE2022" i="1" s="1"/>
  <c r="AK2022" i="1"/>
  <c r="D2022" i="1"/>
  <c r="C2022" i="1"/>
  <c r="A797" i="1"/>
  <c r="R797" i="1"/>
  <c r="S797" i="1"/>
  <c r="U797" i="1"/>
  <c r="X797" i="1"/>
  <c r="AA797" i="1" s="1"/>
  <c r="AF797" i="1"/>
  <c r="AG797" i="1"/>
  <c r="AE797" i="1" s="1"/>
  <c r="AK797" i="1"/>
  <c r="A402" i="1"/>
  <c r="R402" i="1"/>
  <c r="S402" i="1"/>
  <c r="U402" i="1"/>
  <c r="X402" i="1"/>
  <c r="AA402" i="1" s="1"/>
  <c r="AF402" i="1"/>
  <c r="AG402" i="1"/>
  <c r="AE402" i="1" s="1"/>
  <c r="AK402" i="1"/>
  <c r="A375" i="1"/>
  <c r="R375" i="1"/>
  <c r="S375" i="1"/>
  <c r="U375" i="1"/>
  <c r="X375" i="1"/>
  <c r="AA375" i="1" s="1"/>
  <c r="AF375" i="1"/>
  <c r="AG375" i="1"/>
  <c r="AK375" i="1"/>
  <c r="AN1196" i="1" l="1"/>
  <c r="AN1197" i="1"/>
  <c r="AN1183" i="1"/>
  <c r="AN1184" i="1"/>
  <c r="AN1245" i="1"/>
  <c r="AN1131" i="1"/>
  <c r="AN797" i="1"/>
  <c r="AN2022" i="1"/>
  <c r="AN402" i="1"/>
  <c r="AN375" i="1"/>
  <c r="A476" i="1"/>
  <c r="R476" i="1"/>
  <c r="S476" i="1"/>
  <c r="U476" i="1"/>
  <c r="X476" i="1"/>
  <c r="AA476" i="1" s="1"/>
  <c r="AF476" i="1"/>
  <c r="AG476" i="1"/>
  <c r="AK476" i="1"/>
  <c r="AN476" i="1" l="1"/>
  <c r="D1686" i="1"/>
  <c r="C1686" i="1"/>
  <c r="A1686" i="1"/>
  <c r="R1686" i="1"/>
  <c r="S1686" i="1"/>
  <c r="U1686" i="1"/>
  <c r="X1686" i="1"/>
  <c r="AA1686" i="1" s="1"/>
  <c r="AF1686" i="1"/>
  <c r="AG1686" i="1"/>
  <c r="AE1686" i="1" s="1"/>
  <c r="AK1686" i="1"/>
  <c r="AM1686" i="1"/>
  <c r="A1986" i="1"/>
  <c r="R1986" i="1"/>
  <c r="S1986" i="1"/>
  <c r="U1986" i="1"/>
  <c r="X1986" i="1"/>
  <c r="AA1986" i="1" s="1"/>
  <c r="AF1986" i="1"/>
  <c r="AG1986" i="1"/>
  <c r="AE1986" i="1" s="1"/>
  <c r="AK1986" i="1"/>
  <c r="AM1986" i="1"/>
  <c r="U1548" i="1"/>
  <c r="AN1686" i="1" l="1"/>
  <c r="AN1986" i="1"/>
  <c r="A1685" i="1"/>
  <c r="R1685" i="1"/>
  <c r="S1685" i="1"/>
  <c r="U1685" i="1"/>
  <c r="X1685" i="1"/>
  <c r="AA1685" i="1" s="1"/>
  <c r="AF1685" i="1"/>
  <c r="AG1685" i="1"/>
  <c r="AE1685" i="1" s="1"/>
  <c r="AK1685" i="1"/>
  <c r="AM1685" i="1"/>
  <c r="A702" i="1"/>
  <c r="R702" i="1"/>
  <c r="S702" i="1"/>
  <c r="U702" i="1"/>
  <c r="X702" i="1"/>
  <c r="AA702" i="1" s="1"/>
  <c r="AF702" i="1"/>
  <c r="AG702" i="1"/>
  <c r="AE702" i="1" s="1"/>
  <c r="AK702" i="1"/>
  <c r="AM702" i="1"/>
  <c r="A756" i="1"/>
  <c r="R756" i="1"/>
  <c r="S756" i="1"/>
  <c r="U756" i="1"/>
  <c r="X756" i="1"/>
  <c r="AA756" i="1" s="1"/>
  <c r="AF756" i="1"/>
  <c r="AG756" i="1"/>
  <c r="AE756" i="1" s="1"/>
  <c r="AK756" i="1"/>
  <c r="AM756" i="1"/>
  <c r="A551" i="1"/>
  <c r="R551" i="1"/>
  <c r="S551" i="1"/>
  <c r="U551" i="1"/>
  <c r="X551" i="1"/>
  <c r="AA551" i="1" s="1"/>
  <c r="AF551" i="1"/>
  <c r="AG551" i="1"/>
  <c r="AE551" i="1" s="1"/>
  <c r="AK551" i="1"/>
  <c r="AM551" i="1"/>
  <c r="AN702" i="1" l="1"/>
  <c r="AN1685" i="1"/>
  <c r="AN551" i="1"/>
  <c r="AN756" i="1"/>
  <c r="A1307" i="1"/>
  <c r="R1307" i="1"/>
  <c r="S1307" i="1"/>
  <c r="U1307" i="1"/>
  <c r="X1307" i="1"/>
  <c r="AA1307" i="1" s="1"/>
  <c r="AF1307" i="1"/>
  <c r="AG1307" i="1"/>
  <c r="AE1307" i="1" s="1"/>
  <c r="AK1307" i="1"/>
  <c r="A1195" i="1"/>
  <c r="R1195" i="1"/>
  <c r="S1195" i="1"/>
  <c r="U1195" i="1"/>
  <c r="X1195" i="1"/>
  <c r="AA1195" i="1" s="1"/>
  <c r="AF1195" i="1"/>
  <c r="AG1195" i="1"/>
  <c r="AE1195" i="1" s="1"/>
  <c r="AK1195" i="1"/>
  <c r="U1141" i="1"/>
  <c r="X1141" i="1"/>
  <c r="AA1141" i="1" s="1"/>
  <c r="A1141" i="1"/>
  <c r="R1141" i="1"/>
  <c r="S1141" i="1"/>
  <c r="AF1141" i="1"/>
  <c r="AG1141" i="1"/>
  <c r="AE1141" i="1" s="1"/>
  <c r="AK1141" i="1"/>
  <c r="AM1141" i="1"/>
  <c r="A1488" i="1"/>
  <c r="R1488" i="1"/>
  <c r="S1488" i="1"/>
  <c r="U1488" i="1"/>
  <c r="X1488" i="1"/>
  <c r="AA1488" i="1" s="1"/>
  <c r="AF1488" i="1"/>
  <c r="AG1488" i="1"/>
  <c r="AE1488" i="1" s="1"/>
  <c r="AK1488" i="1"/>
  <c r="A836" i="1"/>
  <c r="R836" i="1"/>
  <c r="S836" i="1"/>
  <c r="U836" i="1"/>
  <c r="X836" i="1"/>
  <c r="AA836" i="1" s="1"/>
  <c r="AF836" i="1"/>
  <c r="AG836" i="1"/>
  <c r="AE836" i="1" s="1"/>
  <c r="AK836" i="1"/>
  <c r="A1425" i="1"/>
  <c r="R1425" i="1"/>
  <c r="S1425" i="1"/>
  <c r="U1425" i="1"/>
  <c r="X1425" i="1"/>
  <c r="AA1425" i="1" s="1"/>
  <c r="AF1425" i="1"/>
  <c r="AG1425" i="1"/>
  <c r="AE1425" i="1" s="1"/>
  <c r="AK1425" i="1"/>
  <c r="A1448" i="1"/>
  <c r="R1448" i="1"/>
  <c r="S1448" i="1"/>
  <c r="U1448" i="1"/>
  <c r="X1448" i="1"/>
  <c r="AA1448" i="1" s="1"/>
  <c r="AF1448" i="1"/>
  <c r="AG1448" i="1"/>
  <c r="AE1448" i="1" s="1"/>
  <c r="AK1448" i="1"/>
  <c r="A804" i="1"/>
  <c r="R804" i="1"/>
  <c r="S804" i="1"/>
  <c r="U804" i="1"/>
  <c r="X804" i="1"/>
  <c r="AA804" i="1" s="1"/>
  <c r="AF804" i="1"/>
  <c r="AG804" i="1"/>
  <c r="AE804" i="1" s="1"/>
  <c r="AK804" i="1"/>
  <c r="A1386" i="1"/>
  <c r="R1386" i="1"/>
  <c r="S1386" i="1"/>
  <c r="U1386" i="1"/>
  <c r="X1386" i="1"/>
  <c r="AA1386" i="1" s="1"/>
  <c r="AF1386" i="1"/>
  <c r="AG1386" i="1"/>
  <c r="AE1386" i="1" s="1"/>
  <c r="AK1386" i="1"/>
  <c r="AN1307" i="1" l="1"/>
  <c r="AN1141" i="1"/>
  <c r="AN1195" i="1"/>
  <c r="AN1425" i="1"/>
  <c r="AN836" i="1"/>
  <c r="AN1488" i="1"/>
  <c r="AN1386" i="1"/>
  <c r="AN804" i="1"/>
  <c r="AN1448" i="1"/>
  <c r="A653" i="1" l="1"/>
  <c r="R653" i="1"/>
  <c r="S653" i="1"/>
  <c r="U653" i="1"/>
  <c r="X653" i="1"/>
  <c r="AA653" i="1" s="1"/>
  <c r="AF653" i="1"/>
  <c r="AG653" i="1"/>
  <c r="AE653" i="1" s="1"/>
  <c r="AK653" i="1"/>
  <c r="AN653" i="1" l="1"/>
  <c r="U1193" i="1"/>
  <c r="A511" i="1" l="1"/>
  <c r="R511" i="1"/>
  <c r="S511" i="1"/>
  <c r="U511" i="1"/>
  <c r="X511" i="1"/>
  <c r="AA511" i="1" s="1"/>
  <c r="AF511" i="1"/>
  <c r="AG511" i="1"/>
  <c r="AE511" i="1" s="1"/>
  <c r="AK511" i="1"/>
  <c r="AM511" i="1"/>
  <c r="AN511" i="1" l="1"/>
  <c r="A619" i="1"/>
  <c r="R619" i="1"/>
  <c r="S619" i="1"/>
  <c r="U619" i="1"/>
  <c r="X619" i="1"/>
  <c r="AA619" i="1" s="1"/>
  <c r="AF619" i="1"/>
  <c r="AG619" i="1"/>
  <c r="AE619" i="1" s="1"/>
  <c r="AK619" i="1"/>
  <c r="AM619" i="1"/>
  <c r="AN619" i="1" l="1"/>
  <c r="A486" i="1"/>
  <c r="R486" i="1"/>
  <c r="S486" i="1"/>
  <c r="U486" i="1"/>
  <c r="X486" i="1"/>
  <c r="AA486" i="1" s="1"/>
  <c r="AF486" i="1"/>
  <c r="AG486" i="1"/>
  <c r="AE486" i="1" s="1"/>
  <c r="AK486" i="1"/>
  <c r="AM486" i="1"/>
  <c r="D486" i="1"/>
  <c r="C486" i="1"/>
  <c r="A701" i="1"/>
  <c r="R701" i="1"/>
  <c r="S701" i="1"/>
  <c r="U701" i="1"/>
  <c r="X701" i="1"/>
  <c r="AA701" i="1" s="1"/>
  <c r="AF701" i="1"/>
  <c r="AG701" i="1"/>
  <c r="AE701" i="1" s="1"/>
  <c r="AK701" i="1"/>
  <c r="AM701" i="1"/>
  <c r="A1946" i="1"/>
  <c r="R1946" i="1"/>
  <c r="S1946" i="1"/>
  <c r="U1946" i="1"/>
  <c r="X1946" i="1"/>
  <c r="AA1946" i="1" s="1"/>
  <c r="AF1946" i="1"/>
  <c r="AG1946" i="1"/>
  <c r="AE1946" i="1" s="1"/>
  <c r="AK1946" i="1"/>
  <c r="AM1946" i="1"/>
  <c r="AN486" i="1" l="1"/>
  <c r="AN701" i="1"/>
  <c r="AN1946" i="1"/>
  <c r="A638" i="1"/>
  <c r="R638" i="1"/>
  <c r="S638" i="1"/>
  <c r="U638" i="1"/>
  <c r="X638" i="1"/>
  <c r="AA638" i="1" s="1"/>
  <c r="AF638" i="1"/>
  <c r="AG638" i="1"/>
  <c r="AE638" i="1" s="1"/>
  <c r="AK638" i="1"/>
  <c r="AM638" i="1"/>
  <c r="A607" i="1"/>
  <c r="R607" i="1"/>
  <c r="S607" i="1"/>
  <c r="U607" i="1"/>
  <c r="X607" i="1"/>
  <c r="AA607" i="1" s="1"/>
  <c r="AF607" i="1"/>
  <c r="AG607" i="1"/>
  <c r="AE607" i="1" s="1"/>
  <c r="AK607" i="1"/>
  <c r="AM607" i="1"/>
  <c r="A457" i="1"/>
  <c r="R457" i="1"/>
  <c r="S457" i="1"/>
  <c r="U457" i="1"/>
  <c r="X457" i="1"/>
  <c r="AA457" i="1" s="1"/>
  <c r="AF457" i="1"/>
  <c r="AG457" i="1"/>
  <c r="AE457" i="1" s="1"/>
  <c r="AK457" i="1"/>
  <c r="AN638" i="1" l="1"/>
  <c r="AN607" i="1"/>
  <c r="AN457" i="1"/>
  <c r="A620" i="1"/>
  <c r="R620" i="1"/>
  <c r="S620" i="1"/>
  <c r="U620" i="1"/>
  <c r="X620" i="1"/>
  <c r="AA620" i="1" s="1"/>
  <c r="AF620" i="1"/>
  <c r="AG620" i="1"/>
  <c r="AE620" i="1" s="1"/>
  <c r="AK620" i="1"/>
  <c r="AM620" i="1"/>
  <c r="A584" i="1"/>
  <c r="R584" i="1"/>
  <c r="S584" i="1"/>
  <c r="U584" i="1"/>
  <c r="X584" i="1"/>
  <c r="AA584" i="1" s="1"/>
  <c r="AF584" i="1"/>
  <c r="AG584" i="1"/>
  <c r="AE584" i="1" s="1"/>
  <c r="AK584" i="1"/>
  <c r="AM584" i="1"/>
  <c r="A1178" i="1"/>
  <c r="R1178" i="1"/>
  <c r="S1178" i="1"/>
  <c r="U1178" i="1"/>
  <c r="X1178" i="1"/>
  <c r="AA1178" i="1" s="1"/>
  <c r="AF1178" i="1"/>
  <c r="AG1178" i="1"/>
  <c r="AE1178" i="1" s="1"/>
  <c r="AK1178" i="1"/>
  <c r="AM1178" i="1"/>
  <c r="AN620" i="1" l="1"/>
  <c r="AN584" i="1"/>
  <c r="AN1178" i="1"/>
  <c r="AK649" i="1"/>
  <c r="A1256" i="1"/>
  <c r="R1256" i="1"/>
  <c r="S1256" i="1"/>
  <c r="U1256" i="1"/>
  <c r="X1256" i="1"/>
  <c r="AA1256" i="1" s="1"/>
  <c r="AF1256" i="1"/>
  <c r="AG1256" i="1"/>
  <c r="AK1256" i="1"/>
  <c r="D1256" i="1"/>
  <c r="C1256" i="1"/>
  <c r="A649" i="1"/>
  <c r="R649" i="1"/>
  <c r="S649" i="1"/>
  <c r="U649" i="1"/>
  <c r="X649" i="1"/>
  <c r="AA649" i="1" s="1"/>
  <c r="AF649" i="1"/>
  <c r="AG649" i="1"/>
  <c r="AE649" i="1" s="1"/>
  <c r="AM649" i="1" l="1"/>
  <c r="AN649" i="1" s="1"/>
  <c r="AN1256" i="1"/>
  <c r="A1214" i="1" l="1"/>
  <c r="R1214" i="1"/>
  <c r="S1214" i="1"/>
  <c r="U1214" i="1"/>
  <c r="X1214" i="1"/>
  <c r="AA1214" i="1" s="1"/>
  <c r="AF1214" i="1"/>
  <c r="AG1214" i="1"/>
  <c r="AE1214" i="1" s="1"/>
  <c r="AK1214" i="1"/>
  <c r="AM1214" i="1"/>
  <c r="A824" i="1"/>
  <c r="R824" i="1"/>
  <c r="S824" i="1"/>
  <c r="U824" i="1"/>
  <c r="X824" i="1"/>
  <c r="AA824" i="1" s="1"/>
  <c r="AF824" i="1"/>
  <c r="AG824" i="1"/>
  <c r="AE824" i="1" s="1"/>
  <c r="AK824" i="1"/>
  <c r="A1468" i="1"/>
  <c r="R1468" i="1"/>
  <c r="S1468" i="1"/>
  <c r="U1468" i="1"/>
  <c r="X1468" i="1"/>
  <c r="AA1468" i="1" s="1"/>
  <c r="AF1468" i="1"/>
  <c r="AG1468" i="1"/>
  <c r="AE1468" i="1" s="1"/>
  <c r="AK1468" i="1"/>
  <c r="A1412" i="1"/>
  <c r="R1412" i="1"/>
  <c r="S1412" i="1"/>
  <c r="U1412" i="1"/>
  <c r="X1412" i="1"/>
  <c r="AA1412" i="1" s="1"/>
  <c r="AF1412" i="1"/>
  <c r="AG1412" i="1"/>
  <c r="AE1412" i="1" s="1"/>
  <c r="AK1412" i="1"/>
  <c r="A1154" i="1"/>
  <c r="R1154" i="1"/>
  <c r="S1154" i="1"/>
  <c r="U1154" i="1"/>
  <c r="X1154" i="1"/>
  <c r="AA1154" i="1" s="1"/>
  <c r="AF1154" i="1"/>
  <c r="AG1154" i="1"/>
  <c r="AE1154" i="1" s="1"/>
  <c r="AK1154" i="1"/>
  <c r="AM1154" i="1"/>
  <c r="A1153" i="1"/>
  <c r="R1153" i="1"/>
  <c r="S1153" i="1"/>
  <c r="U1153" i="1"/>
  <c r="X1153" i="1"/>
  <c r="AA1153" i="1" s="1"/>
  <c r="AF1153" i="1"/>
  <c r="AG1153" i="1"/>
  <c r="AE1153" i="1" s="1"/>
  <c r="AK1153" i="1"/>
  <c r="AM1153" i="1"/>
  <c r="A361" i="1"/>
  <c r="R361" i="1"/>
  <c r="S361" i="1"/>
  <c r="U361" i="1"/>
  <c r="X361" i="1"/>
  <c r="AA361" i="1" s="1"/>
  <c r="AF361" i="1"/>
  <c r="AG361" i="1"/>
  <c r="AK361" i="1"/>
  <c r="A1130" i="1"/>
  <c r="R1130" i="1"/>
  <c r="S1130" i="1"/>
  <c r="U1130" i="1"/>
  <c r="X1130" i="1"/>
  <c r="AA1130" i="1" s="1"/>
  <c r="AF1130" i="1"/>
  <c r="AG1130" i="1"/>
  <c r="AE1130" i="1" s="1"/>
  <c r="AK1130" i="1"/>
  <c r="AN1214" i="1" l="1"/>
  <c r="AN824" i="1"/>
  <c r="AN1468" i="1"/>
  <c r="AN1412" i="1"/>
  <c r="AN1154" i="1"/>
  <c r="AN1153" i="1"/>
  <c r="AN1130" i="1"/>
  <c r="AN361" i="1"/>
  <c r="A1257" i="1"/>
  <c r="R1257" i="1"/>
  <c r="S1257" i="1"/>
  <c r="U1257" i="1"/>
  <c r="X1257" i="1"/>
  <c r="AA1257" i="1" s="1"/>
  <c r="AF1257" i="1"/>
  <c r="AG1257" i="1"/>
  <c r="AK1257" i="1"/>
  <c r="A688" i="1"/>
  <c r="R688" i="1"/>
  <c r="S688" i="1"/>
  <c r="U688" i="1"/>
  <c r="X688" i="1"/>
  <c r="AA688" i="1" s="1"/>
  <c r="AF688" i="1"/>
  <c r="AG688" i="1"/>
  <c r="AE688" i="1" s="1"/>
  <c r="AK688" i="1"/>
  <c r="AM688" i="1"/>
  <c r="A577" i="1"/>
  <c r="R577" i="1"/>
  <c r="S577" i="1"/>
  <c r="U577" i="1"/>
  <c r="X577" i="1"/>
  <c r="AA577" i="1" s="1"/>
  <c r="AF577" i="1"/>
  <c r="AG577" i="1"/>
  <c r="AE577" i="1" s="1"/>
  <c r="AK577" i="1"/>
  <c r="AM577" i="1"/>
  <c r="AN1257" i="1" l="1"/>
  <c r="AN577" i="1"/>
  <c r="AN688" i="1"/>
  <c r="D2117" i="1" l="1"/>
  <c r="C2117" i="1"/>
  <c r="A2117" i="1"/>
  <c r="R2117" i="1"/>
  <c r="S2117" i="1"/>
  <c r="U2117" i="1"/>
  <c r="X2117" i="1"/>
  <c r="AA2117" i="1" s="1"/>
  <c r="AF2117" i="1"/>
  <c r="AG2117" i="1"/>
  <c r="AE2117" i="1" s="1"/>
  <c r="AK2117" i="1"/>
  <c r="AM2117" i="1"/>
  <c r="A421" i="1"/>
  <c r="R421" i="1"/>
  <c r="S421" i="1"/>
  <c r="U421" i="1"/>
  <c r="X421" i="1"/>
  <c r="AA421" i="1" s="1"/>
  <c r="AF421" i="1"/>
  <c r="AG421" i="1"/>
  <c r="AE421" i="1" s="1"/>
  <c r="AK421" i="1"/>
  <c r="A735" i="1"/>
  <c r="R735" i="1"/>
  <c r="S735" i="1"/>
  <c r="U735" i="1"/>
  <c r="X735" i="1"/>
  <c r="AA735" i="1" s="1"/>
  <c r="AF735" i="1"/>
  <c r="AG735" i="1"/>
  <c r="AE735" i="1" s="1"/>
  <c r="AK735" i="1"/>
  <c r="AM735" i="1"/>
  <c r="A639" i="1"/>
  <c r="R639" i="1"/>
  <c r="S639" i="1"/>
  <c r="U639" i="1"/>
  <c r="X639" i="1"/>
  <c r="AA639" i="1" s="1"/>
  <c r="AF639" i="1"/>
  <c r="AG639" i="1"/>
  <c r="AE639" i="1" s="1"/>
  <c r="AK639" i="1"/>
  <c r="AM639" i="1"/>
  <c r="A205" i="1"/>
  <c r="R205" i="1"/>
  <c r="S205" i="1"/>
  <c r="U205" i="1"/>
  <c r="X205" i="1"/>
  <c r="AA205" i="1" s="1"/>
  <c r="AF205" i="1"/>
  <c r="AG205" i="1"/>
  <c r="AE205" i="1" s="1"/>
  <c r="AK205" i="1"/>
  <c r="AM205" i="1"/>
  <c r="C48" i="1"/>
  <c r="A48" i="1"/>
  <c r="R48" i="1"/>
  <c r="S48" i="1"/>
  <c r="U48" i="1"/>
  <c r="X48" i="1"/>
  <c r="AA48" i="1" s="1"/>
  <c r="AF48" i="1"/>
  <c r="AG48" i="1"/>
  <c r="AE48" i="1" s="1"/>
  <c r="AK48" i="1"/>
  <c r="D1972" i="1"/>
  <c r="C1972" i="1"/>
  <c r="D1973" i="1"/>
  <c r="C1973" i="1"/>
  <c r="D2054" i="1"/>
  <c r="C2054" i="1"/>
  <c r="D2084" i="1"/>
  <c r="C2084" i="1"/>
  <c r="D1987" i="1"/>
  <c r="C1987" i="1"/>
  <c r="D2055" i="1"/>
  <c r="C2055" i="1"/>
  <c r="D2103" i="1"/>
  <c r="C2103" i="1"/>
  <c r="A2103" i="1"/>
  <c r="A2055" i="1"/>
  <c r="A1987" i="1"/>
  <c r="A2084" i="1"/>
  <c r="A2054" i="1"/>
  <c r="A1973" i="1"/>
  <c r="A1972" i="1"/>
  <c r="R2103" i="1"/>
  <c r="R2055" i="1"/>
  <c r="R1987" i="1"/>
  <c r="R2084" i="1"/>
  <c r="R2054" i="1"/>
  <c r="R1973" i="1"/>
  <c r="R1972" i="1"/>
  <c r="S2103" i="1"/>
  <c r="S2055" i="1"/>
  <c r="S1987" i="1"/>
  <c r="S2084" i="1"/>
  <c r="S2054" i="1"/>
  <c r="S1973" i="1"/>
  <c r="S1972" i="1"/>
  <c r="U2103" i="1"/>
  <c r="U2055" i="1"/>
  <c r="U1987" i="1"/>
  <c r="U2084" i="1"/>
  <c r="U2054" i="1"/>
  <c r="U1973" i="1"/>
  <c r="U1972" i="1"/>
  <c r="X2103" i="1"/>
  <c r="AA2103" i="1" s="1"/>
  <c r="X2055" i="1"/>
  <c r="AA2055" i="1" s="1"/>
  <c r="X1987" i="1"/>
  <c r="AA1987" i="1" s="1"/>
  <c r="X2084" i="1"/>
  <c r="AA2084" i="1" s="1"/>
  <c r="X2054" i="1"/>
  <c r="AA2054" i="1" s="1"/>
  <c r="X1973" i="1"/>
  <c r="AA1973" i="1" s="1"/>
  <c r="X1972" i="1"/>
  <c r="AA1972" i="1" s="1"/>
  <c r="AF2103" i="1"/>
  <c r="AF2055" i="1"/>
  <c r="AF1987" i="1"/>
  <c r="AF2084" i="1"/>
  <c r="AF2054" i="1"/>
  <c r="AF1973" i="1"/>
  <c r="AF1972" i="1"/>
  <c r="AG2103" i="1"/>
  <c r="AE2103" i="1" s="1"/>
  <c r="AG2055" i="1"/>
  <c r="AE2055" i="1" s="1"/>
  <c r="AG1987" i="1"/>
  <c r="AE1987" i="1" s="1"/>
  <c r="AG2084" i="1"/>
  <c r="AE2084" i="1" s="1"/>
  <c r="AG2054" i="1"/>
  <c r="AE2054" i="1" s="1"/>
  <c r="AG1973" i="1"/>
  <c r="AE1973" i="1" s="1"/>
  <c r="AG1972" i="1"/>
  <c r="AE1972" i="1" s="1"/>
  <c r="AK2103" i="1"/>
  <c r="AK2055" i="1"/>
  <c r="AK1987" i="1"/>
  <c r="AK2084" i="1"/>
  <c r="AK2054" i="1"/>
  <c r="AK1973" i="1"/>
  <c r="AK1972" i="1"/>
  <c r="AM2103" i="1"/>
  <c r="AM2055" i="1"/>
  <c r="AM1987" i="1"/>
  <c r="AM2084" i="1"/>
  <c r="AM2054" i="1"/>
  <c r="AM1973" i="1"/>
  <c r="AM1972" i="1"/>
  <c r="A775" i="1"/>
  <c r="R775" i="1"/>
  <c r="S775" i="1"/>
  <c r="U775" i="1"/>
  <c r="X775" i="1"/>
  <c r="AA775" i="1" s="1"/>
  <c r="AF775" i="1"/>
  <c r="AG775" i="1"/>
  <c r="AE775" i="1" s="1"/>
  <c r="AK775" i="1"/>
  <c r="AM775" i="1"/>
  <c r="AN2117" i="1" l="1"/>
  <c r="AN421" i="1"/>
  <c r="AN735" i="1"/>
  <c r="AN639" i="1"/>
  <c r="AN205" i="1"/>
  <c r="AN2055" i="1"/>
  <c r="AN2084" i="1"/>
  <c r="AN48" i="1"/>
  <c r="AN1987" i="1"/>
  <c r="AN2054" i="1"/>
  <c r="AN1972" i="1"/>
  <c r="AN1973" i="1"/>
  <c r="AN2103" i="1"/>
  <c r="AN775" i="1"/>
  <c r="A914" i="1"/>
  <c r="R914" i="1"/>
  <c r="S914" i="1"/>
  <c r="U914" i="1"/>
  <c r="X914" i="1"/>
  <c r="AA914" i="1" s="1"/>
  <c r="AF914" i="1"/>
  <c r="AG914" i="1"/>
  <c r="AE914" i="1" s="1"/>
  <c r="AK914" i="1"/>
  <c r="AM914" i="1"/>
  <c r="A913" i="1"/>
  <c r="R913" i="1"/>
  <c r="S913" i="1"/>
  <c r="U913" i="1"/>
  <c r="X913" i="1"/>
  <c r="AA913" i="1" s="1"/>
  <c r="AF913" i="1"/>
  <c r="AG913" i="1"/>
  <c r="AE913" i="1" s="1"/>
  <c r="AK913" i="1"/>
  <c r="AM913" i="1"/>
  <c r="A911" i="1"/>
  <c r="R911" i="1"/>
  <c r="S911" i="1"/>
  <c r="U911" i="1"/>
  <c r="X911" i="1"/>
  <c r="AA911" i="1" s="1"/>
  <c r="AF911" i="1"/>
  <c r="AG911" i="1"/>
  <c r="AE911" i="1" s="1"/>
  <c r="AK911" i="1"/>
  <c r="AM911" i="1"/>
  <c r="A912" i="1"/>
  <c r="R912" i="1"/>
  <c r="S912" i="1"/>
  <c r="U912" i="1"/>
  <c r="X912" i="1"/>
  <c r="AA912" i="1" s="1"/>
  <c r="AF912" i="1"/>
  <c r="AG912" i="1"/>
  <c r="AE912" i="1" s="1"/>
  <c r="AK912" i="1"/>
  <c r="AM912" i="1"/>
  <c r="R909" i="1"/>
  <c r="AA909" i="1"/>
  <c r="AF909" i="1"/>
  <c r="AK909" i="1"/>
  <c r="A910" i="1"/>
  <c r="R910" i="1"/>
  <c r="S910" i="1"/>
  <c r="U910" i="1"/>
  <c r="X910" i="1"/>
  <c r="AA910" i="1" s="1"/>
  <c r="AF910" i="1"/>
  <c r="AG910" i="1"/>
  <c r="AE910" i="1" s="1"/>
  <c r="AK910" i="1"/>
  <c r="AM910" i="1"/>
  <c r="R908" i="1"/>
  <c r="S908" i="1"/>
  <c r="U908" i="1"/>
  <c r="X908" i="1"/>
  <c r="AA908" i="1" s="1"/>
  <c r="AF908" i="1"/>
  <c r="AG908" i="1"/>
  <c r="AE908" i="1" s="1"/>
  <c r="AK908" i="1"/>
  <c r="AM908" i="1"/>
  <c r="A907" i="1"/>
  <c r="R907" i="1"/>
  <c r="S907" i="1"/>
  <c r="U907" i="1"/>
  <c r="X907" i="1"/>
  <c r="AA907" i="1" s="1"/>
  <c r="AF907" i="1"/>
  <c r="AG907" i="1"/>
  <c r="AE907" i="1" s="1"/>
  <c r="AK907" i="1"/>
  <c r="AM907" i="1"/>
  <c r="A923" i="1"/>
  <c r="R923" i="1"/>
  <c r="S923" i="1"/>
  <c r="U923" i="1"/>
  <c r="X923" i="1"/>
  <c r="AA923" i="1" s="1"/>
  <c r="AF923" i="1"/>
  <c r="AG923" i="1"/>
  <c r="AE923" i="1" s="1"/>
  <c r="AK923" i="1"/>
  <c r="AM923" i="1"/>
  <c r="AN914" i="1" l="1"/>
  <c r="AN911" i="1"/>
  <c r="AN913" i="1"/>
  <c r="AN912" i="1"/>
  <c r="AN908" i="1"/>
  <c r="AN910" i="1"/>
  <c r="AN907" i="1"/>
  <c r="AN923" i="1"/>
  <c r="U1947" i="1"/>
  <c r="U105" i="1"/>
  <c r="U117" i="1"/>
  <c r="U107" i="1"/>
  <c r="U134" i="1"/>
  <c r="U99" i="1"/>
  <c r="U112" i="1"/>
  <c r="U102" i="1"/>
  <c r="U114" i="1"/>
  <c r="U104" i="1"/>
  <c r="U116" i="1"/>
  <c r="U103" i="1"/>
  <c r="U115" i="1"/>
  <c r="U118" i="1"/>
  <c r="U100" i="1"/>
  <c r="U133" i="1"/>
  <c r="U106" i="1"/>
  <c r="U140" i="1"/>
  <c r="U138" i="1"/>
  <c r="U578" i="1"/>
  <c r="U608" i="1"/>
  <c r="U609" i="1"/>
  <c r="U98" i="1"/>
  <c r="U94" i="1"/>
  <c r="U111" i="1"/>
  <c r="U101" i="1"/>
  <c r="U113" i="1"/>
  <c r="U1955" i="1"/>
  <c r="U1909" i="1"/>
  <c r="U1944" i="1"/>
  <c r="U1943" i="1"/>
  <c r="U413" i="1"/>
  <c r="U1283" i="1"/>
  <c r="U165" i="1"/>
  <c r="U68" i="1"/>
  <c r="U1613" i="1"/>
  <c r="U129" i="1"/>
  <c r="U126" i="1"/>
  <c r="U135" i="1"/>
  <c r="U122" i="1"/>
  <c r="U121" i="1"/>
  <c r="U123" i="1"/>
  <c r="U130" i="1"/>
  <c r="U136" i="1"/>
  <c r="U131" i="1"/>
  <c r="U127" i="1"/>
  <c r="U137" i="1"/>
  <c r="U1769" i="1"/>
  <c r="U1770" i="1"/>
  <c r="U1771" i="1"/>
  <c r="U1772" i="1"/>
  <c r="U1773" i="1"/>
  <c r="U1774" i="1"/>
  <c r="U1775" i="1"/>
  <c r="U1945" i="1"/>
  <c r="U1776" i="1"/>
  <c r="U1634" i="1"/>
  <c r="U1629" i="1"/>
  <c r="U1289" i="1"/>
  <c r="U2028" i="1"/>
  <c r="U1983" i="1"/>
  <c r="U405" i="1"/>
  <c r="U395" i="1"/>
  <c r="U533" i="1"/>
  <c r="U2026" i="1"/>
  <c r="U1897" i="1"/>
  <c r="U1789" i="1"/>
  <c r="U1817" i="1"/>
  <c r="U916" i="1"/>
  <c r="U1346" i="1"/>
  <c r="U1047" i="1"/>
  <c r="U1731" i="1"/>
  <c r="U1783" i="1"/>
  <c r="U1808" i="1"/>
  <c r="U1798" i="1"/>
  <c r="U1961" i="1"/>
  <c r="U1977" i="1"/>
  <c r="U1824" i="1"/>
  <c r="U1899" i="1"/>
  <c r="U1807" i="1"/>
  <c r="U2077" i="1"/>
  <c r="U1953" i="1"/>
  <c r="U1020" i="1"/>
  <c r="U1060" i="1"/>
  <c r="U2074" i="1"/>
  <c r="U231" i="1"/>
  <c r="U1875" i="1"/>
  <c r="U1874" i="1"/>
  <c r="U1085" i="1"/>
  <c r="U1907" i="1"/>
  <c r="U1039" i="1"/>
  <c r="U992" i="1"/>
  <c r="U1040" i="1"/>
  <c r="U1078" i="1"/>
  <c r="U335" i="1"/>
  <c r="U2109" i="1"/>
  <c r="U1741" i="1"/>
  <c r="U2012" i="1"/>
  <c r="U1746" i="1"/>
  <c r="U1949" i="1"/>
  <c r="U233" i="1"/>
  <c r="U1845" i="1"/>
  <c r="U1941" i="1"/>
  <c r="U1954" i="1"/>
  <c r="U1813" i="1"/>
  <c r="U1814" i="1"/>
  <c r="U1823" i="1"/>
  <c r="U1822" i="1"/>
  <c r="U1846" i="1"/>
  <c r="U2080" i="1"/>
  <c r="U1781" i="1"/>
  <c r="U1926" i="1"/>
  <c r="U1942" i="1"/>
  <c r="U2053" i="1"/>
  <c r="U1885" i="1"/>
  <c r="U2145" i="1"/>
  <c r="U1596" i="1"/>
  <c r="U2090" i="1"/>
  <c r="U2138" i="1"/>
  <c r="U2091" i="1"/>
  <c r="U522" i="1"/>
  <c r="U972" i="1"/>
  <c r="U2195" i="1"/>
  <c r="U1970" i="1"/>
  <c r="U529" i="1"/>
  <c r="U1927" i="1"/>
  <c r="U1612" i="1"/>
  <c r="U392" i="1"/>
  <c r="U1928" i="1"/>
  <c r="U1542" i="1"/>
  <c r="U2141" i="1"/>
  <c r="U1785" i="1"/>
  <c r="U1166" i="1"/>
  <c r="U1816" i="1"/>
  <c r="U1738" i="1"/>
  <c r="U1594" i="1"/>
  <c r="U1939" i="1"/>
  <c r="U1932" i="1"/>
  <c r="U523" i="1"/>
  <c r="U394" i="1"/>
  <c r="U1929" i="1"/>
  <c r="U1544" i="1"/>
  <c r="U2143" i="1"/>
  <c r="U1787" i="1"/>
  <c r="U393" i="1"/>
  <c r="U2033" i="1"/>
  <c r="U1543" i="1"/>
  <c r="U2142" i="1"/>
  <c r="U1786" i="1"/>
  <c r="U1742" i="1"/>
  <c r="U2160" i="1"/>
  <c r="U2155" i="1"/>
  <c r="U1600" i="1"/>
  <c r="U441" i="1"/>
  <c r="U1747" i="1"/>
  <c r="U974" i="1"/>
  <c r="U1850" i="1"/>
  <c r="U849" i="1"/>
  <c r="U38" i="1"/>
  <c r="U1641" i="1"/>
  <c r="U1797" i="1"/>
  <c r="U2082" i="1"/>
  <c r="U491" i="1"/>
  <c r="U513" i="1"/>
  <c r="U894" i="1"/>
  <c r="U1517" i="1"/>
  <c r="U1796" i="1"/>
  <c r="U2009" i="1"/>
  <c r="U46" i="1"/>
  <c r="U1744" i="1"/>
  <c r="U971" i="1"/>
  <c r="U2083" i="1"/>
  <c r="U528" i="1"/>
  <c r="U1759" i="1"/>
  <c r="U1562" i="1"/>
  <c r="U515" i="1"/>
  <c r="U892" i="1"/>
  <c r="U1617" i="1"/>
  <c r="U1795" i="1"/>
  <c r="U2081" i="1"/>
  <c r="U1677" i="1"/>
  <c r="U1703" i="1"/>
  <c r="U1702" i="1"/>
  <c r="U970" i="1"/>
  <c r="U1969" i="1"/>
  <c r="U527" i="1"/>
  <c r="U1758" i="1"/>
  <c r="U1561" i="1"/>
  <c r="U969" i="1"/>
  <c r="U1968" i="1"/>
  <c r="U526" i="1"/>
  <c r="U1757" i="1"/>
  <c r="U1560" i="1"/>
  <c r="U484" i="1"/>
  <c r="U890" i="1"/>
  <c r="U1516" i="1"/>
  <c r="U1794" i="1"/>
  <c r="U1790" i="1"/>
  <c r="U2008" i="1"/>
  <c r="U2047" i="1"/>
  <c r="U502" i="1"/>
  <c r="U1615" i="1"/>
  <c r="U2043" i="1"/>
  <c r="U2139" i="1"/>
  <c r="U1877" i="1"/>
  <c r="U968" i="1"/>
  <c r="U1967" i="1"/>
  <c r="U525" i="1"/>
  <c r="U1756" i="1"/>
  <c r="U2038" i="1"/>
  <c r="U1597" i="1"/>
  <c r="U2092" i="1"/>
  <c r="U530" i="1"/>
  <c r="U1603" i="1"/>
  <c r="U440" i="1"/>
  <c r="U1952" i="1"/>
  <c r="U967" i="1"/>
  <c r="U1849" i="1"/>
  <c r="U503" i="1"/>
  <c r="U2044" i="1"/>
  <c r="U2093" i="1"/>
  <c r="U2036" i="1"/>
  <c r="U1584" i="1"/>
  <c r="U1857" i="1"/>
  <c r="U521" i="1"/>
  <c r="U1610" i="1"/>
  <c r="U2078" i="1"/>
  <c r="U899" i="1"/>
  <c r="U465" i="1"/>
  <c r="U1834" i="1"/>
  <c r="U2029" i="1"/>
  <c r="U915" i="1"/>
  <c r="U1626" i="1"/>
  <c r="U463" i="1"/>
  <c r="U1766" i="1"/>
  <c r="U1605" i="1"/>
  <c r="U1903" i="1"/>
  <c r="U906" i="1"/>
  <c r="U506" i="1"/>
  <c r="U1836" i="1"/>
  <c r="U1753" i="1"/>
  <c r="U1604" i="1"/>
  <c r="U398" i="1"/>
  <c r="U973" i="1"/>
  <c r="U1922" i="1"/>
  <c r="U485" i="1"/>
  <c r="U2046" i="1"/>
  <c r="U905" i="1"/>
  <c r="U1835" i="1"/>
  <c r="U1607" i="1"/>
  <c r="U1821" i="1"/>
  <c r="U2004" i="1"/>
  <c r="U903" i="1"/>
  <c r="U466" i="1"/>
  <c r="U1979" i="1"/>
  <c r="U1739" i="1"/>
  <c r="U1937" i="1"/>
  <c r="U1934" i="1"/>
  <c r="U504" i="1"/>
  <c r="U514" i="1"/>
  <c r="U895" i="1"/>
  <c r="U1515" i="1"/>
  <c r="U1793" i="1"/>
  <c r="U2007" i="1"/>
  <c r="U918" i="1"/>
  <c r="U2124" i="1"/>
  <c r="U1255" i="1"/>
  <c r="U269" i="1"/>
  <c r="U893" i="1"/>
  <c r="U1792" i="1"/>
  <c r="U2006" i="1"/>
  <c r="U489" i="1"/>
  <c r="U2208" i="1"/>
  <c r="U1622" i="1"/>
  <c r="U391" i="1"/>
  <c r="U2137" i="1"/>
  <c r="U1936" i="1"/>
  <c r="U1844" i="1"/>
  <c r="U2194" i="1"/>
  <c r="U501" i="1"/>
  <c r="U1592" i="1"/>
  <c r="U2042" i="1"/>
  <c r="U2140" i="1"/>
  <c r="U1606" i="1"/>
  <c r="U1819" i="1"/>
  <c r="U1779" i="1"/>
  <c r="U898" i="1"/>
  <c r="U467" i="1"/>
  <c r="U1611" i="1"/>
  <c r="U404" i="1"/>
  <c r="U1904" i="1"/>
  <c r="U904" i="1"/>
  <c r="U2187" i="1"/>
  <c r="U2219" i="1"/>
  <c r="U2035" i="1"/>
  <c r="U1601" i="1"/>
  <c r="U439" i="1"/>
  <c r="U1951" i="1"/>
  <c r="U962" i="1"/>
  <c r="U1848" i="1"/>
  <c r="U1754" i="1"/>
  <c r="U965" i="1"/>
  <c r="U412" i="1"/>
  <c r="U1602" i="1"/>
  <c r="U1905" i="1"/>
  <c r="U1888" i="1"/>
  <c r="U902" i="1"/>
  <c r="U401" i="1"/>
  <c r="U470" i="1"/>
  <c r="U2079" i="1"/>
  <c r="U897" i="1"/>
  <c r="U1616" i="1"/>
  <c r="U1908" i="1"/>
  <c r="U891" i="1"/>
  <c r="U2193" i="1"/>
  <c r="U1514" i="1"/>
  <c r="U1654" i="1"/>
  <c r="U1791" i="1"/>
  <c r="U2005" i="1"/>
  <c r="U490" i="1"/>
  <c r="U2037" i="1"/>
  <c r="U2094" i="1"/>
  <c r="U520" i="1"/>
  <c r="U2096" i="1"/>
  <c r="U1540" i="1"/>
  <c r="U1735" i="1"/>
  <c r="U2136" i="1"/>
  <c r="U409" i="1"/>
  <c r="U1876" i="1"/>
  <c r="U1224" i="1"/>
  <c r="U1978" i="1"/>
  <c r="U1737" i="1"/>
  <c r="U1598" i="1"/>
  <c r="U1940" i="1"/>
  <c r="U426" i="1"/>
  <c r="U1933" i="1"/>
  <c r="U464" i="1"/>
  <c r="U1655" i="1"/>
  <c r="U1950" i="1"/>
  <c r="U964" i="1"/>
  <c r="U444" i="1"/>
  <c r="U1847" i="1"/>
  <c r="U1541" i="1"/>
  <c r="U1734" i="1"/>
  <c r="U2135" i="1"/>
  <c r="U416" i="1"/>
  <c r="U1223" i="1"/>
  <c r="U1815" i="1"/>
  <c r="U1884" i="1"/>
  <c r="U1740" i="1"/>
  <c r="U1666" i="1"/>
  <c r="U1664" i="1"/>
  <c r="U1593" i="1"/>
  <c r="U1938" i="1"/>
  <c r="U1931" i="1"/>
  <c r="U1665" i="1"/>
  <c r="U462" i="1"/>
  <c r="U1609" i="1"/>
  <c r="U1921" i="1"/>
  <c r="U901" i="1"/>
  <c r="U455" i="1"/>
  <c r="U454" i="1"/>
  <c r="U50" i="1"/>
  <c r="U1913" i="1"/>
  <c r="U1764" i="1"/>
  <c r="U1765" i="1"/>
  <c r="U1608" i="1"/>
  <c r="U469" i="1"/>
  <c r="U1818" i="1"/>
  <c r="U1810" i="1"/>
  <c r="U896" i="1"/>
  <c r="U2209" i="1"/>
  <c r="U2210" i="1"/>
  <c r="U47" i="1"/>
  <c r="U1820" i="1"/>
  <c r="U2003" i="1"/>
  <c r="U900" i="1"/>
  <c r="U1625" i="1"/>
  <c r="U420" i="1"/>
  <c r="U1570" i="1"/>
  <c r="U963" i="1"/>
  <c r="U1997" i="1"/>
  <c r="U443" i="1"/>
  <c r="U2105" i="1"/>
  <c r="U512" i="1"/>
  <c r="U2030" i="1"/>
  <c r="U1799" i="1"/>
  <c r="U966" i="1"/>
  <c r="U1981" i="1"/>
  <c r="U442" i="1"/>
  <c r="U2021" i="1"/>
  <c r="U1733" i="1"/>
  <c r="U2134" i="1"/>
  <c r="U437" i="1"/>
  <c r="U1552" i="1"/>
  <c r="U921" i="1"/>
  <c r="U647" i="1"/>
  <c r="U687" i="1"/>
  <c r="U275" i="1"/>
  <c r="U276" i="1"/>
  <c r="U436" i="1"/>
  <c r="U1306" i="1"/>
  <c r="U917" i="1"/>
  <c r="U717" i="1"/>
  <c r="U1325" i="1"/>
  <c r="U263" i="1"/>
  <c r="U473" i="1"/>
  <c r="U1595" i="1"/>
  <c r="U574" i="1"/>
  <c r="U575" i="1"/>
  <c r="U315" i="1"/>
  <c r="U316" i="1"/>
  <c r="U881" i="1"/>
  <c r="U1292" i="1"/>
  <c r="U1397" i="1"/>
  <c r="U813" i="1"/>
  <c r="U1469" i="1"/>
  <c r="U1167" i="1"/>
  <c r="U588" i="1"/>
  <c r="U1149" i="1"/>
  <c r="U1231" i="1"/>
  <c r="U1232" i="1"/>
  <c r="U715" i="1"/>
  <c r="U1079" i="1"/>
  <c r="U499" i="1"/>
  <c r="U1648" i="1"/>
  <c r="U317" i="1"/>
  <c r="U547" i="1"/>
  <c r="U570" i="1"/>
  <c r="U1309" i="1"/>
  <c r="U1627" i="1"/>
  <c r="U883" i="1"/>
  <c r="U258" i="1"/>
  <c r="U548" i="1"/>
  <c r="U571" i="1"/>
  <c r="U1324" i="1"/>
  <c r="U763" i="1"/>
  <c r="U278" i="1"/>
  <c r="U670" i="1"/>
  <c r="U713" i="1"/>
  <c r="U1650" i="1"/>
  <c r="U407" i="1"/>
  <c r="U1049" i="1"/>
  <c r="U1281" i="1"/>
  <c r="U1588" i="1"/>
  <c r="U1304" i="1"/>
  <c r="U772" i="1"/>
  <c r="U1139" i="1"/>
  <c r="U261" i="1"/>
  <c r="U1074" i="1"/>
  <c r="U306" i="1"/>
  <c r="U1414" i="1"/>
  <c r="U826" i="1"/>
  <c r="U1473" i="1"/>
  <c r="U1209" i="1"/>
  <c r="U1161" i="1"/>
  <c r="U96" i="1"/>
  <c r="U109" i="1"/>
  <c r="U1636" i="1"/>
  <c r="U1426" i="1"/>
  <c r="U1313" i="1"/>
  <c r="U1211" i="1"/>
  <c r="U803" i="1"/>
  <c r="U1073" i="1"/>
  <c r="U507" i="1"/>
  <c r="U568" i="1"/>
  <c r="U700" i="1"/>
  <c r="U257" i="1"/>
  <c r="U245" i="1"/>
  <c r="U1483" i="1"/>
  <c r="U716" i="1"/>
  <c r="U1192" i="1"/>
  <c r="U1179" i="1"/>
  <c r="U920" i="1"/>
  <c r="U1630" i="1"/>
  <c r="U270" i="1"/>
  <c r="U271" i="1"/>
  <c r="U119" i="1"/>
  <c r="U1238" i="1"/>
  <c r="U644" i="1"/>
  <c r="U761" i="1"/>
  <c r="U567" i="1"/>
  <c r="U321" i="1"/>
  <c r="U1432" i="1"/>
  <c r="U1495" i="1"/>
  <c r="U839" i="1"/>
  <c r="U1051" i="1"/>
  <c r="U1044" i="1"/>
  <c r="U1337" i="1"/>
  <c r="U1547" i="1"/>
  <c r="U453" i="1"/>
  <c r="U1069" i="1"/>
  <c r="U1136" i="1"/>
  <c r="U1137" i="1"/>
  <c r="U645" i="1"/>
  <c r="U411" i="1"/>
  <c r="U1372" i="1"/>
  <c r="U750" i="1"/>
  <c r="U686" i="1"/>
  <c r="U300" i="1"/>
  <c r="U1056" i="1"/>
  <c r="U331" i="1"/>
  <c r="U333" i="1"/>
  <c r="U1293" i="1"/>
  <c r="U363" i="1"/>
  <c r="U1208" i="1"/>
  <c r="U1177" i="1"/>
  <c r="U1984" i="1"/>
  <c r="U1985" i="1"/>
  <c r="U88" i="1"/>
  <c r="U89" i="1"/>
  <c r="U211" i="1"/>
  <c r="U214" i="1"/>
  <c r="U1189" i="1"/>
  <c r="U1204" i="1"/>
  <c r="U762" i="1"/>
  <c r="U634" i="1"/>
  <c r="U320" i="1"/>
  <c r="U249" i="1"/>
  <c r="U768" i="1"/>
  <c r="U723" i="1"/>
  <c r="U681" i="1"/>
  <c r="U1341" i="1"/>
  <c r="U1458" i="1"/>
  <c r="U1402" i="1"/>
  <c r="U814" i="1"/>
  <c r="U1377" i="1"/>
  <c r="U1084" i="1"/>
  <c r="U1104" i="1"/>
  <c r="U953" i="1"/>
  <c r="U1330" i="1"/>
  <c r="U1302" i="1"/>
  <c r="U1573" i="1"/>
  <c r="U1058" i="1"/>
  <c r="U646" i="1"/>
  <c r="U718" i="1"/>
  <c r="U430" i="1"/>
  <c r="U156" i="1"/>
  <c r="U158" i="1"/>
  <c r="U161" i="1"/>
  <c r="U2205" i="1"/>
  <c r="U734" i="1"/>
  <c r="U711" i="1"/>
  <c r="U1190" i="1"/>
  <c r="U843" i="1"/>
  <c r="U1108" i="1"/>
  <c r="U989" i="1"/>
  <c r="U1053" i="1"/>
  <c r="U1288" i="1"/>
  <c r="U1556" i="1"/>
  <c r="U615" i="1"/>
  <c r="U631" i="1"/>
  <c r="U291" i="1"/>
  <c r="U1434" i="1"/>
  <c r="U1472" i="1"/>
  <c r="U496" i="1"/>
  <c r="U128" i="1"/>
  <c r="U132" i="1"/>
  <c r="U204" i="1"/>
  <c r="U1147" i="1"/>
  <c r="U655" i="1"/>
  <c r="U712" i="1"/>
  <c r="U618" i="1"/>
  <c r="U684" i="1"/>
  <c r="U685" i="1"/>
  <c r="U248" i="1"/>
  <c r="U1239" i="1"/>
  <c r="U1435" i="1"/>
  <c r="U1471" i="1"/>
  <c r="U810" i="1"/>
  <c r="U988" i="1"/>
  <c r="U1043" i="1"/>
  <c r="U1273" i="1"/>
  <c r="U1558" i="1"/>
  <c r="U1068" i="1"/>
  <c r="U1334" i="1"/>
  <c r="U1653" i="1"/>
  <c r="U120" i="1"/>
  <c r="U1205" i="1"/>
  <c r="U1539" i="1"/>
  <c r="U244" i="1"/>
  <c r="U960" i="1"/>
  <c r="U1291" i="1"/>
  <c r="U558" i="1"/>
  <c r="U617" i="1"/>
  <c r="U636" i="1"/>
  <c r="U400" i="1"/>
  <c r="U1424" i="1"/>
  <c r="U823" i="1"/>
  <c r="U1487" i="1"/>
  <c r="U1072" i="1"/>
  <c r="U572" i="1"/>
  <c r="U1138" i="1"/>
  <c r="U1175" i="1"/>
  <c r="U672" i="1"/>
  <c r="U203" i="1"/>
  <c r="U170" i="1"/>
  <c r="U173" i="1"/>
  <c r="U1243" i="1"/>
  <c r="U1127" i="1"/>
  <c r="U1151" i="1"/>
  <c r="U1150" i="1"/>
  <c r="U1143" i="1"/>
  <c r="U250" i="1"/>
  <c r="U833" i="1"/>
  <c r="U1423" i="1"/>
  <c r="U1481" i="1"/>
  <c r="U1055" i="1"/>
  <c r="U1042" i="1"/>
  <c r="U1329" i="1"/>
  <c r="U637" i="1"/>
  <c r="U682" i="1"/>
  <c r="U595" i="1"/>
  <c r="U557" i="1"/>
  <c r="U759" i="1"/>
  <c r="U1633" i="1"/>
  <c r="U500" i="1"/>
  <c r="U1067" i="1"/>
  <c r="U592" i="1"/>
  <c r="U1563" i="1"/>
  <c r="U259" i="1"/>
  <c r="U605" i="1"/>
  <c r="U260" i="1"/>
  <c r="U752" i="1"/>
  <c r="U423" i="1"/>
  <c r="U922" i="1"/>
  <c r="U483" i="1"/>
  <c r="U199" i="1"/>
  <c r="U155" i="1"/>
  <c r="U157" i="1"/>
  <c r="U154" i="1"/>
  <c r="U160" i="1"/>
  <c r="U1242" i="1"/>
  <c r="U1236" i="1"/>
  <c r="U1228" i="1"/>
  <c r="U1182" i="1"/>
  <c r="U740" i="1"/>
  <c r="U695" i="1"/>
  <c r="U696" i="1"/>
  <c r="U663" i="1"/>
  <c r="U1499" i="1"/>
  <c r="U1391" i="1"/>
  <c r="U808" i="1"/>
  <c r="U1107" i="1"/>
  <c r="U957" i="1"/>
  <c r="U1318" i="1"/>
  <c r="U1632" i="1"/>
  <c r="U1375" i="1"/>
  <c r="U254" i="1"/>
  <c r="U220" i="1"/>
  <c r="U226" i="1"/>
  <c r="U230" i="1"/>
  <c r="U2178" i="1"/>
  <c r="U2190" i="1"/>
  <c r="U602" i="1"/>
  <c r="U601" i="1"/>
  <c r="U1460" i="1"/>
  <c r="U1080" i="1"/>
  <c r="U1099" i="1"/>
  <c r="U1059" i="1"/>
  <c r="U1061" i="1"/>
  <c r="U1135" i="1"/>
  <c r="U1393" i="1"/>
  <c r="U828" i="1"/>
  <c r="U1586" i="1"/>
  <c r="U961" i="1"/>
  <c r="U299" i="1"/>
  <c r="U664" i="1"/>
  <c r="U648" i="1"/>
  <c r="U1215" i="1"/>
  <c r="U1233" i="1"/>
  <c r="U1194" i="1"/>
  <c r="U219" i="1"/>
  <c r="U225" i="1"/>
  <c r="U213" i="1"/>
  <c r="U93" i="1"/>
  <c r="U1174" i="1"/>
  <c r="U277" i="1"/>
  <c r="U593" i="1"/>
  <c r="U633" i="1"/>
  <c r="U288" i="1"/>
  <c r="U769" i="1"/>
  <c r="U770" i="1"/>
  <c r="U2177" i="1"/>
  <c r="U1401" i="1"/>
  <c r="U1399" i="1"/>
  <c r="U1497" i="1"/>
  <c r="U945" i="1"/>
  <c r="U952" i="1"/>
  <c r="U1041" i="1"/>
  <c r="U1282" i="1"/>
  <c r="U1572" i="1"/>
  <c r="U1065" i="1"/>
  <c r="U600" i="1"/>
  <c r="U798" i="1"/>
  <c r="U139" i="1"/>
  <c r="U200" i="1"/>
  <c r="U202" i="1"/>
  <c r="U169" i="1"/>
  <c r="U172" i="1"/>
  <c r="U1145" i="1"/>
  <c r="U431" i="1"/>
  <c r="U1157" i="1"/>
  <c r="U1158" i="1"/>
  <c r="U305" i="1"/>
  <c r="U694" i="1"/>
  <c r="U771" i="1"/>
  <c r="U1447" i="1"/>
  <c r="U809" i="1"/>
  <c r="U1427" i="1"/>
  <c r="U978" i="1"/>
  <c r="U959" i="1"/>
  <c r="U1057" i="1"/>
  <c r="U1510" i="1"/>
  <c r="U1557" i="1"/>
  <c r="U591" i="1"/>
  <c r="U218" i="1"/>
  <c r="U224" i="1"/>
  <c r="U212" i="1"/>
  <c r="U229" i="1"/>
  <c r="U2181" i="1"/>
  <c r="U304" i="1"/>
  <c r="U2220" i="1"/>
  <c r="U556" i="1"/>
  <c r="U1431" i="1"/>
  <c r="U1463" i="1"/>
  <c r="U841" i="1"/>
  <c r="U1081" i="1"/>
  <c r="U1100" i="1"/>
  <c r="U1101" i="1"/>
  <c r="U955" i="1"/>
  <c r="U295" i="1"/>
  <c r="U296" i="1"/>
  <c r="U1308" i="1"/>
  <c r="U1187" i="1"/>
  <c r="U1188" i="1"/>
  <c r="U1186" i="1"/>
  <c r="U1574" i="1"/>
  <c r="U1628" i="1"/>
  <c r="U1285" i="1"/>
  <c r="U471" i="1"/>
  <c r="U1191" i="1"/>
  <c r="U268" i="1"/>
  <c r="U726" i="1"/>
  <c r="U751" i="1"/>
  <c r="U1077" i="1"/>
  <c r="U1406" i="1"/>
  <c r="U819" i="1"/>
  <c r="U1474" i="1"/>
  <c r="U587" i="1"/>
  <c r="U1152" i="1"/>
  <c r="U1140" i="1"/>
  <c r="U1148" i="1"/>
  <c r="U714" i="1"/>
  <c r="U97" i="1"/>
  <c r="U110" i="1"/>
  <c r="U217" i="1"/>
  <c r="U223" i="1"/>
  <c r="U228" i="1"/>
  <c r="U1227" i="1"/>
  <c r="U2166" i="1"/>
  <c r="U604" i="1"/>
  <c r="U1082" i="1"/>
  <c r="U1102" i="1"/>
  <c r="U1052" i="1"/>
  <c r="U1284" i="1"/>
  <c r="U1640" i="1"/>
  <c r="U429" i="1"/>
  <c r="U1156" i="1"/>
  <c r="U919" i="1"/>
  <c r="U606" i="1"/>
  <c r="U280" i="1"/>
  <c r="U1551" i="1"/>
  <c r="U62" i="1"/>
  <c r="U60" i="1"/>
  <c r="U1676" i="1"/>
  <c r="U396" i="1"/>
  <c r="U201" i="1"/>
  <c r="U168" i="1"/>
  <c r="U171" i="1"/>
  <c r="U174" i="1"/>
  <c r="U1237" i="1"/>
  <c r="U267" i="1"/>
  <c r="U1144" i="1"/>
  <c r="U802" i="1"/>
  <c r="U1446" i="1"/>
  <c r="U1390" i="1"/>
  <c r="U889" i="1"/>
  <c r="U958" i="1"/>
  <c r="U1054" i="1"/>
  <c r="U1272" i="1"/>
  <c r="U565" i="1"/>
  <c r="U566" i="1"/>
  <c r="U594" i="1"/>
  <c r="U635" i="1"/>
  <c r="U1066" i="1"/>
  <c r="U1587" i="1"/>
  <c r="U216" i="1"/>
  <c r="U222" i="1"/>
  <c r="U227" i="1"/>
  <c r="U2189" i="1"/>
  <c r="U564" i="1"/>
  <c r="U657" i="1"/>
  <c r="U1083" i="1"/>
  <c r="U1103" i="1"/>
  <c r="U956" i="1"/>
  <c r="U1286" i="1"/>
  <c r="U1549" i="1"/>
  <c r="U417" i="1"/>
  <c r="U286" i="1"/>
  <c r="U287" i="1"/>
  <c r="U95" i="1"/>
  <c r="U108" i="1"/>
  <c r="U1229" i="1"/>
  <c r="U297" i="1"/>
  <c r="U298" i="1"/>
  <c r="U1230" i="1"/>
  <c r="U616" i="1"/>
  <c r="U697" i="1"/>
  <c r="U1417" i="1"/>
  <c r="U1478" i="1"/>
  <c r="U829" i="1"/>
  <c r="U1046" i="1"/>
  <c r="U1294" i="1"/>
  <c r="U1550" i="1"/>
  <c r="U1071" i="1"/>
  <c r="U560" i="1"/>
  <c r="U460" i="1"/>
  <c r="U671" i="1"/>
  <c r="U1225" i="1"/>
  <c r="U324" i="1"/>
  <c r="U1489" i="1"/>
  <c r="U2218" i="1"/>
  <c r="U45" i="1"/>
  <c r="U1585" i="1"/>
  <c r="U859" i="1"/>
  <c r="U2169" i="1"/>
  <c r="U858" i="1"/>
  <c r="U2050" i="1"/>
  <c r="U1699" i="1"/>
  <c r="U1704" i="1"/>
  <c r="U1898" i="1"/>
  <c r="U857" i="1"/>
  <c r="U2102" i="1"/>
  <c r="U2202" i="1"/>
  <c r="U856" i="1"/>
  <c r="U2222" i="1"/>
  <c r="U1590" i="1"/>
  <c r="U1705" i="1"/>
  <c r="U1296" i="1"/>
  <c r="U452" i="1"/>
  <c r="U1581" i="1"/>
  <c r="U2215" i="1"/>
  <c r="U1713" i="1"/>
  <c r="U1971" i="1"/>
  <c r="U57" i="1"/>
  <c r="U2161" i="1"/>
  <c r="U2000" i="1"/>
  <c r="U2040" i="1"/>
  <c r="U2095" i="1"/>
  <c r="U1582" i="1"/>
  <c r="U328" i="1"/>
  <c r="U327" i="1"/>
  <c r="U1755" i="1"/>
  <c r="U505" i="1"/>
  <c r="U1320" i="1"/>
  <c r="U1345" i="1"/>
  <c r="U1347" i="1"/>
  <c r="U1493" i="1"/>
  <c r="U1343" i="1"/>
  <c r="U64" i="1"/>
  <c r="U1344" i="1"/>
  <c r="U1374" i="1"/>
  <c r="U778" i="1"/>
  <c r="U1565" i="1"/>
  <c r="U2089" i="1"/>
  <c r="U1505" i="1"/>
  <c r="U1714" i="1"/>
  <c r="U2176" i="1"/>
  <c r="U2045" i="1"/>
  <c r="U1342" i="1"/>
  <c r="U2107" i="1"/>
  <c r="U2207" i="1"/>
  <c r="U1536" i="1"/>
  <c r="U415" i="1"/>
  <c r="U2113" i="1"/>
  <c r="U1642" i="1"/>
  <c r="U406" i="1"/>
  <c r="U1720" i="1"/>
  <c r="U1999" i="1"/>
  <c r="U2114" i="1"/>
  <c r="U1305" i="1"/>
  <c r="U325" i="1"/>
  <c r="U2214" i="1"/>
  <c r="U2201" i="1"/>
  <c r="U1303" i="1"/>
  <c r="U472" i="1"/>
  <c r="U1656" i="1"/>
  <c r="U882" i="1"/>
  <c r="U559" i="1"/>
  <c r="U698" i="1"/>
  <c r="U292" i="1"/>
  <c r="U569" i="1"/>
  <c r="U495" i="1"/>
  <c r="U1980" i="1"/>
  <c r="U1649" i="1"/>
  <c r="U1854" i="1"/>
  <c r="U2196" i="1"/>
  <c r="U2217" i="1"/>
  <c r="U2011" i="1"/>
  <c r="U1996" i="1"/>
  <c r="U1706" i="1"/>
  <c r="U1707" i="1"/>
  <c r="U2025" i="1"/>
  <c r="U1935" i="1"/>
  <c r="U329" i="1"/>
  <c r="U1146" i="1"/>
  <c r="U330" i="1"/>
  <c r="U603" i="1"/>
  <c r="U656" i="1"/>
  <c r="U632" i="1"/>
  <c r="U699" i="1"/>
  <c r="U1210" i="1"/>
  <c r="U1498" i="1"/>
  <c r="U1456" i="1"/>
  <c r="U1395" i="1"/>
  <c r="U1455" i="1"/>
  <c r="U842" i="1"/>
  <c r="U1021" i="1"/>
  <c r="U1045" i="1"/>
  <c r="U1328" i="1"/>
  <c r="U438" i="1"/>
  <c r="U1070" i="1"/>
  <c r="U1160" i="1"/>
  <c r="U1717" i="1"/>
  <c r="U855" i="1"/>
  <c r="U2010" i="1"/>
  <c r="U1708" i="1"/>
  <c r="U1923" i="1"/>
  <c r="U2122" i="1"/>
  <c r="U1718" i="1"/>
  <c r="U854" i="1"/>
  <c r="U2111" i="1"/>
  <c r="U2163" i="1"/>
  <c r="U1895" i="1"/>
  <c r="U1894" i="1"/>
  <c r="U1715" i="1"/>
  <c r="U2167" i="1"/>
  <c r="U2168" i="1"/>
  <c r="U1568" i="1"/>
  <c r="U1635" i="1"/>
  <c r="U2203" i="1"/>
  <c r="U2076" i="1"/>
  <c r="U2206" i="1"/>
  <c r="U1579" i="1"/>
  <c r="U1925" i="1"/>
  <c r="U232" i="1"/>
  <c r="U1376" i="1"/>
  <c r="U2182" i="1"/>
  <c r="U1924" i="1"/>
  <c r="U1340" i="1"/>
  <c r="U1331" i="1"/>
  <c r="U2126" i="1"/>
  <c r="U59" i="1"/>
  <c r="U1599" i="1"/>
  <c r="U1322" i="1"/>
  <c r="U2048" i="1"/>
  <c r="U468" i="1"/>
  <c r="U1998" i="1"/>
  <c r="U1709" i="1"/>
  <c r="U2100" i="1"/>
  <c r="U1637" i="1"/>
  <c r="U2162" i="1"/>
  <c r="U1591" i="1"/>
  <c r="U2216" i="1"/>
  <c r="U1710" i="1"/>
  <c r="U555" i="1"/>
  <c r="U733" i="1"/>
  <c r="U683" i="1"/>
  <c r="U253" i="1"/>
  <c r="U252" i="1"/>
  <c r="U1096" i="1"/>
  <c r="U1090" i="1"/>
  <c r="U1098" i="1"/>
  <c r="U2192" i="1"/>
  <c r="U1966" i="1"/>
  <c r="U53" i="1"/>
  <c r="U61" i="1"/>
  <c r="U1851" i="1"/>
  <c r="U2034" i="1"/>
  <c r="U1537" i="1"/>
  <c r="U58" i="1"/>
  <c r="U2118" i="1"/>
  <c r="U2180" i="1"/>
  <c r="U1535" i="1"/>
  <c r="U1784" i="1"/>
  <c r="U1912" i="1"/>
  <c r="U55" i="1"/>
  <c r="U63" i="1"/>
  <c r="U56" i="1"/>
  <c r="U322" i="1"/>
  <c r="U1482" i="1"/>
  <c r="U2200" i="1"/>
  <c r="U2144" i="1"/>
  <c r="U2184" i="1"/>
  <c r="U478" i="1"/>
  <c r="U1580" i="1"/>
  <c r="U1657" i="1"/>
  <c r="U2164" i="1"/>
  <c r="U1644" i="1"/>
  <c r="U779" i="1"/>
  <c r="U1711" i="1"/>
  <c r="U2051" i="1"/>
  <c r="U2027" i="1"/>
  <c r="U1323" i="1"/>
  <c r="U2052" i="1"/>
  <c r="U2212" i="1"/>
  <c r="U2211" i="1"/>
  <c r="U2001" i="1"/>
  <c r="U408" i="1"/>
  <c r="U318" i="1"/>
  <c r="U319" i="1"/>
  <c r="U1321" i="1"/>
  <c r="U2183" i="1"/>
  <c r="U2049" i="1"/>
  <c r="U850" i="1"/>
  <c r="U1761" i="1"/>
  <c r="U1782" i="1"/>
  <c r="U1892" i="1"/>
  <c r="U853" i="1"/>
  <c r="U1896" i="1"/>
  <c r="U1891" i="1"/>
  <c r="U1716" i="1"/>
  <c r="U2197" i="1"/>
  <c r="U2191" i="1"/>
  <c r="U2171" i="1"/>
  <c r="U2172" i="1"/>
  <c r="U2175" i="1"/>
  <c r="U2108" i="1"/>
  <c r="U1700" i="1"/>
  <c r="U1719" i="1"/>
  <c r="U852" i="1"/>
  <c r="U2112" i="1"/>
  <c r="U1749" i="1"/>
  <c r="U1964" i="1"/>
  <c r="U1494" i="1"/>
  <c r="U49" i="1"/>
  <c r="U1373" i="1"/>
  <c r="U1893" i="1"/>
  <c r="U1712" i="1"/>
  <c r="U2121" i="1"/>
  <c r="U1751" i="1"/>
  <c r="U1788" i="1"/>
  <c r="U851" i="1"/>
  <c r="U1339" i="1"/>
  <c r="U1825" i="1"/>
  <c r="U532" i="1"/>
  <c r="U1569" i="1"/>
  <c r="U2101" i="1"/>
  <c r="U1701" i="1"/>
  <c r="U1660" i="1"/>
  <c r="U1743" i="1"/>
  <c r="U2213" i="1"/>
  <c r="U1736" i="1"/>
  <c r="U1906" i="1"/>
  <c r="U1314" i="1"/>
  <c r="U1958" i="1"/>
  <c r="U2031" i="1"/>
  <c r="U2098" i="1"/>
  <c r="U2057" i="1"/>
  <c r="U1652" i="1"/>
  <c r="U1315" i="1"/>
  <c r="U1298" i="1"/>
  <c r="U1583" i="1"/>
  <c r="U1745" i="1"/>
  <c r="U1856" i="1"/>
  <c r="U1559" i="1"/>
  <c r="U2199" i="1"/>
  <c r="U2221" i="1"/>
  <c r="U2198" i="1"/>
  <c r="U2097" i="1"/>
  <c r="U1890" i="1"/>
  <c r="U531" i="1"/>
  <c r="U1800" i="1"/>
  <c r="U2115" i="1"/>
  <c r="U2116" i="1"/>
  <c r="U1589" i="1"/>
  <c r="U2088" i="1"/>
  <c r="U397" i="1"/>
  <c r="U323" i="1"/>
  <c r="U1486" i="1"/>
  <c r="U42" i="1"/>
  <c r="U777" i="1"/>
  <c r="U2039" i="1"/>
  <c r="U1338" i="1"/>
  <c r="U1545" i="1"/>
  <c r="U1965" i="1"/>
  <c r="U1763" i="1"/>
  <c r="U1566" i="1"/>
  <c r="U399" i="1"/>
  <c r="U1762" i="1"/>
  <c r="U1760" i="1"/>
  <c r="U1297" i="1"/>
  <c r="U1567" i="1"/>
  <c r="U43" i="1"/>
  <c r="U1809" i="1"/>
  <c r="U39" i="1"/>
  <c r="U1948" i="1"/>
  <c r="U2179" i="1"/>
  <c r="U1554" i="1"/>
  <c r="U2165" i="1"/>
  <c r="U1538" i="1"/>
  <c r="U1780" i="1"/>
  <c r="U2075" i="1"/>
  <c r="U1748" i="1"/>
  <c r="U51" i="1"/>
  <c r="U1750" i="1"/>
  <c r="U40" i="1"/>
  <c r="U1889" i="1"/>
  <c r="U1752" i="1"/>
  <c r="U1732" i="1"/>
  <c r="U1855" i="1"/>
  <c r="U44" i="1"/>
  <c r="U52" i="1"/>
  <c r="U2204" i="1"/>
  <c r="U2170" i="1"/>
  <c r="U2173" i="1"/>
  <c r="U1963" i="1"/>
  <c r="U215" i="1"/>
  <c r="U221" i="1"/>
  <c r="U554" i="1"/>
  <c r="U732" i="1"/>
  <c r="U247" i="1"/>
  <c r="U246" i="1"/>
  <c r="U1097" i="1"/>
  <c r="U1105" i="1"/>
  <c r="U1106" i="1"/>
  <c r="U1333" i="1"/>
  <c r="U1651" i="1"/>
  <c r="U1207" i="1"/>
  <c r="U1206" i="1"/>
  <c r="U41" i="1"/>
  <c r="U54" i="1"/>
  <c r="U1837" i="1"/>
  <c r="U456" i="1"/>
  <c r="U1883" i="1"/>
  <c r="U2110" i="1"/>
  <c r="U2188" i="1"/>
  <c r="U1327" i="1"/>
  <c r="U2123" i="1"/>
  <c r="U2185" i="1"/>
  <c r="U2186" i="1"/>
  <c r="U255" i="1"/>
  <c r="U251" i="1"/>
  <c r="U2174" i="1"/>
  <c r="U2087" i="1"/>
  <c r="U1661" i="1"/>
  <c r="U410" i="1"/>
  <c r="U256" i="1"/>
  <c r="U2125" i="1"/>
  <c r="U1645" i="1"/>
  <c r="U2158" i="1"/>
  <c r="U2157" i="1"/>
  <c r="U1638" i="1"/>
  <c r="U2099" i="1"/>
  <c r="U2041" i="1"/>
  <c r="U1109" i="1"/>
  <c r="U773" i="1"/>
  <c r="U1826" i="1"/>
  <c r="U264" i="1"/>
  <c r="U1310" i="1"/>
  <c r="U1429" i="1"/>
  <c r="U837" i="1"/>
  <c r="U1492" i="1"/>
  <c r="U403" i="1"/>
  <c r="U414" i="1"/>
  <c r="U1852" i="1"/>
  <c r="U1553" i="1"/>
  <c r="A1553" i="1"/>
  <c r="R1553" i="1"/>
  <c r="S1553" i="1"/>
  <c r="X1553" i="1"/>
  <c r="AA1553" i="1" s="1"/>
  <c r="AF1553" i="1"/>
  <c r="AG1553" i="1"/>
  <c r="AE1553" i="1" s="1"/>
  <c r="AK1553" i="1"/>
  <c r="AM1553" i="1"/>
  <c r="D1553" i="1"/>
  <c r="C1553" i="1"/>
  <c r="AN1553" i="1" l="1"/>
  <c r="A1852" i="1"/>
  <c r="R1852" i="1"/>
  <c r="S1852" i="1"/>
  <c r="X1852" i="1"/>
  <c r="AA1852" i="1" s="1"/>
  <c r="AF1852" i="1"/>
  <c r="AG1852" i="1"/>
  <c r="AE1852" i="1" s="1"/>
  <c r="AK1852" i="1"/>
  <c r="A414" i="1"/>
  <c r="R414" i="1"/>
  <c r="S414" i="1"/>
  <c r="X414" i="1"/>
  <c r="AA414" i="1" s="1"/>
  <c r="AF414" i="1"/>
  <c r="AG414" i="1"/>
  <c r="AE414" i="1" s="1"/>
  <c r="AK414" i="1"/>
  <c r="AM414" i="1"/>
  <c r="A403" i="1"/>
  <c r="R403" i="1"/>
  <c r="S403" i="1"/>
  <c r="X403" i="1"/>
  <c r="AA403" i="1" s="1"/>
  <c r="AF403" i="1"/>
  <c r="AG403" i="1"/>
  <c r="AE403" i="1" s="1"/>
  <c r="AK403" i="1"/>
  <c r="AN414" i="1" l="1"/>
  <c r="AN1852" i="1"/>
  <c r="AN403" i="1"/>
  <c r="A837" i="1"/>
  <c r="A1492" i="1"/>
  <c r="R837" i="1"/>
  <c r="R1492" i="1"/>
  <c r="S837" i="1"/>
  <c r="S1492" i="1"/>
  <c r="X837" i="1"/>
  <c r="AA837" i="1" s="1"/>
  <c r="X1492" i="1"/>
  <c r="AA1492" i="1" s="1"/>
  <c r="AF837" i="1"/>
  <c r="AF1492" i="1"/>
  <c r="AG837" i="1"/>
  <c r="AE837" i="1" s="1"/>
  <c r="AG1492" i="1"/>
  <c r="AE1492" i="1" s="1"/>
  <c r="AK837" i="1"/>
  <c r="AK1492" i="1"/>
  <c r="AM837" i="1"/>
  <c r="AM1492" i="1"/>
  <c r="A1429" i="1"/>
  <c r="R1429" i="1"/>
  <c r="S1429" i="1"/>
  <c r="X1429" i="1"/>
  <c r="AA1429" i="1" s="1"/>
  <c r="AF1429" i="1"/>
  <c r="AG1429" i="1"/>
  <c r="AE1429" i="1" s="1"/>
  <c r="AK1429" i="1"/>
  <c r="AM1429" i="1"/>
  <c r="AN1429" i="1" l="1"/>
  <c r="AN837" i="1"/>
  <c r="AN1492" i="1"/>
  <c r="A1289" i="1"/>
  <c r="R1289" i="1"/>
  <c r="S1289" i="1"/>
  <c r="X1289" i="1"/>
  <c r="AA1289" i="1" s="1"/>
  <c r="AF1289" i="1"/>
  <c r="AG1289" i="1"/>
  <c r="AE1289" i="1" s="1"/>
  <c r="AK1289" i="1"/>
  <c r="AM1289" i="1"/>
  <c r="A1629" i="1"/>
  <c r="R1629" i="1"/>
  <c r="S1629" i="1"/>
  <c r="X1629" i="1"/>
  <c r="AA1629" i="1" s="1"/>
  <c r="AF1629" i="1"/>
  <c r="AG1629" i="1"/>
  <c r="AE1629" i="1" s="1"/>
  <c r="AK1629" i="1"/>
  <c r="AM1629" i="1"/>
  <c r="D1629" i="1"/>
  <c r="A264" i="1"/>
  <c r="R264" i="1"/>
  <c r="S264" i="1"/>
  <c r="X264" i="1"/>
  <c r="AA264" i="1" s="1"/>
  <c r="AF264" i="1"/>
  <c r="AG264" i="1"/>
  <c r="AE264" i="1" s="1"/>
  <c r="AK264" i="1"/>
  <c r="AM264" i="1"/>
  <c r="A1826" i="1"/>
  <c r="R1826" i="1"/>
  <c r="S1826" i="1"/>
  <c r="X1826" i="1"/>
  <c r="AA1826" i="1" s="1"/>
  <c r="AF1826" i="1"/>
  <c r="AG1826" i="1"/>
  <c r="AE1826" i="1" s="1"/>
  <c r="AK1826" i="1"/>
  <c r="AM1826" i="1"/>
  <c r="D1826" i="1"/>
  <c r="C1826" i="1"/>
  <c r="A1634" i="1"/>
  <c r="R1634" i="1"/>
  <c r="S1634" i="1"/>
  <c r="X1634" i="1"/>
  <c r="AA1634" i="1" s="1"/>
  <c r="AF1634" i="1"/>
  <c r="AG1634" i="1"/>
  <c r="AE1634" i="1" s="1"/>
  <c r="AK1634" i="1"/>
  <c r="AM1634" i="1"/>
  <c r="AN1289" i="1" l="1"/>
  <c r="AN1629" i="1"/>
  <c r="AN264" i="1"/>
  <c r="AN1826" i="1"/>
  <c r="AN1634" i="1"/>
  <c r="A773" i="1"/>
  <c r="R773" i="1"/>
  <c r="S773" i="1"/>
  <c r="X773" i="1"/>
  <c r="AA773" i="1" s="1"/>
  <c r="AF773" i="1"/>
  <c r="AG773" i="1"/>
  <c r="AE773" i="1" s="1"/>
  <c r="AK773" i="1"/>
  <c r="AM773" i="1"/>
  <c r="AN773" i="1" l="1"/>
  <c r="S107" i="1" l="1"/>
  <c r="S134" i="1"/>
  <c r="A763" i="1"/>
  <c r="R763" i="1"/>
  <c r="S763" i="1"/>
  <c r="X763" i="1"/>
  <c r="AA763" i="1" s="1"/>
  <c r="AF763" i="1"/>
  <c r="AG763" i="1"/>
  <c r="AE763" i="1" s="1"/>
  <c r="AK763" i="1"/>
  <c r="AM763" i="1"/>
  <c r="AN763" i="1" l="1"/>
  <c r="A68" i="1" l="1"/>
  <c r="R68" i="1"/>
  <c r="S68" i="1"/>
  <c r="X68" i="1"/>
  <c r="AA68" i="1" s="1"/>
  <c r="AF68" i="1"/>
  <c r="AG68" i="1"/>
  <c r="AK68" i="1"/>
  <c r="A165" i="1"/>
  <c r="R165" i="1"/>
  <c r="S165" i="1"/>
  <c r="X165" i="1"/>
  <c r="AA165" i="1" s="1"/>
  <c r="AF165" i="1"/>
  <c r="AG165" i="1"/>
  <c r="AK165" i="1"/>
  <c r="A134" i="1"/>
  <c r="R134" i="1"/>
  <c r="X134" i="1"/>
  <c r="AA134" i="1" s="1"/>
  <c r="AF134" i="1"/>
  <c r="AG134" i="1"/>
  <c r="AE134" i="1" s="1"/>
  <c r="AK134" i="1"/>
  <c r="AM134" i="1"/>
  <c r="A107" i="1"/>
  <c r="R107" i="1"/>
  <c r="X107" i="1"/>
  <c r="AA107" i="1" s="1"/>
  <c r="AF107" i="1"/>
  <c r="AG107" i="1"/>
  <c r="AE107" i="1" s="1"/>
  <c r="AK107" i="1"/>
  <c r="AM107" i="1"/>
  <c r="A135" i="1"/>
  <c r="R135" i="1"/>
  <c r="S135" i="1"/>
  <c r="X135" i="1"/>
  <c r="AA135" i="1" s="1"/>
  <c r="AF135" i="1"/>
  <c r="AG135" i="1"/>
  <c r="AE135" i="1" s="1"/>
  <c r="AK135" i="1"/>
  <c r="AM135" i="1"/>
  <c r="A126" i="1"/>
  <c r="R126" i="1"/>
  <c r="S126" i="1"/>
  <c r="X126" i="1"/>
  <c r="AA126" i="1" s="1"/>
  <c r="AF126" i="1"/>
  <c r="AG126" i="1"/>
  <c r="AE126" i="1" s="1"/>
  <c r="AK126" i="1"/>
  <c r="AM126" i="1"/>
  <c r="A129" i="1"/>
  <c r="R129" i="1"/>
  <c r="S129" i="1"/>
  <c r="X129" i="1"/>
  <c r="AA129" i="1" s="1"/>
  <c r="AF129" i="1"/>
  <c r="AG129" i="1"/>
  <c r="AE129" i="1" s="1"/>
  <c r="AK129" i="1"/>
  <c r="AM129" i="1"/>
  <c r="A138" i="1"/>
  <c r="R138" i="1"/>
  <c r="S138" i="1"/>
  <c r="X138" i="1"/>
  <c r="AA138" i="1" s="1"/>
  <c r="AF138" i="1"/>
  <c r="AG138" i="1"/>
  <c r="AE138" i="1" s="1"/>
  <c r="AK138" i="1"/>
  <c r="AM138" i="1"/>
  <c r="A140" i="1"/>
  <c r="R140" i="1"/>
  <c r="S140" i="1"/>
  <c r="X140" i="1"/>
  <c r="AA140" i="1" s="1"/>
  <c r="AF140" i="1"/>
  <c r="AG140" i="1"/>
  <c r="AE140" i="1" s="1"/>
  <c r="AK140" i="1"/>
  <c r="AM140" i="1"/>
  <c r="A106" i="1"/>
  <c r="R106" i="1"/>
  <c r="S106" i="1"/>
  <c r="X106" i="1"/>
  <c r="AA106" i="1" s="1"/>
  <c r="AF106" i="1"/>
  <c r="AG106" i="1"/>
  <c r="AE106" i="1" s="1"/>
  <c r="AK106" i="1"/>
  <c r="AM106" i="1"/>
  <c r="A117" i="1"/>
  <c r="R117" i="1"/>
  <c r="S117" i="1"/>
  <c r="X117" i="1"/>
  <c r="AA117" i="1" s="1"/>
  <c r="AF117" i="1"/>
  <c r="AG117" i="1"/>
  <c r="AE117" i="1" s="1"/>
  <c r="AK117" i="1"/>
  <c r="AM117" i="1"/>
  <c r="A105" i="1"/>
  <c r="R105" i="1"/>
  <c r="S105" i="1"/>
  <c r="X105" i="1"/>
  <c r="AA105" i="1" s="1"/>
  <c r="AF105" i="1"/>
  <c r="AG105" i="1"/>
  <c r="AE105" i="1" s="1"/>
  <c r="AK105" i="1"/>
  <c r="AM105" i="1"/>
  <c r="A136" i="1"/>
  <c r="R136" i="1"/>
  <c r="S136" i="1"/>
  <c r="X136" i="1"/>
  <c r="AA136" i="1" s="1"/>
  <c r="AF136" i="1"/>
  <c r="AG136" i="1"/>
  <c r="AE136" i="1" s="1"/>
  <c r="AK136" i="1"/>
  <c r="AM136" i="1"/>
  <c r="A130" i="1"/>
  <c r="R130" i="1"/>
  <c r="S130" i="1"/>
  <c r="X130" i="1"/>
  <c r="AA130" i="1" s="1"/>
  <c r="AF130" i="1"/>
  <c r="AG130" i="1"/>
  <c r="AE130" i="1" s="1"/>
  <c r="AK130" i="1"/>
  <c r="AM130" i="1"/>
  <c r="A137" i="1"/>
  <c r="R137" i="1"/>
  <c r="S137" i="1"/>
  <c r="X137" i="1"/>
  <c r="AA137" i="1" s="1"/>
  <c r="AF137" i="1"/>
  <c r="AG137" i="1"/>
  <c r="AE137" i="1" s="1"/>
  <c r="AK137" i="1"/>
  <c r="AM137" i="1"/>
  <c r="A127" i="1"/>
  <c r="R127" i="1"/>
  <c r="S127" i="1"/>
  <c r="X127" i="1"/>
  <c r="AA127" i="1" s="1"/>
  <c r="AF127" i="1"/>
  <c r="AG127" i="1"/>
  <c r="AE127" i="1" s="1"/>
  <c r="AK127" i="1"/>
  <c r="AM127" i="1"/>
  <c r="A131" i="1"/>
  <c r="R131" i="1"/>
  <c r="S131" i="1"/>
  <c r="X131" i="1"/>
  <c r="AA131" i="1" s="1"/>
  <c r="AF131" i="1"/>
  <c r="AG131" i="1"/>
  <c r="AE131" i="1" s="1"/>
  <c r="AK131" i="1"/>
  <c r="AM131" i="1"/>
  <c r="A116" i="1"/>
  <c r="R116" i="1"/>
  <c r="S116" i="1"/>
  <c r="X116" i="1"/>
  <c r="AA116" i="1" s="1"/>
  <c r="AF116" i="1"/>
  <c r="AG116" i="1"/>
  <c r="AE116" i="1" s="1"/>
  <c r="AK116" i="1"/>
  <c r="AM116" i="1"/>
  <c r="A104" i="1"/>
  <c r="R104" i="1"/>
  <c r="S104" i="1"/>
  <c r="X104" i="1"/>
  <c r="AA104" i="1" s="1"/>
  <c r="AF104" i="1"/>
  <c r="AG104" i="1"/>
  <c r="AE104" i="1" s="1"/>
  <c r="AK104" i="1"/>
  <c r="AM104" i="1"/>
  <c r="A115" i="1"/>
  <c r="R115" i="1"/>
  <c r="S115" i="1"/>
  <c r="X115" i="1"/>
  <c r="AA115" i="1" s="1"/>
  <c r="AF115" i="1"/>
  <c r="AG115" i="1"/>
  <c r="AE115" i="1" s="1"/>
  <c r="AK115" i="1"/>
  <c r="AM115" i="1"/>
  <c r="A103" i="1"/>
  <c r="R103" i="1"/>
  <c r="S103" i="1"/>
  <c r="X103" i="1"/>
  <c r="AA103" i="1" s="1"/>
  <c r="AF103" i="1"/>
  <c r="AG103" i="1"/>
  <c r="AE103" i="1" s="1"/>
  <c r="AK103" i="1"/>
  <c r="AM103" i="1"/>
  <c r="A114" i="1"/>
  <c r="R114" i="1"/>
  <c r="S114" i="1"/>
  <c r="X114" i="1"/>
  <c r="AA114" i="1" s="1"/>
  <c r="AF114" i="1"/>
  <c r="AG114" i="1"/>
  <c r="AE114" i="1" s="1"/>
  <c r="AK114" i="1"/>
  <c r="AM114" i="1"/>
  <c r="A102" i="1"/>
  <c r="R102" i="1"/>
  <c r="S102" i="1"/>
  <c r="X102" i="1"/>
  <c r="AA102" i="1" s="1"/>
  <c r="AF102" i="1"/>
  <c r="AG102" i="1"/>
  <c r="AE102" i="1" s="1"/>
  <c r="AK102" i="1"/>
  <c r="AM102" i="1"/>
  <c r="R118" i="1"/>
  <c r="S118" i="1"/>
  <c r="X118" i="1"/>
  <c r="AA118" i="1" s="1"/>
  <c r="AF118" i="1"/>
  <c r="AG118" i="1"/>
  <c r="AE118" i="1" s="1"/>
  <c r="AK118" i="1"/>
  <c r="AM118" i="1"/>
  <c r="A113" i="1"/>
  <c r="R113" i="1"/>
  <c r="S113" i="1"/>
  <c r="X113" i="1"/>
  <c r="AA113" i="1" s="1"/>
  <c r="AF113" i="1"/>
  <c r="AG113" i="1"/>
  <c r="AE113" i="1" s="1"/>
  <c r="AK113" i="1"/>
  <c r="AM113" i="1"/>
  <c r="A101" i="1"/>
  <c r="R101" i="1"/>
  <c r="S101" i="1"/>
  <c r="X101" i="1"/>
  <c r="AA101" i="1" s="1"/>
  <c r="AF101" i="1"/>
  <c r="AG101" i="1"/>
  <c r="AE101" i="1" s="1"/>
  <c r="AK101" i="1"/>
  <c r="AM101" i="1"/>
  <c r="A133" i="1"/>
  <c r="R133" i="1"/>
  <c r="S133" i="1"/>
  <c r="X133" i="1"/>
  <c r="AA133" i="1" s="1"/>
  <c r="AF133" i="1"/>
  <c r="AG133" i="1"/>
  <c r="AE133" i="1" s="1"/>
  <c r="AK133" i="1"/>
  <c r="AM133" i="1"/>
  <c r="A100" i="1"/>
  <c r="R100" i="1"/>
  <c r="S100" i="1"/>
  <c r="X100" i="1"/>
  <c r="AA100" i="1" s="1"/>
  <c r="AF100" i="1"/>
  <c r="AG100" i="1"/>
  <c r="AE100" i="1" s="1"/>
  <c r="AK100" i="1"/>
  <c r="AM100" i="1"/>
  <c r="A112" i="1"/>
  <c r="R112" i="1"/>
  <c r="S112" i="1"/>
  <c r="X112" i="1"/>
  <c r="AA112" i="1" s="1"/>
  <c r="AF112" i="1"/>
  <c r="AG112" i="1"/>
  <c r="AE112" i="1" s="1"/>
  <c r="AK112" i="1"/>
  <c r="AM112" i="1"/>
  <c r="A99" i="1"/>
  <c r="R99" i="1"/>
  <c r="S99" i="1"/>
  <c r="X99" i="1"/>
  <c r="AA99" i="1" s="1"/>
  <c r="AF99" i="1"/>
  <c r="AG99" i="1"/>
  <c r="AE99" i="1" s="1"/>
  <c r="AK99" i="1"/>
  <c r="AM99" i="1"/>
  <c r="A110" i="1"/>
  <c r="R110" i="1"/>
  <c r="S110" i="1"/>
  <c r="X110" i="1"/>
  <c r="AA110" i="1" s="1"/>
  <c r="AF110" i="1"/>
  <c r="AG110" i="1"/>
  <c r="AE110" i="1" s="1"/>
  <c r="AK110" i="1"/>
  <c r="AM110" i="1"/>
  <c r="A97" i="1"/>
  <c r="R97" i="1"/>
  <c r="S97" i="1"/>
  <c r="X97" i="1"/>
  <c r="AA97" i="1" s="1"/>
  <c r="AF97" i="1"/>
  <c r="AG97" i="1"/>
  <c r="AE97" i="1" s="1"/>
  <c r="AK97" i="1"/>
  <c r="AM97" i="1"/>
  <c r="A111" i="1"/>
  <c r="R111" i="1"/>
  <c r="S111" i="1"/>
  <c r="X111" i="1"/>
  <c r="AA111" i="1" s="1"/>
  <c r="AF111" i="1"/>
  <c r="AG111" i="1"/>
  <c r="AE111" i="1" s="1"/>
  <c r="AK111" i="1"/>
  <c r="AM111" i="1"/>
  <c r="A94" i="1"/>
  <c r="R94" i="1"/>
  <c r="S94" i="1"/>
  <c r="X94" i="1"/>
  <c r="AA94" i="1" s="1"/>
  <c r="AF94" i="1"/>
  <c r="AG94" i="1"/>
  <c r="AE94" i="1" s="1"/>
  <c r="AK94" i="1"/>
  <c r="AM94" i="1"/>
  <c r="A98" i="1"/>
  <c r="R98" i="1"/>
  <c r="S98" i="1"/>
  <c r="X98" i="1"/>
  <c r="AA98" i="1" s="1"/>
  <c r="AF98" i="1"/>
  <c r="AG98" i="1"/>
  <c r="AE98" i="1" s="1"/>
  <c r="AK98" i="1"/>
  <c r="AM98" i="1"/>
  <c r="A109" i="1"/>
  <c r="R109" i="1"/>
  <c r="S109" i="1"/>
  <c r="X109" i="1"/>
  <c r="AA109" i="1" s="1"/>
  <c r="AF109" i="1"/>
  <c r="AG109" i="1"/>
  <c r="AE109" i="1" s="1"/>
  <c r="AK109" i="1"/>
  <c r="AM109" i="1"/>
  <c r="A96" i="1"/>
  <c r="R96" i="1"/>
  <c r="S96" i="1"/>
  <c r="X96" i="1"/>
  <c r="AA96" i="1" s="1"/>
  <c r="AF96" i="1"/>
  <c r="AG96" i="1"/>
  <c r="AE96" i="1" s="1"/>
  <c r="AK96" i="1"/>
  <c r="AM96" i="1"/>
  <c r="A123" i="1"/>
  <c r="R123" i="1"/>
  <c r="S123" i="1"/>
  <c r="X123" i="1"/>
  <c r="AA123" i="1" s="1"/>
  <c r="AF123" i="1"/>
  <c r="AG123" i="1"/>
  <c r="AE123" i="1" s="1"/>
  <c r="AK123" i="1"/>
  <c r="A121" i="1"/>
  <c r="R121" i="1"/>
  <c r="S121" i="1"/>
  <c r="X121" i="1"/>
  <c r="AA121" i="1" s="1"/>
  <c r="AF121" i="1"/>
  <c r="AG121" i="1"/>
  <c r="AE121" i="1" s="1"/>
  <c r="AK121" i="1"/>
  <c r="A122" i="1"/>
  <c r="R122" i="1"/>
  <c r="S122" i="1"/>
  <c r="X122" i="1"/>
  <c r="AA122" i="1" s="1"/>
  <c r="AF122" i="1"/>
  <c r="AG122" i="1"/>
  <c r="AE122" i="1" s="1"/>
  <c r="AK122" i="1"/>
  <c r="A1909" i="1"/>
  <c r="R1909" i="1"/>
  <c r="S1909" i="1"/>
  <c r="X1909" i="1"/>
  <c r="AA1909" i="1" s="1"/>
  <c r="AF1909" i="1"/>
  <c r="AG1909" i="1"/>
  <c r="AE1909" i="1" s="1"/>
  <c r="AK1909" i="1"/>
  <c r="AM1909" i="1"/>
  <c r="D1909" i="1"/>
  <c r="C1909" i="1"/>
  <c r="A2118" i="1"/>
  <c r="R2118" i="1"/>
  <c r="S2118" i="1"/>
  <c r="AA2118" i="1"/>
  <c r="AF2118" i="1"/>
  <c r="AG2118" i="1"/>
  <c r="AE2118" i="1" s="1"/>
  <c r="AK2118" i="1"/>
  <c r="AM2118" i="1"/>
  <c r="D1944" i="1"/>
  <c r="C1944" i="1"/>
  <c r="A1944" i="1"/>
  <c r="R1944" i="1"/>
  <c r="S1944" i="1"/>
  <c r="X1944" i="1"/>
  <c r="AA1944" i="1" s="1"/>
  <c r="AF1944" i="1"/>
  <c r="AG1944" i="1"/>
  <c r="AE1944" i="1" s="1"/>
  <c r="AK1944" i="1"/>
  <c r="AM1944" i="1"/>
  <c r="R1943" i="1"/>
  <c r="S1943" i="1"/>
  <c r="X1943" i="1"/>
  <c r="AA1943" i="1" s="1"/>
  <c r="AF1943" i="1"/>
  <c r="AG1943" i="1"/>
  <c r="AE1943" i="1" s="1"/>
  <c r="AK1943" i="1"/>
  <c r="AM1943" i="1"/>
  <c r="D1943" i="1"/>
  <c r="C1943" i="1"/>
  <c r="A1943" i="1"/>
  <c r="A405" i="1"/>
  <c r="R405" i="1"/>
  <c r="S405" i="1"/>
  <c r="X405" i="1"/>
  <c r="AA405" i="1" s="1"/>
  <c r="AF405" i="1"/>
  <c r="AG405" i="1"/>
  <c r="AE405" i="1" s="1"/>
  <c r="AK405" i="1"/>
  <c r="AM405" i="1"/>
  <c r="A609" i="1"/>
  <c r="R609" i="1"/>
  <c r="S609" i="1"/>
  <c r="X609" i="1"/>
  <c r="AA609" i="1" s="1"/>
  <c r="AF609" i="1"/>
  <c r="AG609" i="1"/>
  <c r="AE609" i="1" s="1"/>
  <c r="AK609" i="1"/>
  <c r="AM609" i="1"/>
  <c r="A608" i="1"/>
  <c r="R608" i="1"/>
  <c r="S608" i="1"/>
  <c r="X608" i="1"/>
  <c r="AA608" i="1" s="1"/>
  <c r="AF608" i="1"/>
  <c r="AG608" i="1"/>
  <c r="AE608" i="1" s="1"/>
  <c r="AK608" i="1"/>
  <c r="AM608" i="1"/>
  <c r="A578" i="1"/>
  <c r="R578" i="1"/>
  <c r="S578" i="1"/>
  <c r="X578" i="1"/>
  <c r="AA578" i="1" s="1"/>
  <c r="AF578" i="1"/>
  <c r="AG578" i="1"/>
  <c r="AE578" i="1" s="1"/>
  <c r="AK578" i="1"/>
  <c r="AM578" i="1"/>
  <c r="D1945" i="1"/>
  <c r="C1945" i="1"/>
  <c r="A1945" i="1"/>
  <c r="R1945" i="1"/>
  <c r="S1945" i="1"/>
  <c r="X1945" i="1"/>
  <c r="AA1945" i="1" s="1"/>
  <c r="AF1945" i="1"/>
  <c r="AG1945" i="1"/>
  <c r="AE1945" i="1" s="1"/>
  <c r="AK1945" i="1"/>
  <c r="AM1945" i="1"/>
  <c r="AN68" i="1" l="1"/>
  <c r="AN165" i="1"/>
  <c r="AN134" i="1"/>
  <c r="AN107" i="1"/>
  <c r="AN138" i="1"/>
  <c r="AN129" i="1"/>
  <c r="AN126" i="1"/>
  <c r="AN135" i="1"/>
  <c r="AN106" i="1"/>
  <c r="AN105" i="1"/>
  <c r="AN140" i="1"/>
  <c r="AN117" i="1"/>
  <c r="AN136" i="1"/>
  <c r="AN130" i="1"/>
  <c r="AN127" i="1"/>
  <c r="AN137" i="1"/>
  <c r="AN131" i="1"/>
  <c r="AN114" i="1"/>
  <c r="AN116" i="1"/>
  <c r="AN113" i="1"/>
  <c r="AN103" i="1"/>
  <c r="AN101" i="1"/>
  <c r="AN118" i="1"/>
  <c r="AN112" i="1"/>
  <c r="AN115" i="1"/>
  <c r="AN104" i="1"/>
  <c r="AN110" i="1"/>
  <c r="AN102" i="1"/>
  <c r="AN94" i="1"/>
  <c r="AN111" i="1"/>
  <c r="AN98" i="1"/>
  <c r="AN122" i="1"/>
  <c r="AN97" i="1"/>
  <c r="AN100" i="1"/>
  <c r="AN133" i="1"/>
  <c r="AN109" i="1"/>
  <c r="AN99" i="1"/>
  <c r="AN96" i="1"/>
  <c r="AN123" i="1"/>
  <c r="AN121" i="1"/>
  <c r="AN1909" i="1"/>
  <c r="AN1944" i="1"/>
  <c r="AN2118" i="1"/>
  <c r="AN1943" i="1"/>
  <c r="AN405" i="1"/>
  <c r="AN578" i="1"/>
  <c r="AN609" i="1"/>
  <c r="AN608" i="1"/>
  <c r="AN1945" i="1"/>
  <c r="A2031" i="1" l="1"/>
  <c r="R2031" i="1"/>
  <c r="S2031" i="1"/>
  <c r="X2031" i="1"/>
  <c r="AA2031" i="1" s="1"/>
  <c r="AF2031" i="1"/>
  <c r="AG2031" i="1"/>
  <c r="AE2031" i="1" s="1"/>
  <c r="AK2031" i="1"/>
  <c r="AM2031" i="1"/>
  <c r="A413" i="1"/>
  <c r="R413" i="1"/>
  <c r="S413" i="1"/>
  <c r="X413" i="1"/>
  <c r="AA413" i="1" s="1"/>
  <c r="AF413" i="1"/>
  <c r="AG413" i="1"/>
  <c r="AE413" i="1" s="1"/>
  <c r="AK413" i="1"/>
  <c r="AM413" i="1"/>
  <c r="D413" i="1"/>
  <c r="C413" i="1"/>
  <c r="A752" i="1"/>
  <c r="R752" i="1"/>
  <c r="S752" i="1"/>
  <c r="X752" i="1"/>
  <c r="AA752" i="1" s="1"/>
  <c r="AF752" i="1"/>
  <c r="AG752" i="1"/>
  <c r="AE752" i="1" s="1"/>
  <c r="AK752" i="1"/>
  <c r="AM752" i="1"/>
  <c r="AN413" i="1" l="1"/>
  <c r="AN2031" i="1"/>
  <c r="AN752" i="1"/>
  <c r="A1320" i="1"/>
  <c r="R1320" i="1"/>
  <c r="S1320" i="1"/>
  <c r="X1320" i="1"/>
  <c r="AA1320" i="1" s="1"/>
  <c r="AF1320" i="1"/>
  <c r="AG1320" i="1"/>
  <c r="AE1320" i="1" s="1"/>
  <c r="AK1320" i="1"/>
  <c r="AM1320" i="1"/>
  <c r="D1320" i="1"/>
  <c r="C1320" i="1"/>
  <c r="A1309" i="1"/>
  <c r="R1309" i="1"/>
  <c r="S1309" i="1"/>
  <c r="X1309" i="1"/>
  <c r="AA1309" i="1" s="1"/>
  <c r="AF1309" i="1"/>
  <c r="AG1309" i="1"/>
  <c r="AE1309" i="1" s="1"/>
  <c r="AK1309" i="1"/>
  <c r="AM1309" i="1"/>
  <c r="AM1955" i="1"/>
  <c r="AK1955" i="1"/>
  <c r="AG1955" i="1"/>
  <c r="AE1955" i="1" s="1"/>
  <c r="AF1955" i="1"/>
  <c r="X1955" i="1"/>
  <c r="AA1955" i="1" s="1"/>
  <c r="A1955" i="1"/>
  <c r="S1955" i="1"/>
  <c r="R1955" i="1"/>
  <c r="C1955" i="1"/>
  <c r="D1955" i="1"/>
  <c r="A1589" i="1"/>
  <c r="R1589" i="1"/>
  <c r="S1589" i="1"/>
  <c r="X1589" i="1"/>
  <c r="AA1589" i="1" s="1"/>
  <c r="AF1589" i="1"/>
  <c r="AG1589" i="1"/>
  <c r="AE1589" i="1" s="1"/>
  <c r="AK1589" i="1"/>
  <c r="AM1589" i="1"/>
  <c r="AN1320" i="1" l="1"/>
  <c r="AN1309" i="1"/>
  <c r="AN1955" i="1"/>
  <c r="AN1589" i="1"/>
  <c r="A1947" i="1"/>
  <c r="R1947" i="1"/>
  <c r="S1947" i="1"/>
  <c r="X1947" i="1"/>
  <c r="AA1947" i="1" s="1"/>
  <c r="AF1947" i="1"/>
  <c r="AG1947" i="1"/>
  <c r="AE1947" i="1" s="1"/>
  <c r="AK1947" i="1"/>
  <c r="AM1947" i="1"/>
  <c r="A1194" i="1"/>
  <c r="R1194" i="1"/>
  <c r="S1194" i="1"/>
  <c r="X1194" i="1"/>
  <c r="AA1194" i="1" s="1"/>
  <c r="AF1194" i="1"/>
  <c r="AG1194" i="1"/>
  <c r="AE1194" i="1" s="1"/>
  <c r="AK1194" i="1"/>
  <c r="AM1194" i="1"/>
  <c r="A1233" i="1"/>
  <c r="R1233" i="1"/>
  <c r="S1233" i="1"/>
  <c r="X1233" i="1"/>
  <c r="AA1233" i="1" s="1"/>
  <c r="AF1233" i="1"/>
  <c r="AG1233" i="1"/>
  <c r="AE1233" i="1" s="1"/>
  <c r="AK1233" i="1"/>
  <c r="AM1233" i="1"/>
  <c r="A1193" i="1"/>
  <c r="R1193" i="1"/>
  <c r="S1193" i="1"/>
  <c r="X1193" i="1"/>
  <c r="AA1193" i="1" s="1"/>
  <c r="AF1193" i="1"/>
  <c r="AG1193" i="1"/>
  <c r="AE1193" i="1" s="1"/>
  <c r="AK1193" i="1"/>
  <c r="AM1193" i="1"/>
  <c r="A1885" i="1"/>
  <c r="R1885" i="1"/>
  <c r="S1885" i="1"/>
  <c r="X1885" i="1"/>
  <c r="AA1885" i="1" s="1"/>
  <c r="AF1885" i="1"/>
  <c r="AG1885" i="1"/>
  <c r="AE1885" i="1" s="1"/>
  <c r="AK1885" i="1"/>
  <c r="AM1885" i="1"/>
  <c r="AN1193" i="1" l="1"/>
  <c r="AN1947" i="1"/>
  <c r="AN1194" i="1"/>
  <c r="AN1233" i="1"/>
  <c r="AN1885" i="1"/>
  <c r="A271" i="1"/>
  <c r="R271" i="1"/>
  <c r="S271" i="1"/>
  <c r="X271" i="1"/>
  <c r="AA271" i="1" s="1"/>
  <c r="AF271" i="1"/>
  <c r="AG271" i="1"/>
  <c r="AE271" i="1" s="1"/>
  <c r="AK271" i="1"/>
  <c r="AM271" i="1"/>
  <c r="AF60" i="1"/>
  <c r="AM60" i="1"/>
  <c r="AK60" i="1"/>
  <c r="AG60" i="1"/>
  <c r="AE60" i="1" s="1"/>
  <c r="X60" i="1"/>
  <c r="AA60" i="1" s="1"/>
  <c r="S60" i="1"/>
  <c r="R60" i="1"/>
  <c r="A60" i="1"/>
  <c r="A1225" i="1"/>
  <c r="R1225" i="1"/>
  <c r="S1225" i="1"/>
  <c r="X1225" i="1"/>
  <c r="AA1225" i="1" s="1"/>
  <c r="AF1225" i="1"/>
  <c r="AG1225" i="1"/>
  <c r="AE1225" i="1" s="1"/>
  <c r="AK1225" i="1"/>
  <c r="AM1225" i="1"/>
  <c r="P62" i="14"/>
  <c r="L62" i="14"/>
  <c r="P61" i="14"/>
  <c r="L61" i="14"/>
  <c r="P60" i="14"/>
  <c r="L60" i="14"/>
  <c r="P59" i="14"/>
  <c r="L59" i="14"/>
  <c r="P58" i="14"/>
  <c r="L58" i="14"/>
  <c r="P57" i="14"/>
  <c r="L57" i="14"/>
  <c r="P56" i="14"/>
  <c r="I61" i="14" l="1"/>
  <c r="C61" i="14" s="1"/>
  <c r="I62" i="14"/>
  <c r="C62" i="14" s="1"/>
  <c r="I57" i="14"/>
  <c r="C57" i="14" s="1"/>
  <c r="I58" i="14"/>
  <c r="C58" i="14" s="1"/>
  <c r="I59" i="14"/>
  <c r="C59" i="14" s="1"/>
  <c r="I56" i="14"/>
  <c r="C56" i="14" s="1"/>
  <c r="AN60" i="1"/>
  <c r="AN271" i="1"/>
  <c r="I60" i="14"/>
  <c r="C60" i="14" s="1"/>
  <c r="AN1225" i="1"/>
  <c r="L55" i="14"/>
  <c r="I55" i="14" l="1"/>
  <c r="C55" i="14" s="1"/>
  <c r="A2052" i="1" l="1"/>
  <c r="R2052" i="1"/>
  <c r="S2052" i="1"/>
  <c r="X2052" i="1"/>
  <c r="AA2052" i="1" s="1"/>
  <c r="AF2052" i="1"/>
  <c r="AG2052" i="1"/>
  <c r="AE2052" i="1" s="1"/>
  <c r="AK2052" i="1"/>
  <c r="AM2052" i="1"/>
  <c r="D2052" i="1"/>
  <c r="C2052" i="1"/>
  <c r="A2053" i="1"/>
  <c r="R2053" i="1"/>
  <c r="S2053" i="1"/>
  <c r="X2053" i="1"/>
  <c r="AA2053" i="1" s="1"/>
  <c r="AF2053" i="1"/>
  <c r="AG2053" i="1"/>
  <c r="AE2053" i="1" s="1"/>
  <c r="AK2053" i="1"/>
  <c r="AM2053" i="1"/>
  <c r="AN2053" i="1" l="1"/>
  <c r="AN2052" i="1"/>
  <c r="A2126" i="1"/>
  <c r="R2126" i="1"/>
  <c r="S2126" i="1"/>
  <c r="X2126" i="1"/>
  <c r="AA2126" i="1" s="1"/>
  <c r="AF2126" i="1"/>
  <c r="AG2126" i="1"/>
  <c r="AE2126" i="1" s="1"/>
  <c r="AK2126" i="1"/>
  <c r="AN2126" i="1" l="1"/>
  <c r="A327" i="1"/>
  <c r="R327" i="1"/>
  <c r="S327" i="1"/>
  <c r="X327" i="1"/>
  <c r="AA327" i="1" s="1"/>
  <c r="AF327" i="1"/>
  <c r="AG327" i="1"/>
  <c r="AE327" i="1" s="1"/>
  <c r="AK327" i="1"/>
  <c r="AM327" i="1"/>
  <c r="D327" i="1"/>
  <c r="C327" i="1"/>
  <c r="A328" i="1"/>
  <c r="R328" i="1"/>
  <c r="S328" i="1"/>
  <c r="X328" i="1"/>
  <c r="AA328" i="1" s="1"/>
  <c r="AF328" i="1"/>
  <c r="AG328" i="1"/>
  <c r="AE328" i="1" s="1"/>
  <c r="AK328" i="1"/>
  <c r="AM328" i="1"/>
  <c r="D328" i="1"/>
  <c r="C328" i="1"/>
  <c r="AN327" i="1" l="1"/>
  <c r="AN328" i="1"/>
  <c r="A1942" i="1" l="1"/>
  <c r="R1942" i="1"/>
  <c r="S1942" i="1"/>
  <c r="X1942" i="1"/>
  <c r="AA1942" i="1" s="1"/>
  <c r="AF1942" i="1"/>
  <c r="AG1942" i="1"/>
  <c r="AE1942" i="1" s="1"/>
  <c r="AK1942" i="1"/>
  <c r="AM1942" i="1"/>
  <c r="D1971" i="1"/>
  <c r="C1971" i="1"/>
  <c r="A1971" i="1"/>
  <c r="R1971" i="1"/>
  <c r="S1971" i="1"/>
  <c r="X1971" i="1"/>
  <c r="AA1971" i="1" s="1"/>
  <c r="AF1971" i="1"/>
  <c r="AG1971" i="1"/>
  <c r="AE1971" i="1" s="1"/>
  <c r="AK1971" i="1"/>
  <c r="AM1971" i="1"/>
  <c r="AN1942" i="1" l="1"/>
  <c r="AN1971" i="1"/>
  <c r="A532" i="1"/>
  <c r="R532" i="1"/>
  <c r="S532" i="1"/>
  <c r="X532" i="1"/>
  <c r="AA532" i="1" s="1"/>
  <c r="AF532" i="1"/>
  <c r="AG532" i="1"/>
  <c r="AE532" i="1" s="1"/>
  <c r="AK532" i="1"/>
  <c r="AM532" i="1"/>
  <c r="AN496" i="1"/>
  <c r="AN1642" i="1"/>
  <c r="AN1924" i="1"/>
  <c r="AN473" i="1"/>
  <c r="AN2160" i="1"/>
  <c r="AN1595" i="1"/>
  <c r="AN1636" i="1"/>
  <c r="AN1907" i="1"/>
  <c r="AN1313" i="1"/>
  <c r="AN1713" i="1"/>
  <c r="AN1719" i="1"/>
  <c r="AN1718" i="1"/>
  <c r="AN1717" i="1"/>
  <c r="AN1712" i="1"/>
  <c r="AN1711" i="1"/>
  <c r="AN1710" i="1"/>
  <c r="AN1709" i="1"/>
  <c r="AN1708" i="1"/>
  <c r="AN1705" i="1"/>
  <c r="AN1704" i="1"/>
  <c r="AN1707" i="1"/>
  <c r="AN1716" i="1"/>
  <c r="AN1714" i="1"/>
  <c r="AN1715" i="1"/>
  <c r="AN1706" i="1"/>
  <c r="AN259" i="1"/>
  <c r="AN1139" i="1"/>
  <c r="AN1925" i="1"/>
  <c r="AN1851" i="1"/>
  <c r="AN1906" i="1"/>
  <c r="AN456" i="1"/>
  <c r="AN606" i="1"/>
  <c r="AN119" i="1"/>
  <c r="AN961" i="1"/>
  <c r="AN1626" i="1"/>
  <c r="AN410" i="1"/>
  <c r="AN463" i="1"/>
  <c r="AN472" i="1"/>
  <c r="AN1825" i="1"/>
  <c r="AN1766" i="1"/>
  <c r="AN1753" i="1"/>
  <c r="AN1754" i="1"/>
  <c r="AN261" i="1"/>
  <c r="AN1600" i="1"/>
  <c r="AN1601" i="1"/>
  <c r="AN1656" i="1"/>
  <c r="AN1539" i="1"/>
  <c r="AN1602" i="1"/>
  <c r="AN1603" i="1"/>
  <c r="AN1604" i="1"/>
  <c r="AN1605" i="1"/>
  <c r="AN1606" i="1"/>
  <c r="AN1607" i="1"/>
  <c r="AN1608" i="1"/>
  <c r="AN1609" i="1"/>
  <c r="AN1610" i="1"/>
  <c r="AN1611" i="1"/>
  <c r="AN1800" i="1"/>
  <c r="AN1720" i="1"/>
  <c r="AN471" i="1"/>
  <c r="AN2027" i="1"/>
  <c r="AN1073" i="1"/>
  <c r="AN882" i="1"/>
  <c r="AN1074" i="1"/>
  <c r="AN883" i="1"/>
  <c r="AN1323" i="1"/>
  <c r="AN1599" i="1"/>
  <c r="AN398" i="1"/>
  <c r="AN1346" i="1"/>
  <c r="AN851" i="1"/>
  <c r="AN852" i="1"/>
  <c r="AN853" i="1"/>
  <c r="AN854" i="1"/>
  <c r="AN855" i="1"/>
  <c r="AN856" i="1"/>
  <c r="AN857" i="1"/>
  <c r="AN858" i="1"/>
  <c r="AN859" i="1"/>
  <c r="AN2162" i="1"/>
  <c r="AN430" i="1"/>
  <c r="AN2179" i="1"/>
  <c r="AN2180" i="1"/>
  <c r="AN483" i="1"/>
  <c r="AN396" i="1"/>
  <c r="AN495" i="1"/>
  <c r="AN139" i="1"/>
  <c r="AN199" i="1"/>
  <c r="AN201" i="1"/>
  <c r="AN200" i="1"/>
  <c r="AN202" i="1"/>
  <c r="AN204" i="1"/>
  <c r="AN203" i="1"/>
  <c r="AN1760" i="1"/>
  <c r="AN156" i="1"/>
  <c r="AN88" i="1"/>
  <c r="AN215" i="1"/>
  <c r="AN155" i="1"/>
  <c r="AN168" i="1"/>
  <c r="AN218" i="1"/>
  <c r="AN220" i="1"/>
  <c r="AN169" i="1"/>
  <c r="AN217" i="1"/>
  <c r="AN216" i="1"/>
  <c r="AN170" i="1"/>
  <c r="AN219" i="1"/>
  <c r="AN158" i="1"/>
  <c r="AN89" i="1"/>
  <c r="AN221" i="1"/>
  <c r="AN157" i="1"/>
  <c r="AN171" i="1"/>
  <c r="AN224" i="1"/>
  <c r="AN226" i="1"/>
  <c r="AN172" i="1"/>
  <c r="AN223" i="1"/>
  <c r="AN222" i="1"/>
  <c r="AN173" i="1"/>
  <c r="AN225" i="1"/>
  <c r="AN211" i="1"/>
  <c r="AN154" i="1"/>
  <c r="AN212" i="1"/>
  <c r="AN213" i="1"/>
  <c r="AN161" i="1"/>
  <c r="AN214" i="1"/>
  <c r="AN160" i="1"/>
  <c r="AN174" i="1"/>
  <c r="AN229" i="1"/>
  <c r="AN230" i="1"/>
  <c r="AN228" i="1"/>
  <c r="AN227" i="1"/>
  <c r="AN93" i="1"/>
  <c r="AN2205" i="1"/>
  <c r="AN1189" i="1"/>
  <c r="AN2181" i="1"/>
  <c r="AN2178" i="1"/>
  <c r="AN2190" i="1"/>
  <c r="AN1227" i="1"/>
  <c r="AN2189" i="1"/>
  <c r="AN1174" i="1"/>
  <c r="AN329" i="1"/>
  <c r="AN1237" i="1"/>
  <c r="AN1238" i="1"/>
  <c r="AN1147" i="1"/>
  <c r="AN1145" i="1"/>
  <c r="AN1146" i="1"/>
  <c r="AN1243" i="1"/>
  <c r="AN1242" i="1"/>
  <c r="AN1345" i="1"/>
  <c r="AN1236" i="1"/>
  <c r="AN1344" i="1"/>
  <c r="AN1343" i="1"/>
  <c r="AN1166" i="1"/>
  <c r="AN1342" i="1"/>
  <c r="AN1376" i="1"/>
  <c r="AN51" i="1"/>
  <c r="AN44" i="1"/>
  <c r="AN52" i="1"/>
  <c r="AN441" i="1"/>
  <c r="AN439" i="1"/>
  <c r="AN440" i="1"/>
  <c r="AN470" i="1"/>
  <c r="AN469" i="1"/>
  <c r="AN485" i="1"/>
  <c r="AN404" i="1"/>
  <c r="AN484" i="1"/>
  <c r="AN515" i="1"/>
  <c r="AN514" i="1"/>
  <c r="AN513" i="1"/>
  <c r="AN431" i="1"/>
  <c r="AN1047" i="1"/>
  <c r="AN1039" i="1"/>
  <c r="AN992" i="1"/>
  <c r="AN1040" i="1"/>
  <c r="AN1078" i="1"/>
  <c r="AN1747" i="1"/>
  <c r="AN2124" i="1"/>
  <c r="AN1950" i="1"/>
  <c r="AN1951" i="1"/>
  <c r="AN1952" i="1"/>
  <c r="AN2010" i="1"/>
  <c r="AN2075" i="1"/>
  <c r="AN1780" i="1"/>
  <c r="AN2097" i="1"/>
  <c r="AN2098" i="1"/>
  <c r="AN2076" i="1"/>
  <c r="AN2112" i="1"/>
  <c r="AN2111" i="1"/>
  <c r="AN1896" i="1"/>
  <c r="AN2107" i="1"/>
  <c r="AN1815" i="1"/>
  <c r="AN1884" i="1"/>
  <c r="AN1740" i="1"/>
  <c r="AN1978" i="1"/>
  <c r="AN1737" i="1"/>
  <c r="AN1816" i="1"/>
  <c r="AN1738" i="1"/>
  <c r="AN1979" i="1"/>
  <c r="AN1739" i="1"/>
  <c r="AN1895" i="1"/>
  <c r="AN602" i="1"/>
  <c r="AN601" i="1"/>
  <c r="AN2025" i="1"/>
  <c r="AN1818" i="1"/>
  <c r="AN1819" i="1"/>
  <c r="AN1820" i="1"/>
  <c r="AN1821" i="1"/>
  <c r="AN1928" i="1"/>
  <c r="AN2033" i="1"/>
  <c r="AN1929" i="1"/>
  <c r="AN1883" i="1"/>
  <c r="AN2004" i="1"/>
  <c r="AN2003" i="1"/>
  <c r="AN559" i="1"/>
  <c r="AN2110" i="1"/>
  <c r="AN1779" i="1"/>
  <c r="AN1810" i="1"/>
  <c r="AN698" i="1"/>
  <c r="AN1752" i="1"/>
  <c r="AN1750" i="1"/>
  <c r="AN1751" i="1"/>
  <c r="AN1748" i="1"/>
  <c r="AN1749" i="1"/>
  <c r="AN277" i="1"/>
  <c r="AN256" i="1"/>
  <c r="AN292" i="1"/>
  <c r="AN268" i="1"/>
  <c r="AN1372" i="1"/>
  <c r="AN1228" i="1"/>
  <c r="AN1157" i="1"/>
  <c r="AN1158" i="1"/>
  <c r="AN1127" i="1"/>
  <c r="AN1182" i="1"/>
  <c r="AN330" i="1"/>
  <c r="AN1229" i="1"/>
  <c r="AN1204" i="1"/>
  <c r="AN1151" i="1"/>
  <c r="AN335" i="1"/>
  <c r="AN1745" i="1"/>
  <c r="AN1744" i="1"/>
  <c r="AN750" i="1"/>
  <c r="AN734" i="1"/>
  <c r="AN711" i="1"/>
  <c r="AN655" i="1"/>
  <c r="AN712" i="1"/>
  <c r="AN1743" i="1"/>
  <c r="AN1676" i="1"/>
  <c r="AN732" i="1"/>
  <c r="AN669" i="1"/>
  <c r="AN733" i="1"/>
  <c r="AN683" i="1"/>
  <c r="AN1661" i="1"/>
  <c r="AN2049" i="1"/>
  <c r="AN2087" i="1"/>
  <c r="AN1807" i="1"/>
  <c r="AN2077" i="1"/>
  <c r="AN618" i="1"/>
  <c r="AN684" i="1"/>
  <c r="AN685" i="1"/>
  <c r="AN686" i="1"/>
  <c r="AN1150" i="1"/>
  <c r="AN1143" i="1"/>
  <c r="AN1965" i="1"/>
  <c r="AN1964" i="1"/>
  <c r="AN1966" i="1"/>
  <c r="AN1731" i="1"/>
  <c r="AN1783" i="1"/>
  <c r="AN1854" i="1"/>
  <c r="AN1762" i="1"/>
  <c r="AN1763" i="1"/>
  <c r="AN1761" i="1"/>
  <c r="AN2034" i="1"/>
  <c r="AN2206" i="1"/>
  <c r="AN2207" i="1"/>
  <c r="AN2218" i="1"/>
  <c r="AN2182" i="1"/>
  <c r="AN1809" i="1"/>
  <c r="AN1808" i="1"/>
  <c r="AN1798" i="1"/>
  <c r="AN55" i="1"/>
  <c r="AN1784" i="1"/>
  <c r="AN53" i="1"/>
  <c r="AN61" i="1"/>
  <c r="AN644" i="1"/>
  <c r="AN603" i="1"/>
  <c r="AN656" i="1"/>
  <c r="AN593" i="1"/>
  <c r="AN762" i="1"/>
  <c r="AN761" i="1"/>
  <c r="AN634" i="1"/>
  <c r="AN633" i="1"/>
  <c r="AN632" i="1"/>
  <c r="AN726" i="1"/>
  <c r="AN568" i="1"/>
  <c r="AN751" i="1"/>
  <c r="AN574" i="1"/>
  <c r="AN567" i="1"/>
  <c r="AN575" i="1"/>
  <c r="AN700" i="1"/>
  <c r="AN699" i="1"/>
  <c r="AN47" i="1"/>
  <c r="AN257" i="1"/>
  <c r="AN315" i="1"/>
  <c r="AN321" i="1"/>
  <c r="AN300" i="1"/>
  <c r="AN320" i="1"/>
  <c r="AN248" i="1"/>
  <c r="AN297" i="1"/>
  <c r="AN267" i="1"/>
  <c r="AN304" i="1"/>
  <c r="AN305" i="1"/>
  <c r="AN288" i="1"/>
  <c r="AN298" i="1"/>
  <c r="AN244" i="1"/>
  <c r="AN250" i="1"/>
  <c r="AN249" i="1"/>
  <c r="AN316" i="1"/>
  <c r="AN299" i="1"/>
  <c r="AN1190" i="1"/>
  <c r="AN1144" i="1"/>
  <c r="AN1239" i="1"/>
  <c r="AN1210" i="1"/>
  <c r="AN1230" i="1"/>
  <c r="AN1922" i="1"/>
  <c r="AN2079" i="1"/>
  <c r="AN2078" i="1"/>
  <c r="AN2046" i="1"/>
  <c r="AN1921" i="1"/>
  <c r="AN1903" i="1"/>
  <c r="AN1904" i="1"/>
  <c r="AN1905" i="1"/>
  <c r="AN2212" i="1"/>
  <c r="AN2038" i="1"/>
  <c r="AN2214" i="1"/>
  <c r="AN2036" i="1"/>
  <c r="AN2220" i="1"/>
  <c r="AN556" i="1"/>
  <c r="AN694" i="1"/>
  <c r="AN771" i="1"/>
  <c r="AN1855" i="1"/>
  <c r="AN1732" i="1"/>
  <c r="AN2211" i="1"/>
  <c r="AN2163" i="1"/>
  <c r="AN2210" i="1"/>
  <c r="AN2209" i="1"/>
  <c r="AN1764" i="1"/>
  <c r="AN1765" i="1"/>
  <c r="AN2037" i="1"/>
  <c r="AN1888" i="1"/>
  <c r="AN2035" i="1"/>
  <c r="AN1844" i="1"/>
  <c r="AN2208" i="1"/>
  <c r="AN2187" i="1"/>
  <c r="AN2219" i="1"/>
  <c r="AN2213" i="1"/>
  <c r="AN1948" i="1"/>
  <c r="AN850" i="1"/>
  <c r="AN849" i="1"/>
  <c r="AN2201" i="1"/>
  <c r="AN2198" i="1"/>
  <c r="AN2199" i="1"/>
  <c r="AN2200" i="1"/>
  <c r="AN2203" i="1"/>
  <c r="AN2202" i="1"/>
  <c r="AN232" i="1"/>
  <c r="AN2109" i="1"/>
  <c r="AN1741" i="1"/>
  <c r="AN1746" i="1"/>
  <c r="AN768" i="1"/>
  <c r="AN723" i="1"/>
  <c r="AN681" i="1"/>
  <c r="AN769" i="1"/>
  <c r="AN1341" i="1"/>
  <c r="AN2177" i="1"/>
  <c r="AN798" i="1"/>
  <c r="AN1755" i="1"/>
  <c r="AN664" i="1"/>
  <c r="AN45" i="1"/>
  <c r="AN616" i="1"/>
  <c r="AN740" i="1"/>
  <c r="AN695" i="1"/>
  <c r="AN696" i="1"/>
  <c r="AN663" i="1"/>
  <c r="AN2039" i="1"/>
  <c r="AN1980" i="1"/>
  <c r="AN604" i="1"/>
  <c r="AN657" i="1"/>
  <c r="AN697" i="1"/>
  <c r="AN843" i="1"/>
  <c r="AN2197" i="1"/>
  <c r="AN1461" i="1"/>
  <c r="AN1499" i="1"/>
  <c r="AN1391" i="1"/>
  <c r="AN808" i="1"/>
  <c r="AN802" i="1"/>
  <c r="AN1446" i="1"/>
  <c r="AN1390" i="1"/>
  <c r="AN1431" i="1"/>
  <c r="AN1463" i="1"/>
  <c r="AN841" i="1"/>
  <c r="AN1460" i="1"/>
  <c r="AN325" i="1"/>
  <c r="AN2184" i="1"/>
  <c r="AN1447" i="1"/>
  <c r="AN809" i="1"/>
  <c r="AN1427" i="1"/>
  <c r="AN1457" i="1"/>
  <c r="AN1396" i="1"/>
  <c r="AN1419" i="1"/>
  <c r="AN1398" i="1"/>
  <c r="AN1428" i="1"/>
  <c r="AN1490" i="1"/>
  <c r="AN2175" i="1"/>
  <c r="AN1498" i="1"/>
  <c r="AN833" i="1"/>
  <c r="AN1423" i="1"/>
  <c r="AN1481" i="1"/>
  <c r="AN1401" i="1"/>
  <c r="AN1399" i="1"/>
  <c r="AN1497" i="1"/>
  <c r="AN323" i="1"/>
  <c r="AN2196" i="1"/>
  <c r="AN322" i="1"/>
  <c r="AN1458" i="1"/>
  <c r="AN1402" i="1"/>
  <c r="AN814" i="1"/>
  <c r="AN1377" i="1"/>
  <c r="AN1456" i="1"/>
  <c r="AN1395" i="1"/>
  <c r="AN1455" i="1"/>
  <c r="AN842" i="1"/>
  <c r="AN1435" i="1"/>
  <c r="AN1471" i="1"/>
  <c r="AN1417" i="1"/>
  <c r="AN1478" i="1"/>
  <c r="AN829" i="1"/>
  <c r="AN1432" i="1"/>
  <c r="AN1495" i="1"/>
  <c r="AN839" i="1"/>
  <c r="AN810" i="1"/>
  <c r="AN1347" i="1"/>
  <c r="AN1493" i="1"/>
  <c r="AN2191" i="1"/>
  <c r="AN1486" i="1"/>
  <c r="AN1482" i="1"/>
  <c r="AN1494" i="1"/>
  <c r="AN38" i="1"/>
  <c r="AN901" i="1"/>
  <c r="AN891" i="1"/>
  <c r="AN895" i="1"/>
  <c r="AN890" i="1"/>
  <c r="AN894" i="1"/>
  <c r="AN893" i="1"/>
  <c r="AN892" i="1"/>
  <c r="AN898" i="1"/>
  <c r="AN897" i="1"/>
  <c r="AN896" i="1"/>
  <c r="AN899" i="1"/>
  <c r="AN903" i="1"/>
  <c r="AN905" i="1"/>
  <c r="AN900" i="1"/>
  <c r="AN906" i="1"/>
  <c r="AN904" i="1"/>
  <c r="AN902" i="1"/>
  <c r="AN881" i="1"/>
  <c r="AN1051" i="1"/>
  <c r="AN1056" i="1"/>
  <c r="AN1108" i="1"/>
  <c r="AN888" i="1"/>
  <c r="AN989" i="1"/>
  <c r="AN1053" i="1"/>
  <c r="AN1084" i="1"/>
  <c r="AN1104" i="1"/>
  <c r="AN988" i="1"/>
  <c r="AN1046" i="1"/>
  <c r="AN1097" i="1"/>
  <c r="AN1105" i="1"/>
  <c r="AN1106" i="1"/>
  <c r="AN1064" i="1"/>
  <c r="AN1096" i="1"/>
  <c r="AN1090" i="1"/>
  <c r="AN1098" i="1"/>
  <c r="AN1076" i="1"/>
  <c r="AN1107" i="1"/>
  <c r="AN887" i="1"/>
  <c r="AN957" i="1"/>
  <c r="AN889" i="1"/>
  <c r="AN958" i="1"/>
  <c r="AN1054" i="1"/>
  <c r="AN1081" i="1"/>
  <c r="AN1100" i="1"/>
  <c r="AN1101" i="1"/>
  <c r="AN955" i="1"/>
  <c r="AN1080" i="1"/>
  <c r="AN1099" i="1"/>
  <c r="AN1059" i="1"/>
  <c r="AN1061" i="1"/>
  <c r="AN978" i="1"/>
  <c r="AN959" i="1"/>
  <c r="AN1057" i="1"/>
  <c r="AN1082" i="1"/>
  <c r="AN1102" i="1"/>
  <c r="AN1062" i="1"/>
  <c r="AN1052" i="1"/>
  <c r="AN1083" i="1"/>
  <c r="AN1103" i="1"/>
  <c r="AN1063" i="1"/>
  <c r="AN956" i="1"/>
  <c r="AN1021" i="1"/>
  <c r="AN1048" i="1"/>
  <c r="AN1055" i="1"/>
  <c r="AN960" i="1"/>
  <c r="AN945" i="1"/>
  <c r="AN953" i="1"/>
  <c r="AN1041" i="1"/>
  <c r="AN1042" i="1"/>
  <c r="AN1043" i="1"/>
  <c r="AN1044" i="1"/>
  <c r="AN1045" i="1"/>
  <c r="AN1077" i="1"/>
  <c r="AN2157" i="1"/>
  <c r="AN295" i="1"/>
  <c r="AN296" i="1"/>
  <c r="AN1666" i="1"/>
  <c r="AN1664" i="1"/>
  <c r="AN1981" i="1"/>
  <c r="AN2050" i="1"/>
  <c r="AN2051" i="1"/>
  <c r="AN1923" i="1"/>
  <c r="AN2101" i="1"/>
  <c r="AN2102" i="1"/>
  <c r="AN42" i="1"/>
  <c r="AN1799" i="1"/>
  <c r="AN2122" i="1"/>
  <c r="AN2121" i="1"/>
  <c r="AN1898" i="1"/>
  <c r="AN2100" i="1"/>
  <c r="AN2108" i="1"/>
  <c r="AN331" i="1"/>
  <c r="AN2188" i="1"/>
  <c r="AN333" i="1"/>
  <c r="AN1293" i="1"/>
  <c r="AN2164" i="1"/>
  <c r="AN1292" i="1"/>
  <c r="AN1291" i="1"/>
  <c r="AN1330" i="1"/>
  <c r="AN1329" i="1"/>
  <c r="AN1328" i="1"/>
  <c r="AN1337" i="1"/>
  <c r="AN1322" i="1"/>
  <c r="AN1298" i="1"/>
  <c r="AN1288" i="1"/>
  <c r="AN1302" i="1"/>
  <c r="AN1294" i="1"/>
  <c r="AN1333" i="1"/>
  <c r="AN1334" i="1"/>
  <c r="AN1327" i="1"/>
  <c r="AN1318" i="1"/>
  <c r="AN1297" i="1"/>
  <c r="AN1338" i="1"/>
  <c r="AN1296" i="1"/>
  <c r="AN1272" i="1"/>
  <c r="AN1308" i="1"/>
  <c r="AN1321" i="1"/>
  <c r="AN1339" i="1"/>
  <c r="AN1284" i="1"/>
  <c r="AN1286" i="1"/>
  <c r="AN1282" i="1"/>
  <c r="AN1949" i="1"/>
  <c r="AN1961" i="1"/>
  <c r="AN1977" i="1"/>
  <c r="AN233" i="1"/>
  <c r="AN1845" i="1"/>
  <c r="AN1941" i="1"/>
  <c r="AN1187" i="1"/>
  <c r="AN1188" i="1"/>
  <c r="AN1186" i="1"/>
  <c r="AN1135" i="1"/>
  <c r="AN503" i="1"/>
  <c r="AN502" i="1"/>
  <c r="AN2193" i="1"/>
  <c r="AN1677" i="1"/>
  <c r="AN2194" i="1"/>
  <c r="AN501" i="1"/>
  <c r="AN2195" i="1"/>
  <c r="AN2204" i="1"/>
  <c r="AN1856" i="1"/>
  <c r="AN478" i="1"/>
  <c r="AN363" i="1"/>
  <c r="AN2174" i="1"/>
  <c r="AN637" i="1"/>
  <c r="AN565" i="1"/>
  <c r="AN566" i="1"/>
  <c r="AN594" i="1"/>
  <c r="AN682" i="1"/>
  <c r="AN595" i="1"/>
  <c r="AN557" i="1"/>
  <c r="AN558" i="1"/>
  <c r="AN617" i="1"/>
  <c r="AN759" i="1"/>
  <c r="AN635" i="1"/>
  <c r="AN636" i="1"/>
  <c r="AN1625" i="1"/>
  <c r="AN1616" i="1"/>
  <c r="AN1547" i="1"/>
  <c r="AN1641" i="1"/>
  <c r="AN1541" i="1"/>
  <c r="AN1583" i="1"/>
  <c r="AN1591" i="1"/>
  <c r="AN1597" i="1"/>
  <c r="AN1540" i="1"/>
  <c r="AN1556" i="1"/>
  <c r="AN1584" i="1"/>
  <c r="AN1573" i="1"/>
  <c r="AN1596" i="1"/>
  <c r="AN1558" i="1"/>
  <c r="AN1550" i="1"/>
  <c r="AN1638" i="1"/>
  <c r="AN1516" i="1"/>
  <c r="AN1615" i="1"/>
  <c r="AN1514" i="1"/>
  <c r="AN1617" i="1"/>
  <c r="AN1592" i="1"/>
  <c r="AN1622" i="1"/>
  <c r="AN1517" i="1"/>
  <c r="AN1651" i="1"/>
  <c r="AN1515" i="1"/>
  <c r="AN1653" i="1"/>
  <c r="AN1559" i="1"/>
  <c r="AN1568" i="1"/>
  <c r="AN1635" i="1"/>
  <c r="AN1554" i="1"/>
  <c r="AN1535" i="1"/>
  <c r="AN1632" i="1"/>
  <c r="AN1567" i="1"/>
  <c r="AN1545" i="1"/>
  <c r="AN1593" i="1"/>
  <c r="AN1598" i="1"/>
  <c r="AN1594" i="1"/>
  <c r="AN1645" i="1"/>
  <c r="AN1580" i="1"/>
  <c r="AN1557" i="1"/>
  <c r="AN1538" i="1"/>
  <c r="AN1657" i="1"/>
  <c r="AN1649" i="1"/>
  <c r="AN1640" i="1"/>
  <c r="AN1549" i="1"/>
  <c r="AN1566" i="1"/>
  <c r="AN1537" i="1"/>
  <c r="AN1637" i="1"/>
  <c r="AN1579" i="1"/>
  <c r="AN1536" i="1"/>
  <c r="AN1582" i="1"/>
  <c r="AN2145" i="1"/>
  <c r="AN1542" i="1"/>
  <c r="AN1543" i="1"/>
  <c r="AN1544" i="1"/>
  <c r="AN1633" i="1"/>
  <c r="AN1644" i="1"/>
  <c r="AN1572" i="1"/>
  <c r="AN1590" i="1"/>
  <c r="AN1581" i="1"/>
  <c r="AN1565" i="1"/>
  <c r="AN1585" i="1"/>
  <c r="AN1654" i="1"/>
  <c r="AN1967" i="1"/>
  <c r="AN1968" i="1"/>
  <c r="AN1969" i="1"/>
  <c r="AN2083" i="1"/>
  <c r="AN1970" i="1"/>
  <c r="AN1954" i="1"/>
  <c r="AN2099" i="1"/>
  <c r="AN2048" i="1"/>
  <c r="AN2044" i="1"/>
  <c r="AN2090" i="1"/>
  <c r="AN2041" i="1"/>
  <c r="AN1109" i="1"/>
  <c r="AN1794" i="1"/>
  <c r="AN1790" i="1"/>
  <c r="AN2043" i="1"/>
  <c r="AN1791" i="1"/>
  <c r="AN1797" i="1"/>
  <c r="AN1795" i="1"/>
  <c r="AN2042" i="1"/>
  <c r="AN1792" i="1"/>
  <c r="AN1796" i="1"/>
  <c r="AN1793" i="1"/>
  <c r="AN2165" i="1"/>
  <c r="AN2088" i="1"/>
  <c r="AN2040" i="1"/>
  <c r="AN1742" i="1"/>
  <c r="AN2089" i="1"/>
  <c r="AN1505" i="1"/>
  <c r="AN1813" i="1"/>
  <c r="AN1814" i="1"/>
  <c r="AN1823" i="1"/>
  <c r="AN1822" i="1"/>
  <c r="AN1846" i="1"/>
  <c r="AN2005" i="1"/>
  <c r="AN2006" i="1"/>
  <c r="AN2007" i="1"/>
  <c r="AN2008" i="1"/>
  <c r="AN2009" i="1"/>
  <c r="AN2082" i="1"/>
  <c r="AN2081" i="1"/>
  <c r="AN2047" i="1"/>
  <c r="AN2080" i="1"/>
  <c r="AN1781" i="1"/>
  <c r="AN1702" i="1"/>
  <c r="AN1703" i="1"/>
  <c r="AN2134" i="1"/>
  <c r="AN2135" i="1"/>
  <c r="AN2092" i="1"/>
  <c r="AN2136" i="1"/>
  <c r="AN1701" i="1"/>
  <c r="AN1700" i="1"/>
  <c r="AN1699" i="1"/>
  <c r="AN2093" i="1"/>
  <c r="AN1857" i="1"/>
  <c r="AN2137" i="1"/>
  <c r="AN2138" i="1"/>
  <c r="AN2091" i="1"/>
  <c r="AN2139" i="1"/>
  <c r="AN2140" i="1"/>
  <c r="AN1938" i="1"/>
  <c r="AN1940" i="1"/>
  <c r="AN1939" i="1"/>
  <c r="AN1937" i="1"/>
  <c r="AN1893" i="1"/>
  <c r="AN1894" i="1"/>
  <c r="AN2094" i="1"/>
  <c r="AN2141" i="1"/>
  <c r="AN2142" i="1"/>
  <c r="AN2143" i="1"/>
  <c r="AN1889" i="1"/>
  <c r="AN1890" i="1"/>
  <c r="AN1891" i="1"/>
  <c r="AN1892" i="1"/>
  <c r="AN2045" i="1"/>
  <c r="AN1963" i="1"/>
  <c r="AN412" i="1"/>
  <c r="AN525" i="1"/>
  <c r="AN526" i="1"/>
  <c r="AN527" i="1"/>
  <c r="AN528" i="1"/>
  <c r="AN529" i="1"/>
  <c r="AN505" i="1"/>
  <c r="AN400" i="1"/>
  <c r="AN420" i="1"/>
  <c r="AN453" i="1"/>
  <c r="AN490" i="1"/>
  <c r="AN491" i="1"/>
  <c r="AN489" i="1"/>
  <c r="AN468" i="1"/>
  <c r="AN467" i="1"/>
  <c r="AN466" i="1"/>
  <c r="AN465" i="1"/>
  <c r="AN530" i="1"/>
  <c r="AN438" i="1"/>
  <c r="AN49" i="1"/>
  <c r="AN41" i="1"/>
  <c r="AN54" i="1"/>
  <c r="AN59" i="1"/>
  <c r="AN442" i="1"/>
  <c r="AN443" i="1"/>
  <c r="AN444" i="1"/>
  <c r="AN401" i="1"/>
  <c r="AN506" i="1"/>
  <c r="AN455" i="1"/>
  <c r="AN454" i="1"/>
  <c r="AN437" i="1"/>
  <c r="AN416" i="1"/>
  <c r="AN452" i="1"/>
  <c r="AN426" i="1"/>
  <c r="AN399" i="1"/>
  <c r="AN397" i="1"/>
  <c r="AN415" i="1"/>
  <c r="AN500" i="1"/>
  <c r="AN779" i="1"/>
  <c r="AN2216" i="1"/>
  <c r="AN2176" i="1"/>
  <c r="AN1736" i="1"/>
  <c r="AN2215" i="1"/>
  <c r="AN1953" i="1"/>
  <c r="AN1255" i="1"/>
  <c r="AN324" i="1"/>
  <c r="AN1489" i="1"/>
  <c r="AN245" i="1"/>
  <c r="AN1424" i="1"/>
  <c r="AN823" i="1"/>
  <c r="AN1487" i="1"/>
  <c r="AN1058" i="1"/>
  <c r="AN1065" i="1"/>
  <c r="AN1066" i="1"/>
  <c r="AN1067" i="1"/>
  <c r="AN1068" i="1"/>
  <c r="AN1069" i="1"/>
  <c r="AN1070" i="1"/>
  <c r="AN1072" i="1"/>
  <c r="AN1071" i="1"/>
  <c r="AN2125" i="1"/>
  <c r="AN2123" i="1"/>
  <c r="AN306" i="1"/>
  <c r="AN258" i="1"/>
  <c r="AN317" i="1"/>
  <c r="AN1375" i="1"/>
  <c r="AN2028" i="1"/>
  <c r="AN560" i="1"/>
  <c r="AN1756" i="1"/>
  <c r="AN1757" i="1"/>
  <c r="AN1758" i="1"/>
  <c r="AN1759" i="1"/>
  <c r="AN548" i="1"/>
  <c r="AN547" i="1"/>
  <c r="AN572" i="1"/>
  <c r="AN569" i="1"/>
  <c r="AN1167" i="1"/>
  <c r="AN570" i="1"/>
  <c r="AN571" i="1"/>
  <c r="AN1824" i="1"/>
  <c r="AN429" i="1"/>
  <c r="AN417" i="1"/>
  <c r="AN120" i="1"/>
  <c r="AN1020" i="1"/>
  <c r="AN1060" i="1"/>
  <c r="AN1936" i="1"/>
  <c r="AN1931" i="1"/>
  <c r="AN1933" i="1"/>
  <c r="AN1932" i="1"/>
  <c r="AN1934" i="1"/>
  <c r="AN1935" i="1"/>
  <c r="AN1785" i="1"/>
  <c r="AN1786" i="1"/>
  <c r="AN1787" i="1"/>
  <c r="AN2074" i="1"/>
  <c r="AN615" i="1"/>
  <c r="AN631" i="1"/>
  <c r="AN58" i="1"/>
  <c r="AN291" i="1"/>
  <c r="AN254" i="1"/>
  <c r="AN286" i="1"/>
  <c r="AN287" i="1"/>
  <c r="AN1156" i="1"/>
  <c r="AN57" i="1"/>
  <c r="AN591" i="1"/>
  <c r="AN50" i="1"/>
  <c r="AN2096" i="1"/>
  <c r="AN600" i="1"/>
  <c r="AN1374" i="1"/>
  <c r="AN2185" i="1"/>
  <c r="AN2186" i="1"/>
  <c r="AN1373" i="1"/>
  <c r="AN1434" i="1"/>
  <c r="AN1472" i="1"/>
  <c r="AN1393" i="1"/>
  <c r="AN828" i="1"/>
  <c r="AN255" i="1"/>
  <c r="AN1665" i="1"/>
  <c r="AN1788" i="1"/>
  <c r="AN1207" i="1"/>
  <c r="AN1206" i="1"/>
  <c r="AN1205" i="1"/>
  <c r="AN2192" i="1"/>
  <c r="AN231" i="1"/>
  <c r="AN592" i="1"/>
  <c r="AN1587" i="1"/>
  <c r="AN1574" i="1"/>
  <c r="AN1586" i="1"/>
  <c r="AN2026" i="1"/>
  <c r="AN1817" i="1"/>
  <c r="AN1897" i="1"/>
  <c r="AN1789" i="1"/>
  <c r="AN1875" i="1"/>
  <c r="AN1874" i="1"/>
  <c r="AN1876" i="1"/>
  <c r="AN1877" i="1"/>
  <c r="AN2095" i="1"/>
  <c r="AN2217" i="1"/>
  <c r="AN462" i="1"/>
  <c r="AN464" i="1"/>
  <c r="AN523" i="1"/>
  <c r="AN504" i="1"/>
  <c r="AN1912" i="1"/>
  <c r="AN1160" i="1"/>
  <c r="AN1136" i="1"/>
  <c r="AN1847" i="1"/>
  <c r="AN1848" i="1"/>
  <c r="AN1849" i="1"/>
  <c r="AN1850" i="1"/>
  <c r="AN587" i="1"/>
  <c r="AN588" i="1"/>
  <c r="AN1138" i="1"/>
  <c r="AN1137" i="1"/>
  <c r="AN1175" i="1"/>
  <c r="AN460" i="1"/>
  <c r="AN605" i="1"/>
  <c r="AN251" i="1"/>
  <c r="AN1208" i="1"/>
  <c r="AN1177" i="1"/>
  <c r="AN647" i="1"/>
  <c r="AN645" i="1"/>
  <c r="AN646" i="1"/>
  <c r="AN260" i="1"/>
  <c r="AN648" i="1"/>
  <c r="AN63" i="1"/>
  <c r="AN670" i="1"/>
  <c r="AN671" i="1"/>
  <c r="AN1926" i="1"/>
  <c r="AN1999" i="1"/>
  <c r="AN1149" i="1"/>
  <c r="AN1231" i="1"/>
  <c r="AN1232" i="1"/>
  <c r="AN56" i="1"/>
  <c r="AN672" i="1"/>
  <c r="AN1927" i="1"/>
  <c r="AN687" i="1"/>
  <c r="AN716" i="1"/>
  <c r="AN715" i="1"/>
  <c r="AN714" i="1"/>
  <c r="AN713" i="1"/>
  <c r="AM595" i="1"/>
  <c r="AM1642" i="1"/>
  <c r="A922" i="1"/>
  <c r="R922" i="1"/>
  <c r="S922" i="1"/>
  <c r="X922" i="1"/>
  <c r="AA922" i="1" s="1"/>
  <c r="AF922" i="1"/>
  <c r="AG922" i="1"/>
  <c r="AE922" i="1" s="1"/>
  <c r="AK922" i="1"/>
  <c r="AM922" i="1"/>
  <c r="AN532" i="1" l="1"/>
  <c r="AN922" i="1"/>
  <c r="A1985" i="1"/>
  <c r="R1985" i="1"/>
  <c r="S1985" i="1"/>
  <c r="X1985" i="1"/>
  <c r="AA1985" i="1" s="1"/>
  <c r="AF1985" i="1"/>
  <c r="AG1985" i="1"/>
  <c r="AE1985" i="1" s="1"/>
  <c r="AK1985" i="1"/>
  <c r="AM1985" i="1"/>
  <c r="A1984" i="1"/>
  <c r="R1984" i="1"/>
  <c r="S1984" i="1"/>
  <c r="X1984" i="1"/>
  <c r="AA1984" i="1" s="1"/>
  <c r="AF1984" i="1"/>
  <c r="AG1984" i="1"/>
  <c r="AE1984" i="1" s="1"/>
  <c r="AK1984" i="1"/>
  <c r="AM1984" i="1"/>
  <c r="AN1985" i="1" l="1"/>
  <c r="AN1984" i="1"/>
  <c r="AF2116" i="1"/>
  <c r="AM2116" i="1"/>
  <c r="AG2116" i="1"/>
  <c r="AE2116" i="1" s="1"/>
  <c r="X2116" i="1"/>
  <c r="AK2116" i="1" s="1"/>
  <c r="S2116" i="1"/>
  <c r="R2116" i="1"/>
  <c r="A2116" i="1"/>
  <c r="A2021" i="1"/>
  <c r="R2021" i="1"/>
  <c r="S2021" i="1"/>
  <c r="X2021" i="1"/>
  <c r="AA2021" i="1" s="1"/>
  <c r="AF2021" i="1"/>
  <c r="AG2021" i="1"/>
  <c r="AE2021" i="1" s="1"/>
  <c r="D2021" i="1"/>
  <c r="C2021" i="1"/>
  <c r="A2105" i="1"/>
  <c r="R2105" i="1"/>
  <c r="S2105" i="1"/>
  <c r="X2105" i="1"/>
  <c r="AA2105" i="1" s="1"/>
  <c r="AF2105" i="1"/>
  <c r="AG2105" i="1"/>
  <c r="AE2105" i="1" s="1"/>
  <c r="D2105" i="1"/>
  <c r="C2105" i="1"/>
  <c r="D1612" i="1"/>
  <c r="D1562" i="1"/>
  <c r="D1561" i="1"/>
  <c r="D1560" i="1"/>
  <c r="D1613" i="1"/>
  <c r="A1613" i="1"/>
  <c r="A1560" i="1"/>
  <c r="A1561" i="1"/>
  <c r="A1562" i="1"/>
  <c r="A1612" i="1"/>
  <c r="R1613" i="1"/>
  <c r="R1560" i="1"/>
  <c r="R1561" i="1"/>
  <c r="R1562" i="1"/>
  <c r="R1612" i="1"/>
  <c r="S1613" i="1"/>
  <c r="S1560" i="1"/>
  <c r="S1561" i="1"/>
  <c r="S1562" i="1"/>
  <c r="S1612" i="1"/>
  <c r="X1613" i="1"/>
  <c r="AA1613" i="1" s="1"/>
  <c r="X1560" i="1"/>
  <c r="AA1560" i="1" s="1"/>
  <c r="X1561" i="1"/>
  <c r="AA1561" i="1" s="1"/>
  <c r="X1562" i="1"/>
  <c r="AA1562" i="1" s="1"/>
  <c r="X1612" i="1"/>
  <c r="AK1612" i="1" s="1"/>
  <c r="AF1613" i="1"/>
  <c r="AF1560" i="1"/>
  <c r="AF1561" i="1"/>
  <c r="AF1562" i="1"/>
  <c r="AF1612" i="1"/>
  <c r="AG1613" i="1"/>
  <c r="AE1613" i="1" s="1"/>
  <c r="AG1560" i="1"/>
  <c r="AE1560" i="1" s="1"/>
  <c r="AG1561" i="1"/>
  <c r="AE1561" i="1" s="1"/>
  <c r="AG1562" i="1"/>
  <c r="AE1562" i="1" s="1"/>
  <c r="AG1612" i="1"/>
  <c r="AE1612" i="1" s="1"/>
  <c r="AM1613" i="1"/>
  <c r="AM1560" i="1"/>
  <c r="AM1561" i="1"/>
  <c r="AM1562" i="1"/>
  <c r="AM1612" i="1"/>
  <c r="A1776" i="1"/>
  <c r="A1775" i="1"/>
  <c r="A1774" i="1"/>
  <c r="A1773" i="1"/>
  <c r="A1772" i="1"/>
  <c r="A1771" i="1"/>
  <c r="A1770" i="1"/>
  <c r="A1769" i="1"/>
  <c r="R1776" i="1"/>
  <c r="R1775" i="1"/>
  <c r="R1774" i="1"/>
  <c r="R1773" i="1"/>
  <c r="R1772" i="1"/>
  <c r="R1771" i="1"/>
  <c r="R1770" i="1"/>
  <c r="R1769" i="1"/>
  <c r="S1776" i="1"/>
  <c r="S1775" i="1"/>
  <c r="S1774" i="1"/>
  <c r="S1773" i="1"/>
  <c r="S1772" i="1"/>
  <c r="S1771" i="1"/>
  <c r="S1770" i="1"/>
  <c r="S1769" i="1"/>
  <c r="X1776" i="1"/>
  <c r="AK1776" i="1" s="1"/>
  <c r="X1775" i="1"/>
  <c r="AA1775" i="1" s="1"/>
  <c r="X1774" i="1"/>
  <c r="AK1774" i="1" s="1"/>
  <c r="X1773" i="1"/>
  <c r="AK1773" i="1" s="1"/>
  <c r="X1772" i="1"/>
  <c r="AK1772" i="1" s="1"/>
  <c r="X1771" i="1"/>
  <c r="AA1771" i="1" s="1"/>
  <c r="X1770" i="1"/>
  <c r="AK1770" i="1" s="1"/>
  <c r="X1769" i="1"/>
  <c r="AK1769" i="1" s="1"/>
  <c r="AF1776" i="1"/>
  <c r="AF1775" i="1"/>
  <c r="AF1774" i="1"/>
  <c r="AF1773" i="1"/>
  <c r="AF1772" i="1"/>
  <c r="AF1771" i="1"/>
  <c r="AF1770" i="1"/>
  <c r="AF1769" i="1"/>
  <c r="AG1776" i="1"/>
  <c r="AE1776" i="1" s="1"/>
  <c r="AG1775" i="1"/>
  <c r="AE1775" i="1" s="1"/>
  <c r="AG1774" i="1"/>
  <c r="AE1774" i="1" s="1"/>
  <c r="AG1773" i="1"/>
  <c r="AE1773" i="1" s="1"/>
  <c r="AG1772" i="1"/>
  <c r="AE1772" i="1" s="1"/>
  <c r="AG1771" i="1"/>
  <c r="AE1771" i="1" s="1"/>
  <c r="AG1770" i="1"/>
  <c r="AE1770" i="1" s="1"/>
  <c r="AG1769" i="1"/>
  <c r="AE1769" i="1" s="1"/>
  <c r="AM1776" i="1"/>
  <c r="AM1775" i="1"/>
  <c r="AM1774" i="1"/>
  <c r="AM1773" i="1"/>
  <c r="AM1772" i="1"/>
  <c r="AM1771" i="1"/>
  <c r="AM1770" i="1"/>
  <c r="AN1612" i="1" l="1"/>
  <c r="AN1562" i="1"/>
  <c r="AN1770" i="1"/>
  <c r="AN2021" i="1"/>
  <c r="AN1771" i="1"/>
  <c r="AN1772" i="1"/>
  <c r="AN1773" i="1"/>
  <c r="AN2116" i="1"/>
  <c r="AN1775" i="1"/>
  <c r="AN1561" i="1"/>
  <c r="AN2105" i="1"/>
  <c r="AN1774" i="1"/>
  <c r="AN1769" i="1"/>
  <c r="AN1776" i="1"/>
  <c r="AN1560" i="1"/>
  <c r="AN1613" i="1"/>
  <c r="AA1773" i="1"/>
  <c r="AA1772" i="1"/>
  <c r="AA1774" i="1"/>
  <c r="AA2116" i="1"/>
  <c r="AK2021" i="1"/>
  <c r="AK1562" i="1"/>
  <c r="AK2105" i="1"/>
  <c r="AA1769" i="1"/>
  <c r="AK1561" i="1"/>
  <c r="AA1770" i="1"/>
  <c r="AK1560" i="1"/>
  <c r="AA1776" i="1"/>
  <c r="AK1613" i="1"/>
  <c r="AK1771" i="1"/>
  <c r="AA1612" i="1"/>
  <c r="AK1775" i="1"/>
  <c r="A1835" i="1"/>
  <c r="R1835" i="1"/>
  <c r="S1835" i="1"/>
  <c r="X1835" i="1"/>
  <c r="AA1835" i="1" s="1"/>
  <c r="AF1835" i="1"/>
  <c r="AG1835" i="1"/>
  <c r="AE1835" i="1" s="1"/>
  <c r="AM1835" i="1"/>
  <c r="A1836" i="1"/>
  <c r="R1836" i="1"/>
  <c r="S1836" i="1"/>
  <c r="X1836" i="1"/>
  <c r="AA1836" i="1" s="1"/>
  <c r="AF1836" i="1"/>
  <c r="AG1836" i="1"/>
  <c r="AE1836" i="1" s="1"/>
  <c r="AM1836" i="1"/>
  <c r="A1834" i="1"/>
  <c r="R1834" i="1"/>
  <c r="S1834" i="1"/>
  <c r="X1834" i="1"/>
  <c r="AA1834" i="1" s="1"/>
  <c r="AF1834" i="1"/>
  <c r="AG1834" i="1"/>
  <c r="AE1834" i="1" s="1"/>
  <c r="AM1834" i="1"/>
  <c r="A1913" i="1"/>
  <c r="R1913" i="1"/>
  <c r="S1913" i="1"/>
  <c r="X1913" i="1"/>
  <c r="AK1913" i="1" s="1"/>
  <c r="AF1913" i="1"/>
  <c r="AG1913" i="1"/>
  <c r="AE1913" i="1" s="1"/>
  <c r="AM1913" i="1"/>
  <c r="A1908" i="1"/>
  <c r="R1908" i="1"/>
  <c r="S1908" i="1"/>
  <c r="X1908" i="1"/>
  <c r="AK1908" i="1" s="1"/>
  <c r="AF1908" i="1"/>
  <c r="AG1908" i="1"/>
  <c r="AE1908" i="1" s="1"/>
  <c r="AM1908" i="1"/>
  <c r="AN1908" i="1" l="1"/>
  <c r="AN1913" i="1"/>
  <c r="AN1835" i="1"/>
  <c r="AN1836" i="1"/>
  <c r="AN1834" i="1"/>
  <c r="AK1835" i="1"/>
  <c r="AK1836" i="1"/>
  <c r="AA1913" i="1"/>
  <c r="AK1834" i="1"/>
  <c r="AA1908" i="1"/>
  <c r="A512" i="1" l="1"/>
  <c r="R512" i="1"/>
  <c r="S512" i="1"/>
  <c r="X512" i="1"/>
  <c r="AA512" i="1" s="1"/>
  <c r="AF512" i="1"/>
  <c r="AG512" i="1"/>
  <c r="AE512" i="1" s="1"/>
  <c r="AM512" i="1"/>
  <c r="D512" i="1"/>
  <c r="C512" i="1"/>
  <c r="AN512" i="1" l="1"/>
  <c r="AK512" i="1"/>
  <c r="A1325" i="1"/>
  <c r="R1325" i="1"/>
  <c r="S1325" i="1"/>
  <c r="X1325" i="1"/>
  <c r="AA1325" i="1" s="1"/>
  <c r="AF1325" i="1"/>
  <c r="AG1325" i="1"/>
  <c r="AE1325" i="1" s="1"/>
  <c r="A1306" i="1"/>
  <c r="R1306" i="1"/>
  <c r="S1306" i="1"/>
  <c r="X1306" i="1"/>
  <c r="AA1306" i="1" s="1"/>
  <c r="AF1306" i="1"/>
  <c r="AG1306" i="1"/>
  <c r="AE1306" i="1" s="1"/>
  <c r="A1998" i="1"/>
  <c r="R1998" i="1"/>
  <c r="S1998" i="1"/>
  <c r="X1998" i="1"/>
  <c r="AK1998" i="1" s="1"/>
  <c r="AF1998" i="1"/>
  <c r="AG1998" i="1"/>
  <c r="AE1998" i="1" s="1"/>
  <c r="AM1998" i="1"/>
  <c r="D1998" i="1"/>
  <c r="C1998" i="1"/>
  <c r="A436" i="1"/>
  <c r="R436" i="1"/>
  <c r="S436" i="1"/>
  <c r="X436" i="1"/>
  <c r="AA436" i="1" s="1"/>
  <c r="AF436" i="1"/>
  <c r="AG436" i="1"/>
  <c r="AE436" i="1" s="1"/>
  <c r="AF2115" i="1"/>
  <c r="AM2115" i="1"/>
  <c r="AG2115" i="1"/>
  <c r="AE2115" i="1" s="1"/>
  <c r="X2115" i="1"/>
  <c r="AK2115" i="1" s="1"/>
  <c r="S2115" i="1"/>
  <c r="R2115" i="1"/>
  <c r="A2115" i="1"/>
  <c r="AF2114" i="1"/>
  <c r="AM2114" i="1"/>
  <c r="AG2114" i="1"/>
  <c r="AE2114" i="1" s="1"/>
  <c r="X2114" i="1"/>
  <c r="AK2114" i="1" s="1"/>
  <c r="S2114" i="1"/>
  <c r="R2114" i="1"/>
  <c r="A2114" i="1"/>
  <c r="A423" i="1"/>
  <c r="R423" i="1"/>
  <c r="S423" i="1"/>
  <c r="X423" i="1"/>
  <c r="AA423" i="1" s="1"/>
  <c r="AF423" i="1"/>
  <c r="AG423" i="1"/>
  <c r="AN2114" i="1" l="1"/>
  <c r="AN1325" i="1"/>
  <c r="AN423" i="1"/>
  <c r="AN1306" i="1"/>
  <c r="AN436" i="1"/>
  <c r="AN1998" i="1"/>
  <c r="AN2115" i="1"/>
  <c r="AA1998" i="1"/>
  <c r="AK1325" i="1"/>
  <c r="AK1306" i="1"/>
  <c r="AK436" i="1"/>
  <c r="AA2115" i="1"/>
  <c r="AA2114" i="1"/>
  <c r="AK423" i="1"/>
  <c r="A276" i="1" l="1"/>
  <c r="R276" i="1"/>
  <c r="S276" i="1"/>
  <c r="X276" i="1"/>
  <c r="AA276" i="1" s="1"/>
  <c r="AF276" i="1"/>
  <c r="AG276" i="1"/>
  <c r="AE276" i="1" s="1"/>
  <c r="AM276" i="1"/>
  <c r="A275" i="1"/>
  <c r="R275" i="1"/>
  <c r="S275" i="1"/>
  <c r="X275" i="1"/>
  <c r="AA275" i="1" s="1"/>
  <c r="AF275" i="1"/>
  <c r="AG275" i="1"/>
  <c r="AE275" i="1" s="1"/>
  <c r="AM275" i="1"/>
  <c r="A1179" i="1"/>
  <c r="R1179" i="1"/>
  <c r="S1179" i="1"/>
  <c r="X1179" i="1"/>
  <c r="AA1179" i="1" s="1"/>
  <c r="AF1179" i="1"/>
  <c r="AG1179" i="1"/>
  <c r="AE1179" i="1" s="1"/>
  <c r="AM1179" i="1"/>
  <c r="A1192" i="1"/>
  <c r="R1192" i="1"/>
  <c r="S1192" i="1"/>
  <c r="X1192" i="1"/>
  <c r="AA1192" i="1" s="1"/>
  <c r="AF1192" i="1"/>
  <c r="AG1192" i="1"/>
  <c r="AE1192" i="1" s="1"/>
  <c r="AM1192" i="1"/>
  <c r="A713" i="1"/>
  <c r="R713" i="1"/>
  <c r="S713" i="1"/>
  <c r="X713" i="1"/>
  <c r="AF713" i="1"/>
  <c r="AG713" i="1"/>
  <c r="AE713" i="1" s="1"/>
  <c r="AM713" i="1"/>
  <c r="A263" i="1"/>
  <c r="R263" i="1"/>
  <c r="S263" i="1"/>
  <c r="X263" i="1"/>
  <c r="AK263" i="1" s="1"/>
  <c r="AF263" i="1"/>
  <c r="AG263" i="1"/>
  <c r="AE263" i="1" s="1"/>
  <c r="AM263" i="1"/>
  <c r="A714" i="1"/>
  <c r="R714" i="1"/>
  <c r="S714" i="1"/>
  <c r="X714" i="1"/>
  <c r="AF714" i="1"/>
  <c r="AG714" i="1"/>
  <c r="AE714" i="1" s="1"/>
  <c r="AM714" i="1"/>
  <c r="A715" i="1"/>
  <c r="R715" i="1"/>
  <c r="S715" i="1"/>
  <c r="X715" i="1"/>
  <c r="AK715" i="1" s="1"/>
  <c r="AF715" i="1"/>
  <c r="AG715" i="1"/>
  <c r="AE715" i="1" s="1"/>
  <c r="AM715" i="1"/>
  <c r="A1996" i="1"/>
  <c r="R1996" i="1"/>
  <c r="S1996" i="1"/>
  <c r="X1996" i="1"/>
  <c r="AF1996" i="1"/>
  <c r="AG1996" i="1"/>
  <c r="AE1996" i="1" s="1"/>
  <c r="AM1996" i="1"/>
  <c r="R278" i="1"/>
  <c r="R1569" i="1"/>
  <c r="R1283" i="1"/>
  <c r="R496" i="1"/>
  <c r="R1642" i="1"/>
  <c r="R1924" i="1"/>
  <c r="R1628" i="1"/>
  <c r="R1588" i="1"/>
  <c r="R1304" i="1"/>
  <c r="R473" i="1"/>
  <c r="R1303" i="1"/>
  <c r="R1899" i="1"/>
  <c r="R2160" i="1"/>
  <c r="R2155" i="1"/>
  <c r="R1595" i="1"/>
  <c r="R1636" i="1"/>
  <c r="R1426" i="1"/>
  <c r="R1907" i="1"/>
  <c r="R1313" i="1"/>
  <c r="R1310" i="1"/>
  <c r="R772" i="1"/>
  <c r="R1713" i="1"/>
  <c r="R1719" i="1"/>
  <c r="R1718" i="1"/>
  <c r="R1717" i="1"/>
  <c r="R1712" i="1"/>
  <c r="R1711" i="1"/>
  <c r="R1710" i="1"/>
  <c r="R1709" i="1"/>
  <c r="R1708" i="1"/>
  <c r="R1705" i="1"/>
  <c r="R1704" i="1"/>
  <c r="R1707" i="1"/>
  <c r="R1716" i="1"/>
  <c r="R1714" i="1"/>
  <c r="R1715" i="1"/>
  <c r="R1706" i="1"/>
  <c r="R259" i="1"/>
  <c r="R1139" i="1"/>
  <c r="R1211" i="1"/>
  <c r="R1925" i="1"/>
  <c r="R1851" i="1"/>
  <c r="R1906" i="1"/>
  <c r="R456" i="1"/>
  <c r="R606" i="1"/>
  <c r="R119" i="1"/>
  <c r="R915" i="1"/>
  <c r="R961" i="1"/>
  <c r="R1626" i="1"/>
  <c r="R1079" i="1"/>
  <c r="R406" i="1"/>
  <c r="R410" i="1"/>
  <c r="R803" i="1"/>
  <c r="R718" i="1"/>
  <c r="R463" i="1"/>
  <c r="R472" i="1"/>
  <c r="R531" i="1"/>
  <c r="R499" i="1"/>
  <c r="R1825" i="1"/>
  <c r="R1766" i="1"/>
  <c r="R1753" i="1"/>
  <c r="R1754" i="1"/>
  <c r="R261" i="1"/>
  <c r="R2057" i="1"/>
  <c r="R1782" i="1"/>
  <c r="R1285" i="1"/>
  <c r="R1600" i="1"/>
  <c r="R1601" i="1"/>
  <c r="R1656" i="1"/>
  <c r="R1648" i="1"/>
  <c r="R1627" i="1"/>
  <c r="R1539" i="1"/>
  <c r="R1602" i="1"/>
  <c r="R1570" i="1"/>
  <c r="R1655" i="1"/>
  <c r="R1603" i="1"/>
  <c r="R1604" i="1"/>
  <c r="R1605" i="1"/>
  <c r="R1606" i="1"/>
  <c r="R1607" i="1"/>
  <c r="R1608" i="1"/>
  <c r="R1609" i="1"/>
  <c r="R1610" i="1"/>
  <c r="R1611" i="1"/>
  <c r="R1800" i="1"/>
  <c r="R1720" i="1"/>
  <c r="R471" i="1"/>
  <c r="R2027" i="1"/>
  <c r="R1073" i="1"/>
  <c r="R882" i="1"/>
  <c r="R1074" i="1"/>
  <c r="R883" i="1"/>
  <c r="R2113" i="1"/>
  <c r="R1323" i="1"/>
  <c r="R1599" i="1"/>
  <c r="R398" i="1"/>
  <c r="R1191" i="1"/>
  <c r="R1346" i="1"/>
  <c r="R851" i="1"/>
  <c r="R852" i="1"/>
  <c r="R853" i="1"/>
  <c r="R854" i="1"/>
  <c r="R855" i="1"/>
  <c r="R856" i="1"/>
  <c r="R857" i="1"/>
  <c r="R858" i="1"/>
  <c r="R859" i="1"/>
  <c r="R2162" i="1"/>
  <c r="R430" i="1"/>
  <c r="R2179" i="1"/>
  <c r="R2180" i="1"/>
  <c r="R483" i="1"/>
  <c r="R777" i="1"/>
  <c r="R396" i="1"/>
  <c r="R2161" i="1"/>
  <c r="R778" i="1"/>
  <c r="R495" i="1"/>
  <c r="R139" i="1"/>
  <c r="R199" i="1"/>
  <c r="R201" i="1"/>
  <c r="R95" i="1"/>
  <c r="R108" i="1"/>
  <c r="R200" i="1"/>
  <c r="R202" i="1"/>
  <c r="R128" i="1"/>
  <c r="R132" i="1"/>
  <c r="R204" i="1"/>
  <c r="R203" i="1"/>
  <c r="R1760" i="1"/>
  <c r="R156" i="1"/>
  <c r="R88" i="1"/>
  <c r="R215" i="1"/>
  <c r="R155" i="1"/>
  <c r="R168" i="1"/>
  <c r="R218" i="1"/>
  <c r="R220" i="1"/>
  <c r="R169" i="1"/>
  <c r="R217" i="1"/>
  <c r="R216" i="1"/>
  <c r="R170" i="1"/>
  <c r="R219" i="1"/>
  <c r="R158" i="1"/>
  <c r="R89" i="1"/>
  <c r="R221" i="1"/>
  <c r="R157" i="1"/>
  <c r="R171" i="1"/>
  <c r="R224" i="1"/>
  <c r="R226" i="1"/>
  <c r="R172" i="1"/>
  <c r="R223" i="1"/>
  <c r="R222" i="1"/>
  <c r="R173" i="1"/>
  <c r="R225" i="1"/>
  <c r="R211" i="1"/>
  <c r="R154" i="1"/>
  <c r="R212" i="1"/>
  <c r="R213" i="1"/>
  <c r="R161" i="1"/>
  <c r="R214" i="1"/>
  <c r="R160" i="1"/>
  <c r="R174" i="1"/>
  <c r="R229" i="1"/>
  <c r="R230" i="1"/>
  <c r="R228" i="1"/>
  <c r="R227" i="1"/>
  <c r="R93" i="1"/>
  <c r="R2205" i="1"/>
  <c r="R1189" i="1"/>
  <c r="R2181" i="1"/>
  <c r="R2178" i="1"/>
  <c r="R2190" i="1"/>
  <c r="R1227" i="1"/>
  <c r="R2189" i="1"/>
  <c r="R1174" i="1"/>
  <c r="R329" i="1"/>
  <c r="R1237" i="1"/>
  <c r="R1238" i="1"/>
  <c r="R1147" i="1"/>
  <c r="R1145" i="1"/>
  <c r="R1146" i="1"/>
  <c r="R1243" i="1"/>
  <c r="R1242" i="1"/>
  <c r="R1345" i="1"/>
  <c r="R1236" i="1"/>
  <c r="R1344" i="1"/>
  <c r="R1343" i="1"/>
  <c r="R1166" i="1"/>
  <c r="R1224" i="1"/>
  <c r="R1223" i="1"/>
  <c r="R1342" i="1"/>
  <c r="R1376" i="1"/>
  <c r="R51" i="1"/>
  <c r="R44" i="1"/>
  <c r="R52" i="1"/>
  <c r="R441" i="1"/>
  <c r="R439" i="1"/>
  <c r="R440" i="1"/>
  <c r="R470" i="1"/>
  <c r="R469" i="1"/>
  <c r="R485" i="1"/>
  <c r="R404" i="1"/>
  <c r="R484" i="1"/>
  <c r="R515" i="1"/>
  <c r="R514" i="1"/>
  <c r="R513" i="1"/>
  <c r="R391" i="1"/>
  <c r="R408" i="1"/>
  <c r="R431" i="1"/>
  <c r="R392" i="1"/>
  <c r="R393" i="1"/>
  <c r="R394" i="1"/>
  <c r="R507" i="1"/>
  <c r="R1047" i="1"/>
  <c r="R1039" i="1"/>
  <c r="R992" i="1"/>
  <c r="R1040" i="1"/>
  <c r="R1078" i="1"/>
  <c r="R1747" i="1"/>
  <c r="R2124" i="1"/>
  <c r="R2010" i="1"/>
  <c r="R1780" i="1"/>
  <c r="R2097" i="1"/>
  <c r="R2098" i="1"/>
  <c r="R2112" i="1"/>
  <c r="R2111" i="1"/>
  <c r="R1896" i="1"/>
  <c r="R2107" i="1"/>
  <c r="R1815" i="1"/>
  <c r="R1884" i="1"/>
  <c r="R1740" i="1"/>
  <c r="R1978" i="1"/>
  <c r="R1737" i="1"/>
  <c r="R1816" i="1"/>
  <c r="R1738" i="1"/>
  <c r="R1979" i="1"/>
  <c r="R1739" i="1"/>
  <c r="R1895" i="1"/>
  <c r="R602" i="1"/>
  <c r="R601" i="1"/>
  <c r="R2025" i="1"/>
  <c r="R1818" i="1"/>
  <c r="R1819" i="1"/>
  <c r="R1820" i="1"/>
  <c r="R1821" i="1"/>
  <c r="R1928" i="1"/>
  <c r="R2033" i="1"/>
  <c r="R1929" i="1"/>
  <c r="R1883" i="1"/>
  <c r="R2004" i="1"/>
  <c r="R2003" i="1"/>
  <c r="R559" i="1"/>
  <c r="R2110" i="1"/>
  <c r="R1779" i="1"/>
  <c r="R1810" i="1"/>
  <c r="R698" i="1"/>
  <c r="R1752" i="1"/>
  <c r="R1750" i="1"/>
  <c r="R1751" i="1"/>
  <c r="R1748" i="1"/>
  <c r="R1749" i="1"/>
  <c r="R277" i="1"/>
  <c r="R256" i="1"/>
  <c r="R292" i="1"/>
  <c r="R268" i="1"/>
  <c r="R1372" i="1"/>
  <c r="R1228" i="1"/>
  <c r="R1157" i="1"/>
  <c r="R1158" i="1"/>
  <c r="R1127" i="1"/>
  <c r="R1182" i="1"/>
  <c r="R330" i="1"/>
  <c r="R1229" i="1"/>
  <c r="R1204" i="1"/>
  <c r="R1151" i="1"/>
  <c r="R335" i="1"/>
  <c r="R1745" i="1"/>
  <c r="R1744" i="1"/>
  <c r="R750" i="1"/>
  <c r="R734" i="1"/>
  <c r="R711" i="1"/>
  <c r="R655" i="1"/>
  <c r="R712" i="1"/>
  <c r="R1660" i="1"/>
  <c r="R1743" i="1"/>
  <c r="R1676" i="1"/>
  <c r="R554" i="1"/>
  <c r="R732" i="1"/>
  <c r="R669" i="1"/>
  <c r="R555" i="1"/>
  <c r="R733" i="1"/>
  <c r="R683" i="1"/>
  <c r="R1661" i="1"/>
  <c r="R2049" i="1"/>
  <c r="R2087" i="1"/>
  <c r="R2144" i="1"/>
  <c r="R1807" i="1"/>
  <c r="R2077" i="1"/>
  <c r="R618" i="1"/>
  <c r="R684" i="1"/>
  <c r="R685" i="1"/>
  <c r="R686" i="1"/>
  <c r="R1150" i="1"/>
  <c r="R1143" i="1"/>
  <c r="R1965" i="1"/>
  <c r="R1964" i="1"/>
  <c r="R1966" i="1"/>
  <c r="R1731" i="1"/>
  <c r="R1783" i="1"/>
  <c r="R1854" i="1"/>
  <c r="R2001" i="1"/>
  <c r="R1762" i="1"/>
  <c r="R1763" i="1"/>
  <c r="R1761" i="1"/>
  <c r="R2034" i="1"/>
  <c r="R2206" i="1"/>
  <c r="R2207" i="1"/>
  <c r="R2000" i="1"/>
  <c r="R2218" i="1"/>
  <c r="R2182" i="1"/>
  <c r="R1809" i="1"/>
  <c r="R1808" i="1"/>
  <c r="R1798" i="1"/>
  <c r="R55" i="1"/>
  <c r="R1784" i="1"/>
  <c r="R46" i="1"/>
  <c r="R53" i="1"/>
  <c r="R61" i="1"/>
  <c r="R644" i="1"/>
  <c r="R603" i="1"/>
  <c r="R656" i="1"/>
  <c r="R2183" i="1"/>
  <c r="R593" i="1"/>
  <c r="R762" i="1"/>
  <c r="R761" i="1"/>
  <c r="R634" i="1"/>
  <c r="R633" i="1"/>
  <c r="R632" i="1"/>
  <c r="R726" i="1"/>
  <c r="R568" i="1"/>
  <c r="R751" i="1"/>
  <c r="R574" i="1"/>
  <c r="R567" i="1"/>
  <c r="R575" i="1"/>
  <c r="R700" i="1"/>
  <c r="R699" i="1"/>
  <c r="R395" i="1"/>
  <c r="R47" i="1"/>
  <c r="R257" i="1"/>
  <c r="R315" i="1"/>
  <c r="R321" i="1"/>
  <c r="R300" i="1"/>
  <c r="R320" i="1"/>
  <c r="R248" i="1"/>
  <c r="R297" i="1"/>
  <c r="R247" i="1"/>
  <c r="R246" i="1"/>
  <c r="R253" i="1"/>
  <c r="R252" i="1"/>
  <c r="R267" i="1"/>
  <c r="R304" i="1"/>
  <c r="R318" i="1"/>
  <c r="R305" i="1"/>
  <c r="R288" i="1"/>
  <c r="R298" i="1"/>
  <c r="R244" i="1"/>
  <c r="R250" i="1"/>
  <c r="R249" i="1"/>
  <c r="R316" i="1"/>
  <c r="R299" i="1"/>
  <c r="R1190" i="1"/>
  <c r="R1144" i="1"/>
  <c r="R1239" i="1"/>
  <c r="R1210" i="1"/>
  <c r="R1230" i="1"/>
  <c r="R1922" i="1"/>
  <c r="R2079" i="1"/>
  <c r="R2078" i="1"/>
  <c r="R2046" i="1"/>
  <c r="R1921" i="1"/>
  <c r="R1903" i="1"/>
  <c r="R1904" i="1"/>
  <c r="R1905" i="1"/>
  <c r="R2212" i="1"/>
  <c r="R2038" i="1"/>
  <c r="R2214" i="1"/>
  <c r="R2036" i="1"/>
  <c r="R2220" i="1"/>
  <c r="R556" i="1"/>
  <c r="R694" i="1"/>
  <c r="R771" i="1"/>
  <c r="R1855" i="1"/>
  <c r="R1732" i="1"/>
  <c r="R2211" i="1"/>
  <c r="R2163" i="1"/>
  <c r="R2210" i="1"/>
  <c r="R2209" i="1"/>
  <c r="R1764" i="1"/>
  <c r="R1765" i="1"/>
  <c r="R2037" i="1"/>
  <c r="R1888" i="1"/>
  <c r="R2035" i="1"/>
  <c r="R1844" i="1"/>
  <c r="R2208" i="1"/>
  <c r="R2187" i="1"/>
  <c r="R2219" i="1"/>
  <c r="R2213" i="1"/>
  <c r="R1948" i="1"/>
  <c r="R850" i="1"/>
  <c r="R849" i="1"/>
  <c r="R2201" i="1"/>
  <c r="R2198" i="1"/>
  <c r="R2199" i="1"/>
  <c r="R2221" i="1"/>
  <c r="R2200" i="1"/>
  <c r="R2203" i="1"/>
  <c r="R2202" i="1"/>
  <c r="R2222" i="1"/>
  <c r="R232" i="1"/>
  <c r="R2109" i="1"/>
  <c r="R1741" i="1"/>
  <c r="R2012" i="1"/>
  <c r="R1746" i="1"/>
  <c r="R768" i="1"/>
  <c r="R723" i="1"/>
  <c r="R681" i="1"/>
  <c r="R769" i="1"/>
  <c r="R770" i="1"/>
  <c r="R1341" i="1"/>
  <c r="R2177" i="1"/>
  <c r="R798" i="1"/>
  <c r="R1755" i="1"/>
  <c r="R664" i="1"/>
  <c r="R45" i="1"/>
  <c r="R616" i="1"/>
  <c r="R740" i="1"/>
  <c r="R695" i="1"/>
  <c r="R696" i="1"/>
  <c r="R663" i="1"/>
  <c r="R2039" i="1"/>
  <c r="R1980" i="1"/>
  <c r="R2166" i="1"/>
  <c r="R604" i="1"/>
  <c r="R564" i="1"/>
  <c r="R657" i="1"/>
  <c r="R697" i="1"/>
  <c r="R843" i="1"/>
  <c r="R2197" i="1"/>
  <c r="R1461" i="1"/>
  <c r="R2170" i="1"/>
  <c r="R2173" i="1"/>
  <c r="R1499" i="1"/>
  <c r="R1391" i="1"/>
  <c r="R808" i="1"/>
  <c r="R802" i="1"/>
  <c r="R1446" i="1"/>
  <c r="R1390" i="1"/>
  <c r="R1431" i="1"/>
  <c r="R1463" i="1"/>
  <c r="R841" i="1"/>
  <c r="R1460" i="1"/>
  <c r="R325" i="1"/>
  <c r="R2184" i="1"/>
  <c r="R1447" i="1"/>
  <c r="R809" i="1"/>
  <c r="R1427" i="1"/>
  <c r="R1457" i="1"/>
  <c r="R1396" i="1"/>
  <c r="R1419" i="1"/>
  <c r="R1398" i="1"/>
  <c r="R1428" i="1"/>
  <c r="R1490" i="1"/>
  <c r="R2171" i="1"/>
  <c r="R2172" i="1"/>
  <c r="R2175" i="1"/>
  <c r="R2169" i="1"/>
  <c r="R1498" i="1"/>
  <c r="R2167" i="1"/>
  <c r="R2168" i="1"/>
  <c r="R833" i="1"/>
  <c r="R1423" i="1"/>
  <c r="R1481" i="1"/>
  <c r="R1401" i="1"/>
  <c r="R1399" i="1"/>
  <c r="R1497" i="1"/>
  <c r="R323" i="1"/>
  <c r="R2196" i="1"/>
  <c r="R322" i="1"/>
  <c r="R1458" i="1"/>
  <c r="R1402" i="1"/>
  <c r="R814" i="1"/>
  <c r="R1377" i="1"/>
  <c r="R1456" i="1"/>
  <c r="R1395" i="1"/>
  <c r="R1455" i="1"/>
  <c r="R842" i="1"/>
  <c r="R1435" i="1"/>
  <c r="R1471" i="1"/>
  <c r="R1478" i="1"/>
  <c r="R829" i="1"/>
  <c r="R1432" i="1"/>
  <c r="R1495" i="1"/>
  <c r="R839" i="1"/>
  <c r="R810" i="1"/>
  <c r="R1347" i="1"/>
  <c r="R1493" i="1"/>
  <c r="R2191" i="1"/>
  <c r="R1486" i="1"/>
  <c r="R1482" i="1"/>
  <c r="R1494" i="1"/>
  <c r="R974" i="1"/>
  <c r="R38" i="1"/>
  <c r="R901" i="1"/>
  <c r="R966" i="1"/>
  <c r="R963" i="1"/>
  <c r="R964" i="1"/>
  <c r="R962" i="1"/>
  <c r="R967" i="1"/>
  <c r="R968" i="1"/>
  <c r="R969" i="1"/>
  <c r="R970" i="1"/>
  <c r="R971" i="1"/>
  <c r="R972" i="1"/>
  <c r="R965" i="1"/>
  <c r="R973" i="1"/>
  <c r="R891" i="1"/>
  <c r="R895" i="1"/>
  <c r="R890" i="1"/>
  <c r="R894" i="1"/>
  <c r="R893" i="1"/>
  <c r="R892" i="1"/>
  <c r="R898" i="1"/>
  <c r="R897" i="1"/>
  <c r="R896" i="1"/>
  <c r="R899" i="1"/>
  <c r="R903" i="1"/>
  <c r="R905" i="1"/>
  <c r="R900" i="1"/>
  <c r="R906" i="1"/>
  <c r="R904" i="1"/>
  <c r="R902" i="1"/>
  <c r="R881" i="1"/>
  <c r="R1051" i="1"/>
  <c r="R1056" i="1"/>
  <c r="R1108" i="1"/>
  <c r="R888" i="1"/>
  <c r="R989" i="1"/>
  <c r="R1053" i="1"/>
  <c r="R1084" i="1"/>
  <c r="R1104" i="1"/>
  <c r="R988" i="1"/>
  <c r="R1046" i="1"/>
  <c r="R1097" i="1"/>
  <c r="R1105" i="1"/>
  <c r="R1106" i="1"/>
  <c r="R1064" i="1"/>
  <c r="R1096" i="1"/>
  <c r="R1090" i="1"/>
  <c r="R1098" i="1"/>
  <c r="R1076" i="1"/>
  <c r="R1107" i="1"/>
  <c r="R887" i="1"/>
  <c r="R957" i="1"/>
  <c r="R889" i="1"/>
  <c r="R958" i="1"/>
  <c r="R1054" i="1"/>
  <c r="R1081" i="1"/>
  <c r="R1100" i="1"/>
  <c r="R1101" i="1"/>
  <c r="R955" i="1"/>
  <c r="R1080" i="1"/>
  <c r="R1099" i="1"/>
  <c r="R1059" i="1"/>
  <c r="R1061" i="1"/>
  <c r="R978" i="1"/>
  <c r="R959" i="1"/>
  <c r="R1057" i="1"/>
  <c r="R1082" i="1"/>
  <c r="R1102" i="1"/>
  <c r="R1062" i="1"/>
  <c r="R1052" i="1"/>
  <c r="R1083" i="1"/>
  <c r="R1103" i="1"/>
  <c r="R1063" i="1"/>
  <c r="R956" i="1"/>
  <c r="R1021" i="1"/>
  <c r="R1048" i="1"/>
  <c r="R1055" i="1"/>
  <c r="R960" i="1"/>
  <c r="R945" i="1"/>
  <c r="R952" i="1"/>
  <c r="R953" i="1"/>
  <c r="R1041" i="1"/>
  <c r="R1042" i="1"/>
  <c r="R1043" i="1"/>
  <c r="R1044" i="1"/>
  <c r="R1045" i="1"/>
  <c r="R1077" i="1"/>
  <c r="R2158" i="1"/>
  <c r="R2157" i="1"/>
  <c r="R295" i="1"/>
  <c r="R296" i="1"/>
  <c r="R319" i="1"/>
  <c r="R1666" i="1"/>
  <c r="R1664" i="1"/>
  <c r="R1997" i="1"/>
  <c r="R1981" i="1"/>
  <c r="R2050" i="1"/>
  <c r="R2051" i="1"/>
  <c r="R2030" i="1"/>
  <c r="R1923" i="1"/>
  <c r="R2101" i="1"/>
  <c r="R2102" i="1"/>
  <c r="R42" i="1"/>
  <c r="R1799" i="1"/>
  <c r="R2122" i="1"/>
  <c r="R2121" i="1"/>
  <c r="R1898" i="1"/>
  <c r="R2100" i="1"/>
  <c r="R2108" i="1"/>
  <c r="R331" i="1"/>
  <c r="R2188" i="1"/>
  <c r="R333" i="1"/>
  <c r="R1293" i="1"/>
  <c r="R62" i="1"/>
  <c r="R2164" i="1"/>
  <c r="R1292" i="1"/>
  <c r="R1291" i="1"/>
  <c r="R1330" i="1"/>
  <c r="R1329" i="1"/>
  <c r="R1328" i="1"/>
  <c r="R1337" i="1"/>
  <c r="R1322" i="1"/>
  <c r="R1273" i="1"/>
  <c r="R1298" i="1"/>
  <c r="R1288" i="1"/>
  <c r="R1302" i="1"/>
  <c r="R1294" i="1"/>
  <c r="R1333" i="1"/>
  <c r="R1334" i="1"/>
  <c r="R1327" i="1"/>
  <c r="R1318" i="1"/>
  <c r="R1297" i="1"/>
  <c r="R1338" i="1"/>
  <c r="R1296" i="1"/>
  <c r="R1272" i="1"/>
  <c r="R1308" i="1"/>
  <c r="R1321" i="1"/>
  <c r="R1510" i="1"/>
  <c r="R1339" i="1"/>
  <c r="R1284" i="1"/>
  <c r="R1286" i="1"/>
  <c r="R1282" i="1"/>
  <c r="R1949" i="1"/>
  <c r="R1961" i="1"/>
  <c r="R1977" i="1"/>
  <c r="R233" i="1"/>
  <c r="R1845" i="1"/>
  <c r="R1941" i="1"/>
  <c r="R1187" i="1"/>
  <c r="R1188" i="1"/>
  <c r="R1186" i="1"/>
  <c r="R1135" i="1"/>
  <c r="R533" i="1"/>
  <c r="R503" i="1"/>
  <c r="R502" i="1"/>
  <c r="R2193" i="1"/>
  <c r="R1677" i="1"/>
  <c r="R2194" i="1"/>
  <c r="R501" i="1"/>
  <c r="R2195" i="1"/>
  <c r="R2204" i="1"/>
  <c r="R1856" i="1"/>
  <c r="R478" i="1"/>
  <c r="R363" i="1"/>
  <c r="R2174" i="1"/>
  <c r="R637" i="1"/>
  <c r="R565" i="1"/>
  <c r="R566" i="1"/>
  <c r="R594" i="1"/>
  <c r="R682" i="1"/>
  <c r="R595" i="1"/>
  <c r="R557" i="1"/>
  <c r="R558" i="1"/>
  <c r="R617" i="1"/>
  <c r="R759" i="1"/>
  <c r="R635" i="1"/>
  <c r="R636" i="1"/>
  <c r="R1625" i="1"/>
  <c r="R1616" i="1"/>
  <c r="R1547" i="1"/>
  <c r="R1641" i="1"/>
  <c r="R1541" i="1"/>
  <c r="R1583" i="1"/>
  <c r="R1591" i="1"/>
  <c r="R1597" i="1"/>
  <c r="R1540" i="1"/>
  <c r="R1556" i="1"/>
  <c r="R1584" i="1"/>
  <c r="R1573" i="1"/>
  <c r="R1596" i="1"/>
  <c r="R1558" i="1"/>
  <c r="R1550" i="1"/>
  <c r="R1638" i="1"/>
  <c r="R1516" i="1"/>
  <c r="R1615" i="1"/>
  <c r="R1514" i="1"/>
  <c r="R1617" i="1"/>
  <c r="R1592" i="1"/>
  <c r="R1622" i="1"/>
  <c r="R1517" i="1"/>
  <c r="R1651" i="1"/>
  <c r="R1515" i="1"/>
  <c r="R1653" i="1"/>
  <c r="R1559" i="1"/>
  <c r="R1568" i="1"/>
  <c r="R1635" i="1"/>
  <c r="R1554" i="1"/>
  <c r="R1535" i="1"/>
  <c r="R1632" i="1"/>
  <c r="R1567" i="1"/>
  <c r="R1545" i="1"/>
  <c r="R1593" i="1"/>
  <c r="R1598" i="1"/>
  <c r="R1594" i="1"/>
  <c r="R1645" i="1"/>
  <c r="R1580" i="1"/>
  <c r="R1557" i="1"/>
  <c r="R1538" i="1"/>
  <c r="R1657" i="1"/>
  <c r="R1649" i="1"/>
  <c r="R1640" i="1"/>
  <c r="R1549" i="1"/>
  <c r="R1566" i="1"/>
  <c r="R1537" i="1"/>
  <c r="R1637" i="1"/>
  <c r="R1579" i="1"/>
  <c r="R1536" i="1"/>
  <c r="R1582" i="1"/>
  <c r="R2145" i="1"/>
  <c r="R1542" i="1"/>
  <c r="R1543" i="1"/>
  <c r="R1544" i="1"/>
  <c r="R1633" i="1"/>
  <c r="R1644" i="1"/>
  <c r="R1572" i="1"/>
  <c r="R1590" i="1"/>
  <c r="R1581" i="1"/>
  <c r="R1565" i="1"/>
  <c r="R1585" i="1"/>
  <c r="R1654" i="1"/>
  <c r="R1967" i="1"/>
  <c r="R1968" i="1"/>
  <c r="R1969" i="1"/>
  <c r="R2083" i="1"/>
  <c r="R1970" i="1"/>
  <c r="R1954" i="1"/>
  <c r="R2099" i="1"/>
  <c r="R2048" i="1"/>
  <c r="R1733" i="1"/>
  <c r="R1734" i="1"/>
  <c r="R1735" i="1"/>
  <c r="R2044" i="1"/>
  <c r="R2090" i="1"/>
  <c r="R2041" i="1"/>
  <c r="R1109" i="1"/>
  <c r="R1794" i="1"/>
  <c r="R1790" i="1"/>
  <c r="R2043" i="1"/>
  <c r="R1791" i="1"/>
  <c r="R1797" i="1"/>
  <c r="R1795" i="1"/>
  <c r="R2042" i="1"/>
  <c r="R1792" i="1"/>
  <c r="R1796" i="1"/>
  <c r="R1793" i="1"/>
  <c r="R2165" i="1"/>
  <c r="R2088" i="1"/>
  <c r="R2040" i="1"/>
  <c r="R1742" i="1"/>
  <c r="R2089" i="1"/>
  <c r="R1505" i="1"/>
  <c r="R1813" i="1"/>
  <c r="R1814" i="1"/>
  <c r="R1823" i="1"/>
  <c r="R1822" i="1"/>
  <c r="R1846" i="1"/>
  <c r="R2005" i="1"/>
  <c r="R2006" i="1"/>
  <c r="R2007" i="1"/>
  <c r="R2008" i="1"/>
  <c r="R2009" i="1"/>
  <c r="R2082" i="1"/>
  <c r="R2081" i="1"/>
  <c r="R2047" i="1"/>
  <c r="R2080" i="1"/>
  <c r="R1781" i="1"/>
  <c r="R1702" i="1"/>
  <c r="R1703" i="1"/>
  <c r="R2134" i="1"/>
  <c r="R2135" i="1"/>
  <c r="R2092" i="1"/>
  <c r="R2136" i="1"/>
  <c r="R1701" i="1"/>
  <c r="R1700" i="1"/>
  <c r="R1699" i="1"/>
  <c r="R2093" i="1"/>
  <c r="R1857" i="1"/>
  <c r="R2137" i="1"/>
  <c r="R2138" i="1"/>
  <c r="R2091" i="1"/>
  <c r="R2139" i="1"/>
  <c r="R2140" i="1"/>
  <c r="R1938" i="1"/>
  <c r="R1940" i="1"/>
  <c r="R1939" i="1"/>
  <c r="R1937" i="1"/>
  <c r="R1893" i="1"/>
  <c r="R1894" i="1"/>
  <c r="R2094" i="1"/>
  <c r="R2141" i="1"/>
  <c r="R2142" i="1"/>
  <c r="R2143" i="1"/>
  <c r="R1889" i="1"/>
  <c r="R1890" i="1"/>
  <c r="R1891" i="1"/>
  <c r="R1892" i="1"/>
  <c r="R2045" i="1"/>
  <c r="R1963" i="1"/>
  <c r="R412" i="1"/>
  <c r="R525" i="1"/>
  <c r="R526" i="1"/>
  <c r="R527" i="1"/>
  <c r="R528" i="1"/>
  <c r="R529" i="1"/>
  <c r="R505" i="1"/>
  <c r="R400" i="1"/>
  <c r="R420" i="1"/>
  <c r="R453" i="1"/>
  <c r="R490" i="1"/>
  <c r="R491" i="1"/>
  <c r="R489" i="1"/>
  <c r="R467" i="1"/>
  <c r="R466" i="1"/>
  <c r="R465" i="1"/>
  <c r="R530" i="1"/>
  <c r="R521" i="1"/>
  <c r="R522" i="1"/>
  <c r="R520" i="1"/>
  <c r="R438" i="1"/>
  <c r="R49" i="1"/>
  <c r="R41" i="1"/>
  <c r="R54" i="1"/>
  <c r="R59" i="1"/>
  <c r="R43" i="1"/>
  <c r="R442" i="1"/>
  <c r="R443" i="1"/>
  <c r="R444" i="1"/>
  <c r="R401" i="1"/>
  <c r="R506" i="1"/>
  <c r="R455" i="1"/>
  <c r="R454" i="1"/>
  <c r="R437" i="1"/>
  <c r="R416" i="1"/>
  <c r="R409" i="1"/>
  <c r="R452" i="1"/>
  <c r="R426" i="1"/>
  <c r="R399" i="1"/>
  <c r="R397" i="1"/>
  <c r="R415" i="1"/>
  <c r="R500" i="1"/>
  <c r="R779" i="1"/>
  <c r="R2216" i="1"/>
  <c r="R2176" i="1"/>
  <c r="R1736" i="1"/>
  <c r="R2215" i="1"/>
  <c r="R1406" i="1"/>
  <c r="R1953" i="1"/>
  <c r="R1255" i="1"/>
  <c r="R324" i="1"/>
  <c r="R1489" i="1"/>
  <c r="R245" i="1"/>
  <c r="R1424" i="1"/>
  <c r="R823" i="1"/>
  <c r="R1487" i="1"/>
  <c r="R1058" i="1"/>
  <c r="R1065" i="1"/>
  <c r="R1066" i="1"/>
  <c r="R1067" i="1"/>
  <c r="R1068" i="1"/>
  <c r="R1069" i="1"/>
  <c r="R1070" i="1"/>
  <c r="R1072" i="1"/>
  <c r="R1071" i="1"/>
  <c r="R2125" i="1"/>
  <c r="R2123" i="1"/>
  <c r="R306" i="1"/>
  <c r="R258" i="1"/>
  <c r="R317" i="1"/>
  <c r="R1375" i="1"/>
  <c r="R2028" i="1"/>
  <c r="R1983" i="1"/>
  <c r="R560" i="1"/>
  <c r="R1414" i="1"/>
  <c r="R826" i="1"/>
  <c r="R1473" i="1"/>
  <c r="R1756" i="1"/>
  <c r="R1757" i="1"/>
  <c r="R1758" i="1"/>
  <c r="R1759" i="1"/>
  <c r="R548" i="1"/>
  <c r="R547" i="1"/>
  <c r="R1209" i="1"/>
  <c r="R572" i="1"/>
  <c r="R569" i="1"/>
  <c r="R1397" i="1"/>
  <c r="R813" i="1"/>
  <c r="R1469" i="1"/>
  <c r="R819" i="1"/>
  <c r="R1474" i="1"/>
  <c r="R1167" i="1"/>
  <c r="R570" i="1"/>
  <c r="R571" i="1"/>
  <c r="R1824" i="1"/>
  <c r="R429" i="1"/>
  <c r="R417" i="1"/>
  <c r="R120" i="1"/>
  <c r="R40" i="1"/>
  <c r="R1020" i="1"/>
  <c r="R1060" i="1"/>
  <c r="R1936" i="1"/>
  <c r="R1931" i="1"/>
  <c r="R1933" i="1"/>
  <c r="R1932" i="1"/>
  <c r="R1934" i="1"/>
  <c r="R1935" i="1"/>
  <c r="R1785" i="1"/>
  <c r="R1786" i="1"/>
  <c r="R1787" i="1"/>
  <c r="R2074" i="1"/>
  <c r="R615" i="1"/>
  <c r="R631" i="1"/>
  <c r="R58" i="1"/>
  <c r="R291" i="1"/>
  <c r="R254" i="1"/>
  <c r="R286" i="1"/>
  <c r="R287" i="1"/>
  <c r="R1156" i="1"/>
  <c r="R57" i="1"/>
  <c r="R591" i="1"/>
  <c r="R50" i="1"/>
  <c r="R2096" i="1"/>
  <c r="R600" i="1"/>
  <c r="R1374" i="1"/>
  <c r="R2185" i="1"/>
  <c r="R2186" i="1"/>
  <c r="R1373" i="1"/>
  <c r="R1434" i="1"/>
  <c r="R1472" i="1"/>
  <c r="R1393" i="1"/>
  <c r="R828" i="1"/>
  <c r="R255" i="1"/>
  <c r="R1665" i="1"/>
  <c r="R1788" i="1"/>
  <c r="R1207" i="1"/>
  <c r="R1206" i="1"/>
  <c r="R1205" i="1"/>
  <c r="R2192" i="1"/>
  <c r="R231" i="1"/>
  <c r="R592" i="1"/>
  <c r="R1587" i="1"/>
  <c r="R1574" i="1"/>
  <c r="R1586" i="1"/>
  <c r="R2026" i="1"/>
  <c r="R1817" i="1"/>
  <c r="R1897" i="1"/>
  <c r="R1789" i="1"/>
  <c r="R1875" i="1"/>
  <c r="R1874" i="1"/>
  <c r="R1876" i="1"/>
  <c r="R1877" i="1"/>
  <c r="R2095" i="1"/>
  <c r="R2217" i="1"/>
  <c r="R462" i="1"/>
  <c r="R464" i="1"/>
  <c r="R523" i="1"/>
  <c r="R504" i="1"/>
  <c r="R1912" i="1"/>
  <c r="R1160" i="1"/>
  <c r="R1136" i="1"/>
  <c r="R1847" i="1"/>
  <c r="R1848" i="1"/>
  <c r="R1849" i="1"/>
  <c r="R1850" i="1"/>
  <c r="R269" i="1"/>
  <c r="R587" i="1"/>
  <c r="R588" i="1"/>
  <c r="R1138" i="1"/>
  <c r="R1137" i="1"/>
  <c r="R1175" i="1"/>
  <c r="R460" i="1"/>
  <c r="R605" i="1"/>
  <c r="R251" i="1"/>
  <c r="R1208" i="1"/>
  <c r="R1177" i="1"/>
  <c r="R647" i="1"/>
  <c r="R645" i="1"/>
  <c r="R646" i="1"/>
  <c r="R260" i="1"/>
  <c r="R648" i="1"/>
  <c r="R1483" i="1"/>
  <c r="R1215" i="1"/>
  <c r="R63" i="1"/>
  <c r="R670" i="1"/>
  <c r="R280" i="1"/>
  <c r="R1161" i="1"/>
  <c r="R671" i="1"/>
  <c r="R1926" i="1"/>
  <c r="R1999" i="1"/>
  <c r="R1149" i="1"/>
  <c r="R1231" i="1"/>
  <c r="R1232" i="1"/>
  <c r="R39" i="1"/>
  <c r="R717" i="1"/>
  <c r="R1152" i="1"/>
  <c r="R1140" i="1"/>
  <c r="R1148" i="1"/>
  <c r="R56" i="1"/>
  <c r="R672" i="1"/>
  <c r="R1927" i="1"/>
  <c r="R687" i="1"/>
  <c r="R716" i="1"/>
  <c r="R2011" i="1"/>
  <c r="R916" i="1"/>
  <c r="R1650" i="1"/>
  <c r="R407" i="1"/>
  <c r="R1049" i="1"/>
  <c r="R1652" i="1"/>
  <c r="R1281" i="1"/>
  <c r="R1324" i="1"/>
  <c r="R1630" i="1"/>
  <c r="R1551" i="1"/>
  <c r="R1548" i="1"/>
  <c r="R1563" i="1"/>
  <c r="R1552" i="1"/>
  <c r="R1837" i="1"/>
  <c r="R920" i="1"/>
  <c r="R919" i="1"/>
  <c r="R918" i="1"/>
  <c r="R921" i="1"/>
  <c r="R917" i="1"/>
  <c r="R774" i="1"/>
  <c r="R270" i="1"/>
  <c r="R2029" i="1"/>
  <c r="R411" i="1"/>
  <c r="R1085" i="1"/>
  <c r="R1958" i="1"/>
  <c r="R64" i="1"/>
  <c r="R1315" i="1"/>
  <c r="R1331" i="1"/>
  <c r="R1340" i="1"/>
  <c r="R1305" i="1"/>
  <c r="R1314" i="1"/>
  <c r="AN1192" i="1" l="1"/>
  <c r="AN1996" i="1"/>
  <c r="AN276" i="1"/>
  <c r="AN263" i="1"/>
  <c r="AN1179" i="1"/>
  <c r="AN275" i="1"/>
  <c r="AA715" i="1"/>
  <c r="AK275" i="1"/>
  <c r="AK276" i="1"/>
  <c r="AK1179" i="1"/>
  <c r="AK1192" i="1"/>
  <c r="AA713" i="1"/>
  <c r="AK713" i="1"/>
  <c r="AA263" i="1"/>
  <c r="AA714" i="1"/>
  <c r="AK714" i="1"/>
  <c r="AA1996" i="1"/>
  <c r="AK1996" i="1"/>
  <c r="AF1314" i="1"/>
  <c r="AM1314" i="1"/>
  <c r="AG1314" i="1"/>
  <c r="AE1314" i="1" s="1"/>
  <c r="X1314" i="1"/>
  <c r="AA1314" i="1" s="1"/>
  <c r="S1314" i="1"/>
  <c r="A1314" i="1"/>
  <c r="C1314" i="1"/>
  <c r="D1314" i="1"/>
  <c r="AF1305" i="1"/>
  <c r="AM1305" i="1"/>
  <c r="AG1305" i="1"/>
  <c r="AE1305" i="1" s="1"/>
  <c r="X1305" i="1"/>
  <c r="AA1305" i="1" s="1"/>
  <c r="S1305" i="1"/>
  <c r="A1305" i="1"/>
  <c r="C1305" i="1"/>
  <c r="D1305" i="1"/>
  <c r="AF1340" i="1"/>
  <c r="AM1340" i="1"/>
  <c r="AG1340" i="1"/>
  <c r="AE1340" i="1" s="1"/>
  <c r="X1340" i="1"/>
  <c r="AA1340" i="1" s="1"/>
  <c r="S1340" i="1"/>
  <c r="A1340" i="1"/>
  <c r="C1340" i="1"/>
  <c r="D1340" i="1"/>
  <c r="AF1331" i="1"/>
  <c r="AM1331" i="1"/>
  <c r="AG1331" i="1"/>
  <c r="AE1331" i="1" s="1"/>
  <c r="X1331" i="1"/>
  <c r="AA1331" i="1" s="1"/>
  <c r="S1331" i="1"/>
  <c r="A1331" i="1"/>
  <c r="C1331" i="1"/>
  <c r="D1331" i="1"/>
  <c r="AF1315" i="1"/>
  <c r="AM1315" i="1"/>
  <c r="AG1315" i="1"/>
  <c r="AE1315" i="1" s="1"/>
  <c r="X1315" i="1"/>
  <c r="AK1315" i="1" s="1"/>
  <c r="S1315" i="1"/>
  <c r="A1315" i="1"/>
  <c r="C1315" i="1"/>
  <c r="D1315" i="1"/>
  <c r="C64" i="1"/>
  <c r="C1958" i="1"/>
  <c r="AM64" i="1"/>
  <c r="AG64" i="1"/>
  <c r="AE64" i="1" s="1"/>
  <c r="AF64" i="1"/>
  <c r="X64" i="1"/>
  <c r="AK64" i="1" s="1"/>
  <c r="S64" i="1"/>
  <c r="A64" i="1"/>
  <c r="AN1340" i="1" l="1"/>
  <c r="AN1314" i="1"/>
  <c r="AN1331" i="1"/>
  <c r="AN1315" i="1"/>
  <c r="AN64" i="1"/>
  <c r="AN1305" i="1"/>
  <c r="AK1331" i="1"/>
  <c r="AK1314" i="1"/>
  <c r="AK1340" i="1"/>
  <c r="AK1305" i="1"/>
  <c r="AA1315" i="1"/>
  <c r="AA64" i="1"/>
  <c r="AG1958" i="1"/>
  <c r="AE1958" i="1" s="1"/>
  <c r="AF1958" i="1"/>
  <c r="X1958" i="1"/>
  <c r="AK1958" i="1" s="1"/>
  <c r="S1958" i="1"/>
  <c r="A1958" i="1"/>
  <c r="A2011" i="1"/>
  <c r="S2011" i="1"/>
  <c r="X2011" i="1"/>
  <c r="AK2011" i="1" s="1"/>
  <c r="AF2011" i="1"/>
  <c r="AG2011" i="1"/>
  <c r="AE2011" i="1" s="1"/>
  <c r="AM2011" i="1"/>
  <c r="AN1958" i="1" l="1"/>
  <c r="AN2011" i="1"/>
  <c r="AA2011" i="1"/>
  <c r="AA1958" i="1"/>
  <c r="A1283" i="1" l="1"/>
  <c r="S1283" i="1"/>
  <c r="X1283" i="1"/>
  <c r="AA1283" i="1" s="1"/>
  <c r="AF1283" i="1"/>
  <c r="AG1283" i="1"/>
  <c r="AE1283" i="1" s="1"/>
  <c r="A1569" i="1"/>
  <c r="S1569" i="1"/>
  <c r="X1569" i="1"/>
  <c r="AK1569" i="1" s="1"/>
  <c r="AF1569" i="1"/>
  <c r="AG1569" i="1"/>
  <c r="AE1569" i="1" s="1"/>
  <c r="AM1569" i="1"/>
  <c r="D1569" i="1"/>
  <c r="C1569" i="1"/>
  <c r="A1085" i="1"/>
  <c r="S1085" i="1"/>
  <c r="X1085" i="1"/>
  <c r="AK1085" i="1" s="1"/>
  <c r="AF1085" i="1"/>
  <c r="AG1085" i="1"/>
  <c r="AE1085" i="1" s="1"/>
  <c r="AM1085" i="1"/>
  <c r="A716" i="1"/>
  <c r="S716" i="1"/>
  <c r="X716" i="1"/>
  <c r="AK716" i="1" s="1"/>
  <c r="AF716" i="1"/>
  <c r="AG716" i="1"/>
  <c r="AE716" i="1" s="1"/>
  <c r="AM716" i="1"/>
  <c r="A411" i="1"/>
  <c r="S411" i="1"/>
  <c r="X411" i="1"/>
  <c r="AK411" i="1" s="1"/>
  <c r="AF411" i="1"/>
  <c r="AG411" i="1"/>
  <c r="AE411" i="1" s="1"/>
  <c r="AM411" i="1"/>
  <c r="A687" i="1"/>
  <c r="S687" i="1"/>
  <c r="X687" i="1"/>
  <c r="AK687" i="1" s="1"/>
  <c r="AF687" i="1"/>
  <c r="AG687" i="1"/>
  <c r="AE687" i="1" s="1"/>
  <c r="AM687" i="1"/>
  <c r="AN411" i="1" l="1"/>
  <c r="AN1085" i="1"/>
  <c r="AN1283" i="1"/>
  <c r="AN1569" i="1"/>
  <c r="AA1569" i="1"/>
  <c r="AK1283" i="1"/>
  <c r="AA1085" i="1"/>
  <c r="AA716" i="1"/>
  <c r="AA411" i="1"/>
  <c r="AA687" i="1"/>
  <c r="A1927" i="1" l="1"/>
  <c r="S1927" i="1"/>
  <c r="X1927" i="1"/>
  <c r="AF1927" i="1"/>
  <c r="AG1927" i="1"/>
  <c r="AE1927" i="1" s="1"/>
  <c r="AM1927" i="1"/>
  <c r="D1927" i="1"/>
  <c r="C1927" i="1"/>
  <c r="AA1927" i="1" l="1"/>
  <c r="AK1927" i="1"/>
  <c r="S63" i="1" l="1"/>
  <c r="A2029" i="1" l="1"/>
  <c r="S2029" i="1"/>
  <c r="X2029" i="1"/>
  <c r="AK2029" i="1" s="1"/>
  <c r="AF2029" i="1"/>
  <c r="AG2029" i="1"/>
  <c r="AE2029" i="1" s="1"/>
  <c r="AM2029" i="1"/>
  <c r="C2029" i="1"/>
  <c r="AN2029" i="1" l="1"/>
  <c r="AA2029" i="1"/>
  <c r="A672" i="1"/>
  <c r="S672" i="1"/>
  <c r="X672" i="1"/>
  <c r="AK672" i="1" s="1"/>
  <c r="AF672" i="1"/>
  <c r="AG672" i="1"/>
  <c r="AE672" i="1" s="1"/>
  <c r="AM672" i="1"/>
  <c r="AA672" i="1" l="1"/>
  <c r="A270" i="1"/>
  <c r="S270" i="1"/>
  <c r="X270" i="1"/>
  <c r="AK270" i="1" s="1"/>
  <c r="AF270" i="1"/>
  <c r="AG270" i="1"/>
  <c r="AE270" i="1" s="1"/>
  <c r="AM270" i="1"/>
  <c r="A774" i="1"/>
  <c r="S774" i="1"/>
  <c r="X774" i="1"/>
  <c r="AK774" i="1" s="1"/>
  <c r="AF774" i="1"/>
  <c r="AG774" i="1"/>
  <c r="AE774" i="1" s="1"/>
  <c r="AM774" i="1"/>
  <c r="AN270" i="1" l="1"/>
  <c r="AN774" i="1"/>
  <c r="AA270" i="1"/>
  <c r="AA774" i="1"/>
  <c r="A56" i="1" l="1"/>
  <c r="S56" i="1"/>
  <c r="X56" i="1"/>
  <c r="AK56" i="1" s="1"/>
  <c r="AF56" i="1"/>
  <c r="AG56" i="1"/>
  <c r="AE56" i="1" s="1"/>
  <c r="AM56" i="1"/>
  <c r="A1148" i="1"/>
  <c r="S1148" i="1"/>
  <c r="X1148" i="1"/>
  <c r="AK1148" i="1" s="1"/>
  <c r="AF1148" i="1"/>
  <c r="AG1148" i="1"/>
  <c r="AE1148" i="1" s="1"/>
  <c r="AM1148" i="1"/>
  <c r="A1140" i="1"/>
  <c r="S1140" i="1"/>
  <c r="X1140" i="1"/>
  <c r="AA1140" i="1" s="1"/>
  <c r="AF1140" i="1"/>
  <c r="AG1140" i="1"/>
  <c r="AE1140" i="1" s="1"/>
  <c r="AM1140" i="1"/>
  <c r="A1152" i="1"/>
  <c r="S1152" i="1"/>
  <c r="X1152" i="1"/>
  <c r="AA1152" i="1" s="1"/>
  <c r="AF1152" i="1"/>
  <c r="AG1152" i="1"/>
  <c r="AE1152" i="1" s="1"/>
  <c r="AM1152" i="1"/>
  <c r="AN1152" i="1" l="1"/>
  <c r="AN1148" i="1"/>
  <c r="AN1140" i="1"/>
  <c r="AA56" i="1"/>
  <c r="AA1148" i="1"/>
  <c r="AK1152" i="1"/>
  <c r="AK1140" i="1"/>
  <c r="A717" i="1"/>
  <c r="S717" i="1"/>
  <c r="X717" i="1"/>
  <c r="AA717" i="1" s="1"/>
  <c r="AF717" i="1"/>
  <c r="AG717" i="1"/>
  <c r="AE717" i="1" s="1"/>
  <c r="AM717" i="1"/>
  <c r="A917" i="1"/>
  <c r="S917" i="1"/>
  <c r="X917" i="1"/>
  <c r="AA917" i="1" s="1"/>
  <c r="AF917" i="1"/>
  <c r="AG917" i="1"/>
  <c r="AE917" i="1" s="1"/>
  <c r="AM917" i="1"/>
  <c r="A921" i="1"/>
  <c r="S921" i="1"/>
  <c r="X921" i="1"/>
  <c r="AA921" i="1" s="1"/>
  <c r="AF921" i="1"/>
  <c r="AG921" i="1"/>
  <c r="AE921" i="1" s="1"/>
  <c r="AM921" i="1"/>
  <c r="A918" i="1"/>
  <c r="S918" i="1"/>
  <c r="X918" i="1"/>
  <c r="AA918" i="1" s="1"/>
  <c r="AF918" i="1"/>
  <c r="AG918" i="1"/>
  <c r="AE918" i="1" s="1"/>
  <c r="AM918" i="1"/>
  <c r="C918" i="1"/>
  <c r="A919" i="1"/>
  <c r="S919" i="1"/>
  <c r="X919" i="1"/>
  <c r="AK919" i="1" s="1"/>
  <c r="AF919" i="1"/>
  <c r="AG919" i="1"/>
  <c r="AE919" i="1" s="1"/>
  <c r="AM919" i="1"/>
  <c r="A920" i="1"/>
  <c r="S920" i="1"/>
  <c r="X920" i="1"/>
  <c r="AK920" i="1" s="1"/>
  <c r="AF920" i="1"/>
  <c r="AG920" i="1"/>
  <c r="AE920" i="1" s="1"/>
  <c r="AM920" i="1"/>
  <c r="AN919" i="1" l="1"/>
  <c r="AN920" i="1"/>
  <c r="AN921" i="1"/>
  <c r="AN717" i="1"/>
  <c r="AN917" i="1"/>
  <c r="AN918" i="1"/>
  <c r="AA920" i="1"/>
  <c r="AA919" i="1"/>
  <c r="AK717" i="1"/>
  <c r="AK921" i="1"/>
  <c r="AK917" i="1"/>
  <c r="AK918" i="1"/>
  <c r="A39" i="1" l="1"/>
  <c r="S39" i="1"/>
  <c r="X39" i="1"/>
  <c r="AA39" i="1" s="1"/>
  <c r="AF39" i="1"/>
  <c r="AG39" i="1"/>
  <c r="AE39" i="1" s="1"/>
  <c r="AM39" i="1"/>
  <c r="D39" i="1"/>
  <c r="C39" i="1"/>
  <c r="A1232" i="1"/>
  <c r="S1232" i="1"/>
  <c r="X1232" i="1"/>
  <c r="AK1232" i="1" s="1"/>
  <c r="AF1232" i="1"/>
  <c r="AG1232" i="1"/>
  <c r="AE1232" i="1" s="1"/>
  <c r="AM1232" i="1"/>
  <c r="A1231" i="1"/>
  <c r="S1231" i="1"/>
  <c r="X1231" i="1"/>
  <c r="AK1231" i="1" s="1"/>
  <c r="AF1231" i="1"/>
  <c r="AG1231" i="1"/>
  <c r="AE1231" i="1" s="1"/>
  <c r="AM1231" i="1"/>
  <c r="A1149" i="1"/>
  <c r="S1149" i="1"/>
  <c r="X1149" i="1"/>
  <c r="AF1149" i="1"/>
  <c r="AG1149" i="1"/>
  <c r="AE1149" i="1" s="1"/>
  <c r="AM1149" i="1"/>
  <c r="A1999" i="1"/>
  <c r="S1999" i="1"/>
  <c r="X1999" i="1"/>
  <c r="AK1999" i="1" s="1"/>
  <c r="AF1999" i="1"/>
  <c r="AG1999" i="1"/>
  <c r="AE1999" i="1" s="1"/>
  <c r="AM1999" i="1"/>
  <c r="D1999" i="1"/>
  <c r="C1999" i="1"/>
  <c r="A1926" i="1"/>
  <c r="S1926" i="1"/>
  <c r="X1926" i="1"/>
  <c r="AK1926" i="1" s="1"/>
  <c r="AF1926" i="1"/>
  <c r="AG1926" i="1"/>
  <c r="AE1926" i="1" s="1"/>
  <c r="AM1926" i="1"/>
  <c r="A671" i="1"/>
  <c r="S671" i="1"/>
  <c r="X671" i="1"/>
  <c r="AK671" i="1" s="1"/>
  <c r="AF671" i="1"/>
  <c r="AG671" i="1"/>
  <c r="AE671" i="1" s="1"/>
  <c r="AM671" i="1"/>
  <c r="A1161" i="1"/>
  <c r="S1161" i="1"/>
  <c r="X1161" i="1"/>
  <c r="AF1161" i="1"/>
  <c r="AG1161" i="1"/>
  <c r="AE1161" i="1" s="1"/>
  <c r="AM1161" i="1"/>
  <c r="A280" i="1"/>
  <c r="S280" i="1"/>
  <c r="X280" i="1"/>
  <c r="AA280" i="1" s="1"/>
  <c r="AF280" i="1"/>
  <c r="AG280" i="1"/>
  <c r="AE280" i="1" s="1"/>
  <c r="AM280" i="1"/>
  <c r="L25" i="14"/>
  <c r="AN39" i="1" l="1"/>
  <c r="AN1161" i="1"/>
  <c r="AN280" i="1"/>
  <c r="AA1926" i="1"/>
  <c r="AA1161" i="1"/>
  <c r="AK39" i="1"/>
  <c r="AA1231" i="1"/>
  <c r="AA1149" i="1"/>
  <c r="AK1149" i="1"/>
  <c r="AA1232" i="1"/>
  <c r="AA1999" i="1"/>
  <c r="AA671" i="1"/>
  <c r="AK280" i="1"/>
  <c r="AK1161" i="1"/>
  <c r="S278" i="1"/>
  <c r="A1837" i="1"/>
  <c r="S1837" i="1"/>
  <c r="X1837" i="1"/>
  <c r="AA1837" i="1" s="1"/>
  <c r="AF1837" i="1"/>
  <c r="AG1837" i="1"/>
  <c r="AE1837" i="1" s="1"/>
  <c r="C1837" i="1"/>
  <c r="AN1837" i="1" l="1"/>
  <c r="AK1837" i="1"/>
  <c r="A278" i="1" l="1"/>
  <c r="X278" i="1"/>
  <c r="AF278" i="1"/>
  <c r="AG278" i="1"/>
  <c r="AE278" i="1" s="1"/>
  <c r="AM278" i="1"/>
  <c r="AN278" i="1" l="1"/>
  <c r="AK278" i="1"/>
  <c r="AA278" i="1"/>
  <c r="A1215" i="1"/>
  <c r="S1215" i="1"/>
  <c r="X1215" i="1"/>
  <c r="AF1215" i="1"/>
  <c r="AG1215" i="1"/>
  <c r="A1483" i="1"/>
  <c r="S1483" i="1"/>
  <c r="X1483" i="1"/>
  <c r="AF1483" i="1"/>
  <c r="AG1483" i="1"/>
  <c r="AE1483" i="1" s="1"/>
  <c r="AM1483" i="1"/>
  <c r="A916" i="1"/>
  <c r="S916" i="1"/>
  <c r="X916" i="1"/>
  <c r="AF916" i="1"/>
  <c r="AG916" i="1"/>
  <c r="AE916" i="1" s="1"/>
  <c r="AM916" i="1"/>
  <c r="A1552" i="1"/>
  <c r="S1552" i="1"/>
  <c r="X1552" i="1"/>
  <c r="AF1552" i="1"/>
  <c r="AG1552" i="1"/>
  <c r="AE1552" i="1" s="1"/>
  <c r="AM1552" i="1"/>
  <c r="A1563" i="1"/>
  <c r="S1563" i="1"/>
  <c r="X1563" i="1"/>
  <c r="AF1563" i="1"/>
  <c r="AG1563" i="1"/>
  <c r="AE1563" i="1" s="1"/>
  <c r="AM1563" i="1"/>
  <c r="A1548" i="1"/>
  <c r="S1548" i="1"/>
  <c r="X1548" i="1"/>
  <c r="AF1548" i="1"/>
  <c r="AG1548" i="1"/>
  <c r="AE1548" i="1" s="1"/>
  <c r="AM1548" i="1"/>
  <c r="A1551" i="1"/>
  <c r="S1551" i="1"/>
  <c r="X1551" i="1"/>
  <c r="AF1551" i="1"/>
  <c r="AG1551" i="1"/>
  <c r="AE1551" i="1" s="1"/>
  <c r="AM1551" i="1"/>
  <c r="A1630" i="1"/>
  <c r="S1630" i="1"/>
  <c r="X1630" i="1"/>
  <c r="AF1630" i="1"/>
  <c r="AG1630" i="1"/>
  <c r="AE1630" i="1" s="1"/>
  <c r="A648" i="1"/>
  <c r="S648" i="1"/>
  <c r="X648" i="1"/>
  <c r="AF648" i="1"/>
  <c r="AG648" i="1"/>
  <c r="AE648" i="1" s="1"/>
  <c r="AM648" i="1"/>
  <c r="A260" i="1"/>
  <c r="S260" i="1"/>
  <c r="X260" i="1"/>
  <c r="AF260" i="1"/>
  <c r="AG260" i="1"/>
  <c r="AE260" i="1" s="1"/>
  <c r="AM260" i="1"/>
  <c r="A646" i="1"/>
  <c r="S646" i="1"/>
  <c r="X646" i="1"/>
  <c r="AF646" i="1"/>
  <c r="AG646" i="1"/>
  <c r="AE646" i="1" s="1"/>
  <c r="AM646" i="1"/>
  <c r="A645" i="1"/>
  <c r="S645" i="1"/>
  <c r="X645" i="1"/>
  <c r="AF645" i="1"/>
  <c r="AG645" i="1"/>
  <c r="AE645" i="1" s="1"/>
  <c r="AM645" i="1"/>
  <c r="P54" i="14"/>
  <c r="A647" i="1"/>
  <c r="S647" i="1"/>
  <c r="X647" i="1"/>
  <c r="AF647" i="1"/>
  <c r="AG647" i="1"/>
  <c r="AE647" i="1" s="1"/>
  <c r="AM647" i="1"/>
  <c r="S1713" i="1"/>
  <c r="AN1630" i="1" l="1"/>
  <c r="AN1551" i="1"/>
  <c r="AN1548" i="1"/>
  <c r="AN1563" i="1"/>
  <c r="AN1552" i="1"/>
  <c r="AN916" i="1"/>
  <c r="AN1483" i="1"/>
  <c r="AN1215" i="1"/>
  <c r="I54" i="14"/>
  <c r="C54" i="14" s="1"/>
  <c r="AK260" i="1"/>
  <c r="AK647" i="1"/>
  <c r="AK648" i="1"/>
  <c r="AA1548" i="1"/>
  <c r="AK1548" i="1"/>
  <c r="AA1552" i="1"/>
  <c r="AK1552" i="1"/>
  <c r="AK646" i="1"/>
  <c r="AK916" i="1"/>
  <c r="AK1563" i="1"/>
  <c r="AA1630" i="1"/>
  <c r="AK1630" i="1"/>
  <c r="AK1551" i="1"/>
  <c r="AK1483" i="1"/>
  <c r="AK645" i="1"/>
  <c r="AK1215" i="1"/>
  <c r="AA1215" i="1"/>
  <c r="AA1483" i="1"/>
  <c r="AA916" i="1"/>
  <c r="AA1563" i="1"/>
  <c r="AA260" i="1"/>
  <c r="AA648" i="1"/>
  <c r="AA1551" i="1"/>
  <c r="AA647" i="1"/>
  <c r="AA646" i="1"/>
  <c r="AA645" i="1"/>
  <c r="A670" i="1"/>
  <c r="S670" i="1"/>
  <c r="X670" i="1"/>
  <c r="AF670" i="1"/>
  <c r="AG670" i="1"/>
  <c r="AE670" i="1" s="1"/>
  <c r="AM670" i="1"/>
  <c r="AA670" i="1" l="1"/>
  <c r="AK670" i="1"/>
  <c r="S407" i="1" l="1"/>
  <c r="S1049" i="1"/>
  <c r="S1642" i="1"/>
  <c r="S1652" i="1"/>
  <c r="S1281" i="1"/>
  <c r="S1924" i="1"/>
  <c r="S1628" i="1"/>
  <c r="S1595" i="1"/>
  <c r="S1636" i="1"/>
  <c r="S1426" i="1"/>
  <c r="S1907" i="1"/>
  <c r="S1313" i="1"/>
  <c r="S1310" i="1"/>
  <c r="S772" i="1"/>
  <c r="S1588" i="1"/>
  <c r="S1304" i="1"/>
  <c r="S1139" i="1"/>
  <c r="S1211" i="1"/>
  <c r="S1925" i="1"/>
  <c r="S1851" i="1"/>
  <c r="S1906" i="1"/>
  <c r="S456" i="1"/>
  <c r="S606" i="1"/>
  <c r="S119" i="1"/>
  <c r="S915" i="1"/>
  <c r="S961" i="1"/>
  <c r="S1626" i="1"/>
  <c r="S1079" i="1"/>
  <c r="S406" i="1"/>
  <c r="S410" i="1"/>
  <c r="S803" i="1"/>
  <c r="S718" i="1"/>
  <c r="S463" i="1"/>
  <c r="S472" i="1"/>
  <c r="S531" i="1"/>
  <c r="S499" i="1"/>
  <c r="S1825" i="1"/>
  <c r="S1766" i="1"/>
  <c r="S1753" i="1"/>
  <c r="S1754" i="1"/>
  <c r="S261" i="1"/>
  <c r="S2057" i="1"/>
  <c r="S1782" i="1"/>
  <c r="S1285" i="1"/>
  <c r="S1600" i="1"/>
  <c r="S1601" i="1"/>
  <c r="S1656" i="1"/>
  <c r="S1648" i="1"/>
  <c r="S1627" i="1"/>
  <c r="S1539" i="1"/>
  <c r="S1602" i="1"/>
  <c r="S1570" i="1"/>
  <c r="S1655" i="1"/>
  <c r="S1603" i="1"/>
  <c r="S1604" i="1"/>
  <c r="S1605" i="1"/>
  <c r="S1606" i="1"/>
  <c r="S1607" i="1"/>
  <c r="S1608" i="1"/>
  <c r="S1609" i="1"/>
  <c r="S1610" i="1"/>
  <c r="S1611" i="1"/>
  <c r="S1800" i="1"/>
  <c r="S1720" i="1"/>
  <c r="S471" i="1"/>
  <c r="S2027" i="1"/>
  <c r="S1073" i="1"/>
  <c r="S882" i="1"/>
  <c r="S1074" i="1"/>
  <c r="S883" i="1"/>
  <c r="S2113" i="1"/>
  <c r="S1323" i="1"/>
  <c r="S1599" i="1"/>
  <c r="S398" i="1"/>
  <c r="S1191" i="1"/>
  <c r="S1346" i="1"/>
  <c r="S851" i="1"/>
  <c r="S852" i="1"/>
  <c r="S853" i="1"/>
  <c r="S854" i="1"/>
  <c r="S855" i="1"/>
  <c r="S856" i="1"/>
  <c r="S857" i="1"/>
  <c r="S858" i="1"/>
  <c r="S859" i="1"/>
  <c r="S2162" i="1"/>
  <c r="S430" i="1"/>
  <c r="S2179" i="1"/>
  <c r="S2180" i="1"/>
  <c r="S483" i="1"/>
  <c r="S777" i="1"/>
  <c r="S396" i="1"/>
  <c r="S2161" i="1"/>
  <c r="S778" i="1"/>
  <c r="S495" i="1"/>
  <c r="S139" i="1"/>
  <c r="S199" i="1"/>
  <c r="S201" i="1"/>
  <c r="S95" i="1"/>
  <c r="S108" i="1"/>
  <c r="S200" i="1"/>
  <c r="S202" i="1"/>
  <c r="S128" i="1"/>
  <c r="S132" i="1"/>
  <c r="S204" i="1"/>
  <c r="S203" i="1"/>
  <c r="S1760" i="1"/>
  <c r="S156" i="1"/>
  <c r="S88" i="1"/>
  <c r="S215" i="1"/>
  <c r="S155" i="1"/>
  <c r="S168" i="1"/>
  <c r="S218" i="1"/>
  <c r="S220" i="1"/>
  <c r="S169" i="1"/>
  <c r="S217" i="1"/>
  <c r="S216" i="1"/>
  <c r="S170" i="1"/>
  <c r="S219" i="1"/>
  <c r="S158" i="1"/>
  <c r="S89" i="1"/>
  <c r="S221" i="1"/>
  <c r="S157" i="1"/>
  <c r="S171" i="1"/>
  <c r="S224" i="1"/>
  <c r="S226" i="1"/>
  <c r="S172" i="1"/>
  <c r="S223" i="1"/>
  <c r="S222" i="1"/>
  <c r="S173" i="1"/>
  <c r="S225" i="1"/>
  <c r="S211" i="1"/>
  <c r="S154" i="1"/>
  <c r="S212" i="1"/>
  <c r="S213" i="1"/>
  <c r="S161" i="1"/>
  <c r="S214" i="1"/>
  <c r="S160" i="1"/>
  <c r="S174" i="1"/>
  <c r="S229" i="1"/>
  <c r="S230" i="1"/>
  <c r="S228" i="1"/>
  <c r="S227" i="1"/>
  <c r="S93" i="1"/>
  <c r="S2205" i="1"/>
  <c r="S1189" i="1"/>
  <c r="S2181" i="1"/>
  <c r="S2178" i="1"/>
  <c r="S2190" i="1"/>
  <c r="S1227" i="1"/>
  <c r="S2189" i="1"/>
  <c r="S1174" i="1"/>
  <c r="S329" i="1"/>
  <c r="S1237" i="1"/>
  <c r="S1238" i="1"/>
  <c r="S1147" i="1"/>
  <c r="S1145" i="1"/>
  <c r="S1146" i="1"/>
  <c r="S1243" i="1"/>
  <c r="S1242" i="1"/>
  <c r="S1345" i="1"/>
  <c r="S1236" i="1"/>
  <c r="S1344" i="1"/>
  <c r="S1343" i="1"/>
  <c r="S1166" i="1"/>
  <c r="S1224" i="1"/>
  <c r="S1223" i="1"/>
  <c r="S1342" i="1"/>
  <c r="S1376" i="1"/>
  <c r="S51" i="1"/>
  <c r="S44" i="1"/>
  <c r="S52" i="1"/>
  <c r="S441" i="1"/>
  <c r="S439" i="1"/>
  <c r="S440" i="1"/>
  <c r="S470" i="1"/>
  <c r="S469" i="1"/>
  <c r="S485" i="1"/>
  <c r="S404" i="1"/>
  <c r="S484" i="1"/>
  <c r="S515" i="1"/>
  <c r="S514" i="1"/>
  <c r="S513" i="1"/>
  <c r="S391" i="1"/>
  <c r="S408" i="1"/>
  <c r="S431" i="1"/>
  <c r="S392" i="1"/>
  <c r="S393" i="1"/>
  <c r="S394" i="1"/>
  <c r="S507" i="1"/>
  <c r="S1047" i="1"/>
  <c r="S1039" i="1"/>
  <c r="S992" i="1"/>
  <c r="S1040" i="1"/>
  <c r="S1078" i="1"/>
  <c r="S1747" i="1"/>
  <c r="S2124" i="1"/>
  <c r="S1950" i="1"/>
  <c r="S1951" i="1"/>
  <c r="S1952" i="1"/>
  <c r="S2010" i="1"/>
  <c r="S2075" i="1"/>
  <c r="S1780" i="1"/>
  <c r="S2097" i="1"/>
  <c r="S2098" i="1"/>
  <c r="S2076" i="1"/>
  <c r="S2112" i="1"/>
  <c r="S2111" i="1"/>
  <c r="S1896" i="1"/>
  <c r="S2107" i="1"/>
  <c r="S1815" i="1"/>
  <c r="S1884" i="1"/>
  <c r="S1740" i="1"/>
  <c r="S1978" i="1"/>
  <c r="S1737" i="1"/>
  <c r="S1816" i="1"/>
  <c r="S1738" i="1"/>
  <c r="S1979" i="1"/>
  <c r="S1739" i="1"/>
  <c r="S1895" i="1"/>
  <c r="S602" i="1"/>
  <c r="S601" i="1"/>
  <c r="S2025" i="1"/>
  <c r="S1818" i="1"/>
  <c r="S1819" i="1"/>
  <c r="S1820" i="1"/>
  <c r="S1821" i="1"/>
  <c r="S1928" i="1"/>
  <c r="S2033" i="1"/>
  <c r="S1929" i="1"/>
  <c r="S1883" i="1"/>
  <c r="S2004" i="1"/>
  <c r="S2003" i="1"/>
  <c r="S559" i="1"/>
  <c r="S2110" i="1"/>
  <c r="S1779" i="1"/>
  <c r="S1810" i="1"/>
  <c r="S698" i="1"/>
  <c r="S1752" i="1"/>
  <c r="S1750" i="1"/>
  <c r="S1751" i="1"/>
  <c r="S1748" i="1"/>
  <c r="S1749" i="1"/>
  <c r="S277" i="1"/>
  <c r="S256" i="1"/>
  <c r="S292" i="1"/>
  <c r="S268" i="1"/>
  <c r="S1372" i="1"/>
  <c r="S1228" i="1"/>
  <c r="S1157" i="1"/>
  <c r="S1158" i="1"/>
  <c r="S1127" i="1"/>
  <c r="S1182" i="1"/>
  <c r="S330" i="1"/>
  <c r="S1229" i="1"/>
  <c r="S1204" i="1"/>
  <c r="S1151" i="1"/>
  <c r="S335" i="1"/>
  <c r="S1745" i="1"/>
  <c r="S1744" i="1"/>
  <c r="S750" i="1"/>
  <c r="S734" i="1"/>
  <c r="S711" i="1"/>
  <c r="S655" i="1"/>
  <c r="S712" i="1"/>
  <c r="S1660" i="1"/>
  <c r="S1743" i="1"/>
  <c r="S1676" i="1"/>
  <c r="S554" i="1"/>
  <c r="S732" i="1"/>
  <c r="S669" i="1"/>
  <c r="S555" i="1"/>
  <c r="S733" i="1"/>
  <c r="S683" i="1"/>
  <c r="S1661" i="1"/>
  <c r="S2049" i="1"/>
  <c r="S2087" i="1"/>
  <c r="S2144" i="1"/>
  <c r="S1807" i="1"/>
  <c r="S2077" i="1"/>
  <c r="S618" i="1"/>
  <c r="S684" i="1"/>
  <c r="S685" i="1"/>
  <c r="S686" i="1"/>
  <c r="S1150" i="1"/>
  <c r="S1143" i="1"/>
  <c r="S1965" i="1"/>
  <c r="S1964" i="1"/>
  <c r="S1966" i="1"/>
  <c r="S1731" i="1"/>
  <c r="S1783" i="1"/>
  <c r="S1854" i="1"/>
  <c r="S2001" i="1"/>
  <c r="S1762" i="1"/>
  <c r="S1763" i="1"/>
  <c r="S1761" i="1"/>
  <c r="S2034" i="1"/>
  <c r="S2206" i="1"/>
  <c r="S2207" i="1"/>
  <c r="S2000" i="1"/>
  <c r="S2218" i="1"/>
  <c r="S2182" i="1"/>
  <c r="S1809" i="1"/>
  <c r="S1808" i="1"/>
  <c r="S1798" i="1"/>
  <c r="S55" i="1"/>
  <c r="S1784" i="1"/>
  <c r="S46" i="1"/>
  <c r="S53" i="1"/>
  <c r="S61" i="1"/>
  <c r="S644" i="1"/>
  <c r="S603" i="1"/>
  <c r="S656" i="1"/>
  <c r="S2183" i="1"/>
  <c r="S593" i="1"/>
  <c r="S762" i="1"/>
  <c r="S761" i="1"/>
  <c r="S634" i="1"/>
  <c r="S633" i="1"/>
  <c r="S632" i="1"/>
  <c r="S726" i="1"/>
  <c r="S568" i="1"/>
  <c r="S751" i="1"/>
  <c r="S574" i="1"/>
  <c r="S567" i="1"/>
  <c r="S575" i="1"/>
  <c r="S700" i="1"/>
  <c r="S699" i="1"/>
  <c r="S395" i="1"/>
  <c r="S47" i="1"/>
  <c r="S257" i="1"/>
  <c r="S315" i="1"/>
  <c r="S321" i="1"/>
  <c r="S300" i="1"/>
  <c r="S320" i="1"/>
  <c r="S248" i="1"/>
  <c r="S297" i="1"/>
  <c r="S247" i="1"/>
  <c r="S246" i="1"/>
  <c r="S253" i="1"/>
  <c r="S252" i="1"/>
  <c r="S267" i="1"/>
  <c r="S304" i="1"/>
  <c r="S318" i="1"/>
  <c r="S305" i="1"/>
  <c r="S288" i="1"/>
  <c r="S298" i="1"/>
  <c r="S244" i="1"/>
  <c r="S250" i="1"/>
  <c r="S249" i="1"/>
  <c r="S316" i="1"/>
  <c r="S299" i="1"/>
  <c r="S1190" i="1"/>
  <c r="S1144" i="1"/>
  <c r="S1239" i="1"/>
  <c r="S1210" i="1"/>
  <c r="S1230" i="1"/>
  <c r="S1922" i="1"/>
  <c r="S2079" i="1"/>
  <c r="S2078" i="1"/>
  <c r="S2046" i="1"/>
  <c r="S1921" i="1"/>
  <c r="S1903" i="1"/>
  <c r="S1904" i="1"/>
  <c r="S1905" i="1"/>
  <c r="S2212" i="1"/>
  <c r="S2038" i="1"/>
  <c r="S2214" i="1"/>
  <c r="S2036" i="1"/>
  <c r="S2220" i="1"/>
  <c r="S556" i="1"/>
  <c r="S694" i="1"/>
  <c r="S771" i="1"/>
  <c r="S1855" i="1"/>
  <c r="S1732" i="1"/>
  <c r="S2211" i="1"/>
  <c r="S2163" i="1"/>
  <c r="S2210" i="1"/>
  <c r="S2209" i="1"/>
  <c r="S1764" i="1"/>
  <c r="S1765" i="1"/>
  <c r="S2037" i="1"/>
  <c r="S1888" i="1"/>
  <c r="S2035" i="1"/>
  <c r="S1844" i="1"/>
  <c r="S2208" i="1"/>
  <c r="S2187" i="1"/>
  <c r="S2219" i="1"/>
  <c r="S2213" i="1"/>
  <c r="S1948" i="1"/>
  <c r="S850" i="1"/>
  <c r="S849" i="1"/>
  <c r="S2201" i="1"/>
  <c r="S2198" i="1"/>
  <c r="S2199" i="1"/>
  <c r="S2221" i="1"/>
  <c r="S2200" i="1"/>
  <c r="S2203" i="1"/>
  <c r="S2202" i="1"/>
  <c r="S2222" i="1"/>
  <c r="S232" i="1"/>
  <c r="S2109" i="1"/>
  <c r="S1741" i="1"/>
  <c r="S2012" i="1"/>
  <c r="S1746" i="1"/>
  <c r="S768" i="1"/>
  <c r="S723" i="1"/>
  <c r="S681" i="1"/>
  <c r="S769" i="1"/>
  <c r="S770" i="1"/>
  <c r="S1341" i="1"/>
  <c r="S2177" i="1"/>
  <c r="S798" i="1"/>
  <c r="S1755" i="1"/>
  <c r="S664" i="1"/>
  <c r="S45" i="1"/>
  <c r="S616" i="1"/>
  <c r="S740" i="1"/>
  <c r="S695" i="1"/>
  <c r="S696" i="1"/>
  <c r="S663" i="1"/>
  <c r="S2039" i="1"/>
  <c r="S1980" i="1"/>
  <c r="S2166" i="1"/>
  <c r="S604" i="1"/>
  <c r="S564" i="1"/>
  <c r="S657" i="1"/>
  <c r="S697" i="1"/>
  <c r="S843" i="1"/>
  <c r="S2197" i="1"/>
  <c r="S1461" i="1"/>
  <c r="S2170" i="1"/>
  <c r="S2173" i="1"/>
  <c r="S1499" i="1"/>
  <c r="S1391" i="1"/>
  <c r="S808" i="1"/>
  <c r="S802" i="1"/>
  <c r="S1446" i="1"/>
  <c r="S1390" i="1"/>
  <c r="S1431" i="1"/>
  <c r="S1463" i="1"/>
  <c r="S841" i="1"/>
  <c r="S1460" i="1"/>
  <c r="S325" i="1"/>
  <c r="S2184" i="1"/>
  <c r="S1447" i="1"/>
  <c r="S809" i="1"/>
  <c r="S1427" i="1"/>
  <c r="S1457" i="1"/>
  <c r="S1396" i="1"/>
  <c r="S1419" i="1"/>
  <c r="S1398" i="1"/>
  <c r="S1428" i="1"/>
  <c r="S1490" i="1"/>
  <c r="S2171" i="1"/>
  <c r="S2172" i="1"/>
  <c r="S2175" i="1"/>
  <c r="S2169" i="1"/>
  <c r="S1498" i="1"/>
  <c r="S2167" i="1"/>
  <c r="S2168" i="1"/>
  <c r="S833" i="1"/>
  <c r="S1423" i="1"/>
  <c r="S1481" i="1"/>
  <c r="S1401" i="1"/>
  <c r="S1399" i="1"/>
  <c r="S1497" i="1"/>
  <c r="S323" i="1"/>
  <c r="S2196" i="1"/>
  <c r="S322" i="1"/>
  <c r="S1458" i="1"/>
  <c r="S1402" i="1"/>
  <c r="S814" i="1"/>
  <c r="S1377" i="1"/>
  <c r="S1456" i="1"/>
  <c r="S1395" i="1"/>
  <c r="S1455" i="1"/>
  <c r="S842" i="1"/>
  <c r="S1435" i="1"/>
  <c r="S1471" i="1"/>
  <c r="S1417" i="1"/>
  <c r="S1478" i="1"/>
  <c r="S829" i="1"/>
  <c r="S1432" i="1"/>
  <c r="S1495" i="1"/>
  <c r="S839" i="1"/>
  <c r="S810" i="1"/>
  <c r="S1347" i="1"/>
  <c r="S1493" i="1"/>
  <c r="S2191" i="1"/>
  <c r="S1486" i="1"/>
  <c r="S1482" i="1"/>
  <c r="S1494" i="1"/>
  <c r="S974" i="1"/>
  <c r="S38" i="1"/>
  <c r="S901" i="1"/>
  <c r="S966" i="1"/>
  <c r="S963" i="1"/>
  <c r="S964" i="1"/>
  <c r="S962" i="1"/>
  <c r="S967" i="1"/>
  <c r="S968" i="1"/>
  <c r="S969" i="1"/>
  <c r="S970" i="1"/>
  <c r="S971" i="1"/>
  <c r="S972" i="1"/>
  <c r="S965" i="1"/>
  <c r="S973" i="1"/>
  <c r="S891" i="1"/>
  <c r="S895" i="1"/>
  <c r="S890" i="1"/>
  <c r="S894" i="1"/>
  <c r="S893" i="1"/>
  <c r="S892" i="1"/>
  <c r="S898" i="1"/>
  <c r="S897" i="1"/>
  <c r="S896" i="1"/>
  <c r="S899" i="1"/>
  <c r="S903" i="1"/>
  <c r="S905" i="1"/>
  <c r="S900" i="1"/>
  <c r="S906" i="1"/>
  <c r="S904" i="1"/>
  <c r="S902" i="1"/>
  <c r="S881" i="1"/>
  <c r="S1051" i="1"/>
  <c r="S1056" i="1"/>
  <c r="S1108" i="1"/>
  <c r="S888" i="1"/>
  <c r="S989" i="1"/>
  <c r="S1053" i="1"/>
  <c r="S1084" i="1"/>
  <c r="S1104" i="1"/>
  <c r="S988" i="1"/>
  <c r="S1046" i="1"/>
  <c r="S1097" i="1"/>
  <c r="S1105" i="1"/>
  <c r="S1106" i="1"/>
  <c r="S1064" i="1"/>
  <c r="S1096" i="1"/>
  <c r="S1090" i="1"/>
  <c r="S1098" i="1"/>
  <c r="S1076" i="1"/>
  <c r="S1107" i="1"/>
  <c r="S887" i="1"/>
  <c r="S957" i="1"/>
  <c r="S889" i="1"/>
  <c r="S958" i="1"/>
  <c r="S1054" i="1"/>
  <c r="S1081" i="1"/>
  <c r="S1100" i="1"/>
  <c r="S1101" i="1"/>
  <c r="S955" i="1"/>
  <c r="S1080" i="1"/>
  <c r="S1099" i="1"/>
  <c r="S1059" i="1"/>
  <c r="S1061" i="1"/>
  <c r="S978" i="1"/>
  <c r="S959" i="1"/>
  <c r="S1057" i="1"/>
  <c r="S1082" i="1"/>
  <c r="S1102" i="1"/>
  <c r="S1062" i="1"/>
  <c r="S1052" i="1"/>
  <c r="S1083" i="1"/>
  <c r="S1103" i="1"/>
  <c r="S1063" i="1"/>
  <c r="S956" i="1"/>
  <c r="S1021" i="1"/>
  <c r="S1048" i="1"/>
  <c r="S1055" i="1"/>
  <c r="S960" i="1"/>
  <c r="S945" i="1"/>
  <c r="S952" i="1"/>
  <c r="S953" i="1"/>
  <c r="S1041" i="1"/>
  <c r="S1042" i="1"/>
  <c r="S1043" i="1"/>
  <c r="S1044" i="1"/>
  <c r="S1045" i="1"/>
  <c r="S1077" i="1"/>
  <c r="S2158" i="1"/>
  <c r="S2157" i="1"/>
  <c r="S295" i="1"/>
  <c r="S296" i="1"/>
  <c r="S319" i="1"/>
  <c r="S1666" i="1"/>
  <c r="S1664" i="1"/>
  <c r="S1997" i="1"/>
  <c r="S1981" i="1"/>
  <c r="S2050" i="1"/>
  <c r="S2051" i="1"/>
  <c r="S2030" i="1"/>
  <c r="S1923" i="1"/>
  <c r="S2101" i="1"/>
  <c r="S2102" i="1"/>
  <c r="S42" i="1"/>
  <c r="S1799" i="1"/>
  <c r="S2122" i="1"/>
  <c r="S2121" i="1"/>
  <c r="S1898" i="1"/>
  <c r="S2100" i="1"/>
  <c r="S2108" i="1"/>
  <c r="S331" i="1"/>
  <c r="S2188" i="1"/>
  <c r="S333" i="1"/>
  <c r="S1293" i="1"/>
  <c r="S62" i="1"/>
  <c r="S2164" i="1"/>
  <c r="S1292" i="1"/>
  <c r="S1291" i="1"/>
  <c r="S1330" i="1"/>
  <c r="S1329" i="1"/>
  <c r="S1328" i="1"/>
  <c r="S1337" i="1"/>
  <c r="S1322" i="1"/>
  <c r="S1273" i="1"/>
  <c r="S1298" i="1"/>
  <c r="S1288" i="1"/>
  <c r="S1302" i="1"/>
  <c r="S1294" i="1"/>
  <c r="S1333" i="1"/>
  <c r="S1334" i="1"/>
  <c r="S1327" i="1"/>
  <c r="S1318" i="1"/>
  <c r="S1297" i="1"/>
  <c r="S1338" i="1"/>
  <c r="S1296" i="1"/>
  <c r="S1272" i="1"/>
  <c r="S1308" i="1"/>
  <c r="S1321" i="1"/>
  <c r="S1510" i="1"/>
  <c r="S1339" i="1"/>
  <c r="S1284" i="1"/>
  <c r="S1286" i="1"/>
  <c r="S1282" i="1"/>
  <c r="S1949" i="1"/>
  <c r="S1961" i="1"/>
  <c r="S1977" i="1"/>
  <c r="S233" i="1"/>
  <c r="S1845" i="1"/>
  <c r="S1941" i="1"/>
  <c r="S1187" i="1"/>
  <c r="S1188" i="1"/>
  <c r="S1186" i="1"/>
  <c r="S1135" i="1"/>
  <c r="S533" i="1"/>
  <c r="S503" i="1"/>
  <c r="S502" i="1"/>
  <c r="S2193" i="1"/>
  <c r="S1677" i="1"/>
  <c r="S2194" i="1"/>
  <c r="S501" i="1"/>
  <c r="S2195" i="1"/>
  <c r="S2204" i="1"/>
  <c r="S1856" i="1"/>
  <c r="S478" i="1"/>
  <c r="S496" i="1"/>
  <c r="S363" i="1"/>
  <c r="S2174" i="1"/>
  <c r="S637" i="1"/>
  <c r="S565" i="1"/>
  <c r="S566" i="1"/>
  <c r="S594" i="1"/>
  <c r="S682" i="1"/>
  <c r="S595" i="1"/>
  <c r="S557" i="1"/>
  <c r="S558" i="1"/>
  <c r="S617" i="1"/>
  <c r="S759" i="1"/>
  <c r="S635" i="1"/>
  <c r="S636" i="1"/>
  <c r="S1625" i="1"/>
  <c r="S1616" i="1"/>
  <c r="S1547" i="1"/>
  <c r="S1641" i="1"/>
  <c r="S1541" i="1"/>
  <c r="S1583" i="1"/>
  <c r="S1591" i="1"/>
  <c r="S1597" i="1"/>
  <c r="S1540" i="1"/>
  <c r="S1556" i="1"/>
  <c r="S1584" i="1"/>
  <c r="S1573" i="1"/>
  <c r="S1596" i="1"/>
  <c r="S1558" i="1"/>
  <c r="S1550" i="1"/>
  <c r="S1638" i="1"/>
  <c r="S1516" i="1"/>
  <c r="S1615" i="1"/>
  <c r="S1514" i="1"/>
  <c r="S1617" i="1"/>
  <c r="S1592" i="1"/>
  <c r="S1622" i="1"/>
  <c r="S1517" i="1"/>
  <c r="S1651" i="1"/>
  <c r="S1515" i="1"/>
  <c r="S1653" i="1"/>
  <c r="S1559" i="1"/>
  <c r="S1568" i="1"/>
  <c r="S1635" i="1"/>
  <c r="S1554" i="1"/>
  <c r="S1535" i="1"/>
  <c r="S1632" i="1"/>
  <c r="S1567" i="1"/>
  <c r="S1545" i="1"/>
  <c r="S1593" i="1"/>
  <c r="S1598" i="1"/>
  <c r="S1594" i="1"/>
  <c r="S1645" i="1"/>
  <c r="S1580" i="1"/>
  <c r="S1557" i="1"/>
  <c r="S1538" i="1"/>
  <c r="S1657" i="1"/>
  <c r="S1649" i="1"/>
  <c r="S1640" i="1"/>
  <c r="S1549" i="1"/>
  <c r="S1566" i="1"/>
  <c r="S1537" i="1"/>
  <c r="S1637" i="1"/>
  <c r="S1579" i="1"/>
  <c r="S1536" i="1"/>
  <c r="S1582" i="1"/>
  <c r="S2145" i="1"/>
  <c r="S1542" i="1"/>
  <c r="S1543" i="1"/>
  <c r="S1544" i="1"/>
  <c r="S1633" i="1"/>
  <c r="S1644" i="1"/>
  <c r="S1572" i="1"/>
  <c r="S1590" i="1"/>
  <c r="S1581" i="1"/>
  <c r="S1565" i="1"/>
  <c r="S1585" i="1"/>
  <c r="S1654" i="1"/>
  <c r="S1967" i="1"/>
  <c r="S1968" i="1"/>
  <c r="S1969" i="1"/>
  <c r="S2083" i="1"/>
  <c r="S1970" i="1"/>
  <c r="S1954" i="1"/>
  <c r="S2099" i="1"/>
  <c r="S2048" i="1"/>
  <c r="S1733" i="1"/>
  <c r="S1734" i="1"/>
  <c r="S1735" i="1"/>
  <c r="S2044" i="1"/>
  <c r="S2090" i="1"/>
  <c r="S2041" i="1"/>
  <c r="S1109" i="1"/>
  <c r="S1794" i="1"/>
  <c r="S1790" i="1"/>
  <c r="S2043" i="1"/>
  <c r="S1791" i="1"/>
  <c r="S1797" i="1"/>
  <c r="S1795" i="1"/>
  <c r="S2042" i="1"/>
  <c r="S1792" i="1"/>
  <c r="S1796" i="1"/>
  <c r="S1793" i="1"/>
  <c r="S2165" i="1"/>
  <c r="S2088" i="1"/>
  <c r="S2040" i="1"/>
  <c r="S1742" i="1"/>
  <c r="S2089" i="1"/>
  <c r="S1505" i="1"/>
  <c r="S1813" i="1"/>
  <c r="S1814" i="1"/>
  <c r="S1823" i="1"/>
  <c r="S1822" i="1"/>
  <c r="S1846" i="1"/>
  <c r="S2005" i="1"/>
  <c r="S2006" i="1"/>
  <c r="S2007" i="1"/>
  <c r="S2008" i="1"/>
  <c r="S2009" i="1"/>
  <c r="S2082" i="1"/>
  <c r="S2081" i="1"/>
  <c r="S2047" i="1"/>
  <c r="S2080" i="1"/>
  <c r="S1781" i="1"/>
  <c r="S1702" i="1"/>
  <c r="S1703" i="1"/>
  <c r="S2134" i="1"/>
  <c r="S2135" i="1"/>
  <c r="S2092" i="1"/>
  <c r="S2136" i="1"/>
  <c r="S1719" i="1"/>
  <c r="S1718" i="1"/>
  <c r="S1717" i="1"/>
  <c r="S1701" i="1"/>
  <c r="S1712" i="1"/>
  <c r="S1711" i="1"/>
  <c r="S1710" i="1"/>
  <c r="S1709" i="1"/>
  <c r="S1708" i="1"/>
  <c r="S1700" i="1"/>
  <c r="S1705" i="1"/>
  <c r="S1704" i="1"/>
  <c r="S1699" i="1"/>
  <c r="S2093" i="1"/>
  <c r="S1857" i="1"/>
  <c r="S2137" i="1"/>
  <c r="S2138" i="1"/>
  <c r="S2091" i="1"/>
  <c r="S1707" i="1"/>
  <c r="S2139" i="1"/>
  <c r="S2140" i="1"/>
  <c r="S1716" i="1"/>
  <c r="S1714" i="1"/>
  <c r="S1938" i="1"/>
  <c r="S1940" i="1"/>
  <c r="S1939" i="1"/>
  <c r="S1937" i="1"/>
  <c r="S1893" i="1"/>
  <c r="S1894" i="1"/>
  <c r="S1715" i="1"/>
  <c r="S1706" i="1"/>
  <c r="S2094" i="1"/>
  <c r="S2141" i="1"/>
  <c r="S2142" i="1"/>
  <c r="S2143" i="1"/>
  <c r="S1889" i="1"/>
  <c r="S1890" i="1"/>
  <c r="S1891" i="1"/>
  <c r="S1892" i="1"/>
  <c r="S2045" i="1"/>
  <c r="S1963" i="1"/>
  <c r="S412" i="1"/>
  <c r="S525" i="1"/>
  <c r="S526" i="1"/>
  <c r="S527" i="1"/>
  <c r="S528" i="1"/>
  <c r="S529" i="1"/>
  <c r="S505" i="1"/>
  <c r="S400" i="1"/>
  <c r="S420" i="1"/>
  <c r="S453" i="1"/>
  <c r="S490" i="1"/>
  <c r="S491" i="1"/>
  <c r="S489" i="1"/>
  <c r="S468" i="1"/>
  <c r="S467" i="1"/>
  <c r="S466" i="1"/>
  <c r="S465" i="1"/>
  <c r="S530" i="1"/>
  <c r="S521" i="1"/>
  <c r="S522" i="1"/>
  <c r="S520" i="1"/>
  <c r="S438" i="1"/>
  <c r="S49" i="1"/>
  <c r="S41" i="1"/>
  <c r="S54" i="1"/>
  <c r="S59" i="1"/>
  <c r="S43" i="1"/>
  <c r="S442" i="1"/>
  <c r="S443" i="1"/>
  <c r="S444" i="1"/>
  <c r="S401" i="1"/>
  <c r="S506" i="1"/>
  <c r="S455" i="1"/>
  <c r="S454" i="1"/>
  <c r="S437" i="1"/>
  <c r="S416" i="1"/>
  <c r="S409" i="1"/>
  <c r="S452" i="1"/>
  <c r="S426" i="1"/>
  <c r="S399" i="1"/>
  <c r="S397" i="1"/>
  <c r="S415" i="1"/>
  <c r="S500" i="1"/>
  <c r="S779" i="1"/>
  <c r="S2216" i="1"/>
  <c r="S2176" i="1"/>
  <c r="S1736" i="1"/>
  <c r="S2215" i="1"/>
  <c r="S1406" i="1"/>
  <c r="S1953" i="1"/>
  <c r="S1255" i="1"/>
  <c r="S324" i="1"/>
  <c r="S1489" i="1"/>
  <c r="S245" i="1"/>
  <c r="S1424" i="1"/>
  <c r="S823" i="1"/>
  <c r="S1487" i="1"/>
  <c r="S1058" i="1"/>
  <c r="S1065" i="1"/>
  <c r="S1066" i="1"/>
  <c r="S1067" i="1"/>
  <c r="S1068" i="1"/>
  <c r="S1069" i="1"/>
  <c r="S1070" i="1"/>
  <c r="S1072" i="1"/>
  <c r="S1071" i="1"/>
  <c r="S2125" i="1"/>
  <c r="S2123" i="1"/>
  <c r="S306" i="1"/>
  <c r="S258" i="1"/>
  <c r="S317" i="1"/>
  <c r="S1375" i="1"/>
  <c r="S2028" i="1"/>
  <c r="S1983" i="1"/>
  <c r="S560" i="1"/>
  <c r="S1414" i="1"/>
  <c r="S826" i="1"/>
  <c r="S1473" i="1"/>
  <c r="S1756" i="1"/>
  <c r="S1757" i="1"/>
  <c r="S1758" i="1"/>
  <c r="S1759" i="1"/>
  <c r="S548" i="1"/>
  <c r="S547" i="1"/>
  <c r="S1209" i="1"/>
  <c r="S572" i="1"/>
  <c r="S569" i="1"/>
  <c r="S1397" i="1"/>
  <c r="S813" i="1"/>
  <c r="S1469" i="1"/>
  <c r="S819" i="1"/>
  <c r="S1474" i="1"/>
  <c r="S1167" i="1"/>
  <c r="S570" i="1"/>
  <c r="S571" i="1"/>
  <c r="S1824" i="1"/>
  <c r="S429" i="1"/>
  <c r="S417" i="1"/>
  <c r="S120" i="1"/>
  <c r="S40" i="1"/>
  <c r="S1020" i="1"/>
  <c r="S1060" i="1"/>
  <c r="S1936" i="1"/>
  <c r="S1931" i="1"/>
  <c r="S1933" i="1"/>
  <c r="S1932" i="1"/>
  <c r="S1934" i="1"/>
  <c r="S1935" i="1"/>
  <c r="S1785" i="1"/>
  <c r="S1786" i="1"/>
  <c r="S1787" i="1"/>
  <c r="S2074" i="1"/>
  <c r="S615" i="1"/>
  <c r="S631" i="1"/>
  <c r="S58" i="1"/>
  <c r="S291" i="1"/>
  <c r="S254" i="1"/>
  <c r="S286" i="1"/>
  <c r="S287" i="1"/>
  <c r="S1156" i="1"/>
  <c r="S57" i="1"/>
  <c r="S591" i="1"/>
  <c r="S50" i="1"/>
  <c r="S2096" i="1"/>
  <c r="S600" i="1"/>
  <c r="S1374" i="1"/>
  <c r="S2185" i="1"/>
  <c r="S2186" i="1"/>
  <c r="S1373" i="1"/>
  <c r="S1434" i="1"/>
  <c r="S1472" i="1"/>
  <c r="S1393" i="1"/>
  <c r="S828" i="1"/>
  <c r="S255" i="1"/>
  <c r="S1665" i="1"/>
  <c r="S1788" i="1"/>
  <c r="S1207" i="1"/>
  <c r="S1206" i="1"/>
  <c r="S1205" i="1"/>
  <c r="S2192" i="1"/>
  <c r="S231" i="1"/>
  <c r="S592" i="1"/>
  <c r="S1587" i="1"/>
  <c r="S1574" i="1"/>
  <c r="S1586" i="1"/>
  <c r="S2026" i="1"/>
  <c r="S1817" i="1"/>
  <c r="S1897" i="1"/>
  <c r="S1789" i="1"/>
  <c r="S1875" i="1"/>
  <c r="S1874" i="1"/>
  <c r="S1876" i="1"/>
  <c r="S1877" i="1"/>
  <c r="S2095" i="1"/>
  <c r="S2217" i="1"/>
  <c r="S462" i="1"/>
  <c r="S464" i="1"/>
  <c r="S523" i="1"/>
  <c r="S504" i="1"/>
  <c r="S1912" i="1"/>
  <c r="S1160" i="1"/>
  <c r="S1136" i="1"/>
  <c r="S1847" i="1"/>
  <c r="S1848" i="1"/>
  <c r="S1849" i="1"/>
  <c r="S1850" i="1"/>
  <c r="S269" i="1"/>
  <c r="S587" i="1"/>
  <c r="S588" i="1"/>
  <c r="S1138" i="1"/>
  <c r="S1137" i="1"/>
  <c r="S1175" i="1"/>
  <c r="S460" i="1"/>
  <c r="S473" i="1"/>
  <c r="S1303" i="1"/>
  <c r="S1324" i="1"/>
  <c r="S605" i="1"/>
  <c r="S259" i="1"/>
  <c r="S251" i="1"/>
  <c r="S1899" i="1"/>
  <c r="S1208" i="1"/>
  <c r="S1177" i="1"/>
  <c r="S1650" i="1"/>
  <c r="A1177" i="1" l="1"/>
  <c r="X1177" i="1"/>
  <c r="AF1177" i="1"/>
  <c r="AG1177" i="1"/>
  <c r="AE1177" i="1" s="1"/>
  <c r="AM1177" i="1"/>
  <c r="A1208" i="1"/>
  <c r="X1208" i="1"/>
  <c r="AF1208" i="1"/>
  <c r="AG1208" i="1"/>
  <c r="AE1208" i="1" s="1"/>
  <c r="AM1208" i="1"/>
  <c r="AK1177" i="1" l="1"/>
  <c r="AA1208" i="1"/>
  <c r="AA1177" i="1"/>
  <c r="AK1208" i="1"/>
  <c r="A1899" i="1"/>
  <c r="X1899" i="1"/>
  <c r="AF1899" i="1"/>
  <c r="AG1899" i="1"/>
  <c r="AE1899" i="1" s="1"/>
  <c r="AM1899" i="1"/>
  <c r="D251" i="1"/>
  <c r="C251" i="1"/>
  <c r="A251" i="1"/>
  <c r="X251" i="1"/>
  <c r="AF251" i="1"/>
  <c r="AG251" i="1"/>
  <c r="AE251" i="1" s="1"/>
  <c r="AM251" i="1"/>
  <c r="C255" i="1"/>
  <c r="A259" i="1"/>
  <c r="X259" i="1"/>
  <c r="AF259" i="1"/>
  <c r="AG259" i="1"/>
  <c r="AE259" i="1" s="1"/>
  <c r="A605" i="1"/>
  <c r="X605" i="1"/>
  <c r="AA605" i="1" s="1"/>
  <c r="AF605" i="1"/>
  <c r="AG605" i="1"/>
  <c r="AE605" i="1" s="1"/>
  <c r="AM605" i="1"/>
  <c r="A1324" i="1"/>
  <c r="X1324" i="1"/>
  <c r="AF1324" i="1"/>
  <c r="AG1324" i="1"/>
  <c r="AE1324" i="1" s="1"/>
  <c r="AM1324" i="1"/>
  <c r="A1303" i="1"/>
  <c r="X1303" i="1"/>
  <c r="AF1303" i="1"/>
  <c r="AG1303" i="1"/>
  <c r="AE1303" i="1" s="1"/>
  <c r="A473" i="1"/>
  <c r="X473" i="1"/>
  <c r="AF473" i="1"/>
  <c r="AG473" i="1"/>
  <c r="AE473" i="1" s="1"/>
  <c r="AM473" i="1"/>
  <c r="AN1303" i="1" l="1"/>
  <c r="AN1899" i="1"/>
  <c r="AN1324" i="1"/>
  <c r="AK473" i="1"/>
  <c r="AK605" i="1"/>
  <c r="AA251" i="1"/>
  <c r="AK251" i="1"/>
  <c r="AK1899" i="1"/>
  <c r="AA1324" i="1"/>
  <c r="AK1324" i="1"/>
  <c r="AA259" i="1"/>
  <c r="AK259" i="1"/>
  <c r="AK1303" i="1"/>
  <c r="AA1899" i="1"/>
  <c r="AA1303" i="1"/>
  <c r="AA473" i="1"/>
  <c r="A460" i="1"/>
  <c r="X460" i="1"/>
  <c r="AF460" i="1"/>
  <c r="AG460" i="1"/>
  <c r="AE460" i="1" s="1"/>
  <c r="AM460" i="1"/>
  <c r="AK460" i="1" l="1"/>
  <c r="AA460" i="1"/>
  <c r="A1175" i="1" l="1"/>
  <c r="X1175" i="1"/>
  <c r="AF1175" i="1"/>
  <c r="AG1175" i="1"/>
  <c r="AE1175" i="1" s="1"/>
  <c r="AM1175" i="1"/>
  <c r="AK1175" i="1" l="1"/>
  <c r="AA1175" i="1"/>
  <c r="A1137" i="1"/>
  <c r="X1137" i="1"/>
  <c r="AA1137" i="1" s="1"/>
  <c r="AF1137" i="1"/>
  <c r="AG1137" i="1"/>
  <c r="AE1137" i="1" s="1"/>
  <c r="AM1137" i="1"/>
  <c r="A1138" i="1"/>
  <c r="X1138" i="1"/>
  <c r="AA1138" i="1" s="1"/>
  <c r="AF1138" i="1"/>
  <c r="AG1138" i="1"/>
  <c r="AE1138" i="1" s="1"/>
  <c r="AM1138" i="1"/>
  <c r="A588" i="1"/>
  <c r="X588" i="1"/>
  <c r="AF588" i="1"/>
  <c r="AG588" i="1"/>
  <c r="AE588" i="1" s="1"/>
  <c r="AM588" i="1"/>
  <c r="A587" i="1"/>
  <c r="X587" i="1"/>
  <c r="AA587" i="1" s="1"/>
  <c r="AF587" i="1"/>
  <c r="AG587" i="1"/>
  <c r="AE587" i="1" s="1"/>
  <c r="AM587" i="1"/>
  <c r="AK587" i="1" l="1"/>
  <c r="AK588" i="1"/>
  <c r="AK1138" i="1"/>
  <c r="AK1137" i="1"/>
  <c r="AA588" i="1"/>
  <c r="A269" i="1"/>
  <c r="X269" i="1"/>
  <c r="AF269" i="1"/>
  <c r="AG269" i="1"/>
  <c r="AE269" i="1" s="1"/>
  <c r="AM269" i="1"/>
  <c r="D269" i="1"/>
  <c r="C269" i="1"/>
  <c r="A1850" i="1"/>
  <c r="X1850" i="1"/>
  <c r="AF1850" i="1"/>
  <c r="AG1850" i="1"/>
  <c r="AE1850" i="1" s="1"/>
  <c r="AM1850" i="1"/>
  <c r="D1850" i="1"/>
  <c r="C1850" i="1"/>
  <c r="A1849" i="1"/>
  <c r="X1849" i="1"/>
  <c r="AF1849" i="1"/>
  <c r="AG1849" i="1"/>
  <c r="AE1849" i="1" s="1"/>
  <c r="AM1849" i="1"/>
  <c r="C1849" i="1"/>
  <c r="A1848" i="1"/>
  <c r="X1848" i="1"/>
  <c r="AF1848" i="1"/>
  <c r="AG1848" i="1"/>
  <c r="AE1848" i="1" s="1"/>
  <c r="AM1848" i="1"/>
  <c r="C1848" i="1"/>
  <c r="A1847" i="1"/>
  <c r="X1847" i="1"/>
  <c r="AF1847" i="1"/>
  <c r="AG1847" i="1"/>
  <c r="AE1847" i="1" s="1"/>
  <c r="AM1847" i="1"/>
  <c r="C1847" i="1"/>
  <c r="A1136" i="1"/>
  <c r="X1136" i="1"/>
  <c r="AF1136" i="1"/>
  <c r="AG1136" i="1"/>
  <c r="AE1136" i="1" s="1"/>
  <c r="AM1136" i="1"/>
  <c r="AN269" i="1" l="1"/>
  <c r="AK269" i="1"/>
  <c r="AK1136" i="1"/>
  <c r="AK1848" i="1"/>
  <c r="AA1850" i="1"/>
  <c r="AA1849" i="1"/>
  <c r="AA1847" i="1"/>
  <c r="AA269" i="1"/>
  <c r="AK1849" i="1"/>
  <c r="AK1847" i="1"/>
  <c r="AK1850" i="1"/>
  <c r="AA1848" i="1"/>
  <c r="AA1136" i="1"/>
  <c r="A1160" i="1" l="1"/>
  <c r="X1160" i="1"/>
  <c r="AF1160" i="1"/>
  <c r="AG1160" i="1"/>
  <c r="AE1160" i="1" s="1"/>
  <c r="AM1160" i="1"/>
  <c r="A1628" i="1"/>
  <c r="X1628" i="1"/>
  <c r="AF1628" i="1"/>
  <c r="AG1628" i="1"/>
  <c r="AE1628" i="1" s="1"/>
  <c r="AM1628" i="1"/>
  <c r="AN1628" i="1" l="1"/>
  <c r="AK1160" i="1"/>
  <c r="AK1628" i="1"/>
  <c r="AA1160" i="1"/>
  <c r="AA1628" i="1"/>
  <c r="A1304" i="1"/>
  <c r="X1304" i="1"/>
  <c r="AF1304" i="1"/>
  <c r="AG1304" i="1"/>
  <c r="AE1304" i="1" s="1"/>
  <c r="A1588" i="1"/>
  <c r="X1588" i="1"/>
  <c r="AF1588" i="1"/>
  <c r="AG1588" i="1"/>
  <c r="AE1588" i="1" s="1"/>
  <c r="AM1588" i="1"/>
  <c r="A772" i="1"/>
  <c r="X772" i="1"/>
  <c r="AF772" i="1"/>
  <c r="AG772" i="1"/>
  <c r="AE772" i="1" s="1"/>
  <c r="AM772" i="1"/>
  <c r="D1924" i="1"/>
  <c r="C1924" i="1"/>
  <c r="A1924" i="1"/>
  <c r="X1924" i="1"/>
  <c r="AF1924" i="1"/>
  <c r="AG1924" i="1"/>
  <c r="AE1924" i="1" s="1"/>
  <c r="AM1924" i="1"/>
  <c r="AN1588" i="1" l="1"/>
  <c r="AN772" i="1"/>
  <c r="AN1304" i="1"/>
  <c r="AA1588" i="1"/>
  <c r="AK1588" i="1"/>
  <c r="AK1924" i="1"/>
  <c r="AK772" i="1"/>
  <c r="AA1304" i="1"/>
  <c r="AK1304" i="1"/>
  <c r="AA772" i="1"/>
  <c r="AA1924" i="1"/>
  <c r="AG1292" i="1" l="1"/>
  <c r="AE1292" i="1" s="1"/>
  <c r="A1310" i="1"/>
  <c r="X1310" i="1"/>
  <c r="AF1310" i="1"/>
  <c r="AG1310" i="1"/>
  <c r="AE1310" i="1" s="1"/>
  <c r="AM1310" i="1"/>
  <c r="A1313" i="1"/>
  <c r="X1313" i="1"/>
  <c r="AF1313" i="1"/>
  <c r="AG1313" i="1"/>
  <c r="AE1313" i="1" s="1"/>
  <c r="AM1313" i="1"/>
  <c r="A1281" i="1"/>
  <c r="X1281" i="1"/>
  <c r="AF1281" i="1"/>
  <c r="AG1281" i="1"/>
  <c r="AE1281" i="1" s="1"/>
  <c r="A1907" i="1"/>
  <c r="X1907" i="1"/>
  <c r="AF1907" i="1"/>
  <c r="AG1907" i="1"/>
  <c r="AE1907" i="1" s="1"/>
  <c r="AM1907" i="1"/>
  <c r="A1824" i="1"/>
  <c r="X1824" i="1"/>
  <c r="AF1824" i="1"/>
  <c r="AG1824" i="1"/>
  <c r="AE1824" i="1" s="1"/>
  <c r="AM1824" i="1"/>
  <c r="A1652" i="1"/>
  <c r="X1652" i="1"/>
  <c r="AF1652" i="1"/>
  <c r="AG1652" i="1"/>
  <c r="AE1652" i="1" s="1"/>
  <c r="AM1652" i="1"/>
  <c r="C1652" i="1"/>
  <c r="AG1435" i="1"/>
  <c r="AE1435" i="1" s="1"/>
  <c r="A1139" i="1"/>
  <c r="X1139" i="1"/>
  <c r="AF1139" i="1"/>
  <c r="AG1139" i="1"/>
  <c r="AE1139" i="1" s="1"/>
  <c r="AM1139" i="1"/>
  <c r="A571" i="1"/>
  <c r="X571" i="1"/>
  <c r="AF571" i="1"/>
  <c r="AG571" i="1"/>
  <c r="AE571" i="1" s="1"/>
  <c r="AM571" i="1"/>
  <c r="A570" i="1"/>
  <c r="X570" i="1"/>
  <c r="AF570" i="1"/>
  <c r="AG570" i="1"/>
  <c r="AE570" i="1" s="1"/>
  <c r="AM570" i="1"/>
  <c r="AN1310" i="1" l="1"/>
  <c r="AN1652" i="1"/>
  <c r="AN1281" i="1"/>
  <c r="AK571" i="1"/>
  <c r="AA1652" i="1"/>
  <c r="AK1652" i="1"/>
  <c r="AK1139" i="1"/>
  <c r="AK1907" i="1"/>
  <c r="AA1310" i="1"/>
  <c r="AK1310" i="1"/>
  <c r="AK1313" i="1"/>
  <c r="AK1281" i="1"/>
  <c r="AA1313" i="1"/>
  <c r="AA1281" i="1"/>
  <c r="AA1907" i="1"/>
  <c r="AA1824" i="1"/>
  <c r="AK1824" i="1"/>
  <c r="AA1139" i="1"/>
  <c r="AA570" i="1"/>
  <c r="AA571" i="1"/>
  <c r="AK570" i="1"/>
  <c r="A1167" i="1" l="1"/>
  <c r="X1167" i="1"/>
  <c r="AF1167" i="1"/>
  <c r="AG1167" i="1"/>
  <c r="AE1167" i="1" s="1"/>
  <c r="AM1167" i="1"/>
  <c r="A1474" i="1"/>
  <c r="X1474" i="1"/>
  <c r="AF1474" i="1"/>
  <c r="AG1474" i="1"/>
  <c r="AE1474" i="1" s="1"/>
  <c r="AM1474" i="1"/>
  <c r="A819" i="1"/>
  <c r="X819" i="1"/>
  <c r="AF819" i="1"/>
  <c r="AG819" i="1"/>
  <c r="AE819" i="1" s="1"/>
  <c r="AM819" i="1"/>
  <c r="A1469" i="1"/>
  <c r="X1469" i="1"/>
  <c r="AF1469" i="1"/>
  <c r="AG1469" i="1"/>
  <c r="AE1469" i="1" s="1"/>
  <c r="AM1469" i="1"/>
  <c r="A1397" i="1"/>
  <c r="A813" i="1"/>
  <c r="X1397" i="1"/>
  <c r="X813" i="1"/>
  <c r="AF1397" i="1"/>
  <c r="AF813" i="1"/>
  <c r="AG1397" i="1"/>
  <c r="AE1397" i="1" s="1"/>
  <c r="AG813" i="1"/>
  <c r="AE813" i="1" s="1"/>
  <c r="AM1397" i="1"/>
  <c r="AM813" i="1"/>
  <c r="A569" i="1"/>
  <c r="X569" i="1"/>
  <c r="AF569" i="1"/>
  <c r="AG569" i="1"/>
  <c r="AE569" i="1" s="1"/>
  <c r="AM569" i="1"/>
  <c r="A1642" i="1"/>
  <c r="X1642" i="1"/>
  <c r="AF1642" i="1"/>
  <c r="AG1642" i="1"/>
  <c r="AE1642" i="1" s="1"/>
  <c r="D1642" i="1"/>
  <c r="C1642" i="1"/>
  <c r="X1603" i="1"/>
  <c r="A572" i="1"/>
  <c r="X572" i="1"/>
  <c r="AF572" i="1"/>
  <c r="AG572" i="1"/>
  <c r="AE572" i="1" s="1"/>
  <c r="AM572" i="1"/>
  <c r="A1049" i="1"/>
  <c r="X1049" i="1"/>
  <c r="AF1049" i="1"/>
  <c r="AG1049" i="1"/>
  <c r="AE1049" i="1" s="1"/>
  <c r="AM1049" i="1"/>
  <c r="A1636" i="1"/>
  <c r="X1636" i="1"/>
  <c r="AF1636" i="1"/>
  <c r="AG1636" i="1"/>
  <c r="AE1636" i="1" s="1"/>
  <c r="AM1636" i="1"/>
  <c r="A1595" i="1"/>
  <c r="X1595" i="1"/>
  <c r="AF1595" i="1"/>
  <c r="AG1595" i="1"/>
  <c r="AE1595" i="1" s="1"/>
  <c r="AM1595" i="1"/>
  <c r="AN1049" i="1" l="1"/>
  <c r="AN1397" i="1"/>
  <c r="AN1469" i="1"/>
  <c r="AN1474" i="1"/>
  <c r="AN813" i="1"/>
  <c r="AN819" i="1"/>
  <c r="AK572" i="1"/>
  <c r="AK1642" i="1"/>
  <c r="AK569" i="1"/>
  <c r="AA813" i="1"/>
  <c r="AK813" i="1"/>
  <c r="AA1397" i="1"/>
  <c r="AK1397" i="1"/>
  <c r="AK1469" i="1"/>
  <c r="AA819" i="1"/>
  <c r="AK819" i="1"/>
  <c r="AK1474" i="1"/>
  <c r="AK1167" i="1"/>
  <c r="AA1636" i="1"/>
  <c r="AA569" i="1"/>
  <c r="AA1474" i="1"/>
  <c r="AA1167" i="1"/>
  <c r="AA1469" i="1"/>
  <c r="AA1642" i="1"/>
  <c r="AA572" i="1"/>
  <c r="AK1636" i="1"/>
  <c r="AK1595" i="1"/>
  <c r="AK1049" i="1"/>
  <c r="AA1049" i="1"/>
  <c r="AA1595" i="1"/>
  <c r="A456" i="1" l="1"/>
  <c r="X456" i="1"/>
  <c r="AF456" i="1"/>
  <c r="AG456" i="1"/>
  <c r="AE456" i="1" s="1"/>
  <c r="AM456" i="1"/>
  <c r="AK456" i="1" l="1"/>
  <c r="AA456" i="1"/>
  <c r="A1209" i="1" l="1"/>
  <c r="X1209" i="1"/>
  <c r="AF1209" i="1"/>
  <c r="AG1209" i="1"/>
  <c r="AE1209" i="1" s="1"/>
  <c r="AM1209" i="1"/>
  <c r="AN1209" i="1" l="1"/>
  <c r="AK1209" i="1"/>
  <c r="AA1209" i="1"/>
  <c r="D1906" i="1"/>
  <c r="C1906" i="1"/>
  <c r="A1906" i="1"/>
  <c r="X1906" i="1"/>
  <c r="AF1906" i="1"/>
  <c r="AG1906" i="1"/>
  <c r="AE1906" i="1" s="1"/>
  <c r="AM1906" i="1"/>
  <c r="A1851" i="1"/>
  <c r="X1851" i="1"/>
  <c r="AF1851" i="1"/>
  <c r="AG1851" i="1"/>
  <c r="AE1851" i="1" s="1"/>
  <c r="AM1851" i="1"/>
  <c r="D1925" i="1"/>
  <c r="C1925" i="1"/>
  <c r="A1925" i="1"/>
  <c r="X1925" i="1"/>
  <c r="AF1925" i="1"/>
  <c r="AG1925" i="1"/>
  <c r="AE1925" i="1" s="1"/>
  <c r="AM1925" i="1"/>
  <c r="A547" i="1"/>
  <c r="X547" i="1"/>
  <c r="AF547" i="1"/>
  <c r="AG547" i="1"/>
  <c r="AE547" i="1" s="1"/>
  <c r="AM547" i="1"/>
  <c r="A548" i="1"/>
  <c r="X548" i="1"/>
  <c r="AF548" i="1"/>
  <c r="AG548" i="1"/>
  <c r="AE548" i="1" s="1"/>
  <c r="AM548" i="1"/>
  <c r="AK548" i="1" l="1"/>
  <c r="AK547" i="1"/>
  <c r="AK1925" i="1"/>
  <c r="AK1851" i="1"/>
  <c r="AA1906" i="1"/>
  <c r="AK1906" i="1"/>
  <c r="AA1925" i="1"/>
  <c r="AA1851" i="1"/>
  <c r="AA547" i="1"/>
  <c r="AA548" i="1"/>
  <c r="A1759" i="1"/>
  <c r="X1759" i="1"/>
  <c r="AF1759" i="1"/>
  <c r="AG1759" i="1"/>
  <c r="AE1759" i="1" s="1"/>
  <c r="D1759" i="1"/>
  <c r="C1759" i="1"/>
  <c r="A1758" i="1"/>
  <c r="X1758" i="1"/>
  <c r="AF1758" i="1"/>
  <c r="AG1758" i="1"/>
  <c r="AE1758" i="1" s="1"/>
  <c r="D1758" i="1"/>
  <c r="C1758" i="1"/>
  <c r="D1757" i="1"/>
  <c r="C1757" i="1"/>
  <c r="A1757" i="1"/>
  <c r="X1757" i="1"/>
  <c r="AF1757" i="1"/>
  <c r="AG1757" i="1"/>
  <c r="AE1757" i="1" s="1"/>
  <c r="A1756" i="1"/>
  <c r="X1756" i="1"/>
  <c r="AF1756" i="1"/>
  <c r="AG1756" i="1"/>
  <c r="AE1756" i="1" s="1"/>
  <c r="D1756" i="1"/>
  <c r="C1756" i="1"/>
  <c r="AA1758" i="1" l="1"/>
  <c r="AA1759" i="1"/>
  <c r="AA1757" i="1"/>
  <c r="AA1756" i="1"/>
  <c r="A1473" i="1" l="1"/>
  <c r="X1473" i="1"/>
  <c r="AF1473" i="1"/>
  <c r="AG1473" i="1"/>
  <c r="AE1473" i="1" s="1"/>
  <c r="AM1473" i="1"/>
  <c r="A826" i="1"/>
  <c r="X826" i="1"/>
  <c r="AF826" i="1"/>
  <c r="AG826" i="1"/>
  <c r="AE826" i="1" s="1"/>
  <c r="AM826" i="1"/>
  <c r="A1414" i="1"/>
  <c r="X1414" i="1"/>
  <c r="AF1414" i="1"/>
  <c r="AG1414" i="1"/>
  <c r="AE1414" i="1" s="1"/>
  <c r="AM1414" i="1"/>
  <c r="A1754" i="1"/>
  <c r="X1754" i="1"/>
  <c r="AF1754" i="1"/>
  <c r="AG1754" i="1"/>
  <c r="AE1754" i="1" s="1"/>
  <c r="AM1754" i="1"/>
  <c r="D1754" i="1"/>
  <c r="C1754" i="1"/>
  <c r="A1753" i="1"/>
  <c r="X1753" i="1"/>
  <c r="AF1753" i="1"/>
  <c r="AG1753" i="1"/>
  <c r="AE1753" i="1" s="1"/>
  <c r="AM1753" i="1"/>
  <c r="D1753" i="1"/>
  <c r="C1753" i="1"/>
  <c r="A1766" i="1"/>
  <c r="X1766" i="1"/>
  <c r="AF1766" i="1"/>
  <c r="AG1766" i="1"/>
  <c r="AE1766" i="1" s="1"/>
  <c r="D1766" i="1"/>
  <c r="C1766" i="1"/>
  <c r="A1211" i="1"/>
  <c r="A1426" i="1"/>
  <c r="X1211" i="1"/>
  <c r="X1426" i="1"/>
  <c r="AF1211" i="1"/>
  <c r="AF1426" i="1"/>
  <c r="AG1211" i="1"/>
  <c r="AE1211" i="1" s="1"/>
  <c r="AG1426" i="1"/>
  <c r="AE1426" i="1" s="1"/>
  <c r="AM1211" i="1"/>
  <c r="AM1426" i="1"/>
  <c r="A803" i="1"/>
  <c r="X803" i="1"/>
  <c r="AF803" i="1"/>
  <c r="AG803" i="1"/>
  <c r="AE803" i="1" s="1"/>
  <c r="AM803" i="1"/>
  <c r="A560" i="1"/>
  <c r="X560" i="1"/>
  <c r="AF560" i="1"/>
  <c r="AG560" i="1"/>
  <c r="AE560" i="1" s="1"/>
  <c r="A1983" i="1"/>
  <c r="X1983" i="1"/>
  <c r="AF1983" i="1"/>
  <c r="AG1983" i="1"/>
  <c r="AE1983" i="1" s="1"/>
  <c r="AM1983" i="1"/>
  <c r="A2028" i="1"/>
  <c r="X2028" i="1"/>
  <c r="AF2028" i="1"/>
  <c r="AG2028" i="1"/>
  <c r="AE2028" i="1" s="1"/>
  <c r="AM2028" i="1"/>
  <c r="A1375" i="1"/>
  <c r="X1375" i="1"/>
  <c r="AF1375" i="1"/>
  <c r="AG1375" i="1"/>
  <c r="AE1375" i="1" s="1"/>
  <c r="AM1375" i="1"/>
  <c r="A317" i="1"/>
  <c r="X317" i="1"/>
  <c r="AF317" i="1"/>
  <c r="AG317" i="1"/>
  <c r="AE317" i="1" s="1"/>
  <c r="AM317" i="1"/>
  <c r="A258" i="1"/>
  <c r="X258" i="1"/>
  <c r="AF258" i="1"/>
  <c r="AG258" i="1"/>
  <c r="AE258" i="1" s="1"/>
  <c r="AM258" i="1"/>
  <c r="A306" i="1"/>
  <c r="X306" i="1"/>
  <c r="AF306" i="1"/>
  <c r="AG306" i="1"/>
  <c r="AE306" i="1" s="1"/>
  <c r="AM306" i="1"/>
  <c r="A2123" i="1"/>
  <c r="X2123" i="1"/>
  <c r="AF2123" i="1"/>
  <c r="AG2123" i="1"/>
  <c r="AE2123" i="1" s="1"/>
  <c r="AM2123" i="1"/>
  <c r="A63" i="1"/>
  <c r="X63" i="1"/>
  <c r="AF63" i="1"/>
  <c r="AG63" i="1"/>
  <c r="AE63" i="1" s="1"/>
  <c r="AM63" i="1"/>
  <c r="D2125" i="1"/>
  <c r="C2125" i="1"/>
  <c r="A2125" i="1"/>
  <c r="X2125" i="1"/>
  <c r="AF2125" i="1"/>
  <c r="AG2125" i="1"/>
  <c r="AE2125" i="1" s="1"/>
  <c r="AM2125" i="1"/>
  <c r="A410" i="1"/>
  <c r="X410" i="1"/>
  <c r="AF410" i="1"/>
  <c r="AG410" i="1"/>
  <c r="AE410" i="1" s="1"/>
  <c r="AM410" i="1"/>
  <c r="D410" i="1"/>
  <c r="C410" i="1"/>
  <c r="D1825" i="1"/>
  <c r="C1825" i="1"/>
  <c r="A1825" i="1"/>
  <c r="X1825" i="1"/>
  <c r="AF1825" i="1"/>
  <c r="AG1825" i="1"/>
  <c r="AE1825" i="1" s="1"/>
  <c r="AM1825" i="1"/>
  <c r="AN803" i="1" l="1"/>
  <c r="AN1473" i="1"/>
  <c r="AN1211" i="1"/>
  <c r="AN1983" i="1"/>
  <c r="AN1426" i="1"/>
  <c r="AN826" i="1"/>
  <c r="AN1414" i="1"/>
  <c r="AA1211" i="1"/>
  <c r="AK1211" i="1"/>
  <c r="AA1414" i="1"/>
  <c r="AK1414" i="1"/>
  <c r="AA826" i="1"/>
  <c r="AK826" i="1"/>
  <c r="AK1473" i="1"/>
  <c r="AA1473" i="1"/>
  <c r="AK410" i="1"/>
  <c r="AA1426" i="1"/>
  <c r="AK1426" i="1"/>
  <c r="AA560" i="1"/>
  <c r="AK1375" i="1"/>
  <c r="AA1825" i="1"/>
  <c r="AK1825" i="1"/>
  <c r="AK1983" i="1"/>
  <c r="AK2028" i="1"/>
  <c r="AK1753" i="1"/>
  <c r="AK1754" i="1"/>
  <c r="AK803" i="1"/>
  <c r="AK2123" i="1"/>
  <c r="AK306" i="1"/>
  <c r="AK258" i="1"/>
  <c r="AK317" i="1"/>
  <c r="AA1754" i="1"/>
  <c r="AA1766" i="1"/>
  <c r="AA1753" i="1"/>
  <c r="AA803" i="1"/>
  <c r="AA2028" i="1"/>
  <c r="AA1375" i="1"/>
  <c r="AA1983" i="1"/>
  <c r="AA317" i="1"/>
  <c r="AA306" i="1"/>
  <c r="AA258" i="1"/>
  <c r="AA2123" i="1"/>
  <c r="AA63" i="1"/>
  <c r="AK63" i="1"/>
  <c r="AA2125" i="1"/>
  <c r="AK2125" i="1"/>
  <c r="AA410" i="1"/>
  <c r="A1079" i="1"/>
  <c r="X1079" i="1"/>
  <c r="AF1079" i="1"/>
  <c r="AG1079" i="1"/>
  <c r="AE1079" i="1" s="1"/>
  <c r="AM1079" i="1"/>
  <c r="A1071" i="1"/>
  <c r="X1071" i="1"/>
  <c r="AF1071" i="1"/>
  <c r="AG1071" i="1"/>
  <c r="AE1071" i="1" s="1"/>
  <c r="AM1071" i="1"/>
  <c r="A1072" i="1"/>
  <c r="X1072" i="1"/>
  <c r="AF1072" i="1"/>
  <c r="AG1072" i="1"/>
  <c r="AE1072" i="1" s="1"/>
  <c r="AM1072" i="1"/>
  <c r="A1070" i="1"/>
  <c r="X1070" i="1"/>
  <c r="AF1070" i="1"/>
  <c r="AG1070" i="1"/>
  <c r="AE1070" i="1" s="1"/>
  <c r="AM1070" i="1"/>
  <c r="A1069" i="1"/>
  <c r="X1069" i="1"/>
  <c r="AF1069" i="1"/>
  <c r="AG1069" i="1"/>
  <c r="AE1069" i="1" s="1"/>
  <c r="AM1069" i="1"/>
  <c r="A1068" i="1"/>
  <c r="X1068" i="1"/>
  <c r="AF1068" i="1"/>
  <c r="AG1068" i="1"/>
  <c r="AE1068" i="1" s="1"/>
  <c r="AM1068" i="1"/>
  <c r="A1067" i="1"/>
  <c r="X1067" i="1"/>
  <c r="AF1067" i="1"/>
  <c r="AG1067" i="1"/>
  <c r="AE1067" i="1" s="1"/>
  <c r="AM1067" i="1"/>
  <c r="A1066" i="1"/>
  <c r="X1066" i="1"/>
  <c r="AF1066" i="1"/>
  <c r="AG1066" i="1"/>
  <c r="AE1066" i="1" s="1"/>
  <c r="AM1066" i="1"/>
  <c r="A1065" i="1"/>
  <c r="X1065" i="1"/>
  <c r="AF1065" i="1"/>
  <c r="AG1065" i="1"/>
  <c r="AE1065" i="1" s="1"/>
  <c r="AM1065" i="1"/>
  <c r="A1058" i="1"/>
  <c r="X1058" i="1"/>
  <c r="AF1058" i="1"/>
  <c r="AG1058" i="1"/>
  <c r="AE1058" i="1" s="1"/>
  <c r="AM1058" i="1"/>
  <c r="AN1079" i="1" l="1"/>
  <c r="AK1071" i="1"/>
  <c r="AK1079" i="1"/>
  <c r="AK1065" i="1"/>
  <c r="AK1066" i="1"/>
  <c r="AK1067" i="1"/>
  <c r="AK1069" i="1"/>
  <c r="AA1072" i="1"/>
  <c r="AA1070" i="1"/>
  <c r="AA1068" i="1"/>
  <c r="AA1058" i="1"/>
  <c r="AA1079" i="1"/>
  <c r="AK1068" i="1"/>
  <c r="AK1072" i="1"/>
  <c r="AA1071" i="1"/>
  <c r="AA1069" i="1"/>
  <c r="AK1070" i="1"/>
  <c r="AA1067" i="1"/>
  <c r="AK1058" i="1"/>
  <c r="AA1066" i="1"/>
  <c r="AA1065" i="1"/>
  <c r="A1487" i="1"/>
  <c r="X1487" i="1"/>
  <c r="AF1487" i="1"/>
  <c r="AG1487" i="1"/>
  <c r="AE1487" i="1" s="1"/>
  <c r="AM1487" i="1"/>
  <c r="A823" i="1"/>
  <c r="X823" i="1"/>
  <c r="AF823" i="1"/>
  <c r="AG823" i="1"/>
  <c r="AE823" i="1" s="1"/>
  <c r="AM823" i="1"/>
  <c r="A1424" i="1"/>
  <c r="X1424" i="1"/>
  <c r="AF1424" i="1"/>
  <c r="AG1424" i="1"/>
  <c r="AE1424" i="1" s="1"/>
  <c r="AM1424" i="1"/>
  <c r="A245" i="1"/>
  <c r="X245" i="1"/>
  <c r="AF245" i="1"/>
  <c r="AG245" i="1"/>
  <c r="AE245" i="1" s="1"/>
  <c r="AM245" i="1"/>
  <c r="A1489" i="1"/>
  <c r="X1489" i="1"/>
  <c r="AF1489" i="1"/>
  <c r="AG1489" i="1"/>
  <c r="AE1489" i="1" s="1"/>
  <c r="D1489" i="1"/>
  <c r="C1489" i="1"/>
  <c r="D324" i="1"/>
  <c r="C324" i="1"/>
  <c r="A324" i="1"/>
  <c r="X324" i="1"/>
  <c r="AF324" i="1"/>
  <c r="AG324" i="1"/>
  <c r="AE324" i="1" s="1"/>
  <c r="AM324" i="1"/>
  <c r="A1255" i="1"/>
  <c r="X1255" i="1"/>
  <c r="AF1255" i="1"/>
  <c r="AG1255" i="1"/>
  <c r="AE1255" i="1" s="1"/>
  <c r="AM1255" i="1"/>
  <c r="C1255" i="1"/>
  <c r="A1953" i="1"/>
  <c r="X1953" i="1"/>
  <c r="AF1953" i="1"/>
  <c r="AG1953" i="1"/>
  <c r="AE1953" i="1" s="1"/>
  <c r="AM1953" i="1"/>
  <c r="D47" i="1"/>
  <c r="C47" i="1"/>
  <c r="A47" i="1"/>
  <c r="X47" i="1"/>
  <c r="AM47" i="1"/>
  <c r="D62" i="1"/>
  <c r="C62" i="1"/>
  <c r="A62" i="1"/>
  <c r="X62" i="1"/>
  <c r="AF62" i="1"/>
  <c r="AG62" i="1"/>
  <c r="AE62" i="1" s="1"/>
  <c r="A699" i="1"/>
  <c r="X699" i="1"/>
  <c r="AF699" i="1"/>
  <c r="AG699" i="1"/>
  <c r="AE699" i="1" s="1"/>
  <c r="AM699" i="1"/>
  <c r="A700" i="1"/>
  <c r="X700" i="1"/>
  <c r="AF700" i="1"/>
  <c r="AG700" i="1"/>
  <c r="AE700" i="1" s="1"/>
  <c r="AM700" i="1"/>
  <c r="A718" i="1"/>
  <c r="X718" i="1"/>
  <c r="AF718" i="1"/>
  <c r="AG718" i="1"/>
  <c r="AE718" i="1" s="1"/>
  <c r="AN718" i="1" l="1"/>
  <c r="AN62" i="1"/>
  <c r="AK718" i="1"/>
  <c r="AK699" i="1"/>
  <c r="AA62" i="1"/>
  <c r="AK62" i="1"/>
  <c r="AK47" i="1"/>
  <c r="AK1953" i="1"/>
  <c r="AK1255" i="1"/>
  <c r="AK324" i="1"/>
  <c r="AA1489" i="1"/>
  <c r="AK245" i="1"/>
  <c r="AK1424" i="1"/>
  <c r="AK823" i="1"/>
  <c r="AA1487" i="1"/>
  <c r="AK1487" i="1"/>
  <c r="AA823" i="1"/>
  <c r="AA1424" i="1"/>
  <c r="AA245" i="1"/>
  <c r="AA324" i="1"/>
  <c r="AA1255" i="1"/>
  <c r="AA1953" i="1"/>
  <c r="AA700" i="1"/>
  <c r="AA47" i="1"/>
  <c r="AK700" i="1"/>
  <c r="AA699" i="1"/>
  <c r="AA718" i="1"/>
  <c r="A261" i="1"/>
  <c r="X261" i="1"/>
  <c r="AF261" i="1"/>
  <c r="AG261" i="1"/>
  <c r="AE261" i="1" s="1"/>
  <c r="AM261" i="1"/>
  <c r="A606" i="1"/>
  <c r="X606" i="1"/>
  <c r="AF606" i="1"/>
  <c r="AG606" i="1"/>
  <c r="AE606" i="1" s="1"/>
  <c r="AM606" i="1"/>
  <c r="A2027" i="1"/>
  <c r="X2027" i="1"/>
  <c r="AF2027" i="1"/>
  <c r="AG2027" i="1"/>
  <c r="AE2027" i="1" s="1"/>
  <c r="AM2027" i="1"/>
  <c r="D2027" i="1"/>
  <c r="C2027" i="1"/>
  <c r="AK2027" i="1" l="1"/>
  <c r="AK606" i="1"/>
  <c r="AK261" i="1"/>
  <c r="AA261" i="1"/>
  <c r="AA2027" i="1"/>
  <c r="AA606" i="1"/>
  <c r="A698" i="1" l="1"/>
  <c r="X698" i="1"/>
  <c r="AF698" i="1"/>
  <c r="AG698" i="1"/>
  <c r="AE698" i="1" s="1"/>
  <c r="AM698" i="1"/>
  <c r="Q1952" i="1"/>
  <c r="R1952" i="1" s="1"/>
  <c r="Q1951" i="1"/>
  <c r="R1951" i="1" s="1"/>
  <c r="Q1950" i="1"/>
  <c r="R1950" i="1" s="1"/>
  <c r="AK698" i="1" l="1"/>
  <c r="AA698" i="1"/>
  <c r="A686" i="1" l="1"/>
  <c r="X686" i="1"/>
  <c r="AF686" i="1"/>
  <c r="AG686" i="1"/>
  <c r="AE686" i="1" s="1"/>
  <c r="AM686" i="1"/>
  <c r="A685" i="1"/>
  <c r="X685" i="1"/>
  <c r="AF685" i="1"/>
  <c r="AG685" i="1"/>
  <c r="AE685" i="1" s="1"/>
  <c r="AM685" i="1"/>
  <c r="AA686" i="1" l="1"/>
  <c r="AK686" i="1"/>
  <c r="AA685" i="1"/>
  <c r="AK685" i="1"/>
  <c r="X1941" i="1"/>
  <c r="AF1941" i="1"/>
  <c r="AG1941" i="1"/>
  <c r="AE1941" i="1" s="1"/>
  <c r="AM1941" i="1"/>
  <c r="A1941" i="1"/>
  <c r="AK1941" i="1" l="1"/>
  <c r="AA1941" i="1"/>
  <c r="A1720" i="1" l="1"/>
  <c r="X1720" i="1"/>
  <c r="AF1720" i="1"/>
  <c r="AG1720" i="1"/>
  <c r="AE1720" i="1" s="1"/>
  <c r="AM1720" i="1"/>
  <c r="D1720" i="1"/>
  <c r="C1720" i="1"/>
  <c r="A406" i="1"/>
  <c r="X406" i="1"/>
  <c r="AF406" i="1"/>
  <c r="AG406" i="1"/>
  <c r="AE406" i="1" s="1"/>
  <c r="D406" i="1"/>
  <c r="C406" i="1"/>
  <c r="D1782" i="1"/>
  <c r="C1782" i="1"/>
  <c r="A1782" i="1"/>
  <c r="X1782" i="1"/>
  <c r="AF1782" i="1"/>
  <c r="AG1782" i="1"/>
  <c r="AE1782" i="1" s="1"/>
  <c r="D2057" i="1"/>
  <c r="C2057" i="1"/>
  <c r="A2057" i="1"/>
  <c r="X2057" i="1"/>
  <c r="AF2057" i="1"/>
  <c r="AG2057" i="1"/>
  <c r="AE2057" i="1" s="1"/>
  <c r="AM2057" i="1"/>
  <c r="AN406" i="1" l="1"/>
  <c r="AN2057" i="1"/>
  <c r="AN1782" i="1"/>
  <c r="AK2057" i="1"/>
  <c r="AK1782" i="1"/>
  <c r="AA406" i="1"/>
  <c r="AK406" i="1"/>
  <c r="AK1720" i="1"/>
  <c r="AA2057" i="1"/>
  <c r="AA1720" i="1"/>
  <c r="AA1782" i="1"/>
  <c r="A496" i="1" l="1"/>
  <c r="X496" i="1"/>
  <c r="AF496" i="1"/>
  <c r="AG496" i="1"/>
  <c r="AE496" i="1" s="1"/>
  <c r="AA496" i="1" l="1"/>
  <c r="AK496" i="1"/>
  <c r="A1800" i="1"/>
  <c r="X1800" i="1"/>
  <c r="AF1800" i="1"/>
  <c r="AG1800" i="1"/>
  <c r="AE1800" i="1" s="1"/>
  <c r="AM1800" i="1"/>
  <c r="D1800" i="1"/>
  <c r="C1800" i="1"/>
  <c r="D531" i="1"/>
  <c r="C531" i="1"/>
  <c r="A531" i="1"/>
  <c r="X531" i="1"/>
  <c r="AF531" i="1"/>
  <c r="AG531" i="1"/>
  <c r="AE531" i="1" s="1"/>
  <c r="AM531" i="1"/>
  <c r="AN531" i="1" l="1"/>
  <c r="AK531" i="1"/>
  <c r="AK1800" i="1"/>
  <c r="AA531" i="1"/>
  <c r="AA1800" i="1"/>
  <c r="D1376" i="1"/>
  <c r="C1376" i="1"/>
  <c r="A1376" i="1"/>
  <c r="X1376" i="1"/>
  <c r="AF1376" i="1"/>
  <c r="AG1376" i="1"/>
  <c r="AE1376" i="1" s="1"/>
  <c r="AM1376" i="1"/>
  <c r="AA1376" i="1" l="1"/>
  <c r="AK1376" i="1"/>
  <c r="A1494" i="1" l="1"/>
  <c r="X1494" i="1"/>
  <c r="AF1494" i="1"/>
  <c r="AG1494" i="1"/>
  <c r="AE1494" i="1" s="1"/>
  <c r="AM1494" i="1"/>
  <c r="C1494" i="1"/>
  <c r="A1482" i="1"/>
  <c r="X1482" i="1"/>
  <c r="AF1482" i="1"/>
  <c r="AG1482" i="1"/>
  <c r="AE1482" i="1" s="1"/>
  <c r="AM1482" i="1"/>
  <c r="D1482" i="1"/>
  <c r="C1482" i="1"/>
  <c r="A1486" i="1"/>
  <c r="X1486" i="1"/>
  <c r="AF1486" i="1"/>
  <c r="AG1486" i="1"/>
  <c r="AE1486" i="1" s="1"/>
  <c r="AM1486" i="1"/>
  <c r="C1486" i="1"/>
  <c r="A61" i="1"/>
  <c r="X61" i="1"/>
  <c r="AF61" i="1"/>
  <c r="AG61" i="1"/>
  <c r="AE61" i="1" s="1"/>
  <c r="AM61" i="1"/>
  <c r="D61" i="1"/>
  <c r="C61" i="1"/>
  <c r="A2191" i="1"/>
  <c r="X2191" i="1"/>
  <c r="AF2191" i="1"/>
  <c r="AG2191" i="1"/>
  <c r="AE2191" i="1" s="1"/>
  <c r="AM2191" i="1"/>
  <c r="A299" i="1"/>
  <c r="X299" i="1"/>
  <c r="AF299" i="1"/>
  <c r="AG299" i="1"/>
  <c r="AE299" i="1" s="1"/>
  <c r="AM299" i="1"/>
  <c r="A1078" i="1"/>
  <c r="X1078" i="1"/>
  <c r="AF1078" i="1"/>
  <c r="AG1078" i="1"/>
  <c r="AE1078" i="1" s="1"/>
  <c r="AM1078" i="1"/>
  <c r="A883" i="1"/>
  <c r="X883" i="1"/>
  <c r="AF883" i="1"/>
  <c r="AG883" i="1"/>
  <c r="AE883" i="1" s="1"/>
  <c r="AM883" i="1"/>
  <c r="A1074" i="1"/>
  <c r="X1074" i="1"/>
  <c r="AF1074" i="1"/>
  <c r="AG1074" i="1"/>
  <c r="AE1074" i="1" s="1"/>
  <c r="AM1074" i="1"/>
  <c r="A961" i="1"/>
  <c r="X961" i="1"/>
  <c r="AF961" i="1"/>
  <c r="AG961" i="1"/>
  <c r="AE961" i="1" s="1"/>
  <c r="AM961" i="1"/>
  <c r="A882" i="1"/>
  <c r="X882" i="1"/>
  <c r="AF882" i="1"/>
  <c r="AG882" i="1"/>
  <c r="AE882" i="1" s="1"/>
  <c r="AM882" i="1"/>
  <c r="A1073" i="1"/>
  <c r="X1073" i="1"/>
  <c r="AF1073" i="1"/>
  <c r="AG1073" i="1"/>
  <c r="AE1073" i="1" s="1"/>
  <c r="AM1073" i="1"/>
  <c r="AK1073" i="1" l="1"/>
  <c r="AK961" i="1"/>
  <c r="AK1074" i="1"/>
  <c r="AK883" i="1"/>
  <c r="AK1078" i="1"/>
  <c r="AK299" i="1"/>
  <c r="AK61" i="1"/>
  <c r="AK1486" i="1"/>
  <c r="AK1482" i="1"/>
  <c r="AA882" i="1"/>
  <c r="AA2191" i="1"/>
  <c r="AA61" i="1"/>
  <c r="AA1486" i="1"/>
  <c r="AA1482" i="1"/>
  <c r="AA1494" i="1"/>
  <c r="AK1494" i="1"/>
  <c r="AK2191" i="1"/>
  <c r="AA299" i="1"/>
  <c r="AA883" i="1"/>
  <c r="AA1078" i="1"/>
  <c r="AA1074" i="1"/>
  <c r="AK882" i="1"/>
  <c r="AA961" i="1"/>
  <c r="AA1073" i="1"/>
  <c r="A636" i="1" l="1"/>
  <c r="X636" i="1"/>
  <c r="AF636" i="1"/>
  <c r="AG636" i="1"/>
  <c r="AE636" i="1" s="1"/>
  <c r="AM636" i="1"/>
  <c r="A268" i="1"/>
  <c r="X268" i="1"/>
  <c r="AF268" i="1"/>
  <c r="AG268" i="1"/>
  <c r="AE268" i="1" s="1"/>
  <c r="AM268" i="1"/>
  <c r="A472" i="1"/>
  <c r="X472" i="1"/>
  <c r="AF472" i="1"/>
  <c r="AG472" i="1"/>
  <c r="AE472" i="1" s="1"/>
  <c r="AM472" i="1"/>
  <c r="A471" i="1"/>
  <c r="X471" i="1"/>
  <c r="AF471" i="1"/>
  <c r="AG471" i="1"/>
  <c r="AE471" i="1" s="1"/>
  <c r="AM471" i="1"/>
  <c r="A1285" i="1"/>
  <c r="X1285" i="1"/>
  <c r="AF1285" i="1"/>
  <c r="AG1285" i="1"/>
  <c r="AE1285" i="1" s="1"/>
  <c r="A499" i="1"/>
  <c r="X499" i="1"/>
  <c r="AF499" i="1"/>
  <c r="AG499" i="1"/>
  <c r="AE499" i="1" s="1"/>
  <c r="AM499" i="1"/>
  <c r="AN1285" i="1" l="1"/>
  <c r="AN499" i="1"/>
  <c r="AK499" i="1"/>
  <c r="AA1285" i="1"/>
  <c r="AK1285" i="1"/>
  <c r="AK471" i="1"/>
  <c r="AA472" i="1"/>
  <c r="AK472" i="1"/>
  <c r="AK268" i="1"/>
  <c r="AK636" i="1"/>
  <c r="AA636" i="1"/>
  <c r="AA268" i="1"/>
  <c r="AA471" i="1"/>
  <c r="AA499" i="1"/>
  <c r="A119" i="1" l="1"/>
  <c r="X119" i="1"/>
  <c r="AF119" i="1"/>
  <c r="AG119" i="1"/>
  <c r="AE119" i="1" s="1"/>
  <c r="AM119" i="1"/>
  <c r="AK119" i="1" l="1"/>
  <c r="AA119" i="1"/>
  <c r="P28" i="14"/>
  <c r="L29" i="14"/>
  <c r="P29" i="14"/>
  <c r="L30" i="14"/>
  <c r="P30" i="14"/>
  <c r="L31" i="14"/>
  <c r="P31" i="14"/>
  <c r="L33" i="14"/>
  <c r="P33" i="14"/>
  <c r="L34" i="14"/>
  <c r="L35" i="14"/>
  <c r="P35" i="14"/>
  <c r="L36" i="14"/>
  <c r="P36" i="14"/>
  <c r="L37" i="14"/>
  <c r="P37" i="14"/>
  <c r="L38" i="14"/>
  <c r="P38" i="14"/>
  <c r="L39" i="14"/>
  <c r="P39" i="14"/>
  <c r="P40" i="14"/>
  <c r="L41" i="14"/>
  <c r="P41" i="14"/>
  <c r="P42" i="14"/>
  <c r="L43" i="14"/>
  <c r="P43" i="14"/>
  <c r="L44" i="14"/>
  <c r="P44" i="14"/>
  <c r="L45" i="14"/>
  <c r="P45" i="14"/>
  <c r="L46" i="14"/>
  <c r="P46" i="14"/>
  <c r="L47" i="14"/>
  <c r="L48" i="14"/>
  <c r="L49" i="14"/>
  <c r="P49" i="14"/>
  <c r="L50" i="14"/>
  <c r="P50" i="14"/>
  <c r="L51" i="14"/>
  <c r="P51" i="14"/>
  <c r="L52" i="14"/>
  <c r="P52" i="14"/>
  <c r="L53" i="14"/>
  <c r="P53" i="14"/>
  <c r="I50" i="14" l="1"/>
  <c r="C50" i="14" s="1"/>
  <c r="I47" i="14"/>
  <c r="C47" i="14" s="1"/>
  <c r="I43" i="14"/>
  <c r="C43" i="14" s="1"/>
  <c r="I35" i="14"/>
  <c r="C35" i="14" s="1"/>
  <c r="I32" i="14"/>
  <c r="C32" i="14" s="1"/>
  <c r="I48" i="14"/>
  <c r="C48" i="14" s="1"/>
  <c r="I40" i="14"/>
  <c r="C40" i="14" s="1"/>
  <c r="I33" i="14"/>
  <c r="C33" i="14" s="1"/>
  <c r="I49" i="14"/>
  <c r="C49" i="14" s="1"/>
  <c r="I29" i="14"/>
  <c r="C29" i="14" s="1"/>
  <c r="I28" i="14"/>
  <c r="C28" i="14" s="1"/>
  <c r="I53" i="14"/>
  <c r="C53" i="14" s="1"/>
  <c r="I42" i="14"/>
  <c r="I36" i="14"/>
  <c r="C36" i="14" s="1"/>
  <c r="I52" i="14"/>
  <c r="C52" i="14" s="1"/>
  <c r="I41" i="14"/>
  <c r="C41" i="14" s="1"/>
  <c r="I37" i="14"/>
  <c r="C37" i="14" s="1"/>
  <c r="I51" i="14"/>
  <c r="C51" i="14" s="1"/>
  <c r="I44" i="14"/>
  <c r="C44" i="14" s="1"/>
  <c r="I34" i="14"/>
  <c r="C34" i="14" s="1"/>
  <c r="I30" i="14"/>
  <c r="C30" i="14" s="1"/>
  <c r="I45" i="14"/>
  <c r="C45" i="14" s="1"/>
  <c r="I31" i="14"/>
  <c r="C31" i="14" s="1"/>
  <c r="I46" i="14"/>
  <c r="C46" i="14" s="1"/>
  <c r="I39" i="14"/>
  <c r="C39" i="14" s="1"/>
  <c r="I38" i="14"/>
  <c r="C38" i="14" s="1"/>
  <c r="A1627" i="1" l="1"/>
  <c r="X1627" i="1"/>
  <c r="AF1627" i="1"/>
  <c r="AG1627" i="1"/>
  <c r="AE1627" i="1" s="1"/>
  <c r="AM1627" i="1"/>
  <c r="AN1627" i="1" l="1"/>
  <c r="AK1627" i="1"/>
  <c r="AA1627" i="1"/>
  <c r="A407" i="1"/>
  <c r="X407" i="1"/>
  <c r="AF407" i="1"/>
  <c r="AG407" i="1"/>
  <c r="AE407" i="1" s="1"/>
  <c r="AN407" i="1" l="1"/>
  <c r="AA407" i="1"/>
  <c r="AK407" i="1"/>
  <c r="A684" i="1"/>
  <c r="X684" i="1"/>
  <c r="AF684" i="1"/>
  <c r="AG684" i="1"/>
  <c r="AE684" i="1" s="1"/>
  <c r="AM684" i="1"/>
  <c r="A1342" i="1"/>
  <c r="X1342" i="1"/>
  <c r="AF1342" i="1"/>
  <c r="AG1342" i="1"/>
  <c r="AE1342" i="1" s="1"/>
  <c r="AM1342" i="1"/>
  <c r="C1373" i="1"/>
  <c r="D2186" i="1"/>
  <c r="C2186" i="1"/>
  <c r="D2185" i="1"/>
  <c r="C2185" i="1"/>
  <c r="AA684" i="1" l="1"/>
  <c r="AK1342" i="1"/>
  <c r="AK684" i="1"/>
  <c r="AA1342" i="1"/>
  <c r="C12" i="14" l="1"/>
  <c r="C5" i="14"/>
  <c r="A1223" i="1" l="1"/>
  <c r="X1223" i="1"/>
  <c r="AF1223" i="1"/>
  <c r="AG1223" i="1"/>
  <c r="AE1223" i="1" s="1"/>
  <c r="AM1223" i="1"/>
  <c r="A1224" i="1"/>
  <c r="X1224" i="1"/>
  <c r="AF1224" i="1"/>
  <c r="AG1224" i="1"/>
  <c r="AE1224" i="1" s="1"/>
  <c r="AM1224" i="1"/>
  <c r="A1166" i="1"/>
  <c r="X1166" i="1"/>
  <c r="AF1166" i="1"/>
  <c r="AG1166" i="1"/>
  <c r="AE1166" i="1" s="1"/>
  <c r="AM1166" i="1"/>
  <c r="A1151" i="1"/>
  <c r="X1151" i="1"/>
  <c r="AF1151" i="1"/>
  <c r="AG1151" i="1"/>
  <c r="AE1151" i="1" s="1"/>
  <c r="AM1151" i="1"/>
  <c r="A1648" i="1"/>
  <c r="X1648" i="1"/>
  <c r="AF1648" i="1"/>
  <c r="AG1648" i="1"/>
  <c r="AE1648" i="1" s="1"/>
  <c r="AM1648" i="1"/>
  <c r="A1204" i="1"/>
  <c r="X1204" i="1"/>
  <c r="AF1204" i="1"/>
  <c r="AG1204" i="1"/>
  <c r="AE1204" i="1" s="1"/>
  <c r="AM1204" i="1"/>
  <c r="A1406" i="1"/>
  <c r="X1406" i="1"/>
  <c r="AF1406" i="1"/>
  <c r="AG1406" i="1"/>
  <c r="AE1406" i="1" s="1"/>
  <c r="AM1406" i="1"/>
  <c r="A1191" i="1"/>
  <c r="X1191" i="1"/>
  <c r="AF1191" i="1"/>
  <c r="AG1191" i="1"/>
  <c r="AE1191" i="1" s="1"/>
  <c r="AM1191" i="1"/>
  <c r="AN1648" i="1" l="1"/>
  <c r="AN1223" i="1"/>
  <c r="AN1191" i="1"/>
  <c r="AN1224" i="1"/>
  <c r="AN1406" i="1"/>
  <c r="AA1191" i="1"/>
  <c r="AK1191" i="1"/>
  <c r="AA1406" i="1"/>
  <c r="AK1406" i="1"/>
  <c r="AK1204" i="1"/>
  <c r="AK1648" i="1"/>
  <c r="AK1224" i="1"/>
  <c r="AK1223" i="1"/>
  <c r="AA1166" i="1"/>
  <c r="AA1223" i="1"/>
  <c r="AK1166" i="1"/>
  <c r="AA1224" i="1"/>
  <c r="AA1151" i="1"/>
  <c r="AK1151" i="1"/>
  <c r="AA1648" i="1"/>
  <c r="AA1204" i="1"/>
  <c r="A1656" i="1"/>
  <c r="X1656" i="1"/>
  <c r="AF1656" i="1"/>
  <c r="AG1656" i="1"/>
  <c r="AE1656" i="1" s="1"/>
  <c r="AM1656" i="1"/>
  <c r="A1650" i="1"/>
  <c r="X1650" i="1"/>
  <c r="AF1650" i="1"/>
  <c r="AG1650" i="1"/>
  <c r="AE1650" i="1" s="1"/>
  <c r="AM1650" i="1"/>
  <c r="A1601" i="1"/>
  <c r="X1601" i="1"/>
  <c r="AF1601" i="1"/>
  <c r="AG1601" i="1"/>
  <c r="AE1601" i="1" s="1"/>
  <c r="AM1601" i="1"/>
  <c r="D1601" i="1"/>
  <c r="C1601" i="1"/>
  <c r="A292" i="1"/>
  <c r="X292" i="1"/>
  <c r="AF292" i="1"/>
  <c r="AG292" i="1"/>
  <c r="AE292" i="1" s="1"/>
  <c r="AM292" i="1"/>
  <c r="AN1650" i="1" l="1"/>
  <c r="AK292" i="1"/>
  <c r="AK1601" i="1"/>
  <c r="AK1650" i="1"/>
  <c r="AK1656" i="1"/>
  <c r="AA292" i="1"/>
  <c r="AA1656" i="1"/>
  <c r="AA1650" i="1"/>
  <c r="AA1601" i="1"/>
  <c r="AM455" i="1" l="1"/>
  <c r="AM454" i="1"/>
  <c r="AM966" i="1"/>
  <c r="AM963" i="1"/>
  <c r="AM964" i="1"/>
  <c r="AM962" i="1"/>
  <c r="AM967" i="1"/>
  <c r="AM968" i="1"/>
  <c r="AM969" i="1"/>
  <c r="AM970" i="1"/>
  <c r="AM971" i="1"/>
  <c r="AM972" i="1"/>
  <c r="AM965" i="1"/>
  <c r="AM973" i="1"/>
  <c r="AM891" i="1"/>
  <c r="AM895" i="1"/>
  <c r="AM890" i="1"/>
  <c r="AM894" i="1"/>
  <c r="AM38" i="1"/>
  <c r="AM893" i="1"/>
  <c r="AM892" i="1"/>
  <c r="AM898" i="1"/>
  <c r="AM897" i="1"/>
  <c r="AM896" i="1"/>
  <c r="AM899" i="1"/>
  <c r="AM903" i="1"/>
  <c r="AM905" i="1"/>
  <c r="AM900" i="1"/>
  <c r="AM901" i="1"/>
  <c r="AM906" i="1"/>
  <c r="AM904" i="1"/>
  <c r="AM902" i="1"/>
  <c r="AM2124" i="1"/>
  <c r="AM439" i="1"/>
  <c r="AM440" i="1"/>
  <c r="AM441" i="1"/>
  <c r="AM974" i="1"/>
  <c r="AM915" i="1"/>
  <c r="AM1539" i="1"/>
  <c r="AM1950" i="1"/>
  <c r="AM1951" i="1"/>
  <c r="AM1952" i="1"/>
  <c r="AM442" i="1"/>
  <c r="AM443" i="1"/>
  <c r="AM444" i="1"/>
  <c r="AM463" i="1"/>
  <c r="AM1997" i="1"/>
  <c r="AM1981" i="1"/>
  <c r="AM1602" i="1"/>
  <c r="AM1570" i="1"/>
  <c r="AM1655" i="1"/>
  <c r="AM1626" i="1"/>
  <c r="AM1603" i="1"/>
  <c r="AM1604" i="1"/>
  <c r="AM1600" i="1"/>
  <c r="AM1967" i="1"/>
  <c r="AM1968" i="1"/>
  <c r="AM1969" i="1"/>
  <c r="AM2083" i="1"/>
  <c r="AM1970" i="1"/>
  <c r="AM525" i="1"/>
  <c r="AM526" i="1"/>
  <c r="AM527" i="1"/>
  <c r="AM528" i="1"/>
  <c r="AM529" i="1"/>
  <c r="AM139" i="1"/>
  <c r="AM851" i="1"/>
  <c r="AM852" i="1"/>
  <c r="AM853" i="1"/>
  <c r="AM854" i="1"/>
  <c r="AM855" i="1"/>
  <c r="AM856" i="1"/>
  <c r="AM857" i="1"/>
  <c r="AM858" i="1"/>
  <c r="AM859" i="1"/>
  <c r="AM664" i="1"/>
  <c r="AM1292" i="1"/>
  <c r="AM1605" i="1"/>
  <c r="AM1625" i="1"/>
  <c r="AM1606" i="1"/>
  <c r="AM1922" i="1"/>
  <c r="AM1607" i="1"/>
  <c r="AM470" i="1"/>
  <c r="AM469" i="1"/>
  <c r="AM485" i="1"/>
  <c r="AM401" i="1"/>
  <c r="AM506" i="1"/>
  <c r="AM1608" i="1"/>
  <c r="AM1609" i="1"/>
  <c r="AM1610" i="1"/>
  <c r="AM1611" i="1"/>
  <c r="AM1616" i="1"/>
  <c r="AM1547" i="1"/>
  <c r="AM400" i="1"/>
  <c r="AM2050" i="1"/>
  <c r="AM2101" i="1"/>
  <c r="AM2051" i="1"/>
  <c r="AM2102" i="1"/>
  <c r="AM505" i="1"/>
  <c r="AM1752" i="1"/>
  <c r="AM1750" i="1"/>
  <c r="AM1751" i="1"/>
  <c r="AM2113" i="1"/>
  <c r="AM1748" i="1"/>
  <c r="AM1599" i="1"/>
  <c r="AM1749" i="1"/>
  <c r="AM2030" i="1"/>
  <c r="AM1923" i="1"/>
  <c r="AM51" i="1"/>
  <c r="AM44" i="1"/>
  <c r="AM420" i="1"/>
  <c r="AM45" i="1"/>
  <c r="AM2010" i="1"/>
  <c r="AM1954" i="1"/>
  <c r="AM257" i="1"/>
  <c r="AM637" i="1"/>
  <c r="AM881" i="1"/>
  <c r="AM404" i="1"/>
  <c r="AM315" i="1"/>
  <c r="AM1291" i="1"/>
  <c r="AM199" i="1"/>
  <c r="AM200" i="1"/>
  <c r="AM202" i="1"/>
  <c r="AM1330" i="1"/>
  <c r="AM1329" i="1"/>
  <c r="AM1328" i="1"/>
  <c r="AM1337" i="1"/>
  <c r="AM453" i="1"/>
  <c r="AM42" i="1"/>
  <c r="AM128" i="1"/>
  <c r="AM132" i="1"/>
  <c r="AM204" i="1"/>
  <c r="AM203" i="1"/>
  <c r="AM201" i="1"/>
  <c r="AM1965" i="1"/>
  <c r="AM1964" i="1"/>
  <c r="AM1966" i="1"/>
  <c r="AM1799" i="1"/>
  <c r="AM2075" i="1"/>
  <c r="AM1780" i="1"/>
  <c r="AM2097" i="1"/>
  <c r="AM2098" i="1"/>
  <c r="AM2076" i="1"/>
  <c r="AM2112" i="1"/>
  <c r="AM2111" i="1"/>
  <c r="AM2122" i="1"/>
  <c r="AM2121" i="1"/>
  <c r="AM1898" i="1"/>
  <c r="AM2100" i="1"/>
  <c r="AM1745" i="1"/>
  <c r="AM2099" i="1"/>
  <c r="AM2048" i="1"/>
  <c r="AM1322" i="1"/>
  <c r="AM484" i="1"/>
  <c r="AM490" i="1"/>
  <c r="AM491" i="1"/>
  <c r="AM1641" i="1"/>
  <c r="AM515" i="1"/>
  <c r="AM489" i="1"/>
  <c r="AM1744" i="1"/>
  <c r="AM514" i="1"/>
  <c r="AM2079" i="1"/>
  <c r="AM2078" i="1"/>
  <c r="AM2046" i="1"/>
  <c r="AM1921" i="1"/>
  <c r="AM1949" i="1"/>
  <c r="AM1273" i="1"/>
  <c r="AM468" i="1"/>
  <c r="AM1190" i="1"/>
  <c r="AM363" i="1"/>
  <c r="AM1372" i="1"/>
  <c r="AM513" i="1"/>
  <c r="AM331" i="1"/>
  <c r="AM1903" i="1"/>
  <c r="AM1904" i="1"/>
  <c r="AM1905" i="1"/>
  <c r="AM467" i="1"/>
  <c r="AM466" i="1"/>
  <c r="AM465" i="1"/>
  <c r="AM1961" i="1"/>
  <c r="AM395" i="1"/>
  <c r="AM533" i="1"/>
  <c r="AM1731" i="1"/>
  <c r="AM1047" i="1"/>
  <c r="AM1977" i="1"/>
  <c r="AM1346" i="1"/>
  <c r="AM1783" i="1"/>
  <c r="AM1020" i="1"/>
  <c r="AM1897" i="1"/>
  <c r="AM1789" i="1"/>
  <c r="AM1875" i="1"/>
  <c r="AM2185" i="1"/>
  <c r="AM2186" i="1"/>
  <c r="AM1874" i="1"/>
  <c r="AM2074" i="1"/>
  <c r="AM255" i="1"/>
  <c r="AM1373" i="1"/>
  <c r="AM1374" i="1"/>
  <c r="AM40" i="1"/>
  <c r="AM57" i="1"/>
  <c r="AM2026" i="1"/>
  <c r="AM231" i="1"/>
  <c r="AM1060" i="1"/>
  <c r="AM2188" i="1"/>
  <c r="AM2212" i="1"/>
  <c r="AM1713" i="1"/>
  <c r="AM1702" i="1"/>
  <c r="AM1703" i="1"/>
  <c r="AM1051" i="1"/>
  <c r="AM644" i="1"/>
  <c r="AM321" i="1"/>
  <c r="AM2134" i="1"/>
  <c r="AM1733" i="1"/>
  <c r="AM437" i="1"/>
  <c r="AM2135" i="1"/>
  <c r="AM1541" i="1"/>
  <c r="AM1734" i="1"/>
  <c r="AM416" i="1"/>
  <c r="AM300" i="1"/>
  <c r="AM750" i="1"/>
  <c r="AM1293" i="1"/>
  <c r="AM1056" i="1"/>
  <c r="AM1583" i="1"/>
  <c r="AM1298" i="1"/>
  <c r="AM2216" i="1"/>
  <c r="AM2162" i="1"/>
  <c r="AM1591" i="1"/>
  <c r="AM1788" i="1"/>
  <c r="AM2092" i="1"/>
  <c r="AM2038" i="1"/>
  <c r="AM530" i="1"/>
  <c r="AM1597" i="1"/>
  <c r="AM2136" i="1"/>
  <c r="AM1540" i="1"/>
  <c r="AM1735" i="1"/>
  <c r="AM409" i="1"/>
  <c r="AM1876" i="1"/>
  <c r="AM1556" i="1"/>
  <c r="AM156" i="1"/>
  <c r="AM158" i="1"/>
  <c r="AM161" i="1"/>
  <c r="AM1108" i="1"/>
  <c r="AM1288" i="1"/>
  <c r="AM615" i="1"/>
  <c r="AM291" i="1"/>
  <c r="AM631" i="1"/>
  <c r="AM843" i="1"/>
  <c r="AM1434" i="1"/>
  <c r="AM1472" i="1"/>
  <c r="AM888" i="1"/>
  <c r="AM2205" i="1"/>
  <c r="AM734" i="1"/>
  <c r="AM430" i="1"/>
  <c r="AM989" i="1"/>
  <c r="AM711" i="1"/>
  <c r="AM1053" i="1"/>
  <c r="AM1719" i="1"/>
  <c r="AM1896" i="1"/>
  <c r="AM1718" i="1"/>
  <c r="AM1717" i="1"/>
  <c r="AM2214" i="1"/>
  <c r="AM1701" i="1"/>
  <c r="AM1712" i="1"/>
  <c r="AM1711" i="1"/>
  <c r="AM1710" i="1"/>
  <c r="AM1709" i="1"/>
  <c r="AM1708" i="1"/>
  <c r="AM1700" i="1"/>
  <c r="AM1705" i="1"/>
  <c r="AM1704" i="1"/>
  <c r="AM1699" i="1"/>
  <c r="AM1854" i="1"/>
  <c r="AM2217" i="1"/>
  <c r="AM55" i="1"/>
  <c r="AM2093" i="1"/>
  <c r="AM503" i="1"/>
  <c r="AM2044" i="1"/>
  <c r="AM1857" i="1"/>
  <c r="AM2036" i="1"/>
  <c r="AM521" i="1"/>
  <c r="AM1584" i="1"/>
  <c r="AM88" i="1"/>
  <c r="AM89" i="1"/>
  <c r="AM1084" i="1"/>
  <c r="AM768" i="1"/>
  <c r="AM320" i="1"/>
  <c r="AM211" i="1"/>
  <c r="AM214" i="1"/>
  <c r="AM1104" i="1"/>
  <c r="AM723" i="1"/>
  <c r="AM1573" i="1"/>
  <c r="AM681" i="1"/>
  <c r="AM1189" i="1"/>
  <c r="AM1302" i="1"/>
  <c r="AM2137" i="1"/>
  <c r="AM391" i="1"/>
  <c r="AM1936" i="1"/>
  <c r="AM2107" i="1"/>
  <c r="AM2138" i="1"/>
  <c r="AM1596" i="1"/>
  <c r="AM522" i="1"/>
  <c r="AM2090" i="1"/>
  <c r="AM2091" i="1"/>
  <c r="AM248" i="1"/>
  <c r="AM655" i="1"/>
  <c r="AM988" i="1"/>
  <c r="AM712" i="1"/>
  <c r="AM1558" i="1"/>
  <c r="AM2197" i="1"/>
  <c r="AM1046" i="1"/>
  <c r="AM616" i="1"/>
  <c r="AM95" i="1"/>
  <c r="AM108" i="1"/>
  <c r="AM1550" i="1"/>
  <c r="AM1294" i="1"/>
  <c r="AM297" i="1"/>
  <c r="AM1707" i="1"/>
  <c r="AM1638" i="1"/>
  <c r="AM2041" i="1"/>
  <c r="AM2158" i="1"/>
  <c r="AM2157" i="1"/>
  <c r="AM1109" i="1"/>
  <c r="AM1660" i="1"/>
  <c r="AM1743" i="1"/>
  <c r="AM1676" i="1"/>
  <c r="AM1794" i="1"/>
  <c r="AM1790" i="1"/>
  <c r="AM1516" i="1"/>
  <c r="AM2139" i="1"/>
  <c r="AM502" i="1"/>
  <c r="AM2043" i="1"/>
  <c r="AM1615" i="1"/>
  <c r="AM1877" i="1"/>
  <c r="AM2193" i="1"/>
  <c r="AM1791" i="1"/>
  <c r="AM1514" i="1"/>
  <c r="AM1677" i="1"/>
  <c r="AM1797" i="1"/>
  <c r="AM1795" i="1"/>
  <c r="AM1617" i="1"/>
  <c r="AM2140" i="1"/>
  <c r="AM2194" i="1"/>
  <c r="AM501" i="1"/>
  <c r="AM2042" i="1"/>
  <c r="AM1592" i="1"/>
  <c r="AM1792" i="1"/>
  <c r="AM1622" i="1"/>
  <c r="AM1796" i="1"/>
  <c r="AM1517" i="1"/>
  <c r="AM1097" i="1"/>
  <c r="AM554" i="1"/>
  <c r="AM247" i="1"/>
  <c r="AM246" i="1"/>
  <c r="AM1651" i="1"/>
  <c r="AM215" i="1"/>
  <c r="AM221" i="1"/>
  <c r="AM1105" i="1"/>
  <c r="AM1333" i="1"/>
  <c r="AM1106" i="1"/>
  <c r="AM1207" i="1"/>
  <c r="AM1206" i="1"/>
  <c r="AM732" i="1"/>
  <c r="AM1064" i="1"/>
  <c r="AM1461" i="1"/>
  <c r="AM669" i="1"/>
  <c r="AM1793" i="1"/>
  <c r="AM1515" i="1"/>
  <c r="AM1096" i="1"/>
  <c r="AM555" i="1"/>
  <c r="AM253" i="1"/>
  <c r="AM252" i="1"/>
  <c r="AM1653" i="1"/>
  <c r="AM1090" i="1"/>
  <c r="AM1334" i="1"/>
  <c r="AM1098" i="1"/>
  <c r="AM120" i="1"/>
  <c r="AM1205" i="1"/>
  <c r="AM2192" i="1"/>
  <c r="AM733" i="1"/>
  <c r="AM1076" i="1"/>
  <c r="AM683" i="1"/>
  <c r="AM2195" i="1"/>
  <c r="AM1661" i="1"/>
  <c r="AM2174" i="1"/>
  <c r="AM2170" i="1"/>
  <c r="AM2173" i="1"/>
  <c r="AM2204" i="1"/>
  <c r="AM1856" i="1"/>
  <c r="AM1559" i="1"/>
  <c r="AM1327" i="1"/>
  <c r="AM1568" i="1"/>
  <c r="AM1635" i="1"/>
  <c r="AM2001" i="1"/>
  <c r="AM1716" i="1"/>
  <c r="AM1714" i="1"/>
  <c r="AM2165" i="1"/>
  <c r="AM1554" i="1"/>
  <c r="AM2179" i="1"/>
  <c r="AM1535" i="1"/>
  <c r="AM2180" i="1"/>
  <c r="AM1632" i="1"/>
  <c r="AM155" i="1"/>
  <c r="AM154" i="1"/>
  <c r="AM157" i="1"/>
  <c r="AM160" i="1"/>
  <c r="AM1107" i="1"/>
  <c r="AM1318" i="1"/>
  <c r="AM254" i="1"/>
  <c r="AM887" i="1"/>
  <c r="AM483" i="1"/>
  <c r="AM740" i="1"/>
  <c r="AM695" i="1"/>
  <c r="AM696" i="1"/>
  <c r="AM957" i="1"/>
  <c r="AM663" i="1"/>
  <c r="AM1228" i="1"/>
  <c r="AM1499" i="1"/>
  <c r="AM1391" i="1"/>
  <c r="AM808" i="1"/>
  <c r="AM2049" i="1"/>
  <c r="AM2176" i="1"/>
  <c r="AM1567" i="1"/>
  <c r="AM1760" i="1"/>
  <c r="AM1297" i="1"/>
  <c r="AM777" i="1"/>
  <c r="AM2039" i="1"/>
  <c r="AM1545" i="1"/>
  <c r="AM1338" i="1"/>
  <c r="AM1296" i="1"/>
  <c r="AM452" i="1"/>
  <c r="AM565" i="1"/>
  <c r="AM889" i="1"/>
  <c r="AM566" i="1"/>
  <c r="AM1587" i="1"/>
  <c r="AM396" i="1"/>
  <c r="AM168" i="1"/>
  <c r="AM171" i="1"/>
  <c r="AM174" i="1"/>
  <c r="AM958" i="1"/>
  <c r="AM594" i="1"/>
  <c r="AM1272" i="1"/>
  <c r="AM1054" i="1"/>
  <c r="AM267" i="1"/>
  <c r="AM802" i="1"/>
  <c r="AM1446" i="1"/>
  <c r="AM1390" i="1"/>
  <c r="AM1931" i="1"/>
  <c r="AM462" i="1"/>
  <c r="AM1665" i="1"/>
  <c r="AM1666" i="1"/>
  <c r="AM1938" i="1"/>
  <c r="AM1593" i="1"/>
  <c r="AM1664" i="1"/>
  <c r="AM1815" i="1"/>
  <c r="AM1884" i="1"/>
  <c r="AM1740" i="1"/>
  <c r="AM1933" i="1"/>
  <c r="AM464" i="1"/>
  <c r="AM1940" i="1"/>
  <c r="AM1598" i="1"/>
  <c r="AM1978" i="1"/>
  <c r="AM426" i="1"/>
  <c r="AM1737" i="1"/>
  <c r="AM1932" i="1"/>
  <c r="AM523" i="1"/>
  <c r="AM1939" i="1"/>
  <c r="AM1594" i="1"/>
  <c r="AM1816" i="1"/>
  <c r="AM1738" i="1"/>
  <c r="AM1645" i="1"/>
  <c r="AM1934" i="1"/>
  <c r="AM504" i="1"/>
  <c r="AM1937" i="1"/>
  <c r="AM1979" i="1"/>
  <c r="AM1739" i="1"/>
  <c r="AM2087" i="1"/>
  <c r="AM1081" i="1"/>
  <c r="AM2220" i="1"/>
  <c r="AM556" i="1"/>
  <c r="AM1431" i="1"/>
  <c r="AM1187" i="1"/>
  <c r="AM1188" i="1"/>
  <c r="AM1186" i="1"/>
  <c r="AM295" i="1"/>
  <c r="AM296" i="1"/>
  <c r="AM304" i="1"/>
  <c r="AM1308" i="1"/>
  <c r="AM218" i="1"/>
  <c r="AM224" i="1"/>
  <c r="AM212" i="1"/>
  <c r="AM229" i="1"/>
  <c r="AM1100" i="1"/>
  <c r="AM1101" i="1"/>
  <c r="AM1463" i="1"/>
  <c r="AM841" i="1"/>
  <c r="AM1574" i="1"/>
  <c r="AM2181" i="1"/>
  <c r="AM955" i="1"/>
  <c r="AM2201" i="1"/>
  <c r="AM1912" i="1"/>
  <c r="AM232" i="1"/>
  <c r="AM1893" i="1"/>
  <c r="AM1894" i="1"/>
  <c r="AM1895" i="1"/>
  <c r="AM318" i="1"/>
  <c r="AM319" i="1"/>
  <c r="AM1080" i="1"/>
  <c r="AM408" i="1"/>
  <c r="AM1460" i="1"/>
  <c r="AM1135" i="1"/>
  <c r="AM1321" i="1"/>
  <c r="AM220" i="1"/>
  <c r="AM226" i="1"/>
  <c r="AM230" i="1"/>
  <c r="AM1099" i="1"/>
  <c r="AM1059" i="1"/>
  <c r="AM1586" i="1"/>
  <c r="AM1393" i="1"/>
  <c r="AM828" i="1"/>
  <c r="AM1061" i="1"/>
  <c r="AM2178" i="1"/>
  <c r="AM2190" i="1"/>
  <c r="AM602" i="1"/>
  <c r="AM601" i="1"/>
  <c r="AM325" i="1"/>
  <c r="AM1715" i="1"/>
  <c r="AM478" i="1"/>
  <c r="AM2144" i="1"/>
  <c r="AM1580" i="1"/>
  <c r="AM2184" i="1"/>
  <c r="AM2025" i="1"/>
  <c r="AM1935" i="1"/>
  <c r="AM1557" i="1"/>
  <c r="AM978" i="1"/>
  <c r="AM591" i="1"/>
  <c r="AM694" i="1"/>
  <c r="AM169" i="1"/>
  <c r="AM172" i="1"/>
  <c r="AM1157" i="1"/>
  <c r="AM1158" i="1"/>
  <c r="AM305" i="1"/>
  <c r="AM771" i="1"/>
  <c r="AM1447" i="1"/>
  <c r="AM809" i="1"/>
  <c r="AM1427" i="1"/>
  <c r="AM959" i="1"/>
  <c r="AM431" i="1"/>
  <c r="AM1057" i="1"/>
  <c r="AM1538" i="1"/>
  <c r="AM1339" i="1"/>
  <c r="AM1657" i="1"/>
  <c r="AM1649" i="1"/>
  <c r="AM1980" i="1"/>
  <c r="AM2160" i="1"/>
  <c r="AM2155" i="1"/>
  <c r="AM1082" i="1"/>
  <c r="AM2166" i="1"/>
  <c r="AM1284" i="1"/>
  <c r="AM1640" i="1"/>
  <c r="AM217" i="1"/>
  <c r="AM223" i="1"/>
  <c r="AM228" i="1"/>
  <c r="AM1102" i="1"/>
  <c r="AM429" i="1"/>
  <c r="AM1156" i="1"/>
  <c r="AM1062" i="1"/>
  <c r="AM1457" i="1"/>
  <c r="AM1396" i="1"/>
  <c r="AM1419" i="1"/>
  <c r="AM1227" i="1"/>
  <c r="AM604" i="1"/>
  <c r="AM1052" i="1"/>
  <c r="AM1083" i="1"/>
  <c r="AM564" i="1"/>
  <c r="AM1549" i="1"/>
  <c r="AM216" i="1"/>
  <c r="AM222" i="1"/>
  <c r="AM227" i="1"/>
  <c r="AM1103" i="1"/>
  <c r="AM1286" i="1"/>
  <c r="AM417" i="1"/>
  <c r="AM286" i="1"/>
  <c r="AM287" i="1"/>
  <c r="AM1063" i="1"/>
  <c r="AM1398" i="1"/>
  <c r="AM1428" i="1"/>
  <c r="AM1490" i="1"/>
  <c r="AM2189" i="1"/>
  <c r="AM956" i="1"/>
  <c r="AM1762" i="1"/>
  <c r="AM1763" i="1"/>
  <c r="AM1566" i="1"/>
  <c r="AM399" i="1"/>
  <c r="AM2088" i="1"/>
  <c r="AM397" i="1"/>
  <c r="AM2171" i="1"/>
  <c r="AM2172" i="1"/>
  <c r="AM2175" i="1"/>
  <c r="AM1761" i="1"/>
  <c r="AM2034" i="1"/>
  <c r="AM1537" i="1"/>
  <c r="AM58" i="1"/>
  <c r="AM1637" i="1"/>
  <c r="AM2206" i="1"/>
  <c r="AM1579" i="1"/>
  <c r="AM1706" i="1"/>
  <c r="AM2207" i="1"/>
  <c r="AM1536" i="1"/>
  <c r="AM415" i="1"/>
  <c r="AM1582" i="1"/>
  <c r="AM2040" i="1"/>
  <c r="AM2161" i="1"/>
  <c r="AM2095" i="1"/>
  <c r="AM2000" i="1"/>
  <c r="AM2169" i="1"/>
  <c r="AM850" i="1"/>
  <c r="AM2218" i="1"/>
  <c r="AM603" i="1"/>
  <c r="AM656" i="1"/>
  <c r="AM1021" i="1"/>
  <c r="AM1498" i="1"/>
  <c r="AM2145" i="1"/>
  <c r="AM1818" i="1"/>
  <c r="AM1819" i="1"/>
  <c r="AM1855" i="1"/>
  <c r="AM1732" i="1"/>
  <c r="AM2211" i="1"/>
  <c r="AM2163" i="1"/>
  <c r="AM1820" i="1"/>
  <c r="AM2210" i="1"/>
  <c r="AM50" i="1"/>
  <c r="AM2209" i="1"/>
  <c r="AM1764" i="1"/>
  <c r="AM1765" i="1"/>
  <c r="AM2094" i="1"/>
  <c r="AM2037" i="1"/>
  <c r="AM520" i="1"/>
  <c r="AM2096" i="1"/>
  <c r="AM1888" i="1"/>
  <c r="AM1821" i="1"/>
  <c r="AM2035" i="1"/>
  <c r="AM1844" i="1"/>
  <c r="AM2208" i="1"/>
  <c r="AM2198" i="1"/>
  <c r="AM2199" i="1"/>
  <c r="AM2221" i="1"/>
  <c r="AM2183" i="1"/>
  <c r="AM2200" i="1"/>
  <c r="AM2203" i="1"/>
  <c r="AM2202" i="1"/>
  <c r="AM2222" i="1"/>
  <c r="AM1742" i="1"/>
  <c r="AM2187" i="1"/>
  <c r="AM2219" i="1"/>
  <c r="AM2141" i="1"/>
  <c r="AM1928" i="1"/>
  <c r="AM1542" i="1"/>
  <c r="AM392" i="1"/>
  <c r="AM1785" i="1"/>
  <c r="AM2142" i="1"/>
  <c r="AM2033" i="1"/>
  <c r="AM1543" i="1"/>
  <c r="AM393" i="1"/>
  <c r="AM1786" i="1"/>
  <c r="AM2143" i="1"/>
  <c r="AM1929" i="1"/>
  <c r="AM1544" i="1"/>
  <c r="AM394" i="1"/>
  <c r="AM1787" i="1"/>
  <c r="AM1889" i="1"/>
  <c r="AM1890" i="1"/>
  <c r="AM1891" i="1"/>
  <c r="AM1892" i="1"/>
  <c r="AM2167" i="1"/>
  <c r="AM2168" i="1"/>
  <c r="AM592" i="1"/>
  <c r="AM1048" i="1"/>
  <c r="AM170" i="1"/>
  <c r="AM173" i="1"/>
  <c r="AM682" i="1"/>
  <c r="AM1633" i="1"/>
  <c r="AM1150" i="1"/>
  <c r="AM1143" i="1"/>
  <c r="AM1127" i="1"/>
  <c r="AM1055" i="1"/>
  <c r="AM833" i="1"/>
  <c r="AM1423" i="1"/>
  <c r="AM1481" i="1"/>
  <c r="AM500" i="1"/>
  <c r="AM557" i="1"/>
  <c r="AM960" i="1"/>
  <c r="AM558" i="1"/>
  <c r="AM2213" i="1"/>
  <c r="AM779" i="1"/>
  <c r="AM1644" i="1"/>
  <c r="AM2164" i="1"/>
  <c r="AM1784" i="1"/>
  <c r="AM945" i="1"/>
  <c r="AM769" i="1"/>
  <c r="AM770" i="1"/>
  <c r="AM277" i="1"/>
  <c r="AM1572" i="1"/>
  <c r="AM225" i="1"/>
  <c r="AM213" i="1"/>
  <c r="AM219" i="1"/>
  <c r="AM952" i="1"/>
  <c r="AM1282" i="1"/>
  <c r="AM93" i="1"/>
  <c r="AM600" i="1"/>
  <c r="AM2177" i="1"/>
  <c r="AM1401" i="1"/>
  <c r="AM1399" i="1"/>
  <c r="AM1497" i="1"/>
  <c r="AM288" i="1"/>
  <c r="AM1174" i="1"/>
  <c r="AM593" i="1"/>
  <c r="AM2182" i="1"/>
  <c r="AM1590" i="1"/>
  <c r="AM1736" i="1"/>
  <c r="AM2215" i="1"/>
  <c r="AM1581" i="1"/>
  <c r="AM778" i="1"/>
  <c r="AM2089" i="1"/>
  <c r="AM1565" i="1"/>
  <c r="AM1505" i="1"/>
  <c r="AM233" i="1"/>
  <c r="AM2108" i="1"/>
  <c r="AM1585" i="1"/>
  <c r="AM323" i="1"/>
  <c r="AM49" i="1"/>
  <c r="AM1813" i="1"/>
  <c r="AM1814" i="1"/>
  <c r="AM2196" i="1"/>
  <c r="AM2109" i="1"/>
  <c r="AM798" i="1"/>
  <c r="AM335" i="1"/>
  <c r="AM41" i="1"/>
  <c r="AM1039" i="1"/>
  <c r="AM322" i="1"/>
  <c r="AM1817" i="1"/>
  <c r="AM495" i="1"/>
  <c r="AM992" i="1"/>
  <c r="AM1845" i="1"/>
  <c r="AM849" i="1"/>
  <c r="AM54" i="1"/>
  <c r="AM52" i="1"/>
  <c r="AM2045" i="1"/>
  <c r="AM1823" i="1"/>
  <c r="AM1822" i="1"/>
  <c r="AM1846" i="1"/>
  <c r="AM1741" i="1"/>
  <c r="AM762" i="1"/>
  <c r="AM761" i="1"/>
  <c r="AM1458" i="1"/>
  <c r="AM1402" i="1"/>
  <c r="AM814" i="1"/>
  <c r="AM1144" i="1"/>
  <c r="AM1883" i="1"/>
  <c r="AM1809" i="1"/>
  <c r="AM1377" i="1"/>
  <c r="AM1807" i="1"/>
  <c r="AM1808" i="1"/>
  <c r="AM1456" i="1"/>
  <c r="AM617" i="1"/>
  <c r="AM1395" i="1"/>
  <c r="AM298" i="1"/>
  <c r="AM634" i="1"/>
  <c r="AM633" i="1"/>
  <c r="AM657" i="1"/>
  <c r="AM632" i="1"/>
  <c r="AM333" i="1"/>
  <c r="AM438" i="1"/>
  <c r="AM1455" i="1"/>
  <c r="AM842" i="1"/>
  <c r="AM329" i="1"/>
  <c r="AM46" i="1"/>
  <c r="AM59" i="1"/>
  <c r="AM53" i="1"/>
  <c r="AM1948" i="1"/>
  <c r="AM1239" i="1"/>
  <c r="AM1040" i="1"/>
  <c r="AM244" i="1"/>
  <c r="AM1182" i="1"/>
  <c r="AM759" i="1"/>
  <c r="AM697" i="1"/>
  <c r="AM953" i="1"/>
  <c r="AM1041" i="1"/>
  <c r="AM1042" i="1"/>
  <c r="AM1043" i="1"/>
  <c r="AM1044" i="1"/>
  <c r="AM1045" i="1"/>
  <c r="AM1077" i="1"/>
  <c r="AM726" i="1"/>
  <c r="AM1963" i="1"/>
  <c r="AM507" i="1"/>
  <c r="AM568" i="1"/>
  <c r="AM1341" i="1"/>
  <c r="AM2004" i="1"/>
  <c r="AM2003" i="1"/>
  <c r="AM2005" i="1"/>
  <c r="AM2006" i="1"/>
  <c r="AM2007" i="1"/>
  <c r="AM2008" i="1"/>
  <c r="AM2009" i="1"/>
  <c r="AM2082" i="1"/>
  <c r="AM2081" i="1"/>
  <c r="AM2047" i="1"/>
  <c r="AM1435" i="1"/>
  <c r="AM1471" i="1"/>
  <c r="AM635" i="1"/>
  <c r="AM2080" i="1"/>
  <c r="AM1323" i="1"/>
  <c r="AM2077" i="1"/>
  <c r="AM1417" i="1"/>
  <c r="AM1478" i="1"/>
  <c r="AM829" i="1"/>
  <c r="AM1654" i="1"/>
  <c r="AM751" i="1"/>
  <c r="AM1432" i="1"/>
  <c r="AM1495" i="1"/>
  <c r="AM839" i="1"/>
  <c r="AM559" i="1"/>
  <c r="AM574" i="1"/>
  <c r="AM2110" i="1"/>
  <c r="AM250" i="1"/>
  <c r="AM1210" i="1"/>
  <c r="AM330" i="1"/>
  <c r="AM1237" i="1"/>
  <c r="AM1238" i="1"/>
  <c r="AM1147" i="1"/>
  <c r="AM1145" i="1"/>
  <c r="AM1146" i="1"/>
  <c r="AM1243" i="1"/>
  <c r="AM810" i="1"/>
  <c r="AM1242" i="1"/>
  <c r="AM1347" i="1"/>
  <c r="AM1493" i="1"/>
  <c r="AM1345" i="1"/>
  <c r="AM1236" i="1"/>
  <c r="AM618" i="1"/>
  <c r="AM1344" i="1"/>
  <c r="AM1343" i="1"/>
  <c r="AM1746" i="1"/>
  <c r="AM249" i="1"/>
  <c r="AM1781" i="1"/>
  <c r="AM256" i="1"/>
  <c r="AM1798" i="1"/>
  <c r="AM1779" i="1"/>
  <c r="AM567" i="1"/>
  <c r="AM575" i="1"/>
  <c r="AM316" i="1"/>
  <c r="AM1810" i="1"/>
  <c r="AM1229" i="1"/>
  <c r="AM1230" i="1"/>
  <c r="C43" i="1"/>
  <c r="A43" i="1"/>
  <c r="X43" i="1"/>
  <c r="AF43" i="1"/>
  <c r="AG43" i="1"/>
  <c r="AE43" i="1" s="1"/>
  <c r="AN43" i="1" l="1"/>
  <c r="AK43" i="1"/>
  <c r="AA43" i="1"/>
  <c r="C1600" i="1"/>
  <c r="D529" i="1"/>
  <c r="C529" i="1"/>
  <c r="D528" i="1"/>
  <c r="C528" i="1"/>
  <c r="D527" i="1"/>
  <c r="C527" i="1"/>
  <c r="D526" i="1"/>
  <c r="C526" i="1"/>
  <c r="D525" i="1"/>
  <c r="C525" i="1"/>
  <c r="A525" i="1"/>
  <c r="A526" i="1"/>
  <c r="A527" i="1"/>
  <c r="A528" i="1"/>
  <c r="A529" i="1"/>
  <c r="X525" i="1"/>
  <c r="X526" i="1"/>
  <c r="X527" i="1"/>
  <c r="X528" i="1"/>
  <c r="X529" i="1"/>
  <c r="AF525" i="1"/>
  <c r="AF526" i="1"/>
  <c r="AF527" i="1"/>
  <c r="AF528" i="1"/>
  <c r="AF529" i="1"/>
  <c r="AG525" i="1"/>
  <c r="AE525" i="1" s="1"/>
  <c r="AG526" i="1"/>
  <c r="AE526" i="1" s="1"/>
  <c r="AG527" i="1"/>
  <c r="AE527" i="1" s="1"/>
  <c r="AG528" i="1"/>
  <c r="AE528" i="1" s="1"/>
  <c r="AG529" i="1"/>
  <c r="AE529" i="1" s="1"/>
  <c r="D1970" i="1"/>
  <c r="C1970" i="1"/>
  <c r="D2083" i="1"/>
  <c r="C2083" i="1"/>
  <c r="D1969" i="1"/>
  <c r="C1969" i="1"/>
  <c r="D1968" i="1"/>
  <c r="C1968" i="1"/>
  <c r="D1967" i="1"/>
  <c r="C1967" i="1"/>
  <c r="A1967" i="1"/>
  <c r="A1968" i="1"/>
  <c r="A1969" i="1"/>
  <c r="A2083" i="1"/>
  <c r="A1970" i="1"/>
  <c r="X1967" i="1"/>
  <c r="X1968" i="1"/>
  <c r="X1969" i="1"/>
  <c r="X2083" i="1"/>
  <c r="X1970" i="1"/>
  <c r="AF1967" i="1"/>
  <c r="AF1968" i="1"/>
  <c r="AF1969" i="1"/>
  <c r="AF2083" i="1"/>
  <c r="AF1970" i="1"/>
  <c r="AG1967" i="1"/>
  <c r="AE1967" i="1" s="1"/>
  <c r="AG1968" i="1"/>
  <c r="AE1968" i="1" s="1"/>
  <c r="AG1969" i="1"/>
  <c r="AE1969" i="1" s="1"/>
  <c r="AG2083" i="1"/>
  <c r="AE2083" i="1" s="1"/>
  <c r="AG1970" i="1"/>
  <c r="AE1970" i="1" s="1"/>
  <c r="A1600" i="1"/>
  <c r="X1600" i="1"/>
  <c r="AF1600" i="1"/>
  <c r="AG1600" i="1"/>
  <c r="AE1600" i="1" s="1"/>
  <c r="D1600" i="1"/>
  <c r="A1604" i="1"/>
  <c r="X1604" i="1"/>
  <c r="AF1604" i="1"/>
  <c r="AG1604" i="1"/>
  <c r="AE1604" i="1" s="1"/>
  <c r="D1604" i="1"/>
  <c r="C1604" i="1"/>
  <c r="A1603" i="1"/>
  <c r="AF1603" i="1"/>
  <c r="AG1603" i="1"/>
  <c r="AE1603" i="1" s="1"/>
  <c r="D1603" i="1"/>
  <c r="C1603" i="1"/>
  <c r="A1626" i="1"/>
  <c r="X1626" i="1"/>
  <c r="AF1626" i="1"/>
  <c r="AG1626" i="1"/>
  <c r="AE1626" i="1" s="1"/>
  <c r="D1626" i="1"/>
  <c r="C1626" i="1"/>
  <c r="A1655" i="1"/>
  <c r="X1655" i="1"/>
  <c r="AF1655" i="1"/>
  <c r="AG1655" i="1"/>
  <c r="D1655" i="1"/>
  <c r="C1655" i="1"/>
  <c r="A1570" i="1"/>
  <c r="X1570" i="1"/>
  <c r="AF1570" i="1"/>
  <c r="AG1570" i="1"/>
  <c r="D1570" i="1"/>
  <c r="C1570" i="1"/>
  <c r="A1602" i="1"/>
  <c r="X1602" i="1"/>
  <c r="AF1602" i="1"/>
  <c r="AG1602" i="1"/>
  <c r="AE1602" i="1" s="1"/>
  <c r="A1981" i="1"/>
  <c r="X1981" i="1"/>
  <c r="AF1981" i="1"/>
  <c r="AG1981" i="1"/>
  <c r="AE1981" i="1" s="1"/>
  <c r="D1981" i="1"/>
  <c r="C1981" i="1"/>
  <c r="A1997" i="1"/>
  <c r="X1997" i="1"/>
  <c r="AF1997" i="1"/>
  <c r="AG1997" i="1"/>
  <c r="D1997" i="1"/>
  <c r="C1997" i="1"/>
  <c r="A398" i="1"/>
  <c r="X398" i="1"/>
  <c r="AF398" i="1"/>
  <c r="AG398" i="1"/>
  <c r="AE398" i="1" s="1"/>
  <c r="D398" i="1"/>
  <c r="C398" i="1"/>
  <c r="A412" i="1"/>
  <c r="X412" i="1"/>
  <c r="AF412" i="1"/>
  <c r="AG412" i="1"/>
  <c r="AE412" i="1" s="1"/>
  <c r="D412" i="1"/>
  <c r="C412" i="1"/>
  <c r="A463" i="1"/>
  <c r="X463" i="1"/>
  <c r="AF463" i="1"/>
  <c r="AG463" i="1"/>
  <c r="AE463" i="1" s="1"/>
  <c r="D463" i="1"/>
  <c r="C463" i="1"/>
  <c r="A444" i="1"/>
  <c r="X444" i="1"/>
  <c r="AF444" i="1"/>
  <c r="AG444" i="1"/>
  <c r="AE444" i="1" s="1"/>
  <c r="D444" i="1"/>
  <c r="C444" i="1"/>
  <c r="A443" i="1"/>
  <c r="X443" i="1"/>
  <c r="AF443" i="1"/>
  <c r="AG443" i="1"/>
  <c r="AE443" i="1" s="1"/>
  <c r="D443" i="1"/>
  <c r="C443" i="1"/>
  <c r="A442" i="1"/>
  <c r="X442" i="1"/>
  <c r="AF442" i="1"/>
  <c r="AG442" i="1"/>
  <c r="AE442" i="1" s="1"/>
  <c r="D442" i="1"/>
  <c r="C442" i="1"/>
  <c r="D1951" i="1"/>
  <c r="C1951" i="1"/>
  <c r="D962" i="1"/>
  <c r="C962" i="1"/>
  <c r="D1747" i="1"/>
  <c r="C1747" i="1"/>
  <c r="D1952" i="1"/>
  <c r="C1952" i="1"/>
  <c r="D1950" i="1"/>
  <c r="C1950" i="1"/>
  <c r="A1747" i="1"/>
  <c r="X1747" i="1"/>
  <c r="AF1747" i="1"/>
  <c r="AG1747" i="1"/>
  <c r="AE1747" i="1" s="1"/>
  <c r="A1952" i="1"/>
  <c r="X1952" i="1"/>
  <c r="AF1952" i="1"/>
  <c r="AG1952" i="1"/>
  <c r="AE1952" i="1" s="1"/>
  <c r="A1951" i="1"/>
  <c r="X1951" i="1"/>
  <c r="AF1951" i="1"/>
  <c r="AG1951" i="1"/>
  <c r="AE1951" i="1" s="1"/>
  <c r="A1950" i="1"/>
  <c r="X1950" i="1"/>
  <c r="AF1950" i="1"/>
  <c r="AG1950" i="1"/>
  <c r="AE1950" i="1" s="1"/>
  <c r="AN1997" i="1" l="1"/>
  <c r="AE1997" i="1"/>
  <c r="AN1570" i="1"/>
  <c r="AE1570" i="1"/>
  <c r="AN1655" i="1"/>
  <c r="AE1655" i="1"/>
  <c r="AK527" i="1"/>
  <c r="AA1970" i="1"/>
  <c r="AA2083" i="1"/>
  <c r="AA1969" i="1"/>
  <c r="AA527" i="1"/>
  <c r="AK1951" i="1"/>
  <c r="AA1952" i="1"/>
  <c r="AK1952" i="1"/>
  <c r="AA1747" i="1"/>
  <c r="AA1950" i="1"/>
  <c r="AK1950" i="1"/>
  <c r="AK444" i="1"/>
  <c r="AK1997" i="1"/>
  <c r="AK1626" i="1"/>
  <c r="AK1970" i="1"/>
  <c r="AA526" i="1"/>
  <c r="AK526" i="1"/>
  <c r="AK2083" i="1"/>
  <c r="AA525" i="1"/>
  <c r="AK525" i="1"/>
  <c r="AK463" i="1"/>
  <c r="AK1981" i="1"/>
  <c r="AA1602" i="1"/>
  <c r="AK1602" i="1"/>
  <c r="AK1603" i="1"/>
  <c r="AK1969" i="1"/>
  <c r="AK442" i="1"/>
  <c r="AA1968" i="1"/>
  <c r="AK1968" i="1"/>
  <c r="AK1570" i="1"/>
  <c r="AA1604" i="1"/>
  <c r="AK1604" i="1"/>
  <c r="AA1967" i="1"/>
  <c r="AK1967" i="1"/>
  <c r="AK443" i="1"/>
  <c r="AK1600" i="1"/>
  <c r="AA529" i="1"/>
  <c r="AK529" i="1"/>
  <c r="AK1655" i="1"/>
  <c r="AK528" i="1"/>
  <c r="AA1600" i="1"/>
  <c r="AA528" i="1"/>
  <c r="AA1981" i="1"/>
  <c r="AA1626" i="1"/>
  <c r="AA1603" i="1"/>
  <c r="AA1570" i="1"/>
  <c r="AA1655" i="1"/>
  <c r="AA1997" i="1"/>
  <c r="AA412" i="1"/>
  <c r="AA398" i="1"/>
  <c r="AA463" i="1"/>
  <c r="AA444" i="1"/>
  <c r="AA443" i="1"/>
  <c r="AA442" i="1"/>
  <c r="AA1951" i="1"/>
  <c r="A1539" i="1" l="1"/>
  <c r="X1539" i="1"/>
  <c r="AF1539" i="1"/>
  <c r="AG1539" i="1"/>
  <c r="AE1539" i="1" s="1"/>
  <c r="D2124" i="1"/>
  <c r="C2124" i="1"/>
  <c r="A2124" i="1"/>
  <c r="X2124" i="1"/>
  <c r="AF2124" i="1"/>
  <c r="AG2124" i="1"/>
  <c r="AE2124" i="1" s="1"/>
  <c r="AK2124" i="1" l="1"/>
  <c r="AK1539" i="1"/>
  <c r="AA1539" i="1"/>
  <c r="AA2124" i="1"/>
  <c r="D902" i="1" l="1"/>
  <c r="C902" i="1"/>
  <c r="D904" i="1"/>
  <c r="C904" i="1"/>
  <c r="D906" i="1"/>
  <c r="C906" i="1"/>
  <c r="D901" i="1"/>
  <c r="C901" i="1"/>
  <c r="D900" i="1"/>
  <c r="C900" i="1"/>
  <c r="D905" i="1"/>
  <c r="C905" i="1"/>
  <c r="D903" i="1"/>
  <c r="C903" i="1"/>
  <c r="D899" i="1"/>
  <c r="C899" i="1"/>
  <c r="D896" i="1"/>
  <c r="C896" i="1"/>
  <c r="D897" i="1"/>
  <c r="C897" i="1"/>
  <c r="D898" i="1"/>
  <c r="C898" i="1"/>
  <c r="D892" i="1"/>
  <c r="C892" i="1"/>
  <c r="D893" i="1"/>
  <c r="C893" i="1"/>
  <c r="D38" i="1"/>
  <c r="C38" i="1"/>
  <c r="D894" i="1"/>
  <c r="C894" i="1"/>
  <c r="D890" i="1"/>
  <c r="C890" i="1"/>
  <c r="D895" i="1"/>
  <c r="C895" i="1"/>
  <c r="D891" i="1"/>
  <c r="C891" i="1"/>
  <c r="A906" i="1"/>
  <c r="A904" i="1"/>
  <c r="A902" i="1"/>
  <c r="X906" i="1"/>
  <c r="X904" i="1"/>
  <c r="X902" i="1"/>
  <c r="AF906" i="1"/>
  <c r="AF904" i="1"/>
  <c r="AF902" i="1"/>
  <c r="AG906" i="1"/>
  <c r="AE906" i="1" s="1"/>
  <c r="AG904" i="1"/>
  <c r="AE904" i="1" s="1"/>
  <c r="AG902" i="1"/>
  <c r="AE902" i="1" s="1"/>
  <c r="A901" i="1"/>
  <c r="X901" i="1"/>
  <c r="AF901" i="1"/>
  <c r="AG901" i="1"/>
  <c r="AE901" i="1" s="1"/>
  <c r="A905" i="1"/>
  <c r="A900" i="1"/>
  <c r="X905" i="1"/>
  <c r="X900" i="1"/>
  <c r="AF905" i="1"/>
  <c r="AF900" i="1"/>
  <c r="AG905" i="1"/>
  <c r="AE905" i="1" s="1"/>
  <c r="AG900" i="1"/>
  <c r="AE900" i="1" s="1"/>
  <c r="A903" i="1"/>
  <c r="X903" i="1"/>
  <c r="AF903" i="1"/>
  <c r="AG903" i="1"/>
  <c r="AE903" i="1" s="1"/>
  <c r="A899" i="1"/>
  <c r="X899" i="1"/>
  <c r="AF899" i="1"/>
  <c r="AG899" i="1"/>
  <c r="AE899" i="1" s="1"/>
  <c r="A896" i="1"/>
  <c r="X896" i="1"/>
  <c r="AF896" i="1"/>
  <c r="AG896" i="1"/>
  <c r="AE896" i="1" s="1"/>
  <c r="A897" i="1"/>
  <c r="X897" i="1"/>
  <c r="AF897" i="1"/>
  <c r="AG897" i="1"/>
  <c r="AE897" i="1" s="1"/>
  <c r="A898" i="1"/>
  <c r="X898" i="1"/>
  <c r="AF898" i="1"/>
  <c r="AG898" i="1"/>
  <c r="AE898" i="1" s="1"/>
  <c r="A892" i="1"/>
  <c r="X892" i="1"/>
  <c r="AF892" i="1"/>
  <c r="AG892" i="1"/>
  <c r="AE892" i="1" s="1"/>
  <c r="A38" i="1"/>
  <c r="A893" i="1"/>
  <c r="X38" i="1"/>
  <c r="X893" i="1"/>
  <c r="AF38" i="1"/>
  <c r="AF893" i="1"/>
  <c r="AG38" i="1"/>
  <c r="AE38" i="1" s="1"/>
  <c r="AG893" i="1"/>
  <c r="AE893" i="1" s="1"/>
  <c r="A891" i="1"/>
  <c r="A895" i="1"/>
  <c r="A890" i="1"/>
  <c r="A894" i="1"/>
  <c r="X891" i="1"/>
  <c r="X895" i="1"/>
  <c r="X890" i="1"/>
  <c r="X894" i="1"/>
  <c r="AF891" i="1"/>
  <c r="AF895" i="1"/>
  <c r="AF890" i="1"/>
  <c r="AF894" i="1"/>
  <c r="AG891" i="1"/>
  <c r="AE891" i="1" s="1"/>
  <c r="AG895" i="1"/>
  <c r="AE895" i="1" s="1"/>
  <c r="AG890" i="1"/>
  <c r="AE890" i="1" s="1"/>
  <c r="AG894" i="1"/>
  <c r="AE894" i="1" s="1"/>
  <c r="D915" i="1"/>
  <c r="C915" i="1"/>
  <c r="D973" i="1"/>
  <c r="C973" i="1"/>
  <c r="D965" i="1"/>
  <c r="C965" i="1"/>
  <c r="D974" i="1"/>
  <c r="C974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4" i="1"/>
  <c r="C964" i="1"/>
  <c r="D963" i="1"/>
  <c r="C963" i="1"/>
  <c r="D966" i="1"/>
  <c r="C966" i="1"/>
  <c r="A970" i="1"/>
  <c r="A971" i="1"/>
  <c r="A972" i="1"/>
  <c r="A974" i="1"/>
  <c r="A965" i="1"/>
  <c r="A973" i="1"/>
  <c r="A915" i="1"/>
  <c r="X970" i="1"/>
  <c r="X971" i="1"/>
  <c r="X972" i="1"/>
  <c r="X974" i="1"/>
  <c r="X965" i="1"/>
  <c r="X973" i="1"/>
  <c r="X915" i="1"/>
  <c r="AF970" i="1"/>
  <c r="AF971" i="1"/>
  <c r="AF972" i="1"/>
  <c r="AF974" i="1"/>
  <c r="AF965" i="1"/>
  <c r="AF973" i="1"/>
  <c r="AF915" i="1"/>
  <c r="AG970" i="1"/>
  <c r="AG971" i="1"/>
  <c r="AG972" i="1"/>
  <c r="AG974" i="1"/>
  <c r="AG965" i="1"/>
  <c r="AG973" i="1"/>
  <c r="AG915" i="1"/>
  <c r="A966" i="1"/>
  <c r="A963" i="1"/>
  <c r="A964" i="1"/>
  <c r="A962" i="1"/>
  <c r="A967" i="1"/>
  <c r="A968" i="1"/>
  <c r="A969" i="1"/>
  <c r="X966" i="1"/>
  <c r="X963" i="1"/>
  <c r="X964" i="1"/>
  <c r="X962" i="1"/>
  <c r="X967" i="1"/>
  <c r="X968" i="1"/>
  <c r="X969" i="1"/>
  <c r="AF966" i="1"/>
  <c r="AF963" i="1"/>
  <c r="AF964" i="1"/>
  <c r="AF962" i="1"/>
  <c r="AF967" i="1"/>
  <c r="AF968" i="1"/>
  <c r="AF969" i="1"/>
  <c r="AG966" i="1"/>
  <c r="AG963" i="1"/>
  <c r="AG964" i="1"/>
  <c r="AG962" i="1"/>
  <c r="AG967" i="1"/>
  <c r="AG968" i="1"/>
  <c r="AG969" i="1"/>
  <c r="AN969" i="1" l="1"/>
  <c r="AE969" i="1"/>
  <c r="AN968" i="1"/>
  <c r="AE968" i="1"/>
  <c r="AN967" i="1"/>
  <c r="AE967" i="1"/>
  <c r="AN962" i="1"/>
  <c r="AE962" i="1"/>
  <c r="AN964" i="1"/>
  <c r="AE964" i="1"/>
  <c r="AN963" i="1"/>
  <c r="AE963" i="1"/>
  <c r="AN966" i="1"/>
  <c r="AE966" i="1"/>
  <c r="AN915" i="1"/>
  <c r="AE915" i="1"/>
  <c r="AN973" i="1"/>
  <c r="AE973" i="1"/>
  <c r="AN965" i="1"/>
  <c r="AE965" i="1"/>
  <c r="AN974" i="1"/>
  <c r="AE974" i="1"/>
  <c r="AN972" i="1"/>
  <c r="AE972" i="1"/>
  <c r="AN971" i="1"/>
  <c r="AE971" i="1"/>
  <c r="AN970" i="1"/>
  <c r="AE970" i="1"/>
  <c r="AA969" i="1"/>
  <c r="AK969" i="1"/>
  <c r="AA915" i="1"/>
  <c r="AK915" i="1"/>
  <c r="AA891" i="1"/>
  <c r="AA890" i="1"/>
  <c r="AA895" i="1"/>
  <c r="AK968" i="1"/>
  <c r="AK967" i="1"/>
  <c r="AA962" i="1"/>
  <c r="AK962" i="1"/>
  <c r="AA964" i="1"/>
  <c r="AK964" i="1"/>
  <c r="AK963" i="1"/>
  <c r="AA966" i="1"/>
  <c r="AK966" i="1"/>
  <c r="AK973" i="1"/>
  <c r="AA965" i="1"/>
  <c r="AK965" i="1"/>
  <c r="AA974" i="1"/>
  <c r="AK974" i="1"/>
  <c r="AK972" i="1"/>
  <c r="AA971" i="1"/>
  <c r="AK971" i="1"/>
  <c r="AA970" i="1"/>
  <c r="AK970" i="1"/>
  <c r="AK894" i="1"/>
  <c r="AK890" i="1"/>
  <c r="AK895" i="1"/>
  <c r="AK891" i="1"/>
  <c r="AK893" i="1"/>
  <c r="AA38" i="1"/>
  <c r="AK38" i="1"/>
  <c r="AK892" i="1"/>
  <c r="AA898" i="1"/>
  <c r="AK898" i="1"/>
  <c r="AA897" i="1"/>
  <c r="AK897" i="1"/>
  <c r="AK896" i="1"/>
  <c r="AK899" i="1"/>
  <c r="AA903" i="1"/>
  <c r="AK903" i="1"/>
  <c r="AK900" i="1"/>
  <c r="AA905" i="1"/>
  <c r="AK905" i="1"/>
  <c r="AA901" i="1"/>
  <c r="AK901" i="1"/>
  <c r="AA902" i="1"/>
  <c r="AK902" i="1"/>
  <c r="AA904" i="1"/>
  <c r="AK904" i="1"/>
  <c r="AA906" i="1"/>
  <c r="AK906" i="1"/>
  <c r="AA894" i="1"/>
  <c r="AA893" i="1"/>
  <c r="AA892" i="1"/>
  <c r="AA896" i="1"/>
  <c r="AA899" i="1"/>
  <c r="AA972" i="1"/>
  <c r="AA900" i="1"/>
  <c r="AA967" i="1"/>
  <c r="AA968" i="1"/>
  <c r="AA963" i="1"/>
  <c r="AA973" i="1"/>
  <c r="A1229" i="1"/>
  <c r="A1230" i="1"/>
  <c r="X1229" i="1"/>
  <c r="X1230" i="1"/>
  <c r="AF1229" i="1"/>
  <c r="AF1230" i="1"/>
  <c r="AG1229" i="1"/>
  <c r="AE1229" i="1" s="1"/>
  <c r="AG1230" i="1"/>
  <c r="AE1230" i="1" s="1"/>
  <c r="AA1230" i="1" l="1"/>
  <c r="AK1230" i="1"/>
  <c r="AA1229" i="1"/>
  <c r="AK1229" i="1"/>
  <c r="D1810" i="1"/>
  <c r="C1810" i="1"/>
  <c r="A1810" i="1" l="1"/>
  <c r="X1810" i="1"/>
  <c r="AF1810" i="1"/>
  <c r="AG1810" i="1"/>
  <c r="AE1810" i="1" s="1"/>
  <c r="AK1810" i="1" l="1"/>
  <c r="AA1810" i="1"/>
  <c r="D505" i="1" l="1"/>
  <c r="C505" i="1"/>
  <c r="A505" i="1"/>
  <c r="X505" i="1"/>
  <c r="AF505" i="1"/>
  <c r="AG505" i="1"/>
  <c r="AE505" i="1" s="1"/>
  <c r="C2101" i="1"/>
  <c r="D2101" i="1"/>
  <c r="C2051" i="1"/>
  <c r="D2051" i="1"/>
  <c r="C2102" i="1"/>
  <c r="D2102" i="1"/>
  <c r="C1755" i="1"/>
  <c r="D1755" i="1"/>
  <c r="C1752" i="1"/>
  <c r="D1752" i="1"/>
  <c r="C1750" i="1"/>
  <c r="D1750" i="1"/>
  <c r="C1751" i="1"/>
  <c r="D1751" i="1"/>
  <c r="C2113" i="1"/>
  <c r="D2113" i="1"/>
  <c r="C1748" i="1"/>
  <c r="D1748" i="1"/>
  <c r="C1599" i="1"/>
  <c r="D1599" i="1"/>
  <c r="C1749" i="1"/>
  <c r="D1749" i="1"/>
  <c r="C2030" i="1"/>
  <c r="D2030" i="1"/>
  <c r="C1923" i="1"/>
  <c r="D1923" i="1"/>
  <c r="D2050" i="1"/>
  <c r="C2050" i="1"/>
  <c r="A2050" i="1"/>
  <c r="A2101" i="1"/>
  <c r="A2051" i="1"/>
  <c r="A2102" i="1"/>
  <c r="A1755" i="1"/>
  <c r="A1752" i="1"/>
  <c r="A1750" i="1"/>
  <c r="A1751" i="1"/>
  <c r="A2113" i="1"/>
  <c r="A1748" i="1"/>
  <c r="A1599" i="1"/>
  <c r="A1749" i="1"/>
  <c r="A2030" i="1"/>
  <c r="A1923" i="1"/>
  <c r="X2050" i="1"/>
  <c r="X2101" i="1"/>
  <c r="X2051" i="1"/>
  <c r="X2102" i="1"/>
  <c r="X1755" i="1"/>
  <c r="X1752" i="1"/>
  <c r="X1750" i="1"/>
  <c r="X1751" i="1"/>
  <c r="X2113" i="1"/>
  <c r="X1748" i="1"/>
  <c r="X1599" i="1"/>
  <c r="X1749" i="1"/>
  <c r="X2030" i="1"/>
  <c r="X1923" i="1"/>
  <c r="AF2050" i="1"/>
  <c r="AF2101" i="1"/>
  <c r="AF2051" i="1"/>
  <c r="AF2102" i="1"/>
  <c r="AF1755" i="1"/>
  <c r="AF1752" i="1"/>
  <c r="AF1750" i="1"/>
  <c r="AF1751" i="1"/>
  <c r="AF2113" i="1"/>
  <c r="AF1748" i="1"/>
  <c r="AF1599" i="1"/>
  <c r="AF1749" i="1"/>
  <c r="AF2030" i="1"/>
  <c r="AF1923" i="1"/>
  <c r="AG2050" i="1"/>
  <c r="AE2050" i="1" s="1"/>
  <c r="AG2101" i="1"/>
  <c r="AE2101" i="1" s="1"/>
  <c r="AG2051" i="1"/>
  <c r="AE2051" i="1" s="1"/>
  <c r="AG2102" i="1"/>
  <c r="AE2102" i="1" s="1"/>
  <c r="AG1755" i="1"/>
  <c r="AE1755" i="1" s="1"/>
  <c r="AG1752" i="1"/>
  <c r="AE1752" i="1" s="1"/>
  <c r="AG1750" i="1"/>
  <c r="AE1750" i="1" s="1"/>
  <c r="AG1751" i="1"/>
  <c r="AE1751" i="1" s="1"/>
  <c r="AG2113" i="1"/>
  <c r="AG1748" i="1"/>
  <c r="AE1748" i="1" s="1"/>
  <c r="AG1599" i="1"/>
  <c r="AE1599" i="1" s="1"/>
  <c r="AG1749" i="1"/>
  <c r="AE1749" i="1" s="1"/>
  <c r="AG2030" i="1"/>
  <c r="AG1923" i="1"/>
  <c r="AE1923" i="1" s="1"/>
  <c r="A316" i="1"/>
  <c r="X316" i="1"/>
  <c r="AF316" i="1"/>
  <c r="AG316" i="1"/>
  <c r="AE316" i="1" s="1"/>
  <c r="AN2030" i="1" l="1"/>
  <c r="AE2030" i="1"/>
  <c r="AN2113" i="1"/>
  <c r="AE2113" i="1"/>
  <c r="AK1923" i="1"/>
  <c r="AK2030" i="1"/>
  <c r="AK1749" i="1"/>
  <c r="AK1599" i="1"/>
  <c r="AK1751" i="1"/>
  <c r="AK1752" i="1"/>
  <c r="AK2102" i="1"/>
  <c r="AK2051" i="1"/>
  <c r="AA1750" i="1"/>
  <c r="AA2051" i="1"/>
  <c r="AA1751" i="1"/>
  <c r="AA1755" i="1"/>
  <c r="AA1923" i="1"/>
  <c r="AA2030" i="1"/>
  <c r="AA1752" i="1"/>
  <c r="AA1749" i="1"/>
  <c r="AA1599" i="1"/>
  <c r="AA2102" i="1"/>
  <c r="AK316" i="1"/>
  <c r="AA1748" i="1"/>
  <c r="AK1748" i="1"/>
  <c r="AA2113" i="1"/>
  <c r="AK2113" i="1"/>
  <c r="AK1750" i="1"/>
  <c r="AA2101" i="1"/>
  <c r="AK2101" i="1"/>
  <c r="AA2050" i="1"/>
  <c r="AK2050" i="1"/>
  <c r="AA505" i="1"/>
  <c r="AK505" i="1"/>
  <c r="AA316" i="1"/>
  <c r="A575" i="1" l="1"/>
  <c r="X575" i="1"/>
  <c r="AF575" i="1"/>
  <c r="AG575" i="1"/>
  <c r="AE575" i="1" s="1"/>
  <c r="D40" i="1"/>
  <c r="C40" i="1"/>
  <c r="D441" i="1"/>
  <c r="C441" i="1"/>
  <c r="D440" i="1"/>
  <c r="C440" i="1"/>
  <c r="D439" i="1"/>
  <c r="C439" i="1"/>
  <c r="A441" i="1"/>
  <c r="X441" i="1"/>
  <c r="AF441" i="1"/>
  <c r="AG441" i="1"/>
  <c r="AE441" i="1" s="1"/>
  <c r="A440" i="1"/>
  <c r="X440" i="1"/>
  <c r="AF440" i="1"/>
  <c r="AG440" i="1"/>
  <c r="AE440" i="1" s="1"/>
  <c r="A439" i="1"/>
  <c r="X439" i="1"/>
  <c r="AF439" i="1"/>
  <c r="AG439" i="1"/>
  <c r="AE439" i="1" s="1"/>
  <c r="A567" i="1"/>
  <c r="X567" i="1"/>
  <c r="AF567" i="1"/>
  <c r="AG567" i="1"/>
  <c r="AE567" i="1" s="1"/>
  <c r="A1779" i="1"/>
  <c r="X1779" i="1"/>
  <c r="AF1779" i="1"/>
  <c r="AG1779" i="1"/>
  <c r="AE1779" i="1" s="1"/>
  <c r="AK1779" i="1" l="1"/>
  <c r="AK567" i="1"/>
  <c r="AK439" i="1"/>
  <c r="AA440" i="1"/>
  <c r="AK440" i="1"/>
  <c r="AK441" i="1"/>
  <c r="AK575" i="1"/>
  <c r="AA575" i="1"/>
  <c r="AA439" i="1"/>
  <c r="AA441" i="1"/>
  <c r="AA567" i="1"/>
  <c r="AA1779" i="1"/>
  <c r="A1798" i="1" l="1"/>
  <c r="X1798" i="1"/>
  <c r="AF1798" i="1"/>
  <c r="AG1798" i="1"/>
  <c r="AE1798" i="1" s="1"/>
  <c r="D256" i="1"/>
  <c r="C256" i="1"/>
  <c r="D2188" i="1"/>
  <c r="C2188" i="1"/>
  <c r="A256" i="1"/>
  <c r="X256" i="1"/>
  <c r="AF256" i="1"/>
  <c r="AG256" i="1"/>
  <c r="AE256" i="1" s="1"/>
  <c r="AK256" i="1" l="1"/>
  <c r="AK1798" i="1"/>
  <c r="AA1798" i="1"/>
  <c r="AA256" i="1"/>
  <c r="A1781" i="1" l="1"/>
  <c r="X1781" i="1"/>
  <c r="AF1781" i="1"/>
  <c r="AG1781" i="1"/>
  <c r="AE1781" i="1" s="1"/>
  <c r="A249" i="1"/>
  <c r="X249" i="1"/>
  <c r="AF249" i="1"/>
  <c r="AG249" i="1"/>
  <c r="AE249" i="1" s="1"/>
  <c r="AA249" i="1" l="1"/>
  <c r="AK249" i="1"/>
  <c r="AA1781" i="1"/>
  <c r="AK1781" i="1"/>
  <c r="A1746" i="1"/>
  <c r="X1746" i="1"/>
  <c r="AF1746" i="1"/>
  <c r="AG1746" i="1"/>
  <c r="AE1746" i="1" s="1"/>
  <c r="D1343" i="1"/>
  <c r="C1343" i="1"/>
  <c r="A1343" i="1"/>
  <c r="X1343" i="1"/>
  <c r="AF1343" i="1"/>
  <c r="AG1343" i="1"/>
  <c r="AE1343" i="1" s="1"/>
  <c r="A1344" i="1"/>
  <c r="X1344" i="1"/>
  <c r="AF1344" i="1"/>
  <c r="AG1344" i="1"/>
  <c r="AE1344" i="1" s="1"/>
  <c r="P27" i="14"/>
  <c r="L27" i="14"/>
  <c r="A618" i="1"/>
  <c r="X618" i="1"/>
  <c r="AF618" i="1"/>
  <c r="AG618" i="1"/>
  <c r="AE618" i="1" s="1"/>
  <c r="AK618" i="1" l="1"/>
  <c r="AA1344" i="1"/>
  <c r="AK1344" i="1"/>
  <c r="AA1343" i="1"/>
  <c r="AK1343" i="1"/>
  <c r="AK1746" i="1"/>
  <c r="AA1746" i="1"/>
  <c r="I27" i="14"/>
  <c r="C27" i="14" s="1"/>
  <c r="AA618" i="1"/>
  <c r="A1236" i="1"/>
  <c r="X1236" i="1"/>
  <c r="AF1236" i="1"/>
  <c r="AG1236" i="1"/>
  <c r="AE1236" i="1" s="1"/>
  <c r="AK1236" i="1" l="1"/>
  <c r="AA1236" i="1"/>
  <c r="L19" i="14" l="1"/>
  <c r="D1345" i="1"/>
  <c r="C1345" i="1"/>
  <c r="D1493" i="1"/>
  <c r="C1493" i="1"/>
  <c r="D1347" i="1"/>
  <c r="C1347" i="1"/>
  <c r="A1345" i="1"/>
  <c r="X1345" i="1"/>
  <c r="AF1345" i="1"/>
  <c r="AG1345" i="1"/>
  <c r="AE1345" i="1" s="1"/>
  <c r="A1493" i="1"/>
  <c r="X1493" i="1"/>
  <c r="AF1493" i="1"/>
  <c r="AG1493" i="1"/>
  <c r="AE1493" i="1" s="1"/>
  <c r="A1347" i="1"/>
  <c r="X1347" i="1"/>
  <c r="AF1347" i="1"/>
  <c r="AG1347" i="1"/>
  <c r="AE1347" i="1" s="1"/>
  <c r="A400" i="1"/>
  <c r="X400" i="1"/>
  <c r="AF400" i="1"/>
  <c r="AG400" i="1"/>
  <c r="AE400" i="1" s="1"/>
  <c r="A1242" i="1"/>
  <c r="X1242" i="1"/>
  <c r="AF1242" i="1"/>
  <c r="AG1242" i="1"/>
  <c r="AE1242" i="1" s="1"/>
  <c r="A1547" i="1"/>
  <c r="X1547" i="1"/>
  <c r="AF1547" i="1"/>
  <c r="AG1547" i="1"/>
  <c r="AE1547" i="1" s="1"/>
  <c r="AK1547" i="1" l="1"/>
  <c r="AK400" i="1"/>
  <c r="AK1347" i="1"/>
  <c r="AK1493" i="1"/>
  <c r="AK1345" i="1"/>
  <c r="AA1242" i="1"/>
  <c r="AA1345" i="1"/>
  <c r="AA1493" i="1"/>
  <c r="AA1347" i="1"/>
  <c r="AA400" i="1"/>
  <c r="AK1242" i="1"/>
  <c r="AA1547" i="1"/>
  <c r="A810" i="1" l="1"/>
  <c r="X810" i="1"/>
  <c r="AF810" i="1"/>
  <c r="AG810" i="1"/>
  <c r="AE810" i="1" s="1"/>
  <c r="AK810" i="1" l="1"/>
  <c r="AA810" i="1"/>
  <c r="A1243" i="1" l="1"/>
  <c r="X1243" i="1"/>
  <c r="AF1243" i="1"/>
  <c r="AG1243" i="1"/>
  <c r="AE1243" i="1" s="1"/>
  <c r="A1146" i="1"/>
  <c r="X1146" i="1"/>
  <c r="AF1146" i="1"/>
  <c r="AG1146" i="1"/>
  <c r="AE1146" i="1" s="1"/>
  <c r="A1145" i="1"/>
  <c r="X1145" i="1"/>
  <c r="AF1145" i="1"/>
  <c r="AG1145" i="1"/>
  <c r="AE1145" i="1" s="1"/>
  <c r="A1147" i="1"/>
  <c r="X1147" i="1"/>
  <c r="AF1147" i="1"/>
  <c r="AG1147" i="1"/>
  <c r="AE1147" i="1" s="1"/>
  <c r="A1238" i="1"/>
  <c r="X1238" i="1"/>
  <c r="AF1238" i="1"/>
  <c r="AG1238" i="1"/>
  <c r="AE1238" i="1" s="1"/>
  <c r="A1237" i="1"/>
  <c r="X1237" i="1"/>
  <c r="AF1237" i="1"/>
  <c r="AG1237" i="1"/>
  <c r="AE1237" i="1" s="1"/>
  <c r="A1616" i="1"/>
  <c r="X1616" i="1"/>
  <c r="AF1616" i="1"/>
  <c r="AG1616" i="1"/>
  <c r="AE1616" i="1" s="1"/>
  <c r="A1611" i="1"/>
  <c r="X1611" i="1"/>
  <c r="AF1611" i="1"/>
  <c r="AG1611" i="1"/>
  <c r="AE1611" i="1" s="1"/>
  <c r="A1610" i="1"/>
  <c r="X1610" i="1"/>
  <c r="AF1610" i="1"/>
  <c r="AG1610" i="1"/>
  <c r="AE1610" i="1" s="1"/>
  <c r="A1609" i="1"/>
  <c r="X1609" i="1"/>
  <c r="AF1609" i="1"/>
  <c r="AG1609" i="1"/>
  <c r="AE1609" i="1" s="1"/>
  <c r="A1608" i="1"/>
  <c r="X1608" i="1"/>
  <c r="AF1608" i="1"/>
  <c r="AG1608" i="1"/>
  <c r="AE1608" i="1" s="1"/>
  <c r="A506" i="1"/>
  <c r="X506" i="1"/>
  <c r="AF506" i="1"/>
  <c r="AG506" i="1"/>
  <c r="AE506" i="1" s="1"/>
  <c r="A401" i="1"/>
  <c r="X401" i="1"/>
  <c r="AF401" i="1"/>
  <c r="AG401" i="1"/>
  <c r="AE401" i="1" s="1"/>
  <c r="A454" i="1"/>
  <c r="X454" i="1"/>
  <c r="AF454" i="1"/>
  <c r="AG454" i="1"/>
  <c r="AE454" i="1" s="1"/>
  <c r="A455" i="1"/>
  <c r="X455" i="1"/>
  <c r="AF455" i="1"/>
  <c r="AG455" i="1"/>
  <c r="AE455" i="1" s="1"/>
  <c r="A330" i="1"/>
  <c r="X330" i="1"/>
  <c r="AF330" i="1"/>
  <c r="AG330" i="1"/>
  <c r="AE330" i="1" s="1"/>
  <c r="A1210" i="1"/>
  <c r="X1210" i="1"/>
  <c r="AF1210" i="1"/>
  <c r="AG1210" i="1"/>
  <c r="AE1210" i="1" s="1"/>
  <c r="A250" i="1"/>
  <c r="X250" i="1"/>
  <c r="AF250" i="1"/>
  <c r="AG250" i="1"/>
  <c r="AE250" i="1" s="1"/>
  <c r="AK250" i="1" l="1"/>
  <c r="AK455" i="1"/>
  <c r="AK454" i="1"/>
  <c r="AK401" i="1"/>
  <c r="AK506" i="1"/>
  <c r="AK1608" i="1"/>
  <c r="AA1609" i="1"/>
  <c r="AK1609" i="1"/>
  <c r="AK1610" i="1"/>
  <c r="AK1611" i="1"/>
  <c r="AK1616" i="1"/>
  <c r="AK1237" i="1"/>
  <c r="AK1238" i="1"/>
  <c r="AK1147" i="1"/>
  <c r="AK1145" i="1"/>
  <c r="AK1146" i="1"/>
  <c r="AA1238" i="1"/>
  <c r="AA1146" i="1"/>
  <c r="AA1145" i="1"/>
  <c r="AA1243" i="1"/>
  <c r="AK1243" i="1"/>
  <c r="AA1237" i="1"/>
  <c r="AA1147" i="1"/>
  <c r="AA1616" i="1"/>
  <c r="AA1611" i="1"/>
  <c r="AA1610" i="1"/>
  <c r="AA1608" i="1"/>
  <c r="AA506" i="1"/>
  <c r="AA401" i="1"/>
  <c r="AA454" i="1"/>
  <c r="AA455" i="1"/>
  <c r="AA330" i="1"/>
  <c r="AK330" i="1"/>
  <c r="AA1210" i="1"/>
  <c r="AK1210" i="1"/>
  <c r="AA250" i="1"/>
  <c r="A2110" i="1" l="1"/>
  <c r="X2110" i="1"/>
  <c r="AF2110" i="1"/>
  <c r="AG2110" i="1"/>
  <c r="AE2110" i="1" s="1"/>
  <c r="A315" i="1"/>
  <c r="X315" i="1"/>
  <c r="AF315" i="1"/>
  <c r="AG315" i="1"/>
  <c r="AE315" i="1" s="1"/>
  <c r="A574" i="1"/>
  <c r="X574" i="1"/>
  <c r="AF574" i="1"/>
  <c r="AG574" i="1"/>
  <c r="AE574" i="1" s="1"/>
  <c r="A559" i="1"/>
  <c r="X559" i="1"/>
  <c r="AF559" i="1"/>
  <c r="AG559" i="1"/>
  <c r="AE559" i="1" s="1"/>
  <c r="Q468" i="1"/>
  <c r="R468" i="1" s="1"/>
  <c r="Q2076" i="1"/>
  <c r="R2076" i="1" s="1"/>
  <c r="Q2075" i="1"/>
  <c r="R2075" i="1" s="1"/>
  <c r="AK315" i="1" l="1"/>
  <c r="AK2110" i="1"/>
  <c r="AA2110" i="1"/>
  <c r="AA574" i="1"/>
  <c r="AA559" i="1"/>
  <c r="AA315" i="1"/>
  <c r="AK574" i="1"/>
  <c r="AK559" i="1"/>
  <c r="A470" i="1"/>
  <c r="A469" i="1"/>
  <c r="A485" i="1"/>
  <c r="A404" i="1"/>
  <c r="X470" i="1"/>
  <c r="X469" i="1"/>
  <c r="X485" i="1"/>
  <c r="X404" i="1"/>
  <c r="AF470" i="1"/>
  <c r="AF469" i="1"/>
  <c r="AF485" i="1"/>
  <c r="AF404" i="1"/>
  <c r="AG470" i="1"/>
  <c r="AE470" i="1" s="1"/>
  <c r="AG469" i="1"/>
  <c r="AE469" i="1" s="1"/>
  <c r="AG485" i="1"/>
  <c r="AE485" i="1" s="1"/>
  <c r="AG404" i="1"/>
  <c r="AE404" i="1" s="1"/>
  <c r="A839" i="1"/>
  <c r="X839" i="1"/>
  <c r="AF839" i="1"/>
  <c r="AG839" i="1"/>
  <c r="AE839" i="1" s="1"/>
  <c r="A1432" i="1"/>
  <c r="A1495" i="1"/>
  <c r="X1432" i="1"/>
  <c r="X1495" i="1"/>
  <c r="AF1432" i="1"/>
  <c r="AF1495" i="1"/>
  <c r="AG1432" i="1"/>
  <c r="AE1432" i="1" s="1"/>
  <c r="AG1495" i="1"/>
  <c r="AE1495" i="1" s="1"/>
  <c r="A751" i="1"/>
  <c r="X751" i="1"/>
  <c r="AF751" i="1"/>
  <c r="AG751" i="1"/>
  <c r="AE751" i="1" s="1"/>
  <c r="AA469" i="1" l="1"/>
  <c r="AK469" i="1"/>
  <c r="AA470" i="1"/>
  <c r="AK470" i="1"/>
  <c r="AA404" i="1"/>
  <c r="AK404" i="1"/>
  <c r="AA839" i="1"/>
  <c r="AK839" i="1"/>
  <c r="AA1495" i="1"/>
  <c r="AK1495" i="1"/>
  <c r="AA485" i="1"/>
  <c r="AK485" i="1"/>
  <c r="AK751" i="1"/>
  <c r="AA1432" i="1"/>
  <c r="AK1432" i="1"/>
  <c r="AA751" i="1"/>
  <c r="A1607" i="1"/>
  <c r="X1607" i="1"/>
  <c r="AF1607" i="1"/>
  <c r="AG1607" i="1"/>
  <c r="AE1607" i="1" s="1"/>
  <c r="A1654" i="1"/>
  <c r="X1654" i="1"/>
  <c r="AF1654" i="1"/>
  <c r="AG1654" i="1"/>
  <c r="AE1654" i="1" s="1"/>
  <c r="AA1654" i="1" l="1"/>
  <c r="AK1654" i="1"/>
  <c r="AK1607" i="1"/>
  <c r="AA1607" i="1"/>
  <c r="D1922" i="1" l="1"/>
  <c r="C1922" i="1"/>
  <c r="A1922" i="1"/>
  <c r="X1922" i="1"/>
  <c r="AF1922" i="1"/>
  <c r="AG1922" i="1"/>
  <c r="AE1922" i="1" s="1"/>
  <c r="AK1922" i="1" l="1"/>
  <c r="AA1922" i="1"/>
  <c r="A1606" i="1" l="1"/>
  <c r="X1606" i="1"/>
  <c r="AF1606" i="1"/>
  <c r="AG1606" i="1"/>
  <c r="AE1606" i="1" s="1"/>
  <c r="D1606" i="1"/>
  <c r="C1606" i="1"/>
  <c r="A1625" i="1"/>
  <c r="X1625" i="1"/>
  <c r="AF1625" i="1"/>
  <c r="AG1625" i="1"/>
  <c r="AE1625" i="1" s="1"/>
  <c r="D1625" i="1"/>
  <c r="C1625" i="1"/>
  <c r="A1605" i="1"/>
  <c r="X1605" i="1"/>
  <c r="AF1605" i="1"/>
  <c r="AG1605" i="1"/>
  <c r="AE1605" i="1" s="1"/>
  <c r="Q1417" i="1"/>
  <c r="A829" i="1"/>
  <c r="X829" i="1"/>
  <c r="AF829" i="1"/>
  <c r="AG829" i="1"/>
  <c r="AE829" i="1" s="1"/>
  <c r="A1417" i="1"/>
  <c r="A1478" i="1"/>
  <c r="X1417" i="1"/>
  <c r="X1478" i="1"/>
  <c r="AF1417" i="1"/>
  <c r="AF1478" i="1"/>
  <c r="AG1417" i="1"/>
  <c r="AE1417" i="1" s="1"/>
  <c r="AG1478" i="1"/>
  <c r="AE1478" i="1" s="1"/>
  <c r="A2077" i="1"/>
  <c r="X2077" i="1"/>
  <c r="AF2077" i="1"/>
  <c r="AG2077" i="1"/>
  <c r="AE2077" i="1" s="1"/>
  <c r="R1417" i="1" l="1"/>
  <c r="AK1625" i="1"/>
  <c r="AK1606" i="1"/>
  <c r="AA1478" i="1"/>
  <c r="AK1478" i="1"/>
  <c r="AK1605" i="1"/>
  <c r="AK2077" i="1"/>
  <c r="AK829" i="1"/>
  <c r="AA1417" i="1"/>
  <c r="AK1417" i="1"/>
  <c r="AA1625" i="1"/>
  <c r="AA1606" i="1"/>
  <c r="AA1605" i="1"/>
  <c r="AA829" i="1"/>
  <c r="AA2077" i="1"/>
  <c r="D1323" i="1"/>
  <c r="C1323" i="1"/>
  <c r="A1323" i="1"/>
  <c r="X1323" i="1"/>
  <c r="AF1323" i="1"/>
  <c r="AG1323" i="1"/>
  <c r="AE1323" i="1" s="1"/>
  <c r="AK1323" i="1" l="1"/>
  <c r="AA1323" i="1"/>
  <c r="A637" i="1"/>
  <c r="X637" i="1"/>
  <c r="AF637" i="1"/>
  <c r="AG637" i="1"/>
  <c r="AE637" i="1" s="1"/>
  <c r="AK637" i="1" l="1"/>
  <c r="AA637" i="1"/>
  <c r="A1292" i="1" l="1"/>
  <c r="X1292" i="1"/>
  <c r="AF1292" i="1"/>
  <c r="AA1292" i="1" l="1"/>
  <c r="AK1292" i="1"/>
  <c r="A635" i="1"/>
  <c r="X635" i="1"/>
  <c r="AF635" i="1"/>
  <c r="AG635" i="1"/>
  <c r="AE635" i="1" s="1"/>
  <c r="A664" i="1"/>
  <c r="X664" i="1"/>
  <c r="AF664" i="1"/>
  <c r="AG664" i="1"/>
  <c r="AE664" i="1" s="1"/>
  <c r="AK664" i="1" l="1"/>
  <c r="AK635" i="1"/>
  <c r="AA635" i="1"/>
  <c r="AA664" i="1"/>
  <c r="A1471" i="1"/>
  <c r="X1471" i="1"/>
  <c r="AF1471" i="1"/>
  <c r="AG1471" i="1"/>
  <c r="AE1471" i="1" s="1"/>
  <c r="A1435" i="1"/>
  <c r="X1435" i="1"/>
  <c r="AF1435" i="1"/>
  <c r="AK1435" i="1" l="1"/>
  <c r="AK1471" i="1"/>
  <c r="AA1471" i="1"/>
  <c r="AA1435" i="1"/>
  <c r="A2099" i="1" l="1"/>
  <c r="X2099" i="1"/>
  <c r="AF2099" i="1"/>
  <c r="AG2099" i="1"/>
  <c r="AE2099" i="1" s="1"/>
  <c r="A2047" i="1"/>
  <c r="X2047" i="1"/>
  <c r="AF2047" i="1"/>
  <c r="AG2047" i="1"/>
  <c r="AE2047" i="1" s="1"/>
  <c r="A2081" i="1"/>
  <c r="X2081" i="1"/>
  <c r="AF2081" i="1"/>
  <c r="AG2081" i="1"/>
  <c r="AE2081" i="1" s="1"/>
  <c r="A2082" i="1"/>
  <c r="X2082" i="1"/>
  <c r="AF2082" i="1"/>
  <c r="AG2082" i="1"/>
  <c r="AE2082" i="1" s="1"/>
  <c r="A2009" i="1"/>
  <c r="X2009" i="1"/>
  <c r="AF2009" i="1"/>
  <c r="AG2009" i="1"/>
  <c r="AE2009" i="1" s="1"/>
  <c r="A2008" i="1"/>
  <c r="X2008" i="1"/>
  <c r="AF2008" i="1"/>
  <c r="AG2008" i="1"/>
  <c r="AE2008" i="1" s="1"/>
  <c r="A2007" i="1"/>
  <c r="X2007" i="1"/>
  <c r="AF2007" i="1"/>
  <c r="AG2007" i="1"/>
  <c r="AE2007" i="1" s="1"/>
  <c r="A2006" i="1"/>
  <c r="X2006" i="1"/>
  <c r="AF2006" i="1"/>
  <c r="AG2006" i="1"/>
  <c r="AE2006" i="1" s="1"/>
  <c r="A2005" i="1"/>
  <c r="X2005" i="1"/>
  <c r="AF2005" i="1"/>
  <c r="AG2005" i="1"/>
  <c r="AE2005" i="1" s="1"/>
  <c r="A2003" i="1"/>
  <c r="X2003" i="1"/>
  <c r="AF2003" i="1"/>
  <c r="AG2003" i="1"/>
  <c r="AE2003" i="1" s="1"/>
  <c r="D2003" i="1"/>
  <c r="C2003" i="1"/>
  <c r="A2004" i="1"/>
  <c r="X2004" i="1"/>
  <c r="AF2004" i="1"/>
  <c r="AG2004" i="1"/>
  <c r="AE2004" i="1" s="1"/>
  <c r="X1341" i="1"/>
  <c r="AG2080" i="1"/>
  <c r="AE2080" i="1" s="1"/>
  <c r="AF2080" i="1"/>
  <c r="X2080" i="1"/>
  <c r="A2080" i="1"/>
  <c r="D1745" i="1"/>
  <c r="C1745" i="1"/>
  <c r="A1745" i="1"/>
  <c r="X1745" i="1"/>
  <c r="AF1745" i="1"/>
  <c r="AG1745" i="1"/>
  <c r="AE1745" i="1" s="1"/>
  <c r="AK1745" i="1" l="1"/>
  <c r="AK2080" i="1"/>
  <c r="AK2004" i="1"/>
  <c r="AK2003" i="1"/>
  <c r="AK2006" i="1"/>
  <c r="AK2007" i="1"/>
  <c r="AK2082" i="1"/>
  <c r="AK2047" i="1"/>
  <c r="AK2099" i="1"/>
  <c r="AA2099" i="1"/>
  <c r="AA2081" i="1"/>
  <c r="AA2009" i="1"/>
  <c r="AA2008" i="1"/>
  <c r="AA2005" i="1"/>
  <c r="AA2047" i="1"/>
  <c r="AK2081" i="1"/>
  <c r="AK2009" i="1"/>
  <c r="AA2082" i="1"/>
  <c r="AK2008" i="1"/>
  <c r="AK2005" i="1"/>
  <c r="AA2007" i="1"/>
  <c r="AA2006" i="1"/>
  <c r="AA2003" i="1"/>
  <c r="AA2004" i="1"/>
  <c r="AA2080" i="1"/>
  <c r="AA1745" i="1"/>
  <c r="A1341" i="1" l="1"/>
  <c r="AK1341" i="1"/>
  <c r="AA1341" i="1"/>
  <c r="AF1341" i="1"/>
  <c r="AG1341" i="1"/>
  <c r="AE1341" i="1" s="1"/>
  <c r="A257" i="1" l="1"/>
  <c r="X257" i="1"/>
  <c r="AF257" i="1"/>
  <c r="AG257" i="1"/>
  <c r="AE257" i="1" s="1"/>
  <c r="A568" i="1"/>
  <c r="X568" i="1"/>
  <c r="AF568" i="1"/>
  <c r="AG568" i="1"/>
  <c r="AE568" i="1" s="1"/>
  <c r="AK568" i="1" l="1"/>
  <c r="AK257" i="1"/>
  <c r="AA257" i="1"/>
  <c r="AA568" i="1"/>
  <c r="A1954" i="1"/>
  <c r="X1954" i="1"/>
  <c r="AF1954" i="1"/>
  <c r="AG1954" i="1"/>
  <c r="AE1954" i="1" s="1"/>
  <c r="AK1954" i="1" l="1"/>
  <c r="AA1954" i="1"/>
  <c r="A507" i="1" l="1"/>
  <c r="X507" i="1"/>
  <c r="AF507" i="1"/>
  <c r="AG507" i="1"/>
  <c r="AN507" i="1" l="1"/>
  <c r="AE507" i="1"/>
  <c r="AK507" i="1"/>
  <c r="AA507" i="1"/>
  <c r="D1963" i="1"/>
  <c r="C1963" i="1"/>
  <c r="A1963" i="1"/>
  <c r="X1963" i="1"/>
  <c r="AF1963" i="1"/>
  <c r="AG1963" i="1"/>
  <c r="AE1963" i="1" s="1"/>
  <c r="A726" i="1"/>
  <c r="X726" i="1"/>
  <c r="AF726" i="1"/>
  <c r="AG726" i="1"/>
  <c r="AE726" i="1" s="1"/>
  <c r="A1042" i="1"/>
  <c r="A1044" i="1"/>
  <c r="A1045" i="1"/>
  <c r="A881" i="1"/>
  <c r="A1043" i="1"/>
  <c r="A1041" i="1"/>
  <c r="X953" i="1"/>
  <c r="AA953" i="1" s="1"/>
  <c r="X1041" i="1"/>
  <c r="X1042" i="1"/>
  <c r="AA1042" i="1" s="1"/>
  <c r="X1043" i="1"/>
  <c r="AA1043" i="1" s="1"/>
  <c r="X1044" i="1"/>
  <c r="X1045" i="1"/>
  <c r="X1077" i="1"/>
  <c r="X881" i="1"/>
  <c r="AF953" i="1"/>
  <c r="AF1041" i="1"/>
  <c r="AF1042" i="1"/>
  <c r="AF1043" i="1"/>
  <c r="AF1044" i="1"/>
  <c r="AF1045" i="1"/>
  <c r="AF1077" i="1"/>
  <c r="AF881" i="1"/>
  <c r="AG953" i="1"/>
  <c r="AE953" i="1" s="1"/>
  <c r="AG1041" i="1"/>
  <c r="AE1041" i="1" s="1"/>
  <c r="AG1042" i="1"/>
  <c r="AE1042" i="1" s="1"/>
  <c r="AG1043" i="1"/>
  <c r="AG1044" i="1"/>
  <c r="AG1045" i="1"/>
  <c r="AE1045" i="1" s="1"/>
  <c r="AG1077" i="1"/>
  <c r="AE1077" i="1" s="1"/>
  <c r="AG881" i="1"/>
  <c r="AE881" i="1" s="1"/>
  <c r="A697" i="1"/>
  <c r="X697" i="1"/>
  <c r="AF697" i="1"/>
  <c r="AG697" i="1"/>
  <c r="AE697" i="1" s="1"/>
  <c r="A759" i="1"/>
  <c r="X759" i="1"/>
  <c r="AF759" i="1"/>
  <c r="AG759" i="1"/>
  <c r="AE759" i="1" s="1"/>
  <c r="A833" i="1"/>
  <c r="X833" i="1"/>
  <c r="AF833" i="1"/>
  <c r="AG833" i="1"/>
  <c r="AE833" i="1" s="1"/>
  <c r="A2012" i="1"/>
  <c r="X2012" i="1"/>
  <c r="AF2012" i="1"/>
  <c r="AG2012" i="1"/>
  <c r="A1182" i="1"/>
  <c r="X1182" i="1"/>
  <c r="AF1182" i="1"/>
  <c r="AG1182" i="1"/>
  <c r="AE1182" i="1" s="1"/>
  <c r="A244" i="1"/>
  <c r="X244" i="1"/>
  <c r="AF244" i="1"/>
  <c r="AG244" i="1"/>
  <c r="AE244" i="1" s="1"/>
  <c r="A1040" i="1"/>
  <c r="X1040" i="1"/>
  <c r="AF1040" i="1"/>
  <c r="AG1040" i="1"/>
  <c r="AE1040" i="1" s="1"/>
  <c r="A1239" i="1"/>
  <c r="X1239" i="1"/>
  <c r="AF1239" i="1"/>
  <c r="AG1239" i="1"/>
  <c r="AE1239" i="1" s="1"/>
  <c r="I6" i="14"/>
  <c r="C6" i="14" s="1"/>
  <c r="I7" i="14"/>
  <c r="C7" i="14" s="1"/>
  <c r="I8" i="14"/>
  <c r="C8" i="14" s="1"/>
  <c r="I9" i="14"/>
  <c r="C9" i="14" s="1"/>
  <c r="I10" i="14"/>
  <c r="C10" i="14" s="1"/>
  <c r="I11" i="14"/>
  <c r="C11" i="14" s="1"/>
  <c r="I13" i="14"/>
  <c r="C13" i="14" s="1"/>
  <c r="I16" i="14"/>
  <c r="C16" i="14" s="1"/>
  <c r="I4" i="14"/>
  <c r="C4" i="14" s="1"/>
  <c r="AE1043" i="1" l="1"/>
  <c r="AE1044" i="1"/>
  <c r="AN2012" i="1"/>
  <c r="AE2012" i="1"/>
  <c r="AA1045" i="1"/>
  <c r="AA1077" i="1"/>
  <c r="AK1077" i="1"/>
  <c r="AK1043" i="1"/>
  <c r="AK953" i="1"/>
  <c r="AA1239" i="1"/>
  <c r="AK1239" i="1"/>
  <c r="AK1040" i="1"/>
  <c r="AA244" i="1"/>
  <c r="AK244" i="1"/>
  <c r="AK1182" i="1"/>
  <c r="AK2012" i="1"/>
  <c r="AK833" i="1"/>
  <c r="AK759" i="1"/>
  <c r="AK697" i="1"/>
  <c r="AK881" i="1"/>
  <c r="AK1045" i="1"/>
  <c r="AK1042" i="1"/>
  <c r="AK1041" i="1"/>
  <c r="AK726" i="1"/>
  <c r="AA697" i="1"/>
  <c r="AA1963" i="1"/>
  <c r="AK1963" i="1"/>
  <c r="AA726" i="1"/>
  <c r="AA1044" i="1"/>
  <c r="AA1041" i="1"/>
  <c r="AA881" i="1"/>
  <c r="AK1044" i="1"/>
  <c r="AA759" i="1"/>
  <c r="AA833" i="1"/>
  <c r="AA2012" i="1"/>
  <c r="AA1182" i="1"/>
  <c r="AA1040" i="1"/>
  <c r="P15" i="14"/>
  <c r="L15" i="14"/>
  <c r="P26" i="14"/>
  <c r="P25" i="14"/>
  <c r="P24" i="14"/>
  <c r="L24" i="14"/>
  <c r="P23" i="14"/>
  <c r="L23" i="14"/>
  <c r="L22" i="14"/>
  <c r="L20" i="14"/>
  <c r="L18" i="14"/>
  <c r="L17" i="14"/>
  <c r="P22" i="14"/>
  <c r="P20" i="14"/>
  <c r="P18" i="14"/>
  <c r="P17" i="14"/>
  <c r="P12" i="14"/>
  <c r="P19" i="14"/>
  <c r="I14" i="14" l="1"/>
  <c r="C14" i="14" s="1"/>
  <c r="I23" i="14"/>
  <c r="C23" i="14" s="1"/>
  <c r="I15" i="14"/>
  <c r="C15" i="14" s="1"/>
  <c r="I17" i="14"/>
  <c r="C17" i="14" s="1"/>
  <c r="I18" i="14"/>
  <c r="C18" i="14" s="1"/>
  <c r="I22" i="14"/>
  <c r="C22" i="14" s="1"/>
  <c r="I20" i="14"/>
  <c r="C20" i="14" s="1"/>
  <c r="I19" i="14"/>
  <c r="C19" i="14" s="1"/>
  <c r="I24" i="14"/>
  <c r="C24" i="14" s="1"/>
  <c r="I21" i="14"/>
  <c r="C21" i="14" s="1"/>
  <c r="I25" i="14"/>
  <c r="C25" i="14" s="1"/>
  <c r="I26" i="14"/>
  <c r="C26" i="14" s="1"/>
  <c r="D468" i="1" l="1"/>
  <c r="C468" i="1"/>
  <c r="D1322" i="1"/>
  <c r="C1322" i="1"/>
  <c r="A1322" i="1"/>
  <c r="A468" i="1"/>
  <c r="X1322" i="1"/>
  <c r="X468" i="1"/>
  <c r="AF1322" i="1"/>
  <c r="AF468" i="1"/>
  <c r="AG1322" i="1"/>
  <c r="AE1322" i="1" s="1"/>
  <c r="AG468" i="1"/>
  <c r="AE468" i="1" s="1"/>
  <c r="AA1322" i="1" l="1"/>
  <c r="AK1322" i="1"/>
  <c r="AA468" i="1"/>
  <c r="AK468" i="1"/>
  <c r="D2100" i="1"/>
  <c r="C2100" i="1"/>
  <c r="D1898" i="1"/>
  <c r="C1898" i="1"/>
  <c r="D2121" i="1"/>
  <c r="C2121" i="1"/>
  <c r="D2122" i="1"/>
  <c r="C2122" i="1"/>
  <c r="D2010" i="1"/>
  <c r="C2010" i="1"/>
  <c r="D2111" i="1"/>
  <c r="C2111" i="1"/>
  <c r="D2112" i="1"/>
  <c r="C2112" i="1"/>
  <c r="D2076" i="1"/>
  <c r="C2076" i="1"/>
  <c r="D2098" i="1"/>
  <c r="C2098" i="1"/>
  <c r="D2097" i="1"/>
  <c r="C2097" i="1"/>
  <c r="D1780" i="1"/>
  <c r="C1780" i="1"/>
  <c r="C2075" i="1"/>
  <c r="D1799" i="1"/>
  <c r="C1799" i="1"/>
  <c r="D1966" i="1"/>
  <c r="C1966" i="1"/>
  <c r="D1964" i="1"/>
  <c r="C1964" i="1"/>
  <c r="D1965" i="1"/>
  <c r="C1965" i="1"/>
  <c r="D2048" i="1"/>
  <c r="C2048" i="1"/>
  <c r="D1948" i="1"/>
  <c r="C1948" i="1"/>
  <c r="C49" i="1"/>
  <c r="C2196" i="1"/>
  <c r="C41" i="1"/>
  <c r="D849" i="1"/>
  <c r="C849" i="1"/>
  <c r="D54" i="1"/>
  <c r="C54" i="1"/>
  <c r="D2108" i="1"/>
  <c r="C2108" i="1"/>
  <c r="D1585" i="1"/>
  <c r="C1585" i="1"/>
  <c r="D323" i="1"/>
  <c r="C323" i="1"/>
  <c r="D322" i="1"/>
  <c r="C322" i="1"/>
  <c r="D1809" i="1"/>
  <c r="C1809" i="1"/>
  <c r="C2045" i="1"/>
  <c r="C59" i="1"/>
  <c r="D46" i="1"/>
  <c r="C46" i="1"/>
  <c r="D53" i="1"/>
  <c r="C53" i="1"/>
  <c r="A843" i="1"/>
  <c r="X843" i="1"/>
  <c r="AF843" i="1"/>
  <c r="AG843" i="1"/>
  <c r="AE843" i="1" s="1"/>
  <c r="A2048" i="1"/>
  <c r="A1965" i="1"/>
  <c r="A1964" i="1"/>
  <c r="A1966" i="1"/>
  <c r="A1799" i="1"/>
  <c r="A2075" i="1"/>
  <c r="A1780" i="1"/>
  <c r="A2097" i="1"/>
  <c r="A2098" i="1"/>
  <c r="A2076" i="1"/>
  <c r="A2112" i="1"/>
  <c r="A2111" i="1"/>
  <c r="A2010" i="1"/>
  <c r="A2122" i="1"/>
  <c r="A2121" i="1"/>
  <c r="A1898" i="1"/>
  <c r="A2100" i="1"/>
  <c r="X2048" i="1"/>
  <c r="X1965" i="1"/>
  <c r="X1964" i="1"/>
  <c r="X1966" i="1"/>
  <c r="X1799" i="1"/>
  <c r="X2075" i="1"/>
  <c r="X1780" i="1"/>
  <c r="X2097" i="1"/>
  <c r="X2098" i="1"/>
  <c r="X2076" i="1"/>
  <c r="X2112" i="1"/>
  <c r="X2111" i="1"/>
  <c r="X2010" i="1"/>
  <c r="X2122" i="1"/>
  <c r="X2121" i="1"/>
  <c r="X1898" i="1"/>
  <c r="X2100" i="1"/>
  <c r="AF2048" i="1"/>
  <c r="AF1965" i="1"/>
  <c r="AF1964" i="1"/>
  <c r="AF1966" i="1"/>
  <c r="AF1799" i="1"/>
  <c r="AF2075" i="1"/>
  <c r="AF1780" i="1"/>
  <c r="AF2097" i="1"/>
  <c r="AF2098" i="1"/>
  <c r="AF2076" i="1"/>
  <c r="AF2112" i="1"/>
  <c r="AF2111" i="1"/>
  <c r="AF2010" i="1"/>
  <c r="AF2122" i="1"/>
  <c r="AF2121" i="1"/>
  <c r="AF1898" i="1"/>
  <c r="AF2100" i="1"/>
  <c r="AG2048" i="1"/>
  <c r="AE2048" i="1" s="1"/>
  <c r="AG1965" i="1"/>
  <c r="AE1965" i="1" s="1"/>
  <c r="AG1964" i="1"/>
  <c r="AE1964" i="1" s="1"/>
  <c r="AG1966" i="1"/>
  <c r="AE1966" i="1" s="1"/>
  <c r="AG1799" i="1"/>
  <c r="AE1799" i="1" s="1"/>
  <c r="AG2075" i="1"/>
  <c r="AE2075" i="1" s="1"/>
  <c r="AG1780" i="1"/>
  <c r="AE1780" i="1" s="1"/>
  <c r="AG2097" i="1"/>
  <c r="AE2097" i="1" s="1"/>
  <c r="AG2098" i="1"/>
  <c r="AE2098" i="1" s="1"/>
  <c r="AG2076" i="1"/>
  <c r="AE2076" i="1" s="1"/>
  <c r="AG2112" i="1"/>
  <c r="AE2112" i="1" s="1"/>
  <c r="AG2111" i="1"/>
  <c r="AE2111" i="1" s="1"/>
  <c r="AG2010" i="1"/>
  <c r="AE2010" i="1" s="1"/>
  <c r="AG2122" i="1"/>
  <c r="AE2122" i="1" s="1"/>
  <c r="AG2121" i="1"/>
  <c r="AE2121" i="1" s="1"/>
  <c r="AG1898" i="1"/>
  <c r="AE1898" i="1" s="1"/>
  <c r="AG2100" i="1"/>
  <c r="AE2100" i="1" s="1"/>
  <c r="AK1965" i="1" l="1"/>
  <c r="AA1799" i="1"/>
  <c r="AA1965" i="1"/>
  <c r="AK2100" i="1"/>
  <c r="AK1898" i="1"/>
  <c r="AK2121" i="1"/>
  <c r="AK2122" i="1"/>
  <c r="AK2010" i="1"/>
  <c r="AK2112" i="1"/>
  <c r="AK2076" i="1"/>
  <c r="AK2098" i="1"/>
  <c r="AK2097" i="1"/>
  <c r="AK1780" i="1"/>
  <c r="AK2075" i="1"/>
  <c r="AK1799" i="1"/>
  <c r="AK1964" i="1"/>
  <c r="AA2010" i="1"/>
  <c r="AA1964" i="1"/>
  <c r="AA2112" i="1"/>
  <c r="AA2121" i="1"/>
  <c r="AA1780" i="1"/>
  <c r="AA2122" i="1"/>
  <c r="AA2098" i="1"/>
  <c r="AA1898" i="1"/>
  <c r="AA2100" i="1"/>
  <c r="AA2097" i="1"/>
  <c r="AA2111" i="1"/>
  <c r="AK2111" i="1"/>
  <c r="AA1966" i="1"/>
  <c r="AK1966" i="1"/>
  <c r="AA843" i="1"/>
  <c r="AK843" i="1"/>
  <c r="AA2075" i="1"/>
  <c r="AA2076" i="1"/>
  <c r="AA2048" i="1"/>
  <c r="AK2048" i="1"/>
  <c r="A1948" i="1" l="1"/>
  <c r="X1948" i="1"/>
  <c r="AF1948" i="1"/>
  <c r="AG1948" i="1"/>
  <c r="AE1948" i="1" s="1"/>
  <c r="D495" i="1"/>
  <c r="C495" i="1"/>
  <c r="AK1948" i="1" l="1"/>
  <c r="AA1948" i="1"/>
  <c r="A53" i="1" l="1"/>
  <c r="X53" i="1"/>
  <c r="AF53" i="1"/>
  <c r="AG53" i="1"/>
  <c r="AE53" i="1" s="1"/>
  <c r="AA53" i="1" l="1"/>
  <c r="AK53" i="1"/>
  <c r="A453" i="1"/>
  <c r="X453" i="1"/>
  <c r="AF453" i="1"/>
  <c r="AG453" i="1"/>
  <c r="AE453" i="1" s="1"/>
  <c r="AK453" i="1" l="1"/>
  <c r="AA453" i="1"/>
  <c r="AG558" i="1" l="1"/>
  <c r="AE558" i="1" s="1"/>
  <c r="AG557" i="1"/>
  <c r="AE557" i="1" s="1"/>
  <c r="A59" i="1"/>
  <c r="X59" i="1"/>
  <c r="AF59" i="1"/>
  <c r="AG59" i="1"/>
  <c r="AE59" i="1" s="1"/>
  <c r="A46" i="1"/>
  <c r="X46" i="1"/>
  <c r="AF46" i="1"/>
  <c r="AG46" i="1"/>
  <c r="A329" i="1"/>
  <c r="X329" i="1"/>
  <c r="AF329" i="1"/>
  <c r="AG329" i="1"/>
  <c r="AE329" i="1" s="1"/>
  <c r="AM6" i="13"/>
  <c r="AB6" i="13"/>
  <c r="X6" i="13"/>
  <c r="U6" i="13"/>
  <c r="S6" i="13"/>
  <c r="A6" i="13"/>
  <c r="A1337" i="1"/>
  <c r="X1337" i="1"/>
  <c r="AF1337" i="1"/>
  <c r="AG1337" i="1"/>
  <c r="AE1337" i="1" s="1"/>
  <c r="A1328" i="1"/>
  <c r="X1328" i="1"/>
  <c r="AF1328" i="1"/>
  <c r="AG1328" i="1"/>
  <c r="AE1328" i="1" s="1"/>
  <c r="A1329" i="1"/>
  <c r="X1329" i="1"/>
  <c r="AF1329" i="1"/>
  <c r="AG1329" i="1"/>
  <c r="AE1329" i="1" s="1"/>
  <c r="AF1330" i="1"/>
  <c r="AG1330" i="1"/>
  <c r="AE1330" i="1" s="1"/>
  <c r="X1330" i="1"/>
  <c r="A1330" i="1"/>
  <c r="A842" i="1"/>
  <c r="X842" i="1"/>
  <c r="AF842" i="1"/>
  <c r="AG842" i="1"/>
  <c r="AE842" i="1" s="1"/>
  <c r="A1455" i="1"/>
  <c r="X1455" i="1"/>
  <c r="AF1455" i="1"/>
  <c r="AG1455" i="1"/>
  <c r="AE1455" i="1" s="1"/>
  <c r="A139" i="1"/>
  <c r="X139" i="1"/>
  <c r="AF139" i="1"/>
  <c r="AG139" i="1"/>
  <c r="AE139" i="1" s="1"/>
  <c r="A202" i="1"/>
  <c r="X202" i="1"/>
  <c r="AF202" i="1"/>
  <c r="AG202" i="1"/>
  <c r="AE202" i="1" s="1"/>
  <c r="A200" i="1"/>
  <c r="X200" i="1"/>
  <c r="AF200" i="1"/>
  <c r="AG200" i="1"/>
  <c r="AE200" i="1" s="1"/>
  <c r="A44" i="1"/>
  <c r="X44" i="1"/>
  <c r="AF44" i="1"/>
  <c r="AG44" i="1"/>
  <c r="AE44" i="1" s="1"/>
  <c r="AN46" i="1" l="1"/>
  <c r="AE46" i="1"/>
  <c r="AK44" i="1"/>
  <c r="AK202" i="1"/>
  <c r="AK139" i="1"/>
  <c r="AA1455" i="1"/>
  <c r="AK1455" i="1"/>
  <c r="AK842" i="1"/>
  <c r="AK1330" i="1"/>
  <c r="AK1329" i="1"/>
  <c r="AK1328" i="1"/>
  <c r="AA1337" i="1"/>
  <c r="AK1337" i="1"/>
  <c r="AK329" i="1"/>
  <c r="AK46" i="1"/>
  <c r="AA59" i="1"/>
  <c r="AK59" i="1"/>
  <c r="AA200" i="1"/>
  <c r="AA46" i="1"/>
  <c r="AA329" i="1"/>
  <c r="AA1329" i="1"/>
  <c r="AA1328" i="1"/>
  <c r="AA1330" i="1"/>
  <c r="AA842" i="1"/>
  <c r="AA202" i="1"/>
  <c r="AK200" i="1"/>
  <c r="AA139" i="1"/>
  <c r="AA44" i="1"/>
  <c r="A51" i="1" l="1"/>
  <c r="X51" i="1"/>
  <c r="AF51" i="1"/>
  <c r="AG51" i="1"/>
  <c r="AE51" i="1" s="1"/>
  <c r="AK51" i="1" l="1"/>
  <c r="AA51" i="1"/>
  <c r="A438" i="1" l="1"/>
  <c r="X438" i="1"/>
  <c r="AF438" i="1"/>
  <c r="AG438" i="1"/>
  <c r="AE438" i="1" s="1"/>
  <c r="A333" i="1"/>
  <c r="X333" i="1"/>
  <c r="AF333" i="1"/>
  <c r="AG333" i="1"/>
  <c r="AE333" i="1" s="1"/>
  <c r="AF201" i="1"/>
  <c r="A632" i="1"/>
  <c r="X632" i="1"/>
  <c r="AF632" i="1"/>
  <c r="AG632" i="1"/>
  <c r="AE632" i="1" s="1"/>
  <c r="A199" i="1"/>
  <c r="X199" i="1"/>
  <c r="AF199" i="1"/>
  <c r="AG199" i="1"/>
  <c r="AE199" i="1" s="1"/>
  <c r="A851" i="1"/>
  <c r="A852" i="1"/>
  <c r="A853" i="1"/>
  <c r="A854" i="1"/>
  <c r="A855" i="1"/>
  <c r="A856" i="1"/>
  <c r="A857" i="1"/>
  <c r="A858" i="1"/>
  <c r="A859" i="1"/>
  <c r="X851" i="1"/>
  <c r="X852" i="1"/>
  <c r="X853" i="1"/>
  <c r="X854" i="1"/>
  <c r="X855" i="1"/>
  <c r="X856" i="1"/>
  <c r="X857" i="1"/>
  <c r="X858" i="1"/>
  <c r="X859" i="1"/>
  <c r="AF851" i="1"/>
  <c r="AF852" i="1"/>
  <c r="AF853" i="1"/>
  <c r="AF854" i="1"/>
  <c r="AF855" i="1"/>
  <c r="AF856" i="1"/>
  <c r="AF857" i="1"/>
  <c r="AF858" i="1"/>
  <c r="AF859" i="1"/>
  <c r="AG851" i="1"/>
  <c r="AE851" i="1" s="1"/>
  <c r="AG852" i="1"/>
  <c r="AE852" i="1" s="1"/>
  <c r="AG853" i="1"/>
  <c r="AE853" i="1" s="1"/>
  <c r="AG854" i="1"/>
  <c r="AE854" i="1" s="1"/>
  <c r="AG855" i="1"/>
  <c r="AE855" i="1" s="1"/>
  <c r="AG856" i="1"/>
  <c r="AE856" i="1" s="1"/>
  <c r="AG857" i="1"/>
  <c r="AE857" i="1" s="1"/>
  <c r="AG858" i="1"/>
  <c r="AE858" i="1" s="1"/>
  <c r="AG859" i="1"/>
  <c r="AE859" i="1" s="1"/>
  <c r="A633" i="1"/>
  <c r="X633" i="1"/>
  <c r="AF633" i="1"/>
  <c r="AG633" i="1"/>
  <c r="AE633" i="1" s="1"/>
  <c r="A634" i="1"/>
  <c r="X634" i="1"/>
  <c r="AF634" i="1"/>
  <c r="AG634" i="1"/>
  <c r="AE634" i="1" s="1"/>
  <c r="A298" i="1"/>
  <c r="X298" i="1"/>
  <c r="AF298" i="1"/>
  <c r="AG298" i="1"/>
  <c r="AE298" i="1" s="1"/>
  <c r="A201" i="1"/>
  <c r="X201" i="1"/>
  <c r="A1291" i="1"/>
  <c r="X1291" i="1"/>
  <c r="AF1291" i="1"/>
  <c r="AG1291" i="1"/>
  <c r="AE1291" i="1" s="1"/>
  <c r="A1395" i="1"/>
  <c r="X1395" i="1"/>
  <c r="AF1395" i="1"/>
  <c r="AG1395" i="1"/>
  <c r="AE1395" i="1" s="1"/>
  <c r="A617" i="1"/>
  <c r="X617" i="1"/>
  <c r="AF617" i="1"/>
  <c r="AG617" i="1"/>
  <c r="AE617" i="1" s="1"/>
  <c r="A1949" i="1"/>
  <c r="X1949" i="1"/>
  <c r="AF1949" i="1"/>
  <c r="AG1949" i="1"/>
  <c r="AE1949" i="1" s="1"/>
  <c r="A1456" i="1"/>
  <c r="X1456" i="1"/>
  <c r="AF1456" i="1"/>
  <c r="AG1456" i="1"/>
  <c r="AE1456" i="1" s="1"/>
  <c r="AK1456" i="1" l="1"/>
  <c r="AK1949" i="1"/>
  <c r="AK617" i="1"/>
  <c r="AK1395" i="1"/>
  <c r="AK1291" i="1"/>
  <c r="AK201" i="1"/>
  <c r="AK298" i="1"/>
  <c r="AK633" i="1"/>
  <c r="AK859" i="1"/>
  <c r="AA858" i="1"/>
  <c r="AK858" i="1"/>
  <c r="AK857" i="1"/>
  <c r="AA856" i="1"/>
  <c r="AK856" i="1"/>
  <c r="AA855" i="1"/>
  <c r="AK855" i="1"/>
  <c r="AK854" i="1"/>
  <c r="AA853" i="1"/>
  <c r="AK853" i="1"/>
  <c r="AK852" i="1"/>
  <c r="AA851" i="1"/>
  <c r="AK851" i="1"/>
  <c r="AK199" i="1"/>
  <c r="AK632" i="1"/>
  <c r="AK333" i="1"/>
  <c r="AK438" i="1"/>
  <c r="AA859" i="1"/>
  <c r="AA854" i="1"/>
  <c r="AA438" i="1"/>
  <c r="AA333" i="1"/>
  <c r="AA857" i="1"/>
  <c r="AG201" i="1"/>
  <c r="AE201" i="1" s="1"/>
  <c r="AA632" i="1"/>
  <c r="AA199" i="1"/>
  <c r="AA852" i="1"/>
  <c r="AA633" i="1"/>
  <c r="AA634" i="1"/>
  <c r="AK634" i="1"/>
  <c r="AA298" i="1"/>
  <c r="AA201" i="1"/>
  <c r="AA1291" i="1"/>
  <c r="AA1395" i="1"/>
  <c r="AA1949" i="1"/>
  <c r="AA617" i="1"/>
  <c r="AA1456" i="1"/>
  <c r="A45" i="1" l="1"/>
  <c r="X45" i="1"/>
  <c r="AF45" i="1"/>
  <c r="AG45" i="1"/>
  <c r="AE45" i="1" s="1"/>
  <c r="AK45" i="1" l="1"/>
  <c r="AA45" i="1"/>
  <c r="A203" i="1" l="1"/>
  <c r="X203" i="1"/>
  <c r="AF203" i="1"/>
  <c r="AG203" i="1"/>
  <c r="AE203" i="1" s="1"/>
  <c r="A132" i="1"/>
  <c r="A204" i="1"/>
  <c r="X132" i="1"/>
  <c r="X204" i="1"/>
  <c r="AF132" i="1"/>
  <c r="AF204" i="1"/>
  <c r="AG132" i="1"/>
  <c r="AG204" i="1"/>
  <c r="AE204" i="1" s="1"/>
  <c r="A128" i="1"/>
  <c r="X128" i="1"/>
  <c r="AF128" i="1"/>
  <c r="AG128" i="1"/>
  <c r="AN128" i="1" l="1"/>
  <c r="AE128" i="1"/>
  <c r="AN132" i="1"/>
  <c r="AE132" i="1"/>
  <c r="AA128" i="1"/>
  <c r="AK128" i="1"/>
  <c r="AA132" i="1"/>
  <c r="AK132" i="1"/>
  <c r="AA204" i="1"/>
  <c r="AK204" i="1"/>
  <c r="AK203" i="1"/>
  <c r="AA203" i="1"/>
  <c r="A420" i="1"/>
  <c r="X420" i="1"/>
  <c r="AF420" i="1"/>
  <c r="AG420" i="1"/>
  <c r="AE420" i="1" s="1"/>
  <c r="A465" i="1"/>
  <c r="X465" i="1"/>
  <c r="AF465" i="1"/>
  <c r="AG465" i="1"/>
  <c r="AE465" i="1" s="1"/>
  <c r="A466" i="1"/>
  <c r="X466" i="1"/>
  <c r="AF466" i="1"/>
  <c r="AG466" i="1"/>
  <c r="AE466" i="1" s="1"/>
  <c r="A467" i="1"/>
  <c r="X467" i="1"/>
  <c r="AF467" i="1"/>
  <c r="AG467" i="1"/>
  <c r="AE467" i="1" s="1"/>
  <c r="AK466" i="1" l="1"/>
  <c r="AK467" i="1"/>
  <c r="AK420" i="1"/>
  <c r="AA465" i="1"/>
  <c r="AK465" i="1"/>
  <c r="AA466" i="1"/>
  <c r="AA420" i="1"/>
  <c r="AA467" i="1"/>
  <c r="A1808" i="1"/>
  <c r="X1808" i="1"/>
  <c r="AF1808" i="1"/>
  <c r="AG1808" i="1"/>
  <c r="AE1808" i="1" s="1"/>
  <c r="A1807" i="1"/>
  <c r="X1807" i="1"/>
  <c r="AF1807" i="1"/>
  <c r="AG1807" i="1"/>
  <c r="AE1807" i="1" s="1"/>
  <c r="A1377" i="1"/>
  <c r="X1377" i="1"/>
  <c r="AF1377" i="1"/>
  <c r="AG1377" i="1"/>
  <c r="AE1377" i="1" s="1"/>
  <c r="A1903" i="1"/>
  <c r="A1904" i="1"/>
  <c r="A1905" i="1"/>
  <c r="A2079" i="1"/>
  <c r="A2078" i="1"/>
  <c r="A2046" i="1"/>
  <c r="A1921" i="1"/>
  <c r="X1903" i="1"/>
  <c r="X1904" i="1"/>
  <c r="X1905" i="1"/>
  <c r="X2079" i="1"/>
  <c r="X2078" i="1"/>
  <c r="X2046" i="1"/>
  <c r="X1921" i="1"/>
  <c r="AF1903" i="1"/>
  <c r="AF1904" i="1"/>
  <c r="AF1905" i="1"/>
  <c r="AF2079" i="1"/>
  <c r="AF2078" i="1"/>
  <c r="AF2046" i="1"/>
  <c r="AF1921" i="1"/>
  <c r="AG1903" i="1"/>
  <c r="AE1903" i="1" s="1"/>
  <c r="AG1904" i="1"/>
  <c r="AE1904" i="1" s="1"/>
  <c r="AG1905" i="1"/>
  <c r="AE1905" i="1" s="1"/>
  <c r="AG2079" i="1"/>
  <c r="AE2079" i="1" s="1"/>
  <c r="AG2078" i="1"/>
  <c r="AE2078" i="1" s="1"/>
  <c r="AG2046" i="1"/>
  <c r="AE2046" i="1" s="1"/>
  <c r="AG1921" i="1"/>
  <c r="AE1921" i="1" s="1"/>
  <c r="A1809" i="1"/>
  <c r="X1809" i="1"/>
  <c r="AF1809" i="1"/>
  <c r="AG1809" i="1"/>
  <c r="AE1809" i="1" s="1"/>
  <c r="AA1921" i="1" l="1"/>
  <c r="AK1921" i="1"/>
  <c r="AA1905" i="1"/>
  <c r="AK1809" i="1"/>
  <c r="AA2078" i="1"/>
  <c r="AA2079" i="1"/>
  <c r="AA1903" i="1"/>
  <c r="AK1903" i="1"/>
  <c r="AK1808" i="1"/>
  <c r="AA1904" i="1"/>
  <c r="AK1377" i="1"/>
  <c r="AK1807" i="1"/>
  <c r="AA2046" i="1"/>
  <c r="AK2046" i="1"/>
  <c r="AA1808" i="1"/>
  <c r="AA1807" i="1"/>
  <c r="AK2079" i="1"/>
  <c r="AK1904" i="1"/>
  <c r="AK2078" i="1"/>
  <c r="AK1905" i="1"/>
  <c r="AA1377" i="1"/>
  <c r="AA1809" i="1"/>
  <c r="A1883" i="1"/>
  <c r="X1883" i="1"/>
  <c r="AF1883" i="1"/>
  <c r="AG1883" i="1"/>
  <c r="AE1883" i="1" s="1"/>
  <c r="AK1883" i="1" l="1"/>
  <c r="AA1883" i="1"/>
  <c r="A1144" i="1" l="1"/>
  <c r="X1144" i="1"/>
  <c r="AF1144" i="1"/>
  <c r="AG1144" i="1"/>
  <c r="AE1144" i="1" s="1"/>
  <c r="AK1144" i="1" l="1"/>
  <c r="AA1144" i="1"/>
  <c r="A1458" i="1"/>
  <c r="A1402" i="1"/>
  <c r="A814" i="1"/>
  <c r="X1458" i="1"/>
  <c r="X1402" i="1"/>
  <c r="X814" i="1"/>
  <c r="AF1458" i="1"/>
  <c r="AF1402" i="1"/>
  <c r="AF814" i="1"/>
  <c r="AG1458" i="1"/>
  <c r="AE1458" i="1" s="1"/>
  <c r="AG1402" i="1"/>
  <c r="AE1402" i="1" s="1"/>
  <c r="AG814" i="1"/>
  <c r="AE814" i="1" s="1"/>
  <c r="AA814" i="1" l="1"/>
  <c r="AA1402" i="1"/>
  <c r="AA1458" i="1"/>
  <c r="AK1402" i="1"/>
  <c r="AK814" i="1"/>
  <c r="AK1458" i="1"/>
  <c r="AG1742" i="1"/>
  <c r="AE1742" i="1" s="1"/>
  <c r="A331" i="1"/>
  <c r="X331" i="1"/>
  <c r="AF331" i="1"/>
  <c r="AG331" i="1"/>
  <c r="AE331" i="1" s="1"/>
  <c r="AK331" i="1" l="1"/>
  <c r="AA331" i="1"/>
  <c r="A761" i="1"/>
  <c r="X761" i="1"/>
  <c r="AF761" i="1"/>
  <c r="AG761" i="1"/>
  <c r="AE761" i="1" s="1"/>
  <c r="A762" i="1"/>
  <c r="X762" i="1"/>
  <c r="AF762" i="1"/>
  <c r="AG762" i="1"/>
  <c r="AE762" i="1" s="1"/>
  <c r="A1741" i="1"/>
  <c r="X1741" i="1"/>
  <c r="AF1741" i="1"/>
  <c r="AG1741" i="1"/>
  <c r="AE1741" i="1" s="1"/>
  <c r="A557" i="1"/>
  <c r="X557" i="1"/>
  <c r="AF557" i="1"/>
  <c r="A558" i="1"/>
  <c r="X558" i="1"/>
  <c r="AF558" i="1"/>
  <c r="AK558" i="1" l="1"/>
  <c r="AK1741" i="1"/>
  <c r="AK762" i="1"/>
  <c r="AA761" i="1"/>
  <c r="AK761" i="1"/>
  <c r="AA762" i="1"/>
  <c r="AA1741" i="1"/>
  <c r="AA557" i="1"/>
  <c r="AK557" i="1"/>
  <c r="AA558" i="1"/>
  <c r="A802" i="1"/>
  <c r="A1446" i="1"/>
  <c r="A1390" i="1"/>
  <c r="X802" i="1"/>
  <c r="X1446" i="1"/>
  <c r="X1390" i="1"/>
  <c r="AF802" i="1"/>
  <c r="AF1446" i="1"/>
  <c r="AF1390" i="1"/>
  <c r="AG802" i="1"/>
  <c r="AE802" i="1" s="1"/>
  <c r="AG1446" i="1"/>
  <c r="AE1446" i="1" s="1"/>
  <c r="AG1390" i="1"/>
  <c r="AE1390" i="1" s="1"/>
  <c r="AK1390" i="1" l="1"/>
  <c r="AA1390" i="1"/>
  <c r="AA1446" i="1"/>
  <c r="AA802" i="1"/>
  <c r="AK802" i="1"/>
  <c r="AK1446" i="1"/>
  <c r="A267" i="1"/>
  <c r="X267" i="1"/>
  <c r="AF267" i="1"/>
  <c r="AG267" i="1"/>
  <c r="AE267" i="1" s="1"/>
  <c r="A1498" i="1"/>
  <c r="X1498" i="1"/>
  <c r="AA1498" i="1" l="1"/>
  <c r="AK1498" i="1"/>
  <c r="AK267" i="1"/>
  <c r="AA267" i="1"/>
  <c r="A1372" i="1"/>
  <c r="X1372" i="1"/>
  <c r="AF1372" i="1"/>
  <c r="AG1372" i="1"/>
  <c r="AE1372" i="1" s="1"/>
  <c r="A500" i="1"/>
  <c r="X500" i="1"/>
  <c r="AF500" i="1"/>
  <c r="AG500" i="1"/>
  <c r="AE500" i="1" s="1"/>
  <c r="A808" i="1"/>
  <c r="X808" i="1"/>
  <c r="AF808" i="1"/>
  <c r="AG808" i="1"/>
  <c r="AE808" i="1" s="1"/>
  <c r="A1391" i="1"/>
  <c r="X1391" i="1"/>
  <c r="AF1391" i="1"/>
  <c r="AG1391" i="1"/>
  <c r="AE1391" i="1" s="1"/>
  <c r="A1499" i="1"/>
  <c r="X1499" i="1"/>
  <c r="AF1499" i="1"/>
  <c r="AG1499" i="1"/>
  <c r="AE1499" i="1" s="1"/>
  <c r="A809" i="1"/>
  <c r="X809" i="1"/>
  <c r="AF809" i="1"/>
  <c r="AG809" i="1"/>
  <c r="AE809" i="1" s="1"/>
  <c r="D1821" i="1"/>
  <c r="D1820" i="1"/>
  <c r="D1819" i="1"/>
  <c r="D1818" i="1"/>
  <c r="D1327" i="1"/>
  <c r="D1517" i="1"/>
  <c r="D1617" i="1"/>
  <c r="D1516" i="1"/>
  <c r="D1515" i="1"/>
  <c r="D1514" i="1"/>
  <c r="D2049" i="1"/>
  <c r="D2001" i="1"/>
  <c r="D1649" i="1"/>
  <c r="C1649" i="1"/>
  <c r="C1821" i="1"/>
  <c r="C1820" i="1"/>
  <c r="C1818" i="1"/>
  <c r="C1819" i="1"/>
  <c r="C1327" i="1"/>
  <c r="C2049" i="1"/>
  <c r="C2001" i="1"/>
  <c r="A1818" i="1"/>
  <c r="A1819" i="1"/>
  <c r="A1820" i="1"/>
  <c r="A1821" i="1"/>
  <c r="X1818" i="1"/>
  <c r="X1819" i="1"/>
  <c r="X1820" i="1"/>
  <c r="X1821" i="1"/>
  <c r="AF1818" i="1"/>
  <c r="AF1819" i="1"/>
  <c r="AF1820" i="1"/>
  <c r="AF1821" i="1"/>
  <c r="AG1818" i="1"/>
  <c r="AE1818" i="1" s="1"/>
  <c r="AG1819" i="1"/>
  <c r="AE1819" i="1" s="1"/>
  <c r="AG1820" i="1"/>
  <c r="AE1820" i="1" s="1"/>
  <c r="AG1821" i="1"/>
  <c r="AE1821" i="1" s="1"/>
  <c r="A1558" i="1"/>
  <c r="X1558" i="1"/>
  <c r="AF1558" i="1"/>
  <c r="AG1558" i="1"/>
  <c r="AE1558" i="1" s="1"/>
  <c r="A1327" i="1"/>
  <c r="X1327" i="1"/>
  <c r="AF1327" i="1"/>
  <c r="AG1327" i="1"/>
  <c r="AE1327" i="1" s="1"/>
  <c r="AA1818" i="1" l="1"/>
  <c r="AK1819" i="1"/>
  <c r="AK1818" i="1"/>
  <c r="AK500" i="1"/>
  <c r="AK1372" i="1"/>
  <c r="AA1327" i="1"/>
  <c r="AK809" i="1"/>
  <c r="AK1391" i="1"/>
  <c r="AK1820" i="1"/>
  <c r="AA1821" i="1"/>
  <c r="AA1558" i="1"/>
  <c r="AK1821" i="1"/>
  <c r="AA1819" i="1"/>
  <c r="AA1820" i="1"/>
  <c r="AA1372" i="1"/>
  <c r="AA500" i="1"/>
  <c r="AA808" i="1"/>
  <c r="AK808" i="1"/>
  <c r="AA1499" i="1"/>
  <c r="AA1391" i="1"/>
  <c r="AK1499" i="1"/>
  <c r="AA809" i="1"/>
  <c r="AK1558" i="1"/>
  <c r="AK1327" i="1"/>
  <c r="A1823" i="1" l="1"/>
  <c r="A1822" i="1"/>
  <c r="A1846" i="1"/>
  <c r="X1823" i="1"/>
  <c r="X1822" i="1"/>
  <c r="X1846" i="1"/>
  <c r="AA1846" i="1" l="1"/>
  <c r="AA1822" i="1"/>
  <c r="AA1823" i="1"/>
  <c r="AK1822" i="1"/>
  <c r="AK1846" i="1"/>
  <c r="AK1823" i="1"/>
  <c r="A1514" i="1" l="1"/>
  <c r="A1515" i="1"/>
  <c r="A1516" i="1"/>
  <c r="A1617" i="1"/>
  <c r="A1517" i="1"/>
  <c r="A1641" i="1"/>
  <c r="X1514" i="1"/>
  <c r="X1515" i="1"/>
  <c r="X1516" i="1"/>
  <c r="X1617" i="1"/>
  <c r="X1517" i="1"/>
  <c r="X1641" i="1"/>
  <c r="AF1514" i="1"/>
  <c r="AF1515" i="1"/>
  <c r="AF1516" i="1"/>
  <c r="AF1617" i="1"/>
  <c r="AF1517" i="1"/>
  <c r="AF1641" i="1"/>
  <c r="AG1514" i="1"/>
  <c r="AE1514" i="1" s="1"/>
  <c r="AG1515" i="1"/>
  <c r="AE1515" i="1" s="1"/>
  <c r="AG1516" i="1"/>
  <c r="AE1516" i="1" s="1"/>
  <c r="AG1617" i="1"/>
  <c r="AE1617" i="1" s="1"/>
  <c r="AG1517" i="1"/>
  <c r="AE1517" i="1" s="1"/>
  <c r="AG1641" i="1"/>
  <c r="AE1641" i="1" s="1"/>
  <c r="A2049" i="1"/>
  <c r="X2049" i="1"/>
  <c r="A1790" i="1"/>
  <c r="X1790" i="1"/>
  <c r="A363" i="1"/>
  <c r="X363" i="1"/>
  <c r="AF363" i="1"/>
  <c r="AG363" i="1"/>
  <c r="AE363" i="1" s="1"/>
  <c r="AK6" i="13" l="1"/>
  <c r="AK1641" i="1"/>
  <c r="AA1517" i="1"/>
  <c r="AA1617" i="1"/>
  <c r="AK1617" i="1"/>
  <c r="AA1516" i="1"/>
  <c r="AK1516" i="1"/>
  <c r="AK2049" i="1"/>
  <c r="AA1515" i="1"/>
  <c r="AA1514" i="1"/>
  <c r="AK1514" i="1"/>
  <c r="AA1790" i="1"/>
  <c r="AK1517" i="1"/>
  <c r="AA1641" i="1"/>
  <c r="AK1515" i="1"/>
  <c r="AA2049" i="1"/>
  <c r="AK1790" i="1"/>
  <c r="AA363" i="1"/>
  <c r="A297" i="1"/>
  <c r="X297" i="1"/>
  <c r="AF297" i="1"/>
  <c r="AG297" i="1"/>
  <c r="AE297" i="1" s="1"/>
  <c r="A1294" i="1"/>
  <c r="X1294" i="1"/>
  <c r="A1550" i="1"/>
  <c r="X1550" i="1"/>
  <c r="A108" i="1"/>
  <c r="X108" i="1"/>
  <c r="AK363" i="1" l="1"/>
  <c r="AK108" i="1"/>
  <c r="AA1550" i="1"/>
  <c r="AK1550" i="1"/>
  <c r="AA297" i="1"/>
  <c r="AK297" i="1"/>
  <c r="AK1294" i="1"/>
  <c r="AA1294" i="1"/>
  <c r="AA108" i="1"/>
  <c r="A95" i="1"/>
  <c r="X95" i="1"/>
  <c r="A616" i="1"/>
  <c r="X616" i="1"/>
  <c r="A2001" i="1"/>
  <c r="X2001" i="1"/>
  <c r="AK616" i="1" l="1"/>
  <c r="AA95" i="1"/>
  <c r="AK95" i="1"/>
  <c r="AA2001" i="1"/>
  <c r="AK2001" i="1"/>
  <c r="AA616" i="1"/>
  <c r="A2045" i="1" l="1"/>
  <c r="X2045" i="1"/>
  <c r="AF2045" i="1"/>
  <c r="AG2045" i="1"/>
  <c r="AE2045" i="1" s="1"/>
  <c r="A1228" i="1"/>
  <c r="X1228" i="1"/>
  <c r="AF1228" i="1"/>
  <c r="AG1228" i="1"/>
  <c r="AE1228" i="1" s="1"/>
  <c r="AG42" i="1"/>
  <c r="AE42" i="1" s="1"/>
  <c r="AG513" i="1"/>
  <c r="AE513" i="1" s="1"/>
  <c r="AG515" i="1"/>
  <c r="AE515" i="1" s="1"/>
  <c r="AG484" i="1"/>
  <c r="AE484" i="1" s="1"/>
  <c r="AG514" i="1"/>
  <c r="AE514" i="1" s="1"/>
  <c r="AG491" i="1"/>
  <c r="AE491" i="1" s="1"/>
  <c r="AG489" i="1"/>
  <c r="AE489" i="1" s="1"/>
  <c r="AG490" i="1"/>
  <c r="AE490" i="1" s="1"/>
  <c r="AG1797" i="1"/>
  <c r="AE1797" i="1" s="1"/>
  <c r="AG1796" i="1"/>
  <c r="AE1796" i="1" s="1"/>
  <c r="AG1795" i="1"/>
  <c r="AE1795" i="1" s="1"/>
  <c r="AG1794" i="1"/>
  <c r="AE1794" i="1" s="1"/>
  <c r="AG1793" i="1"/>
  <c r="AE1793" i="1" s="1"/>
  <c r="AG1792" i="1"/>
  <c r="AE1792" i="1" s="1"/>
  <c r="AG1791" i="1"/>
  <c r="AE1791" i="1" s="1"/>
  <c r="AG1744" i="1"/>
  <c r="AE1744" i="1" s="1"/>
  <c r="AG1743" i="1"/>
  <c r="AE1743" i="1" s="1"/>
  <c r="AG1056" i="1"/>
  <c r="AE1056" i="1" s="1"/>
  <c r="AG960" i="1"/>
  <c r="AG1055" i="1"/>
  <c r="AE1055" i="1" s="1"/>
  <c r="AG1054" i="1"/>
  <c r="AE1054" i="1" s="1"/>
  <c r="AG1057" i="1"/>
  <c r="AE1057" i="1" s="1"/>
  <c r="AG1053" i="1"/>
  <c r="AE1053" i="1" s="1"/>
  <c r="AG1052" i="1"/>
  <c r="AE1052" i="1" s="1"/>
  <c r="AG711" i="1"/>
  <c r="AE711" i="1" s="1"/>
  <c r="AG712" i="1"/>
  <c r="AE712" i="1" s="1"/>
  <c r="AG1559" i="1"/>
  <c r="AE1559" i="1" s="1"/>
  <c r="AG1127" i="1"/>
  <c r="AE1127" i="1" s="1"/>
  <c r="AG1143" i="1"/>
  <c r="AE1143" i="1" s="1"/>
  <c r="AG1150" i="1"/>
  <c r="AE1150" i="1" s="1"/>
  <c r="AG656" i="1"/>
  <c r="AE656" i="1" s="1"/>
  <c r="AG683" i="1"/>
  <c r="AE683" i="1" s="1"/>
  <c r="AG54" i="1"/>
  <c r="AE54" i="1" s="1"/>
  <c r="AG601" i="1"/>
  <c r="AE601" i="1" s="1"/>
  <c r="AG602" i="1"/>
  <c r="AE602" i="1" s="1"/>
  <c r="AG663" i="1"/>
  <c r="AE663" i="1" s="1"/>
  <c r="AG849" i="1"/>
  <c r="AE849" i="1" s="1"/>
  <c r="AG431" i="1"/>
  <c r="AE431" i="1" s="1"/>
  <c r="AG1190" i="1"/>
  <c r="AE1190" i="1" s="1"/>
  <c r="AG644" i="1"/>
  <c r="AE644" i="1" s="1"/>
  <c r="AG1845" i="1"/>
  <c r="AE1845" i="1" s="1"/>
  <c r="AG1272" i="1"/>
  <c r="AE1272" i="1" s="1"/>
  <c r="AG992" i="1"/>
  <c r="AE992" i="1" s="1"/>
  <c r="AG604" i="1"/>
  <c r="AE604" i="1" s="1"/>
  <c r="AG657" i="1"/>
  <c r="AE657" i="1" s="1"/>
  <c r="AG603" i="1"/>
  <c r="AE603" i="1" s="1"/>
  <c r="AG594" i="1"/>
  <c r="AE594" i="1" s="1"/>
  <c r="AG595" i="1"/>
  <c r="AE595" i="1" s="1"/>
  <c r="AG669" i="1"/>
  <c r="AE669" i="1" s="1"/>
  <c r="AG495" i="1"/>
  <c r="AE495" i="1" s="1"/>
  <c r="AG1980" i="1"/>
  <c r="AE1980" i="1" s="1"/>
  <c r="AG452" i="1"/>
  <c r="AE452" i="1" s="1"/>
  <c r="AG232" i="1"/>
  <c r="AE232" i="1" s="1"/>
  <c r="AG1461" i="1"/>
  <c r="AE1461" i="1" s="1"/>
  <c r="AG1817" i="1"/>
  <c r="AE1817" i="1" s="1"/>
  <c r="AG1051" i="1"/>
  <c r="AE1051" i="1" s="1"/>
  <c r="AG988" i="1"/>
  <c r="AE988" i="1" s="1"/>
  <c r="AG958" i="1"/>
  <c r="AE958" i="1" s="1"/>
  <c r="AG959" i="1"/>
  <c r="AE959" i="1" s="1"/>
  <c r="AG957" i="1"/>
  <c r="AE957" i="1" s="1"/>
  <c r="AG989" i="1"/>
  <c r="AE989" i="1" s="1"/>
  <c r="AG956" i="1"/>
  <c r="AE956" i="1" s="1"/>
  <c r="AG955" i="1"/>
  <c r="AE955" i="1" s="1"/>
  <c r="AG1633" i="1"/>
  <c r="AE1633" i="1" s="1"/>
  <c r="AG1427" i="1"/>
  <c r="AE1427" i="1" s="1"/>
  <c r="AG1447" i="1"/>
  <c r="AE1447" i="1" s="1"/>
  <c r="AG771" i="1"/>
  <c r="AE771" i="1" s="1"/>
  <c r="AG305" i="1"/>
  <c r="AE305" i="1" s="1"/>
  <c r="AG1158" i="1"/>
  <c r="AE1158" i="1" s="1"/>
  <c r="AG1157" i="1"/>
  <c r="AE1157" i="1" s="1"/>
  <c r="AG593" i="1"/>
  <c r="AE593" i="1" s="1"/>
  <c r="AG1979" i="1"/>
  <c r="AE1979" i="1" s="1"/>
  <c r="AG1978" i="1"/>
  <c r="AE1978" i="1" s="1"/>
  <c r="AG1816" i="1"/>
  <c r="AE1816" i="1" s="1"/>
  <c r="AG1815" i="1"/>
  <c r="AE1815" i="1" s="1"/>
  <c r="AG655" i="1"/>
  <c r="AE655" i="1" s="1"/>
  <c r="AG430" i="1"/>
  <c r="AE430" i="1" s="1"/>
  <c r="AG682" i="1"/>
  <c r="AE682" i="1" s="1"/>
  <c r="AG696" i="1"/>
  <c r="AE696" i="1" s="1"/>
  <c r="AG695" i="1"/>
  <c r="AE695" i="1" s="1"/>
  <c r="AG1039" i="1"/>
  <c r="AE1039" i="1" s="1"/>
  <c r="AG1664" i="1"/>
  <c r="AE1664" i="1" s="1"/>
  <c r="AG41" i="1"/>
  <c r="AE41" i="1" s="1"/>
  <c r="AG335" i="1"/>
  <c r="AE335" i="1" s="1"/>
  <c r="AG2190" i="1"/>
  <c r="AE2190" i="1" s="1"/>
  <c r="AG734" i="1"/>
  <c r="AE734" i="1" s="1"/>
  <c r="AG798" i="1"/>
  <c r="AE798" i="1" s="1"/>
  <c r="AG173" i="1"/>
  <c r="AE173" i="1" s="1"/>
  <c r="AG170" i="1"/>
  <c r="AE170" i="1" s="1"/>
  <c r="AG172" i="1"/>
  <c r="AE172" i="1" s="1"/>
  <c r="AG169" i="1"/>
  <c r="AE169" i="1" s="1"/>
  <c r="AG174" i="1"/>
  <c r="AE174" i="1" s="1"/>
  <c r="AG171" i="1"/>
  <c r="AE171" i="1" s="1"/>
  <c r="AG168" i="1"/>
  <c r="AE168" i="1" s="1"/>
  <c r="AG2109" i="1"/>
  <c r="AE2109" i="1" s="1"/>
  <c r="AG2205" i="1"/>
  <c r="AE2205" i="1" s="1"/>
  <c r="AG1227" i="1"/>
  <c r="AE1227" i="1" s="1"/>
  <c r="AG1174" i="1"/>
  <c r="AE1174" i="1" s="1"/>
  <c r="AG1189" i="1"/>
  <c r="AE1189" i="1" s="1"/>
  <c r="AG2181" i="1"/>
  <c r="AE2181" i="1" s="1"/>
  <c r="AG2189" i="1"/>
  <c r="AE2189" i="1" s="1"/>
  <c r="AG288" i="1"/>
  <c r="AE288" i="1" s="1"/>
  <c r="AG1702" i="1"/>
  <c r="AE1702" i="1" s="1"/>
  <c r="AG1703" i="1"/>
  <c r="AE1703" i="1" s="1"/>
  <c r="AG1719" i="1"/>
  <c r="AE1719" i="1" s="1"/>
  <c r="AG1718" i="1"/>
  <c r="AE1718" i="1" s="1"/>
  <c r="AG1717" i="1"/>
  <c r="AE1717" i="1" s="1"/>
  <c r="AG1716" i="1"/>
  <c r="AE1716" i="1" s="1"/>
  <c r="AG1715" i="1"/>
  <c r="AE1715" i="1" s="1"/>
  <c r="AG1714" i="1"/>
  <c r="AE1714" i="1" s="1"/>
  <c r="AG1713" i="1"/>
  <c r="AE1713" i="1" s="1"/>
  <c r="AG1701" i="1"/>
  <c r="AE1701" i="1" s="1"/>
  <c r="AG1712" i="1"/>
  <c r="AE1712" i="1" s="1"/>
  <c r="AG1700" i="1"/>
  <c r="AE1700" i="1" s="1"/>
  <c r="AG1711" i="1"/>
  <c r="AE1711" i="1" s="1"/>
  <c r="AG1710" i="1"/>
  <c r="AE1710" i="1" s="1"/>
  <c r="AG1709" i="1"/>
  <c r="AE1709" i="1" s="1"/>
  <c r="AG1708" i="1"/>
  <c r="AE1708" i="1" s="1"/>
  <c r="AG1707" i="1"/>
  <c r="AE1707" i="1" s="1"/>
  <c r="AG1706" i="1"/>
  <c r="AE1706" i="1" s="1"/>
  <c r="AG1705" i="1"/>
  <c r="AE1705" i="1" s="1"/>
  <c r="AG1704" i="1"/>
  <c r="AE1704" i="1" s="1"/>
  <c r="AG1699" i="1"/>
  <c r="AE1699" i="1" s="1"/>
  <c r="AG1598" i="1"/>
  <c r="AE1598" i="1" s="1"/>
  <c r="AG1594" i="1"/>
  <c r="AE1594" i="1" s="1"/>
  <c r="AG1593" i="1"/>
  <c r="AE1593" i="1" s="1"/>
  <c r="AG2178" i="1"/>
  <c r="AE2178" i="1" s="1"/>
  <c r="AG1399" i="1"/>
  <c r="AE1399" i="1" s="1"/>
  <c r="AG1401" i="1"/>
  <c r="AE1401" i="1" s="1"/>
  <c r="AG1490" i="1"/>
  <c r="AE1490" i="1" s="1"/>
  <c r="AG1428" i="1"/>
  <c r="AE1428" i="1" s="1"/>
  <c r="AG1398" i="1"/>
  <c r="AE1398" i="1" s="1"/>
  <c r="AG1419" i="1"/>
  <c r="AE1419" i="1" s="1"/>
  <c r="AG1396" i="1"/>
  <c r="AE1396" i="1" s="1"/>
  <c r="AG1457" i="1"/>
  <c r="AE1457" i="1" s="1"/>
  <c r="AG2196" i="1"/>
  <c r="AE2196" i="1" s="1"/>
  <c r="AG1814" i="1"/>
  <c r="AE1814" i="1" s="1"/>
  <c r="AG1813" i="1"/>
  <c r="AE1813" i="1" s="1"/>
  <c r="AG1937" i="1"/>
  <c r="AE1937" i="1" s="1"/>
  <c r="AG1940" i="1"/>
  <c r="AE1940" i="1" s="1"/>
  <c r="AG1939" i="1"/>
  <c r="AE1939" i="1" s="1"/>
  <c r="AG1938" i="1"/>
  <c r="AE1938" i="1" s="1"/>
  <c r="AG49" i="1"/>
  <c r="AE49" i="1" s="1"/>
  <c r="AG740" i="1"/>
  <c r="AE740" i="1" s="1"/>
  <c r="AG1585" i="1"/>
  <c r="AE1585" i="1" s="1"/>
  <c r="AG396" i="1"/>
  <c r="AE396" i="1" s="1"/>
  <c r="AG483" i="1"/>
  <c r="AE483" i="1" s="1"/>
  <c r="AG1048" i="1"/>
  <c r="AE1048" i="1" s="1"/>
  <c r="AG887" i="1"/>
  <c r="AE887" i="1" s="1"/>
  <c r="AG888" i="1"/>
  <c r="AE888" i="1" s="1"/>
  <c r="AG1063" i="1"/>
  <c r="AE1063" i="1" s="1"/>
  <c r="AG1062" i="1"/>
  <c r="AE1062" i="1" s="1"/>
  <c r="AG1061" i="1"/>
  <c r="AE1061" i="1" s="1"/>
  <c r="AG1064" i="1"/>
  <c r="AE1064" i="1" s="1"/>
  <c r="AG1076" i="1"/>
  <c r="AE1076" i="1" s="1"/>
  <c r="AG733" i="1"/>
  <c r="AE733" i="1" s="1"/>
  <c r="AG732" i="1"/>
  <c r="AE732" i="1" s="1"/>
  <c r="AG1666" i="1"/>
  <c r="AE1666" i="1" s="1"/>
  <c r="AG694" i="1"/>
  <c r="AE694" i="1" s="1"/>
  <c r="AG681" i="1"/>
  <c r="AE681" i="1" s="1"/>
  <c r="AG2177" i="1"/>
  <c r="AE2177" i="1" s="1"/>
  <c r="AG2192" i="1"/>
  <c r="AE2192" i="1" s="1"/>
  <c r="AG1206" i="1"/>
  <c r="AE1206" i="1" s="1"/>
  <c r="AG1207" i="1"/>
  <c r="AE1207" i="1" s="1"/>
  <c r="AG1665" i="1"/>
  <c r="AE1665" i="1" s="1"/>
  <c r="AG2217" i="1"/>
  <c r="AE2217" i="1" s="1"/>
  <c r="AG1060" i="1"/>
  <c r="AE1060" i="1" s="1"/>
  <c r="AG1156" i="1"/>
  <c r="AE1156" i="1" s="1"/>
  <c r="AG231" i="1"/>
  <c r="AE231" i="1" s="1"/>
  <c r="AG600" i="1"/>
  <c r="AE600" i="1" s="1"/>
  <c r="AG50" i="1"/>
  <c r="AE50" i="1" s="1"/>
  <c r="AG2096" i="1"/>
  <c r="AE2096" i="1" s="1"/>
  <c r="AG1877" i="1"/>
  <c r="AE1877" i="1" s="1"/>
  <c r="AG1876" i="1"/>
  <c r="AE1876" i="1" s="1"/>
  <c r="AG1936" i="1"/>
  <c r="AE1936" i="1" s="1"/>
  <c r="AG1785" i="1"/>
  <c r="AE1785" i="1" s="1"/>
  <c r="AG1787" i="1"/>
  <c r="AE1787" i="1" s="1"/>
  <c r="AG1786" i="1"/>
  <c r="AE1786" i="1" s="1"/>
  <c r="AG1935" i="1"/>
  <c r="AE1935" i="1" s="1"/>
  <c r="AG287" i="1"/>
  <c r="AE287" i="1" s="1"/>
  <c r="AG286" i="1"/>
  <c r="AE286" i="1" s="1"/>
  <c r="AG1587" i="1"/>
  <c r="AE1587" i="1" s="1"/>
  <c r="AG2026" i="1"/>
  <c r="AE2026" i="1" s="1"/>
  <c r="AG57" i="1"/>
  <c r="AE57" i="1" s="1"/>
  <c r="AG417" i="1"/>
  <c r="AE417" i="1" s="1"/>
  <c r="AG429" i="1"/>
  <c r="AE429" i="1" s="1"/>
  <c r="AG828" i="1"/>
  <c r="AE828" i="1" s="1"/>
  <c r="AG1393" i="1"/>
  <c r="AE1393" i="1" s="1"/>
  <c r="AG1574" i="1"/>
  <c r="AE1574" i="1" s="1"/>
  <c r="AG631" i="1"/>
  <c r="AE631" i="1" s="1"/>
  <c r="AG255" i="1"/>
  <c r="AE255" i="1" s="1"/>
  <c r="AG592" i="1"/>
  <c r="AE592" i="1" s="1"/>
  <c r="AG291" i="1"/>
  <c r="AE291" i="1" s="1"/>
  <c r="AG254" i="1"/>
  <c r="AE254" i="1" s="1"/>
  <c r="AG2074" i="1"/>
  <c r="AE2074" i="1" s="1"/>
  <c r="AG1874" i="1"/>
  <c r="AE1874" i="1" s="1"/>
  <c r="AG1912" i="1"/>
  <c r="AE1912" i="1" s="1"/>
  <c r="AG1788" i="1"/>
  <c r="AE1788" i="1" s="1"/>
  <c r="AG504" i="1"/>
  <c r="AE504" i="1" s="1"/>
  <c r="AG464" i="1"/>
  <c r="AE464" i="1" s="1"/>
  <c r="AG523" i="1"/>
  <c r="AE523" i="1" s="1"/>
  <c r="AG462" i="1"/>
  <c r="AE462" i="1" s="1"/>
  <c r="AG591" i="1"/>
  <c r="AE591" i="1" s="1"/>
  <c r="AG1205" i="1"/>
  <c r="AE1205" i="1" s="1"/>
  <c r="AG1934" i="1"/>
  <c r="AE1934" i="1" s="1"/>
  <c r="AG1933" i="1"/>
  <c r="AE1933" i="1" s="1"/>
  <c r="AG1932" i="1"/>
  <c r="AE1932" i="1" s="1"/>
  <c r="AG1931" i="1"/>
  <c r="AE1931" i="1" s="1"/>
  <c r="AG1586" i="1"/>
  <c r="AE1586" i="1" s="1"/>
  <c r="AG2186" i="1"/>
  <c r="AE2186" i="1" s="1"/>
  <c r="AG2185" i="1"/>
  <c r="AE2185" i="1" s="1"/>
  <c r="AG1875" i="1"/>
  <c r="AE1875" i="1" s="1"/>
  <c r="AG120" i="1"/>
  <c r="AE120" i="1" s="1"/>
  <c r="AG1789" i="1"/>
  <c r="AE1789" i="1" s="1"/>
  <c r="AG1897" i="1"/>
  <c r="AE1897" i="1" s="1"/>
  <c r="AG2095" i="1"/>
  <c r="AE2095" i="1" s="1"/>
  <c r="AG615" i="1"/>
  <c r="AE615" i="1" s="1"/>
  <c r="AG1020" i="1"/>
  <c r="AE1020" i="1" s="1"/>
  <c r="AG1573" i="1"/>
  <c r="AE1573" i="1" s="1"/>
  <c r="AG2108" i="1"/>
  <c r="AE2108" i="1" s="1"/>
  <c r="AG841" i="1"/>
  <c r="AE841" i="1" s="1"/>
  <c r="AG1463" i="1"/>
  <c r="AE1463" i="1" s="1"/>
  <c r="AG1318" i="1"/>
  <c r="AE1318" i="1" s="1"/>
  <c r="AG93" i="1"/>
  <c r="AE93" i="1" s="1"/>
  <c r="AG1288" i="1"/>
  <c r="AE1288" i="1" s="1"/>
  <c r="AG1896" i="1"/>
  <c r="AE1896" i="1" s="1"/>
  <c r="AG1895" i="1"/>
  <c r="AE1895" i="1" s="1"/>
  <c r="AG1783" i="1"/>
  <c r="AE1783" i="1" s="1"/>
  <c r="AG233" i="1"/>
  <c r="AE233" i="1" s="1"/>
  <c r="AG1784" i="1"/>
  <c r="AE1784" i="1" s="1"/>
  <c r="AG566" i="1"/>
  <c r="AE566" i="1" s="1"/>
  <c r="AG1298" i="1"/>
  <c r="AE1298" i="1" s="1"/>
  <c r="AG1297" i="1"/>
  <c r="AE1297" i="1" s="1"/>
  <c r="AG889" i="1"/>
  <c r="AE889" i="1" s="1"/>
  <c r="AG978" i="1"/>
  <c r="AE978" i="1" s="1"/>
  <c r="AG1101" i="1"/>
  <c r="AE1101" i="1" s="1"/>
  <c r="AG1059" i="1"/>
  <c r="AE1059" i="1" s="1"/>
  <c r="AG1106" i="1"/>
  <c r="AE1106" i="1" s="1"/>
  <c r="AG1098" i="1"/>
  <c r="AE1098" i="1" s="1"/>
  <c r="AG1557" i="1"/>
  <c r="AE1557" i="1" s="1"/>
  <c r="AG1510" i="1"/>
  <c r="AG1286" i="1"/>
  <c r="AE1286" i="1" s="1"/>
  <c r="AG1334" i="1"/>
  <c r="AE1334" i="1" s="1"/>
  <c r="AG1333" i="1"/>
  <c r="AE1333" i="1" s="1"/>
  <c r="AG1282" i="1"/>
  <c r="AE1282" i="1" s="1"/>
  <c r="AG1346" i="1"/>
  <c r="AE1346" i="1" s="1"/>
  <c r="AG723" i="1"/>
  <c r="AE723" i="1" s="1"/>
  <c r="AG1107" i="1"/>
  <c r="AE1107" i="1" s="1"/>
  <c r="AG1108" i="1"/>
  <c r="AE1108" i="1" s="1"/>
  <c r="AG1104" i="1"/>
  <c r="AE1104" i="1" s="1"/>
  <c r="AG1103" i="1"/>
  <c r="AE1103" i="1" s="1"/>
  <c r="AG1102" i="1"/>
  <c r="AE1102" i="1" s="1"/>
  <c r="AG1100" i="1"/>
  <c r="AE1100" i="1" s="1"/>
  <c r="AG1099" i="1"/>
  <c r="AE1099" i="1" s="1"/>
  <c r="AG1105" i="1"/>
  <c r="AE1105" i="1" s="1"/>
  <c r="AG1090" i="1"/>
  <c r="AE1090" i="1" s="1"/>
  <c r="AG161" i="1"/>
  <c r="AE161" i="1" s="1"/>
  <c r="AG158" i="1"/>
  <c r="AE158" i="1" s="1"/>
  <c r="AG156" i="1"/>
  <c r="AE156" i="1" s="1"/>
  <c r="AG160" i="1"/>
  <c r="AE160" i="1" s="1"/>
  <c r="AG157" i="1"/>
  <c r="AE157" i="1" s="1"/>
  <c r="AG154" i="1"/>
  <c r="AE154" i="1" s="1"/>
  <c r="AG155" i="1"/>
  <c r="AE155" i="1" s="1"/>
  <c r="AG230" i="1"/>
  <c r="AE230" i="1" s="1"/>
  <c r="AG226" i="1"/>
  <c r="AE226" i="1" s="1"/>
  <c r="AG220" i="1"/>
  <c r="AE220" i="1" s="1"/>
  <c r="AG219" i="1"/>
  <c r="AE219" i="1" s="1"/>
  <c r="AG213" i="1"/>
  <c r="AE213" i="1" s="1"/>
  <c r="AG225" i="1"/>
  <c r="AE225" i="1" s="1"/>
  <c r="AG229" i="1"/>
  <c r="AE229" i="1" s="1"/>
  <c r="AG212" i="1"/>
  <c r="AE212" i="1" s="1"/>
  <c r="AG224" i="1"/>
  <c r="AE224" i="1" s="1"/>
  <c r="AG218" i="1"/>
  <c r="AE218" i="1" s="1"/>
  <c r="AG228" i="1"/>
  <c r="AE228" i="1" s="1"/>
  <c r="AG223" i="1"/>
  <c r="AE223" i="1" s="1"/>
  <c r="AG217" i="1"/>
  <c r="AE217" i="1" s="1"/>
  <c r="AG227" i="1"/>
  <c r="AE227" i="1" s="1"/>
  <c r="AG222" i="1"/>
  <c r="AE222" i="1" s="1"/>
  <c r="AG216" i="1"/>
  <c r="AE216" i="1" s="1"/>
  <c r="AG214" i="1"/>
  <c r="AE214" i="1" s="1"/>
  <c r="AG211" i="1"/>
  <c r="AE211" i="1" s="1"/>
  <c r="AG221" i="1"/>
  <c r="AE221" i="1" s="1"/>
  <c r="AG215" i="1"/>
  <c r="AE215" i="1" s="1"/>
  <c r="AG1632" i="1"/>
  <c r="AE1632" i="1" s="1"/>
  <c r="AG1556" i="1"/>
  <c r="AE1556" i="1" s="1"/>
  <c r="AG1640" i="1"/>
  <c r="AE1640" i="1" s="1"/>
  <c r="AG1653" i="1"/>
  <c r="AE1653" i="1" s="1"/>
  <c r="AG1572" i="1"/>
  <c r="AE1572" i="1" s="1"/>
  <c r="AG1651" i="1"/>
  <c r="AE1651" i="1" s="1"/>
  <c r="AG1308" i="1"/>
  <c r="AE1308" i="1" s="1"/>
  <c r="AG1284" i="1"/>
  <c r="AE1284" i="1" s="1"/>
  <c r="AG1549" i="1"/>
  <c r="AE1549" i="1" s="1"/>
  <c r="AG277" i="1"/>
  <c r="AE277" i="1" s="1"/>
  <c r="AG2174" i="1"/>
  <c r="AE2174" i="1" s="1"/>
  <c r="AG1635" i="1"/>
  <c r="AE1635" i="1" s="1"/>
  <c r="AG304" i="1"/>
  <c r="AE304" i="1" s="1"/>
  <c r="AG296" i="1"/>
  <c r="AE296" i="1" s="1"/>
  <c r="AG295" i="1"/>
  <c r="AE295" i="1" s="1"/>
  <c r="AG1321" i="1"/>
  <c r="AE1321" i="1" s="1"/>
  <c r="AG1977" i="1"/>
  <c r="AE1977" i="1" s="1"/>
  <c r="AG1186" i="1"/>
  <c r="AE1186" i="1" s="1"/>
  <c r="AG1188" i="1"/>
  <c r="AE1188" i="1" s="1"/>
  <c r="AG1135" i="1"/>
  <c r="AE1135" i="1" s="1"/>
  <c r="AG1187" i="1"/>
  <c r="AE1187" i="1" s="1"/>
  <c r="AG1460" i="1"/>
  <c r="AE1460" i="1" s="1"/>
  <c r="AG1431" i="1"/>
  <c r="AE1431" i="1" s="1"/>
  <c r="AG1047" i="1"/>
  <c r="AE1047" i="1" s="1"/>
  <c r="AG1615" i="1"/>
  <c r="AE1615" i="1" s="1"/>
  <c r="AG1597" i="1"/>
  <c r="AE1597" i="1" s="1"/>
  <c r="AG1892" i="1"/>
  <c r="AE1892" i="1" s="1"/>
  <c r="AG1891" i="1"/>
  <c r="AE1891" i="1" s="1"/>
  <c r="AG1894" i="1"/>
  <c r="AE1894" i="1" s="1"/>
  <c r="AG1893" i="1"/>
  <c r="AE1893" i="1" s="1"/>
  <c r="AG1890" i="1"/>
  <c r="AE1890" i="1" s="1"/>
  <c r="AG1889" i="1"/>
  <c r="AE1889" i="1" s="1"/>
  <c r="AG2182" i="1"/>
  <c r="AE2182" i="1" s="1"/>
  <c r="AG850" i="1"/>
  <c r="AE850" i="1" s="1"/>
  <c r="AG1579" i="1"/>
  <c r="AE1579" i="1" s="1"/>
  <c r="AG2179" i="1"/>
  <c r="AE2179" i="1" s="1"/>
  <c r="AG1856" i="1"/>
  <c r="AE1856" i="1" s="1"/>
  <c r="AG2180" i="1"/>
  <c r="AE2180" i="1" s="1"/>
  <c r="AG1584" i="1"/>
  <c r="AE1584" i="1" s="1"/>
  <c r="AG1592" i="1"/>
  <c r="AE1592" i="1" s="1"/>
  <c r="AG1554" i="1"/>
  <c r="AE1554" i="1" s="1"/>
  <c r="AG1568" i="1"/>
  <c r="AE1568" i="1" s="1"/>
  <c r="AG399" i="1"/>
  <c r="AE399" i="1" s="1"/>
  <c r="AG1677" i="1"/>
  <c r="AE1677" i="1" s="1"/>
  <c r="AG1736" i="1"/>
  <c r="AE1736" i="1" s="1"/>
  <c r="AG1765" i="1"/>
  <c r="AE1765" i="1" s="1"/>
  <c r="AG565" i="1"/>
  <c r="AE565" i="1" s="1"/>
  <c r="AG556" i="1"/>
  <c r="AE556" i="1" s="1"/>
  <c r="AG2164" i="1"/>
  <c r="AE2164" i="1" s="1"/>
  <c r="AG1505" i="1"/>
  <c r="AE1505" i="1" s="1"/>
  <c r="AG1109" i="1"/>
  <c r="AE1109" i="1" s="1"/>
  <c r="AG2145" i="1"/>
  <c r="AE2145" i="1" s="1"/>
  <c r="AG2157" i="1"/>
  <c r="AE2157" i="1" s="1"/>
  <c r="AG2184" i="1"/>
  <c r="AE2184" i="1" s="1"/>
  <c r="AG415" i="1"/>
  <c r="AE415" i="1" s="1"/>
  <c r="AG397" i="1"/>
  <c r="AE397" i="1" s="1"/>
  <c r="AG325" i="1"/>
  <c r="AE325" i="1" s="1"/>
  <c r="AG2197" i="1"/>
  <c r="AE2197" i="1" s="1"/>
  <c r="AG2175" i="1"/>
  <c r="AE2175" i="1" s="1"/>
  <c r="AG416" i="1"/>
  <c r="AE416" i="1" s="1"/>
  <c r="AG1581" i="1"/>
  <c r="AE1581" i="1" s="1"/>
  <c r="AG1844" i="1"/>
  <c r="AE1844" i="1" s="1"/>
  <c r="AG1888" i="1"/>
  <c r="AE1888" i="1" s="1"/>
  <c r="AG1760" i="1"/>
  <c r="AE1760" i="1" s="1"/>
  <c r="AG1731" i="1"/>
  <c r="AE1731" i="1" s="1"/>
  <c r="AG2176" i="1"/>
  <c r="AE2176" i="1" s="1"/>
  <c r="AG1854" i="1"/>
  <c r="AE1854" i="1" s="1"/>
  <c r="AG1761" i="1"/>
  <c r="AE1761" i="1" s="1"/>
  <c r="AG1566" i="1"/>
  <c r="AE1566" i="1" s="1"/>
  <c r="AG1763" i="1"/>
  <c r="AE1763" i="1" s="1"/>
  <c r="AG1296" i="1"/>
  <c r="AE1296" i="1" s="1"/>
  <c r="AG1762" i="1"/>
  <c r="AE1762" i="1" s="1"/>
  <c r="AG1582" i="1"/>
  <c r="AE1582" i="1" s="1"/>
  <c r="AG1590" i="1"/>
  <c r="AE1590" i="1" s="1"/>
  <c r="AG1565" i="1"/>
  <c r="AE1565" i="1" s="1"/>
  <c r="AG2163" i="1"/>
  <c r="AE2163" i="1" s="1"/>
  <c r="AG1732" i="1"/>
  <c r="AE1732" i="1" s="1"/>
  <c r="AG1536" i="1"/>
  <c r="AE1536" i="1" s="1"/>
  <c r="AG1535" i="1"/>
  <c r="AE1535" i="1" s="1"/>
  <c r="AG1537" i="1"/>
  <c r="AE1537" i="1" s="1"/>
  <c r="AG1591" i="1"/>
  <c r="AE1591" i="1" s="1"/>
  <c r="AG1567" i="1"/>
  <c r="AE1567" i="1" s="1"/>
  <c r="AG1538" i="1"/>
  <c r="AE1538" i="1" s="1"/>
  <c r="AG1676" i="1"/>
  <c r="AE1676" i="1" s="1"/>
  <c r="AG1661" i="1"/>
  <c r="AE1661" i="1" s="1"/>
  <c r="AG2220" i="1"/>
  <c r="AE2220" i="1" s="1"/>
  <c r="AG769" i="1"/>
  <c r="AE769" i="1" s="1"/>
  <c r="AG2165" i="1"/>
  <c r="AE2165" i="1" s="1"/>
  <c r="AG768" i="1"/>
  <c r="AE768" i="1" s="1"/>
  <c r="AG2162" i="1"/>
  <c r="AE2162" i="1" s="1"/>
  <c r="AG1338" i="1"/>
  <c r="AE1338" i="1" s="1"/>
  <c r="AG1657" i="1"/>
  <c r="AE1657" i="1" s="1"/>
  <c r="AG945" i="1"/>
  <c r="AE945" i="1" s="1"/>
  <c r="AG1084" i="1"/>
  <c r="AE1084" i="1" s="1"/>
  <c r="AG1083" i="1"/>
  <c r="AE1083" i="1" s="1"/>
  <c r="AG1082" i="1"/>
  <c r="AE1082" i="1" s="1"/>
  <c r="AG1081" i="1"/>
  <c r="AE1081" i="1" s="1"/>
  <c r="AG1080" i="1"/>
  <c r="AE1080" i="1" s="1"/>
  <c r="AG1097" i="1"/>
  <c r="AE1097" i="1" s="1"/>
  <c r="AG1096" i="1"/>
  <c r="AE1096" i="1" s="1"/>
  <c r="AG1622" i="1"/>
  <c r="AE1622" i="1" s="1"/>
  <c r="AG1545" i="1"/>
  <c r="AE1545" i="1" s="1"/>
  <c r="AG1580" i="1"/>
  <c r="AE1580" i="1" s="1"/>
  <c r="AG2091" i="1"/>
  <c r="AE2091" i="1" s="1"/>
  <c r="AG2087" i="1"/>
  <c r="AE2087" i="1" s="1"/>
  <c r="AG437" i="1"/>
  <c r="AE437" i="1" s="1"/>
  <c r="AG2107" i="1"/>
  <c r="AE2107" i="1" s="1"/>
  <c r="AG1540" i="1"/>
  <c r="AE1540" i="1" s="1"/>
  <c r="AG1544" i="1"/>
  <c r="AE1544" i="1" s="1"/>
  <c r="AG1542" i="1"/>
  <c r="AE1542" i="1" s="1"/>
  <c r="AG1541" i="1"/>
  <c r="AE1541" i="1" s="1"/>
  <c r="AG1543" i="1"/>
  <c r="AE1543" i="1" s="1"/>
  <c r="AG2088" i="1"/>
  <c r="AE2088" i="1" s="1"/>
  <c r="AG2039" i="1"/>
  <c r="AE2039" i="1" s="1"/>
  <c r="AG1644" i="1"/>
  <c r="AE1644" i="1" s="1"/>
  <c r="AG1637" i="1"/>
  <c r="AE1637" i="1" s="1"/>
  <c r="AG2025" i="1"/>
  <c r="AE2025" i="1" s="1"/>
  <c r="AG2215" i="1"/>
  <c r="AE2215" i="1" s="1"/>
  <c r="AG2216" i="1"/>
  <c r="AE2216" i="1" s="1"/>
  <c r="AG2206" i="1"/>
  <c r="AE2206" i="1" s="1"/>
  <c r="AG2207" i="1"/>
  <c r="AE2207" i="1" s="1"/>
  <c r="AG2034" i="1"/>
  <c r="AE2034" i="1" s="1"/>
  <c r="AG2090" i="1"/>
  <c r="AE2090" i="1" s="1"/>
  <c r="AG2044" i="1"/>
  <c r="AE2044" i="1" s="1"/>
  <c r="AG2043" i="1"/>
  <c r="AE2043" i="1" s="1"/>
  <c r="AG2042" i="1"/>
  <c r="AE2042" i="1" s="1"/>
  <c r="AG2041" i="1"/>
  <c r="AE2041" i="1" s="1"/>
  <c r="AG2089" i="1"/>
  <c r="AE2089" i="1" s="1"/>
  <c r="AG1645" i="1"/>
  <c r="AE1645" i="1" s="1"/>
  <c r="AG2033" i="1"/>
  <c r="AE2033" i="1" s="1"/>
  <c r="AG1929" i="1"/>
  <c r="AE1929" i="1" s="1"/>
  <c r="AG1928" i="1"/>
  <c r="AE1928" i="1" s="1"/>
  <c r="AG2218" i="1"/>
  <c r="AE2218" i="1" s="1"/>
  <c r="AG530" i="1"/>
  <c r="AE530" i="1" s="1"/>
  <c r="AG503" i="1"/>
  <c r="AE503" i="1" s="1"/>
  <c r="AG502" i="1"/>
  <c r="AE502" i="1" s="1"/>
  <c r="AG501" i="1"/>
  <c r="AE501" i="1" s="1"/>
  <c r="AG2038" i="1"/>
  <c r="AE2038" i="1" s="1"/>
  <c r="AG2037" i="1"/>
  <c r="AE2037" i="1" s="1"/>
  <c r="AG2036" i="1"/>
  <c r="AE2036" i="1" s="1"/>
  <c r="AG2160" i="1"/>
  <c r="AE2160" i="1" s="1"/>
  <c r="AG2040" i="1"/>
  <c r="AE2040" i="1" s="1"/>
  <c r="AG2198" i="1"/>
  <c r="AE2198" i="1" s="1"/>
  <c r="AG2200" i="1"/>
  <c r="AE2200" i="1" s="1"/>
  <c r="AG2203" i="1"/>
  <c r="AE2203" i="1" s="1"/>
  <c r="AG2201" i="1"/>
  <c r="AE2201" i="1" s="1"/>
  <c r="AG2202" i="1"/>
  <c r="AE2202" i="1" s="1"/>
  <c r="AG1961" i="1"/>
  <c r="AE1961" i="1" s="1"/>
  <c r="AG2214" i="1"/>
  <c r="AE2214" i="1" s="1"/>
  <c r="AG2211" i="1"/>
  <c r="AE2211" i="1" s="1"/>
  <c r="AG2212" i="1"/>
  <c r="AE2212" i="1" s="1"/>
  <c r="AG2213" i="1"/>
  <c r="AE2213" i="1" s="1"/>
  <c r="AG2209" i="1"/>
  <c r="AE2209" i="1" s="1"/>
  <c r="AG2035" i="1"/>
  <c r="AE2035" i="1" s="1"/>
  <c r="AG2208" i="1"/>
  <c r="AE2208" i="1" s="1"/>
  <c r="AG1764" i="1"/>
  <c r="AE1764" i="1" s="1"/>
  <c r="AG2210" i="1"/>
  <c r="AE2210" i="1" s="1"/>
  <c r="AG478" i="1"/>
  <c r="AE478" i="1" s="1"/>
  <c r="AG2195" i="1"/>
  <c r="AE2195" i="1" s="1"/>
  <c r="AG2194" i="1"/>
  <c r="AE2194" i="1" s="1"/>
  <c r="AG2193" i="1"/>
  <c r="AE2193" i="1" s="1"/>
  <c r="AG2204" i="1"/>
  <c r="AE2204" i="1" s="1"/>
  <c r="AG1638" i="1"/>
  <c r="AE1638" i="1" s="1"/>
  <c r="AG89" i="1"/>
  <c r="AE89" i="1" s="1"/>
  <c r="AG88" i="1"/>
  <c r="AE88" i="1" s="1"/>
  <c r="AG779" i="1"/>
  <c r="AE779" i="1" s="1"/>
  <c r="AG1339" i="1"/>
  <c r="AE1339" i="1" s="1"/>
  <c r="AG2219" i="1"/>
  <c r="AE2219" i="1" s="1"/>
  <c r="AG2187" i="1"/>
  <c r="AE2187" i="1" s="1"/>
  <c r="AG1855" i="1"/>
  <c r="AE1855" i="1" s="1"/>
  <c r="AG1596" i="1"/>
  <c r="AE1596" i="1" s="1"/>
  <c r="AG2136" i="1"/>
  <c r="AE2136" i="1" s="1"/>
  <c r="AG2143" i="1"/>
  <c r="AE2143" i="1" s="1"/>
  <c r="AG2142" i="1"/>
  <c r="AE2142" i="1" s="1"/>
  <c r="AG2141" i="1"/>
  <c r="AE2141" i="1" s="1"/>
  <c r="AG2135" i="1"/>
  <c r="AE2135" i="1" s="1"/>
  <c r="AG2134" i="1"/>
  <c r="AE2134" i="1" s="1"/>
  <c r="AG2137" i="1"/>
  <c r="AE2137" i="1" s="1"/>
  <c r="AG2138" i="1"/>
  <c r="AE2138" i="1" s="1"/>
  <c r="AG2140" i="1"/>
  <c r="AE2140" i="1" s="1"/>
  <c r="AG2139" i="1"/>
  <c r="AE2139" i="1" s="1"/>
  <c r="AG1857" i="1"/>
  <c r="AE1857" i="1" s="1"/>
  <c r="AG2094" i="1"/>
  <c r="AE2094" i="1" s="1"/>
  <c r="AG2092" i="1"/>
  <c r="AE2092" i="1" s="1"/>
  <c r="AG2093" i="1"/>
  <c r="AE2093" i="1" s="1"/>
  <c r="AG1583" i="1"/>
  <c r="AE1583" i="1" s="1"/>
  <c r="AG2199" i="1"/>
  <c r="AE2199" i="1" s="1"/>
  <c r="A42" i="1"/>
  <c r="X42" i="1"/>
  <c r="AF42" i="1"/>
  <c r="A514" i="1"/>
  <c r="A484" i="1"/>
  <c r="A515" i="1"/>
  <c r="A513" i="1"/>
  <c r="X514" i="1"/>
  <c r="X484" i="1"/>
  <c r="X515" i="1"/>
  <c r="X513" i="1"/>
  <c r="AF514" i="1"/>
  <c r="AF484" i="1"/>
  <c r="AF515" i="1"/>
  <c r="AF513" i="1"/>
  <c r="A490" i="1"/>
  <c r="A489" i="1"/>
  <c r="A491" i="1"/>
  <c r="X490" i="1"/>
  <c r="X489" i="1"/>
  <c r="X491" i="1"/>
  <c r="AF490" i="1"/>
  <c r="AF489" i="1"/>
  <c r="AF491" i="1"/>
  <c r="AE960" i="1" l="1"/>
  <c r="AN1510" i="1"/>
  <c r="AE1510" i="1"/>
  <c r="AA490" i="1"/>
  <c r="AA491" i="1"/>
  <c r="AA489" i="1"/>
  <c r="AK489" i="1"/>
  <c r="AK490" i="1"/>
  <c r="AK513" i="1"/>
  <c r="AK1228" i="1"/>
  <c r="AK2045" i="1"/>
  <c r="AK484" i="1"/>
  <c r="AK514" i="1"/>
  <c r="AA42" i="1"/>
  <c r="AK42" i="1"/>
  <c r="AK515" i="1"/>
  <c r="AA513" i="1"/>
  <c r="AA484" i="1"/>
  <c r="AA515" i="1"/>
  <c r="AA514" i="1"/>
  <c r="AA2045" i="1"/>
  <c r="AA1228" i="1"/>
  <c r="AK491" i="1"/>
  <c r="A1791" i="1"/>
  <c r="A1792" i="1"/>
  <c r="A1793" i="1"/>
  <c r="A1794" i="1"/>
  <c r="A1795" i="1"/>
  <c r="A1796" i="1"/>
  <c r="A1797" i="1"/>
  <c r="X1791" i="1"/>
  <c r="X1792" i="1"/>
  <c r="X1793" i="1"/>
  <c r="X1794" i="1"/>
  <c r="X1795" i="1"/>
  <c r="X1796" i="1"/>
  <c r="X1797" i="1"/>
  <c r="AF1791" i="1"/>
  <c r="AF1792" i="1"/>
  <c r="AF1793" i="1"/>
  <c r="AF1794" i="1"/>
  <c r="AF1795" i="1"/>
  <c r="AF1796" i="1"/>
  <c r="AF1797" i="1"/>
  <c r="A1744" i="1"/>
  <c r="X1744" i="1"/>
  <c r="AF1744" i="1"/>
  <c r="A1743" i="1"/>
  <c r="X1743" i="1"/>
  <c r="AF1743" i="1"/>
  <c r="AA1793" i="1" l="1"/>
  <c r="AA1791" i="1"/>
  <c r="AA1794" i="1"/>
  <c r="AK1797" i="1"/>
  <c r="AK1796" i="1"/>
  <c r="AK1795" i="1"/>
  <c r="AK1794" i="1"/>
  <c r="AK1793" i="1"/>
  <c r="AK1792" i="1"/>
  <c r="AK1791" i="1"/>
  <c r="AA1796" i="1"/>
  <c r="AA1792" i="1"/>
  <c r="AA1795" i="1"/>
  <c r="AA1797" i="1"/>
  <c r="AK1744" i="1"/>
  <c r="AK1743" i="1"/>
  <c r="AA1743" i="1"/>
  <c r="AA1744" i="1"/>
  <c r="A1423" i="1"/>
  <c r="A1481" i="1"/>
  <c r="X1423" i="1"/>
  <c r="X1481" i="1"/>
  <c r="AA1481" i="1" l="1"/>
  <c r="AK1481" i="1"/>
  <c r="AA1423" i="1"/>
  <c r="AK1423" i="1"/>
  <c r="A2188" i="1"/>
  <c r="X2188" i="1"/>
  <c r="A960" i="1"/>
  <c r="AF1052" i="1"/>
  <c r="AF1056" i="1"/>
  <c r="AF960" i="1"/>
  <c r="A1052" i="1"/>
  <c r="A1053" i="1"/>
  <c r="A1057" i="1"/>
  <c r="A1054" i="1"/>
  <c r="A1055" i="1"/>
  <c r="A1021" i="1"/>
  <c r="A1046" i="1"/>
  <c r="A1056" i="1"/>
  <c r="X1052" i="1"/>
  <c r="X1053" i="1"/>
  <c r="X1057" i="1"/>
  <c r="X1054" i="1"/>
  <c r="X1055" i="1"/>
  <c r="X1021" i="1"/>
  <c r="X960" i="1"/>
  <c r="X1046" i="1"/>
  <c r="X1056" i="1"/>
  <c r="AK960" i="1" l="1"/>
  <c r="AA960" i="1"/>
  <c r="AA1021" i="1"/>
  <c r="AK1057" i="1"/>
  <c r="AK1053" i="1"/>
  <c r="AA1046" i="1"/>
  <c r="AK1046" i="1"/>
  <c r="AK2188" i="1"/>
  <c r="AK1021" i="1"/>
  <c r="AK1056" i="1"/>
  <c r="AK1052" i="1"/>
  <c r="AA2188" i="1"/>
  <c r="AA1056" i="1"/>
  <c r="AA1055" i="1"/>
  <c r="AK1055" i="1"/>
  <c r="AA1054" i="1"/>
  <c r="AA1057" i="1"/>
  <c r="AA1052" i="1"/>
  <c r="AF1053" i="1"/>
  <c r="AA1053" i="1"/>
  <c r="AF1055" i="1"/>
  <c r="AF1054" i="1"/>
  <c r="AF1057" i="1"/>
  <c r="AK1054" i="1"/>
  <c r="A711" i="1"/>
  <c r="X711" i="1"/>
  <c r="AF711" i="1"/>
  <c r="A712" i="1"/>
  <c r="X712" i="1"/>
  <c r="AF712" i="1"/>
  <c r="A1293" i="1"/>
  <c r="X1293" i="1"/>
  <c r="AK1293" i="1" l="1"/>
  <c r="AK712" i="1"/>
  <c r="AA711" i="1"/>
  <c r="AK711" i="1"/>
  <c r="AA712" i="1"/>
  <c r="AA1293" i="1"/>
  <c r="A52" i="1" l="1"/>
  <c r="X52" i="1"/>
  <c r="A1559" i="1"/>
  <c r="X1559" i="1"/>
  <c r="AF1559" i="1"/>
  <c r="A1143" i="1"/>
  <c r="A1127" i="1"/>
  <c r="X1143" i="1"/>
  <c r="X1127" i="1"/>
  <c r="AF1143" i="1"/>
  <c r="AF1127" i="1"/>
  <c r="A1150" i="1"/>
  <c r="X1150" i="1"/>
  <c r="AF1150" i="1"/>
  <c r="AK1559" i="1" l="1"/>
  <c r="AK52" i="1"/>
  <c r="AK1150" i="1"/>
  <c r="AA1127" i="1"/>
  <c r="AK1127" i="1"/>
  <c r="AA1143" i="1"/>
  <c r="AK1143" i="1"/>
  <c r="AA52" i="1"/>
  <c r="AA1559" i="1"/>
  <c r="AA1150" i="1"/>
  <c r="A656" i="1"/>
  <c r="X656" i="1"/>
  <c r="AF656" i="1"/>
  <c r="AK656" i="1" l="1"/>
  <c r="AA656" i="1"/>
  <c r="A683" i="1" l="1"/>
  <c r="X683" i="1"/>
  <c r="AF683" i="1"/>
  <c r="AA683" i="1" l="1"/>
  <c r="AK683" i="1"/>
  <c r="A750" i="1" l="1"/>
  <c r="X750" i="1"/>
  <c r="AA750" i="1" l="1"/>
  <c r="AK750" i="1"/>
  <c r="A321" i="1" l="1"/>
  <c r="X321" i="1"/>
  <c r="A54" i="1"/>
  <c r="X54" i="1"/>
  <c r="AF54" i="1"/>
  <c r="A602" i="1"/>
  <c r="A601" i="1"/>
  <c r="X602" i="1"/>
  <c r="X601" i="1"/>
  <c r="AF602" i="1"/>
  <c r="AF601" i="1"/>
  <c r="A663" i="1"/>
  <c r="X663" i="1"/>
  <c r="AF663" i="1"/>
  <c r="AA663" i="1" l="1"/>
  <c r="AA54" i="1"/>
  <c r="AK321" i="1"/>
  <c r="AK54" i="1"/>
  <c r="AK663" i="1"/>
  <c r="AA321" i="1"/>
  <c r="AA602" i="1"/>
  <c r="AA601" i="1"/>
  <c r="AK601" i="1"/>
  <c r="AK602" i="1"/>
  <c r="A849" i="1"/>
  <c r="X849" i="1"/>
  <c r="AF849" i="1"/>
  <c r="A431" i="1"/>
  <c r="X431" i="1"/>
  <c r="AF431" i="1"/>
  <c r="X1190" i="1"/>
  <c r="AF1190" i="1"/>
  <c r="AK431" i="1" l="1"/>
  <c r="AA1190" i="1"/>
  <c r="AK1190" i="1"/>
  <c r="AA849" i="1"/>
  <c r="AK849" i="1"/>
  <c r="AA431" i="1"/>
  <c r="A644" i="1" l="1"/>
  <c r="X644" i="1"/>
  <c r="AF644" i="1"/>
  <c r="AK644" i="1" l="1"/>
  <c r="AA644" i="1"/>
  <c r="A1845" i="1" l="1"/>
  <c r="X1845" i="1"/>
  <c r="AF1845" i="1"/>
  <c r="A1272" i="1"/>
  <c r="X1272" i="1"/>
  <c r="AF1272" i="1"/>
  <c r="A1738" i="1"/>
  <c r="X1738" i="1"/>
  <c r="A1739" i="1"/>
  <c r="X1739" i="1"/>
  <c r="A1737" i="1"/>
  <c r="X1737" i="1"/>
  <c r="A1740" i="1"/>
  <c r="X1740" i="1"/>
  <c r="A1884" i="1"/>
  <c r="X1884" i="1"/>
  <c r="A426" i="1"/>
  <c r="X426" i="1"/>
  <c r="A992" i="1"/>
  <c r="X992" i="1"/>
  <c r="AF992" i="1"/>
  <c r="A1742" i="1"/>
  <c r="X1742" i="1"/>
  <c r="A604" i="1"/>
  <c r="X604" i="1"/>
  <c r="AF604" i="1"/>
  <c r="A657" i="1"/>
  <c r="X657" i="1"/>
  <c r="AF657" i="1"/>
  <c r="A603" i="1"/>
  <c r="X603" i="1"/>
  <c r="AF603" i="1"/>
  <c r="AA426" i="1" l="1"/>
  <c r="AK426" i="1"/>
  <c r="AK1884" i="1"/>
  <c r="AK1740" i="1"/>
  <c r="AA1737" i="1"/>
  <c r="AK1737" i="1"/>
  <c r="AK1739" i="1"/>
  <c r="AA1738" i="1"/>
  <c r="AK1738" i="1"/>
  <c r="AA1272" i="1"/>
  <c r="AK1272" i="1"/>
  <c r="AK1845" i="1"/>
  <c r="AK992" i="1"/>
  <c r="AK604" i="1"/>
  <c r="AA1742" i="1"/>
  <c r="AK1742" i="1"/>
  <c r="AK657" i="1"/>
  <c r="AK603" i="1"/>
  <c r="AA1845" i="1"/>
  <c r="AA604" i="1"/>
  <c r="AA1739" i="1"/>
  <c r="AA1740" i="1"/>
  <c r="AA1884" i="1"/>
  <c r="AA992" i="1"/>
  <c r="AA657" i="1"/>
  <c r="AA603" i="1"/>
  <c r="A594" i="1" l="1"/>
  <c r="X594" i="1"/>
  <c r="AF594" i="1"/>
  <c r="A595" i="1"/>
  <c r="X595" i="1"/>
  <c r="AF595" i="1"/>
  <c r="AA594" i="1" l="1"/>
  <c r="AK594" i="1"/>
  <c r="AK595" i="1"/>
  <c r="AA595" i="1"/>
  <c r="A300" i="1"/>
  <c r="X300" i="1"/>
  <c r="AK300" i="1" l="1"/>
  <c r="AA300" i="1"/>
  <c r="X669" i="1"/>
  <c r="AF669" i="1"/>
  <c r="AK669" i="1" l="1"/>
  <c r="AA669" i="1"/>
  <c r="AF335" i="1"/>
  <c r="D1980" i="1" l="1"/>
  <c r="D2000" i="1"/>
  <c r="D232" i="1"/>
  <c r="C1980" i="1"/>
  <c r="C2000" i="1"/>
  <c r="C232" i="1"/>
  <c r="A1302" i="1" l="1"/>
  <c r="X1302" i="1"/>
  <c r="A1273" i="1"/>
  <c r="X1273" i="1"/>
  <c r="A495" i="1"/>
  <c r="X495" i="1"/>
  <c r="AF495" i="1"/>
  <c r="A1980" i="1"/>
  <c r="X1980" i="1"/>
  <c r="AF1980" i="1"/>
  <c r="A2000" i="1"/>
  <c r="X2000" i="1"/>
  <c r="A452" i="1"/>
  <c r="X452" i="1"/>
  <c r="AF452" i="1"/>
  <c r="AA2000" i="1" l="1"/>
  <c r="AK2000" i="1"/>
  <c r="AA1273" i="1"/>
  <c r="AK1273" i="1"/>
  <c r="AA1302" i="1"/>
  <c r="AK1302" i="1"/>
  <c r="AA452" i="1"/>
  <c r="AK452" i="1"/>
  <c r="AA1980" i="1"/>
  <c r="AK1980" i="1"/>
  <c r="AK495" i="1"/>
  <c r="AA495" i="1"/>
  <c r="A232" i="1" l="1"/>
  <c r="X232" i="1"/>
  <c r="AF232" i="1"/>
  <c r="X1461" i="1"/>
  <c r="AF1461" i="1"/>
  <c r="AA232" i="1" l="1"/>
  <c r="AK232" i="1"/>
  <c r="AK1461" i="1"/>
  <c r="AA1461" i="1"/>
  <c r="AF41" i="1"/>
  <c r="A1817" i="1"/>
  <c r="X1817" i="1"/>
  <c r="AF1817" i="1"/>
  <c r="AF958" i="1"/>
  <c r="AF988" i="1"/>
  <c r="AF955" i="1"/>
  <c r="A955" i="1"/>
  <c r="A956" i="1"/>
  <c r="A989" i="1"/>
  <c r="A957" i="1"/>
  <c r="A959" i="1"/>
  <c r="A958" i="1"/>
  <c r="A988" i="1"/>
  <c r="A1051" i="1"/>
  <c r="X955" i="1"/>
  <c r="X956" i="1"/>
  <c r="X989" i="1"/>
  <c r="X957" i="1"/>
  <c r="X959" i="1"/>
  <c r="X958" i="1"/>
  <c r="X988" i="1"/>
  <c r="X1051" i="1"/>
  <c r="AF956" i="1"/>
  <c r="AF989" i="1"/>
  <c r="AF957" i="1"/>
  <c r="A1633" i="1"/>
  <c r="X1633" i="1"/>
  <c r="AF1633" i="1"/>
  <c r="A322" i="1"/>
  <c r="X322" i="1"/>
  <c r="A1427" i="1"/>
  <c r="X1427" i="1"/>
  <c r="AF1427" i="1"/>
  <c r="A1447" i="1"/>
  <c r="X1447" i="1"/>
  <c r="AF1447" i="1"/>
  <c r="A771" i="1"/>
  <c r="X771" i="1"/>
  <c r="AF771" i="1"/>
  <c r="A305" i="1"/>
  <c r="X305" i="1"/>
  <c r="AF305" i="1"/>
  <c r="A1158" i="1"/>
  <c r="X1158" i="1"/>
  <c r="AF1158" i="1"/>
  <c r="A1157" i="1"/>
  <c r="X1157" i="1"/>
  <c r="AF1157" i="1"/>
  <c r="X593" i="1"/>
  <c r="AF593" i="1"/>
  <c r="X1979" i="1"/>
  <c r="X1978" i="1"/>
  <c r="X1816" i="1"/>
  <c r="X1815" i="1"/>
  <c r="X655" i="1"/>
  <c r="AA1815" i="1" l="1"/>
  <c r="AK1815" i="1"/>
  <c r="AA1051" i="1"/>
  <c r="AK1051" i="1"/>
  <c r="AA1978" i="1"/>
  <c r="AK1978" i="1"/>
  <c r="AA593" i="1"/>
  <c r="AK593" i="1"/>
  <c r="AA1979" i="1"/>
  <c r="AK1979" i="1"/>
  <c r="AA959" i="1"/>
  <c r="AK959" i="1"/>
  <c r="AA1816" i="1"/>
  <c r="AK1816" i="1"/>
  <c r="AA957" i="1"/>
  <c r="AK957" i="1"/>
  <c r="AA956" i="1"/>
  <c r="AK956" i="1"/>
  <c r="AA655" i="1"/>
  <c r="AK655" i="1"/>
  <c r="AK1157" i="1"/>
  <c r="AA1157" i="1"/>
  <c r="AK958" i="1"/>
  <c r="AA958" i="1"/>
  <c r="AK1633" i="1"/>
  <c r="AA1633" i="1"/>
  <c r="AK1158" i="1"/>
  <c r="AA1158" i="1"/>
  <c r="AK322" i="1"/>
  <c r="AA322" i="1"/>
  <c r="AK1817" i="1"/>
  <c r="AA1817" i="1"/>
  <c r="AK955" i="1"/>
  <c r="AA955" i="1"/>
  <c r="AK1427" i="1"/>
  <c r="AA1427" i="1"/>
  <c r="AK989" i="1"/>
  <c r="AA989" i="1"/>
  <c r="AK771" i="1"/>
  <c r="AA771" i="1"/>
  <c r="AK305" i="1"/>
  <c r="AA305" i="1"/>
  <c r="AK988" i="1"/>
  <c r="AA988" i="1"/>
  <c r="AK1447" i="1"/>
  <c r="AA1447" i="1"/>
  <c r="AF1051" i="1"/>
  <c r="AF959" i="1"/>
  <c r="A430" i="1" l="1"/>
  <c r="X430" i="1"/>
  <c r="AF430" i="1"/>
  <c r="AK430" i="1" l="1"/>
  <c r="AA430" i="1"/>
  <c r="A248" i="1"/>
  <c r="X248" i="1"/>
  <c r="AK248" i="1" l="1"/>
  <c r="AA248" i="1"/>
  <c r="A682" i="1"/>
  <c r="X682" i="1"/>
  <c r="AF682" i="1"/>
  <c r="X168" i="1"/>
  <c r="A696" i="1"/>
  <c r="X696" i="1"/>
  <c r="AF696" i="1"/>
  <c r="A695" i="1"/>
  <c r="X695" i="1"/>
  <c r="AF695" i="1"/>
  <c r="A1039" i="1"/>
  <c r="X1039" i="1"/>
  <c r="AF1039" i="1"/>
  <c r="A1664" i="1"/>
  <c r="X1664" i="1"/>
  <c r="AF1664" i="1"/>
  <c r="A41" i="1"/>
  <c r="X41" i="1"/>
  <c r="AK682" i="1" l="1"/>
  <c r="AK1664" i="1"/>
  <c r="AK1039" i="1"/>
  <c r="AK41" i="1"/>
  <c r="AK696" i="1"/>
  <c r="AK168" i="1"/>
  <c r="AK695" i="1"/>
  <c r="AA41" i="1"/>
  <c r="AA1664" i="1"/>
  <c r="AA1039" i="1"/>
  <c r="AA695" i="1"/>
  <c r="AA696" i="1"/>
  <c r="AA168" i="1"/>
  <c r="AA682" i="1"/>
  <c r="A335" i="1"/>
  <c r="X335" i="1"/>
  <c r="AK335" i="1" l="1"/>
  <c r="AA335" i="1"/>
  <c r="A2190" i="1" l="1"/>
  <c r="X2190" i="1"/>
  <c r="AF2190" i="1"/>
  <c r="A734" i="1"/>
  <c r="X734" i="1"/>
  <c r="AF734" i="1"/>
  <c r="A798" i="1"/>
  <c r="X798" i="1"/>
  <c r="AF798" i="1"/>
  <c r="AK734" i="1" l="1"/>
  <c r="AK2190" i="1"/>
  <c r="AK798" i="1"/>
  <c r="AA798" i="1"/>
  <c r="AA734" i="1"/>
  <c r="AA2190" i="1"/>
  <c r="A173" i="1" l="1"/>
  <c r="X173" i="1"/>
  <c r="AF173" i="1"/>
  <c r="A170" i="1"/>
  <c r="X170" i="1"/>
  <c r="AF170" i="1"/>
  <c r="A172" i="1"/>
  <c r="X172" i="1"/>
  <c r="AF172" i="1"/>
  <c r="A169" i="1"/>
  <c r="X169" i="1"/>
  <c r="AF169" i="1"/>
  <c r="A174" i="1"/>
  <c r="X174" i="1"/>
  <c r="AF174" i="1"/>
  <c r="A171" i="1"/>
  <c r="X171" i="1"/>
  <c r="AF171" i="1"/>
  <c r="A168" i="1"/>
  <c r="AF168" i="1"/>
  <c r="AK172" i="1" l="1"/>
  <c r="AK169" i="1"/>
  <c r="AK173" i="1"/>
  <c r="AK171" i="1"/>
  <c r="AK174" i="1"/>
  <c r="AK170" i="1"/>
  <c r="AA171" i="1"/>
  <c r="AA174" i="1"/>
  <c r="AA169" i="1"/>
  <c r="AA172" i="1"/>
  <c r="AA170" i="1"/>
  <c r="AA173" i="1"/>
  <c r="A2109" i="1" l="1"/>
  <c r="X2109" i="1"/>
  <c r="AF2109" i="1"/>
  <c r="AK2109" i="1" l="1"/>
  <c r="AA2109" i="1"/>
  <c r="A2205" i="1"/>
  <c r="X2205" i="1"/>
  <c r="AF2205" i="1"/>
  <c r="A1227" i="1"/>
  <c r="X1227" i="1"/>
  <c r="AF1227" i="1"/>
  <c r="A1174" i="1"/>
  <c r="X1174" i="1"/>
  <c r="AF1174" i="1"/>
  <c r="A1189" i="1"/>
  <c r="X1189" i="1"/>
  <c r="AF1189" i="1"/>
  <c r="A2181" i="1"/>
  <c r="X2181" i="1"/>
  <c r="AF2181" i="1"/>
  <c r="A2189" i="1"/>
  <c r="X2189" i="1"/>
  <c r="AF2189" i="1"/>
  <c r="D1598" i="1"/>
  <c r="D1594" i="1"/>
  <c r="D1593" i="1"/>
  <c r="A288" i="1"/>
  <c r="X288" i="1"/>
  <c r="AF288" i="1"/>
  <c r="C55" i="1"/>
  <c r="A55" i="1"/>
  <c r="X55" i="1"/>
  <c r="F66" i="14" l="1"/>
  <c r="F65" i="14"/>
  <c r="G65" i="14"/>
  <c r="F5" i="14"/>
  <c r="F6" i="14"/>
  <c r="F8" i="14"/>
  <c r="F11" i="14"/>
  <c r="F18" i="14"/>
  <c r="F16" i="14"/>
  <c r="F17" i="14"/>
  <c r="F9" i="14"/>
  <c r="F13" i="14"/>
  <c r="F4" i="14"/>
  <c r="F12" i="14"/>
  <c r="F7" i="14"/>
  <c r="AK288" i="1"/>
  <c r="AK2181" i="1"/>
  <c r="AK2205" i="1"/>
  <c r="AK1189" i="1"/>
  <c r="AK55" i="1"/>
  <c r="AK2189" i="1"/>
  <c r="AK1227" i="1"/>
  <c r="AK1174" i="1"/>
  <c r="AA55" i="1"/>
  <c r="AA288" i="1"/>
  <c r="AA2189" i="1"/>
  <c r="AA2181" i="1"/>
  <c r="AA1189" i="1"/>
  <c r="AA1174" i="1"/>
  <c r="AA1227" i="1"/>
  <c r="AA2205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00" i="1"/>
  <c r="D1700" i="1"/>
  <c r="C1712" i="1"/>
  <c r="D1712" i="1"/>
  <c r="C1701" i="1"/>
  <c r="D1701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03" i="1"/>
  <c r="D1703" i="1"/>
  <c r="C1702" i="1"/>
  <c r="D1702" i="1"/>
  <c r="D1699" i="1"/>
  <c r="C1699" i="1"/>
  <c r="A1699" i="1"/>
  <c r="A1704" i="1"/>
  <c r="A1705" i="1"/>
  <c r="A1706" i="1"/>
  <c r="A1707" i="1"/>
  <c r="A1708" i="1"/>
  <c r="A1709" i="1"/>
  <c r="A1710" i="1"/>
  <c r="A1711" i="1"/>
  <c r="A1700" i="1"/>
  <c r="A1712" i="1"/>
  <c r="A1701" i="1"/>
  <c r="A1713" i="1"/>
  <c r="A1714" i="1"/>
  <c r="A1715" i="1"/>
  <c r="A1716" i="1"/>
  <c r="A1717" i="1"/>
  <c r="A1718" i="1"/>
  <c r="A1719" i="1"/>
  <c r="A1703" i="1"/>
  <c r="A1702" i="1"/>
  <c r="X1699" i="1"/>
  <c r="X1704" i="1"/>
  <c r="X1705" i="1"/>
  <c r="X1706" i="1"/>
  <c r="X1707" i="1"/>
  <c r="X1708" i="1"/>
  <c r="X1709" i="1"/>
  <c r="X1710" i="1"/>
  <c r="X1711" i="1"/>
  <c r="X1700" i="1"/>
  <c r="X1712" i="1"/>
  <c r="X1701" i="1"/>
  <c r="X1713" i="1"/>
  <c r="X1714" i="1"/>
  <c r="X1715" i="1"/>
  <c r="X1716" i="1"/>
  <c r="X1717" i="1"/>
  <c r="X1718" i="1"/>
  <c r="X1719" i="1"/>
  <c r="X1703" i="1"/>
  <c r="X1702" i="1"/>
  <c r="AF1699" i="1"/>
  <c r="AF1704" i="1"/>
  <c r="AF1705" i="1"/>
  <c r="AF1706" i="1"/>
  <c r="AF1707" i="1"/>
  <c r="AF1708" i="1"/>
  <c r="AF1709" i="1"/>
  <c r="AF1710" i="1"/>
  <c r="AF1711" i="1"/>
  <c r="AF1700" i="1"/>
  <c r="AF1712" i="1"/>
  <c r="AF1701" i="1"/>
  <c r="AF1713" i="1"/>
  <c r="AF1714" i="1"/>
  <c r="AF1715" i="1"/>
  <c r="AF1716" i="1"/>
  <c r="AF1717" i="1"/>
  <c r="AF1718" i="1"/>
  <c r="AF1719" i="1"/>
  <c r="AF1703" i="1"/>
  <c r="AF1702" i="1"/>
  <c r="G64" i="14" l="1"/>
  <c r="F64" i="14"/>
  <c r="F49" i="14"/>
  <c r="F43" i="14"/>
  <c r="F37" i="14"/>
  <c r="F34" i="14"/>
  <c r="F20" i="14"/>
  <c r="F58" i="14"/>
  <c r="F63" i="14"/>
  <c r="F47" i="14"/>
  <c r="F59" i="14"/>
  <c r="F55" i="14"/>
  <c r="F62" i="14"/>
  <c r="F32" i="14"/>
  <c r="F61" i="14"/>
  <c r="F51" i="14"/>
  <c r="F29" i="14"/>
  <c r="F52" i="14"/>
  <c r="F54" i="14"/>
  <c r="F31" i="14"/>
  <c r="F23" i="14"/>
  <c r="F28" i="14"/>
  <c r="F42" i="14"/>
  <c r="F48" i="14"/>
  <c r="F21" i="14"/>
  <c r="F40" i="14"/>
  <c r="F41" i="14"/>
  <c r="F19" i="14"/>
  <c r="F27" i="14"/>
  <c r="F25" i="14"/>
  <c r="F30" i="14"/>
  <c r="F50" i="14"/>
  <c r="F56" i="14"/>
  <c r="F24" i="14"/>
  <c r="G63" i="14"/>
  <c r="G27" i="14"/>
  <c r="G62" i="14"/>
  <c r="G56" i="14"/>
  <c r="G59" i="14"/>
  <c r="G55" i="14"/>
  <c r="G54" i="14"/>
  <c r="G20" i="14"/>
  <c r="G12" i="14"/>
  <c r="G19" i="14"/>
  <c r="G21" i="14"/>
  <c r="G42" i="14"/>
  <c r="G30" i="14"/>
  <c r="G52" i="14"/>
  <c r="G47" i="14"/>
  <c r="G31" i="14"/>
  <c r="G41" i="14"/>
  <c r="G40" i="14"/>
  <c r="G28" i="14"/>
  <c r="G29" i="14"/>
  <c r="G43" i="14"/>
  <c r="G32" i="14"/>
  <c r="G50" i="14"/>
  <c r="G51" i="14"/>
  <c r="G37" i="14"/>
  <c r="G48" i="14"/>
  <c r="G34" i="14"/>
  <c r="G13" i="14"/>
  <c r="G7" i="14"/>
  <c r="G4" i="14"/>
  <c r="G8" i="14"/>
  <c r="G18" i="14"/>
  <c r="G17" i="14"/>
  <c r="G11" i="14"/>
  <c r="G9" i="14"/>
  <c r="AK1714" i="1"/>
  <c r="AK1708" i="1"/>
  <c r="AK1703" i="1"/>
  <c r="AK1701" i="1"/>
  <c r="AK1706" i="1"/>
  <c r="AK1715" i="1"/>
  <c r="AK1709" i="1"/>
  <c r="AK1718" i="1"/>
  <c r="AK1700" i="1"/>
  <c r="AK1704" i="1"/>
  <c r="AK1702" i="1"/>
  <c r="AK1707" i="1"/>
  <c r="AK1719" i="1"/>
  <c r="AK1712" i="1"/>
  <c r="AK1705" i="1"/>
  <c r="AK1713" i="1"/>
  <c r="AK1717" i="1"/>
  <c r="AK1711" i="1"/>
  <c r="AK1699" i="1"/>
  <c r="AK1716" i="1"/>
  <c r="AK1710" i="1"/>
  <c r="AA1702" i="1"/>
  <c r="AA1703" i="1"/>
  <c r="AA1719" i="1"/>
  <c r="AA1718" i="1"/>
  <c r="AA1717" i="1"/>
  <c r="AA1716" i="1"/>
  <c r="AA1715" i="1"/>
  <c r="AA1714" i="1"/>
  <c r="AA1713" i="1"/>
  <c r="AA1701" i="1"/>
  <c r="AA1712" i="1"/>
  <c r="AA1700" i="1"/>
  <c r="AA1711" i="1"/>
  <c r="AA1710" i="1"/>
  <c r="AA1709" i="1"/>
  <c r="AA1708" i="1"/>
  <c r="AA1707" i="1"/>
  <c r="AA1706" i="1"/>
  <c r="AA1705" i="1"/>
  <c r="AA1704" i="1"/>
  <c r="AA1699" i="1"/>
  <c r="A1593" i="1" l="1"/>
  <c r="A1594" i="1"/>
  <c r="A1598" i="1"/>
  <c r="X1593" i="1"/>
  <c r="X1594" i="1"/>
  <c r="X1598" i="1"/>
  <c r="AF1593" i="1"/>
  <c r="AF1594" i="1"/>
  <c r="AF1598" i="1"/>
  <c r="AK1598" i="1" l="1"/>
  <c r="AK1594" i="1"/>
  <c r="AK1593" i="1"/>
  <c r="AA1598" i="1"/>
  <c r="AA1594" i="1"/>
  <c r="AA1593" i="1"/>
  <c r="X2178" i="1" l="1"/>
  <c r="AF2178" i="1"/>
  <c r="A1497" i="1"/>
  <c r="X1497" i="1"/>
  <c r="A1399" i="1"/>
  <c r="X1399" i="1"/>
  <c r="AF1399" i="1"/>
  <c r="A1401" i="1"/>
  <c r="X1401" i="1"/>
  <c r="AF1401" i="1"/>
  <c r="AK1497" i="1" l="1"/>
  <c r="AK1401" i="1"/>
  <c r="AK2178" i="1"/>
  <c r="AK1399" i="1"/>
  <c r="AA1401" i="1"/>
  <c r="AA1399" i="1"/>
  <c r="AA1497" i="1"/>
  <c r="AA2178" i="1"/>
  <c r="X1490" i="1" l="1"/>
  <c r="AF1490" i="1"/>
  <c r="B1490" i="1"/>
  <c r="AQ1490" i="1" s="1"/>
  <c r="X1428" i="1"/>
  <c r="AF1428" i="1"/>
  <c r="B1428" i="1"/>
  <c r="X1398" i="1"/>
  <c r="AF1398" i="1"/>
  <c r="B1398" i="1"/>
  <c r="B1419" i="1"/>
  <c r="B1396" i="1"/>
  <c r="AQ1396" i="1" s="1"/>
  <c r="B1457" i="1"/>
  <c r="AQ1457" i="1" s="1"/>
  <c r="X1419" i="1"/>
  <c r="AF1419" i="1"/>
  <c r="X1396" i="1"/>
  <c r="AF1396" i="1"/>
  <c r="X1457" i="1"/>
  <c r="AF1457" i="1"/>
  <c r="U1419" i="1" l="1"/>
  <c r="AQ1419" i="1"/>
  <c r="U1398" i="1"/>
  <c r="AQ1398" i="1"/>
  <c r="U1428" i="1"/>
  <c r="AQ1428" i="1"/>
  <c r="U1396" i="1"/>
  <c r="U1490" i="1"/>
  <c r="U1457" i="1"/>
  <c r="A1396" i="1"/>
  <c r="A1457" i="1"/>
  <c r="A1419" i="1"/>
  <c r="A1398" i="1"/>
  <c r="A1490" i="1"/>
  <c r="A1428" i="1"/>
  <c r="AK1457" i="1"/>
  <c r="AK1490" i="1"/>
  <c r="AK1396" i="1"/>
  <c r="AK1428" i="1"/>
  <c r="AK1419" i="1"/>
  <c r="AK1398" i="1"/>
  <c r="AA1457" i="1"/>
  <c r="AA1396" i="1"/>
  <c r="AA1419" i="1"/>
  <c r="AA1398" i="1"/>
  <c r="AA1428" i="1"/>
  <c r="AA1490" i="1"/>
  <c r="A2196" i="1" l="1"/>
  <c r="X2196" i="1"/>
  <c r="AF2196" i="1"/>
  <c r="AC2221" i="1"/>
  <c r="AC2170" i="1"/>
  <c r="AC2167" i="1"/>
  <c r="AC2171" i="1"/>
  <c r="AC2173" i="1"/>
  <c r="AC2168" i="1"/>
  <c r="AC2172" i="1"/>
  <c r="AC777" i="1"/>
  <c r="AC778" i="1"/>
  <c r="AC520" i="1"/>
  <c r="AC521" i="1"/>
  <c r="AC522" i="1"/>
  <c r="AC318" i="1"/>
  <c r="AC319" i="1"/>
  <c r="AC1733" i="1"/>
  <c r="AC1734" i="1"/>
  <c r="AC1735" i="1"/>
  <c r="AC391" i="1"/>
  <c r="AC392" i="1"/>
  <c r="AC393" i="1"/>
  <c r="AC394" i="1"/>
  <c r="AC2144" i="1"/>
  <c r="AC2222" i="1"/>
  <c r="AC395" i="1"/>
  <c r="AC533" i="1"/>
  <c r="AC2158" i="1"/>
  <c r="AC2161" i="1"/>
  <c r="AC2155" i="1"/>
  <c r="AC554" i="1"/>
  <c r="AC555" i="1"/>
  <c r="AC2166" i="1"/>
  <c r="AC564" i="1"/>
  <c r="AC247" i="1"/>
  <c r="AC246" i="1"/>
  <c r="AC253" i="1"/>
  <c r="AC252" i="1"/>
  <c r="AC1660" i="1"/>
  <c r="AC2169" i="1"/>
  <c r="AC409" i="1"/>
  <c r="AC408" i="1"/>
  <c r="AC2183" i="1"/>
  <c r="AC770" i="1"/>
  <c r="AC952" i="1"/>
  <c r="A1649" i="1"/>
  <c r="X1649" i="1"/>
  <c r="A1814" i="1"/>
  <c r="X1814" i="1"/>
  <c r="AF1814" i="1"/>
  <c r="A1813" i="1"/>
  <c r="X1813" i="1"/>
  <c r="AF1813" i="1"/>
  <c r="AG6" i="13" l="1"/>
  <c r="AF6" i="13"/>
  <c r="AG2173" i="1"/>
  <c r="AE2173" i="1" s="1"/>
  <c r="AN2173" i="1"/>
  <c r="AG252" i="1"/>
  <c r="AE252" i="1" s="1"/>
  <c r="AN252" i="1"/>
  <c r="AG2155" i="1"/>
  <c r="AE2155" i="1" s="1"/>
  <c r="AN2155" i="1"/>
  <c r="AG393" i="1"/>
  <c r="AE393" i="1" s="1"/>
  <c r="AN393" i="1"/>
  <c r="AG522" i="1"/>
  <c r="AE522" i="1" s="1"/>
  <c r="AN522" i="1"/>
  <c r="AG2171" i="1"/>
  <c r="AE2171" i="1" s="1"/>
  <c r="AN2171" i="1"/>
  <c r="AG1660" i="1"/>
  <c r="AE1660" i="1" s="1"/>
  <c r="AN1660" i="1"/>
  <c r="AG952" i="1"/>
  <c r="AE952" i="1" s="1"/>
  <c r="AN952" i="1"/>
  <c r="AG253" i="1"/>
  <c r="AE253" i="1" s="1"/>
  <c r="AN253" i="1"/>
  <c r="AG2161" i="1"/>
  <c r="AE2161" i="1" s="1"/>
  <c r="AN2161" i="1"/>
  <c r="AG392" i="1"/>
  <c r="AE392" i="1" s="1"/>
  <c r="AN392" i="1"/>
  <c r="AG521" i="1"/>
  <c r="AE521" i="1" s="1"/>
  <c r="AN521" i="1"/>
  <c r="AG2167" i="1"/>
  <c r="AE2167" i="1" s="1"/>
  <c r="AN2167" i="1"/>
  <c r="AG554" i="1"/>
  <c r="AE554" i="1" s="1"/>
  <c r="AN554" i="1"/>
  <c r="AG770" i="1"/>
  <c r="AE770" i="1" s="1"/>
  <c r="AN770" i="1"/>
  <c r="AG246" i="1"/>
  <c r="AE246" i="1" s="1"/>
  <c r="AN246" i="1"/>
  <c r="AG2158" i="1"/>
  <c r="AE2158" i="1" s="1"/>
  <c r="AN2158" i="1"/>
  <c r="AG391" i="1"/>
  <c r="AE391" i="1" s="1"/>
  <c r="AN391" i="1"/>
  <c r="AG520" i="1"/>
  <c r="AE520" i="1" s="1"/>
  <c r="AN520" i="1"/>
  <c r="AG2170" i="1"/>
  <c r="AE2170" i="1" s="1"/>
  <c r="AN2170" i="1"/>
  <c r="AG2183" i="1"/>
  <c r="AE2183" i="1" s="1"/>
  <c r="AN2183" i="1"/>
  <c r="AG247" i="1"/>
  <c r="AE247" i="1" s="1"/>
  <c r="AN247" i="1"/>
  <c r="AG533" i="1"/>
  <c r="AE533" i="1" s="1"/>
  <c r="AN533" i="1"/>
  <c r="AG1735" i="1"/>
  <c r="AE1735" i="1" s="1"/>
  <c r="AN1735" i="1"/>
  <c r="AG778" i="1"/>
  <c r="AE778" i="1" s="1"/>
  <c r="AN778" i="1"/>
  <c r="AG2221" i="1"/>
  <c r="AE2221" i="1" s="1"/>
  <c r="AN2221" i="1"/>
  <c r="AG408" i="1"/>
  <c r="AE408" i="1" s="1"/>
  <c r="AN408" i="1"/>
  <c r="AG564" i="1"/>
  <c r="AE564" i="1" s="1"/>
  <c r="AN564" i="1"/>
  <c r="AG395" i="1"/>
  <c r="AE395" i="1" s="1"/>
  <c r="AN395" i="1"/>
  <c r="AG1734" i="1"/>
  <c r="AE1734" i="1" s="1"/>
  <c r="AN1734" i="1"/>
  <c r="AG777" i="1"/>
  <c r="AE777" i="1" s="1"/>
  <c r="AN777" i="1"/>
  <c r="AG318" i="1"/>
  <c r="AE318" i="1" s="1"/>
  <c r="AN318" i="1"/>
  <c r="AG409" i="1"/>
  <c r="AE409" i="1" s="1"/>
  <c r="AN409" i="1"/>
  <c r="AG2166" i="1"/>
  <c r="AE2166" i="1" s="1"/>
  <c r="AN2166" i="1"/>
  <c r="AG2222" i="1"/>
  <c r="AE2222" i="1" s="1"/>
  <c r="AN2222" i="1"/>
  <c r="AG1733" i="1"/>
  <c r="AE1733" i="1" s="1"/>
  <c r="AN1733" i="1"/>
  <c r="AG2172" i="1"/>
  <c r="AE2172" i="1" s="1"/>
  <c r="AN2172" i="1"/>
  <c r="AG394" i="1"/>
  <c r="AE394" i="1" s="1"/>
  <c r="AN394" i="1"/>
  <c r="AG2169" i="1"/>
  <c r="AE2169" i="1" s="1"/>
  <c r="AN2169" i="1"/>
  <c r="AG555" i="1"/>
  <c r="AE555" i="1" s="1"/>
  <c r="AN555" i="1"/>
  <c r="AG2144" i="1"/>
  <c r="AE2144" i="1" s="1"/>
  <c r="AN2144" i="1"/>
  <c r="AG319" i="1"/>
  <c r="AE319" i="1" s="1"/>
  <c r="AN319" i="1"/>
  <c r="AG2168" i="1"/>
  <c r="AE2168" i="1" s="1"/>
  <c r="AN2168" i="1"/>
  <c r="AK1813" i="1"/>
  <c r="AK1814" i="1"/>
  <c r="AK1649" i="1"/>
  <c r="AK2196" i="1"/>
  <c r="AA1813" i="1"/>
  <c r="AA1814" i="1"/>
  <c r="AA1649" i="1"/>
  <c r="AA2196" i="1"/>
  <c r="X1583" i="1"/>
  <c r="X2093" i="1"/>
  <c r="X2092" i="1"/>
  <c r="X2094" i="1"/>
  <c r="X1857" i="1"/>
  <c r="X2139" i="1"/>
  <c r="X2140" i="1"/>
  <c r="X2138" i="1"/>
  <c r="X2137" i="1"/>
  <c r="X2134" i="1"/>
  <c r="X2135" i="1"/>
  <c r="X2141" i="1"/>
  <c r="X2142" i="1"/>
  <c r="X2143" i="1"/>
  <c r="X2136" i="1"/>
  <c r="X2221" i="1"/>
  <c r="X1596" i="1"/>
  <c r="X1855" i="1"/>
  <c r="X2187" i="1"/>
  <c r="X2219" i="1"/>
  <c r="X1339" i="1"/>
  <c r="X779" i="1"/>
  <c r="X2170" i="1"/>
  <c r="X2167" i="1"/>
  <c r="X2171" i="1"/>
  <c r="X2173" i="1"/>
  <c r="X2168" i="1"/>
  <c r="X2172" i="1"/>
  <c r="X88" i="1"/>
  <c r="X89" i="1"/>
  <c r="X1638" i="1"/>
  <c r="X2204" i="1"/>
  <c r="X2193" i="1"/>
  <c r="X2194" i="1"/>
  <c r="X2195" i="1"/>
  <c r="X478" i="1"/>
  <c r="X2210" i="1"/>
  <c r="X1764" i="1"/>
  <c r="X2208" i="1"/>
  <c r="X2035" i="1"/>
  <c r="X2209" i="1"/>
  <c r="X2213" i="1"/>
  <c r="X2212" i="1"/>
  <c r="X2211" i="1"/>
  <c r="X2214" i="1"/>
  <c r="X1961" i="1"/>
  <c r="X2202" i="1"/>
  <c r="X2201" i="1"/>
  <c r="X2203" i="1"/>
  <c r="X2200" i="1"/>
  <c r="X2198" i="1"/>
  <c r="X2040" i="1"/>
  <c r="X2160" i="1"/>
  <c r="X2036" i="1"/>
  <c r="X2037" i="1"/>
  <c r="X2038" i="1"/>
  <c r="X501" i="1"/>
  <c r="X502" i="1"/>
  <c r="X503" i="1"/>
  <c r="X777" i="1"/>
  <c r="X778" i="1"/>
  <c r="X530" i="1"/>
  <c r="X520" i="1"/>
  <c r="X521" i="1"/>
  <c r="X522" i="1"/>
  <c r="X2218" i="1"/>
  <c r="X1928" i="1"/>
  <c r="X1929" i="1"/>
  <c r="X2033" i="1"/>
  <c r="X1645" i="1"/>
  <c r="X2089" i="1"/>
  <c r="X2041" i="1"/>
  <c r="X2042" i="1"/>
  <c r="X2043" i="1"/>
  <c r="X2044" i="1"/>
  <c r="X2090" i="1"/>
  <c r="X2034" i="1"/>
  <c r="X2207" i="1"/>
  <c r="X2206" i="1"/>
  <c r="X2216" i="1"/>
  <c r="X2215" i="1"/>
  <c r="X2025" i="1"/>
  <c r="X1637" i="1"/>
  <c r="X1644" i="1"/>
  <c r="X2039" i="1"/>
  <c r="X2088" i="1"/>
  <c r="X318" i="1"/>
  <c r="X319" i="1"/>
  <c r="X1543" i="1"/>
  <c r="X1541" i="1"/>
  <c r="X1542" i="1"/>
  <c r="X1544" i="1"/>
  <c r="X1540" i="1"/>
  <c r="X2107" i="1"/>
  <c r="X1733" i="1"/>
  <c r="X1734" i="1"/>
  <c r="X1735" i="1"/>
  <c r="X391" i="1"/>
  <c r="X437" i="1"/>
  <c r="X392" i="1"/>
  <c r="X393" i="1"/>
  <c r="X394" i="1"/>
  <c r="X2144" i="1"/>
  <c r="X2087" i="1"/>
  <c r="X2222" i="1"/>
  <c r="X395" i="1"/>
  <c r="X2091" i="1"/>
  <c r="X533" i="1"/>
  <c r="X2158" i="1"/>
  <c r="X1580" i="1"/>
  <c r="X1545" i="1"/>
  <c r="X1622" i="1"/>
  <c r="X1096" i="1"/>
  <c r="X1097" i="1"/>
  <c r="X1080" i="1"/>
  <c r="X1081" i="1"/>
  <c r="X1082" i="1"/>
  <c r="X1083" i="1"/>
  <c r="X1084" i="1"/>
  <c r="X945" i="1"/>
  <c r="X1657" i="1"/>
  <c r="X1338" i="1"/>
  <c r="X2161" i="1"/>
  <c r="X2162" i="1"/>
  <c r="X2155" i="1"/>
  <c r="X554" i="1"/>
  <c r="X555" i="1"/>
  <c r="X768" i="1"/>
  <c r="X2166" i="1"/>
  <c r="X564" i="1"/>
  <c r="X2165" i="1"/>
  <c r="X769" i="1"/>
  <c r="X2220" i="1"/>
  <c r="X1661" i="1"/>
  <c r="X1676" i="1"/>
  <c r="X1538" i="1"/>
  <c r="X1567" i="1"/>
  <c r="X1591" i="1"/>
  <c r="X1537" i="1"/>
  <c r="X1535" i="1"/>
  <c r="X1536" i="1"/>
  <c r="X1732" i="1"/>
  <c r="X2163" i="1"/>
  <c r="X247" i="1"/>
  <c r="X246" i="1"/>
  <c r="X253" i="1"/>
  <c r="X252" i="1"/>
  <c r="X1565" i="1"/>
  <c r="X1590" i="1"/>
  <c r="X1582" i="1"/>
  <c r="X1762" i="1"/>
  <c r="X1296" i="1"/>
  <c r="X1763" i="1"/>
  <c r="X1566" i="1"/>
  <c r="X1761" i="1"/>
  <c r="X1854" i="1"/>
  <c r="X1660" i="1"/>
  <c r="X2169" i="1"/>
  <c r="X2176" i="1"/>
  <c r="X1731" i="1"/>
  <c r="X1760" i="1"/>
  <c r="X1888" i="1"/>
  <c r="X1844" i="1"/>
  <c r="X1581" i="1"/>
  <c r="X416" i="1"/>
  <c r="X409" i="1"/>
  <c r="X2175" i="1"/>
  <c r="X2197" i="1"/>
  <c r="X325" i="1"/>
  <c r="X397" i="1"/>
  <c r="X415" i="1"/>
  <c r="X2184" i="1"/>
  <c r="X2157" i="1"/>
  <c r="X2145" i="1"/>
  <c r="X408" i="1"/>
  <c r="X1109" i="1"/>
  <c r="X1505" i="1"/>
  <c r="X2183" i="1"/>
  <c r="X2164" i="1"/>
  <c r="X556" i="1"/>
  <c r="X565" i="1"/>
  <c r="X1765" i="1"/>
  <c r="X1736" i="1"/>
  <c r="X1677" i="1"/>
  <c r="X399" i="1"/>
  <c r="X1568" i="1"/>
  <c r="X1554" i="1"/>
  <c r="X1592" i="1"/>
  <c r="X1584" i="1"/>
  <c r="X2180" i="1"/>
  <c r="X1856" i="1"/>
  <c r="X2179" i="1"/>
  <c r="X1579" i="1"/>
  <c r="X850" i="1"/>
  <c r="X2182" i="1"/>
  <c r="X1889" i="1"/>
  <c r="X1890" i="1"/>
  <c r="X1893" i="1"/>
  <c r="X1894" i="1"/>
  <c r="X1891" i="1"/>
  <c r="X1892" i="1"/>
  <c r="X1597" i="1"/>
  <c r="X1615" i="1"/>
  <c r="X1047" i="1"/>
  <c r="X1431" i="1"/>
  <c r="X1460" i="1"/>
  <c r="X1187" i="1"/>
  <c r="X1135" i="1"/>
  <c r="X1188" i="1"/>
  <c r="X1186" i="1"/>
  <c r="X1977" i="1"/>
  <c r="X1321" i="1"/>
  <c r="X320" i="1"/>
  <c r="X295" i="1"/>
  <c r="X296" i="1"/>
  <c r="X304" i="1"/>
  <c r="X1635" i="1"/>
  <c r="X2174" i="1"/>
  <c r="X770" i="1"/>
  <c r="X277" i="1"/>
  <c r="X1549" i="1"/>
  <c r="X1284" i="1"/>
  <c r="X1308" i="1"/>
  <c r="X1651" i="1"/>
  <c r="X1572" i="1"/>
  <c r="X1653" i="1"/>
  <c r="X1640" i="1"/>
  <c r="X1556" i="1"/>
  <c r="X1632" i="1"/>
  <c r="X215" i="1"/>
  <c r="X221" i="1"/>
  <c r="X211" i="1"/>
  <c r="X214" i="1"/>
  <c r="X216" i="1"/>
  <c r="X222" i="1"/>
  <c r="X227" i="1"/>
  <c r="X217" i="1"/>
  <c r="X223" i="1"/>
  <c r="X228" i="1"/>
  <c r="X218" i="1"/>
  <c r="X224" i="1"/>
  <c r="X212" i="1"/>
  <c r="X229" i="1"/>
  <c r="X225" i="1"/>
  <c r="X213" i="1"/>
  <c r="X219" i="1"/>
  <c r="X220" i="1"/>
  <c r="X226" i="1"/>
  <c r="X230" i="1"/>
  <c r="X155" i="1"/>
  <c r="X154" i="1"/>
  <c r="X157" i="1"/>
  <c r="X160" i="1"/>
  <c r="X156" i="1"/>
  <c r="X158" i="1"/>
  <c r="X161" i="1"/>
  <c r="X1090" i="1"/>
  <c r="X1105" i="1"/>
  <c r="X1099" i="1"/>
  <c r="X1100" i="1"/>
  <c r="X1102" i="1"/>
  <c r="X1103" i="1"/>
  <c r="X1104" i="1"/>
  <c r="X952" i="1"/>
  <c r="X1108" i="1"/>
  <c r="X1107" i="1"/>
  <c r="X723" i="1"/>
  <c r="X1346" i="1"/>
  <c r="X1282" i="1"/>
  <c r="X1333" i="1"/>
  <c r="X1334" i="1"/>
  <c r="X1286" i="1"/>
  <c r="X1510" i="1"/>
  <c r="X1557" i="1"/>
  <c r="X1098" i="1"/>
  <c r="X1106" i="1"/>
  <c r="X1059" i="1"/>
  <c r="X1101" i="1"/>
  <c r="X978" i="1"/>
  <c r="X889" i="1"/>
  <c r="X1297" i="1"/>
  <c r="X1298" i="1"/>
  <c r="X566" i="1"/>
  <c r="X1784" i="1"/>
  <c r="X233" i="1"/>
  <c r="X1783" i="1"/>
  <c r="X1895" i="1"/>
  <c r="X1896" i="1"/>
  <c r="X1288" i="1"/>
  <c r="X93" i="1"/>
  <c r="X1318" i="1"/>
  <c r="X1463" i="1"/>
  <c r="X841" i="1"/>
  <c r="X2108" i="1"/>
  <c r="X1573" i="1"/>
  <c r="X1020" i="1"/>
  <c r="X615" i="1"/>
  <c r="X2095" i="1"/>
  <c r="X1897" i="1"/>
  <c r="X1789" i="1"/>
  <c r="X120" i="1"/>
  <c r="X1875" i="1"/>
  <c r="X2185" i="1"/>
  <c r="X2186" i="1"/>
  <c r="X1586" i="1"/>
  <c r="X1931" i="1"/>
  <c r="X1932" i="1"/>
  <c r="X1933" i="1"/>
  <c r="X1934" i="1"/>
  <c r="X1205" i="1"/>
  <c r="X591" i="1"/>
  <c r="X462" i="1"/>
  <c r="X523" i="1"/>
  <c r="X464" i="1"/>
  <c r="X504" i="1"/>
  <c r="X1788" i="1"/>
  <c r="X1912" i="1"/>
  <c r="X1874" i="1"/>
  <c r="X2074" i="1"/>
  <c r="X254" i="1"/>
  <c r="X291" i="1"/>
  <c r="X592" i="1"/>
  <c r="X255" i="1"/>
  <c r="X631" i="1"/>
  <c r="X1574" i="1"/>
  <c r="X1393" i="1"/>
  <c r="X828" i="1"/>
  <c r="X429" i="1"/>
  <c r="X417" i="1"/>
  <c r="X1373" i="1"/>
  <c r="X1374" i="1"/>
  <c r="X40" i="1"/>
  <c r="X57" i="1"/>
  <c r="X2026" i="1"/>
  <c r="X1587" i="1"/>
  <c r="X286" i="1"/>
  <c r="X287" i="1"/>
  <c r="X1935" i="1"/>
  <c r="X1786" i="1"/>
  <c r="X1787" i="1"/>
  <c r="X1785" i="1"/>
  <c r="X1936" i="1"/>
  <c r="X1876" i="1"/>
  <c r="X1877" i="1"/>
  <c r="X2096" i="1"/>
  <c r="X50" i="1"/>
  <c r="X600" i="1"/>
  <c r="X231" i="1"/>
  <c r="X1156" i="1"/>
  <c r="X1060" i="1"/>
  <c r="X2217" i="1"/>
  <c r="X1434" i="1"/>
  <c r="X1472" i="1"/>
  <c r="X1665" i="1"/>
  <c r="X58" i="1"/>
  <c r="X1207" i="1"/>
  <c r="X1206" i="1"/>
  <c r="X2192" i="1"/>
  <c r="X2177" i="1"/>
  <c r="X681" i="1"/>
  <c r="X694" i="1"/>
  <c r="X1666" i="1"/>
  <c r="X732" i="1"/>
  <c r="X733" i="1"/>
  <c r="X1076" i="1"/>
  <c r="X1064" i="1"/>
  <c r="X1061" i="1"/>
  <c r="X1062" i="1"/>
  <c r="X1063" i="1"/>
  <c r="X888" i="1"/>
  <c r="X887" i="1"/>
  <c r="X1048" i="1"/>
  <c r="X483" i="1"/>
  <c r="X396" i="1"/>
  <c r="X1585" i="1"/>
  <c r="X740" i="1"/>
  <c r="X323" i="1"/>
  <c r="X49" i="1"/>
  <c r="X1938" i="1"/>
  <c r="X1939" i="1"/>
  <c r="X1940" i="1"/>
  <c r="X1937" i="1"/>
  <c r="AA6" i="13" l="1"/>
  <c r="AK2217" i="1"/>
  <c r="AK889" i="1"/>
  <c r="AK211" i="1"/>
  <c r="AK1731" i="1"/>
  <c r="AK396" i="1"/>
  <c r="AK1936" i="1"/>
  <c r="AK2185" i="1"/>
  <c r="AK158" i="1"/>
  <c r="AK1187" i="1"/>
  <c r="AK2176" i="1"/>
  <c r="AK247" i="1"/>
  <c r="AK1734" i="1"/>
  <c r="AK2216" i="1"/>
  <c r="AK2204" i="1"/>
  <c r="AK483" i="1"/>
  <c r="AK1156" i="1"/>
  <c r="AK1393" i="1"/>
  <c r="AK1874" i="1"/>
  <c r="AK2108" i="1"/>
  <c r="AK1333" i="1"/>
  <c r="AK223" i="1"/>
  <c r="AK295" i="1"/>
  <c r="AK409" i="1"/>
  <c r="AK1938" i="1"/>
  <c r="AK887" i="1"/>
  <c r="AK732" i="1"/>
  <c r="AK58" i="1"/>
  <c r="AK600" i="1"/>
  <c r="AK1786" i="1"/>
  <c r="AK1374" i="1"/>
  <c r="AK631" i="1"/>
  <c r="AK1788" i="1"/>
  <c r="AK1933" i="1"/>
  <c r="AK1789" i="1"/>
  <c r="AK1463" i="1"/>
  <c r="AK1784" i="1"/>
  <c r="AK1106" i="1"/>
  <c r="AK1346" i="1"/>
  <c r="AK1100" i="1"/>
  <c r="AK157" i="1"/>
  <c r="AK225" i="1"/>
  <c r="AK227" i="1"/>
  <c r="AK1556" i="1"/>
  <c r="AK277" i="1"/>
  <c r="AK1321" i="1"/>
  <c r="AK1047" i="1"/>
  <c r="AK1889" i="1"/>
  <c r="AK1592" i="1"/>
  <c r="AK556" i="1"/>
  <c r="AK2184" i="1"/>
  <c r="AK1581" i="1"/>
  <c r="AK1660" i="1"/>
  <c r="AK1590" i="1"/>
  <c r="AK1536" i="1"/>
  <c r="AK2220" i="1"/>
  <c r="AK2155" i="1"/>
  <c r="AK1082" i="1"/>
  <c r="AK2158" i="1"/>
  <c r="AK393" i="1"/>
  <c r="AK1540" i="1"/>
  <c r="AK2039" i="1"/>
  <c r="AK2034" i="1"/>
  <c r="AK2033" i="1"/>
  <c r="AK778" i="1"/>
  <c r="AK2160" i="1"/>
  <c r="AK2214" i="1"/>
  <c r="AK2210" i="1"/>
  <c r="AK88" i="1"/>
  <c r="AK1339" i="1"/>
  <c r="AK2142" i="1"/>
  <c r="AK1857" i="1"/>
  <c r="AK1585" i="1"/>
  <c r="AK462" i="1"/>
  <c r="AK1891" i="1"/>
  <c r="AK1937" i="1"/>
  <c r="AK591" i="1"/>
  <c r="AK1334" i="1"/>
  <c r="AK296" i="1"/>
  <c r="AK768" i="1"/>
  <c r="AK2167" i="1"/>
  <c r="AK49" i="1"/>
  <c r="AK888" i="1"/>
  <c r="AK1666" i="1"/>
  <c r="AK1665" i="1"/>
  <c r="AK50" i="1"/>
  <c r="AK1935" i="1"/>
  <c r="AK1373" i="1"/>
  <c r="AK255" i="1"/>
  <c r="AK504" i="1"/>
  <c r="AK1932" i="1"/>
  <c r="AK1897" i="1"/>
  <c r="AK1318" i="1"/>
  <c r="AK566" i="1"/>
  <c r="AK1098" i="1"/>
  <c r="AK723" i="1"/>
  <c r="AK1099" i="1"/>
  <c r="AK154" i="1"/>
  <c r="AK229" i="1"/>
  <c r="AK222" i="1"/>
  <c r="AK1640" i="1"/>
  <c r="AK770" i="1"/>
  <c r="AK1977" i="1"/>
  <c r="AK1615" i="1"/>
  <c r="AK2182" i="1"/>
  <c r="AK1554" i="1"/>
  <c r="AK2164" i="1"/>
  <c r="AK415" i="1"/>
  <c r="AK1844" i="1"/>
  <c r="AK1854" i="1"/>
  <c r="AK1565" i="1"/>
  <c r="AK1535" i="1"/>
  <c r="AK769" i="1"/>
  <c r="AK2162" i="1"/>
  <c r="AK1081" i="1"/>
  <c r="AK533" i="1"/>
  <c r="AK392" i="1"/>
  <c r="AK1544" i="1"/>
  <c r="AK1644" i="1"/>
  <c r="AK2090" i="1"/>
  <c r="AK1929" i="1"/>
  <c r="AK777" i="1"/>
  <c r="AK2040" i="1"/>
  <c r="AK2211" i="1"/>
  <c r="AK478" i="1"/>
  <c r="AK2172" i="1"/>
  <c r="AK2219" i="1"/>
  <c r="AK2141" i="1"/>
  <c r="AK2094" i="1"/>
  <c r="AK2177" i="1"/>
  <c r="AK2186" i="1"/>
  <c r="AK218" i="1"/>
  <c r="AK1677" i="1"/>
  <c r="AK2026" i="1"/>
  <c r="AK978" i="1"/>
  <c r="AK221" i="1"/>
  <c r="AK2175" i="1"/>
  <c r="AK2087" i="1"/>
  <c r="AK2138" i="1"/>
  <c r="AK323" i="1"/>
  <c r="AK1063" i="1"/>
  <c r="AK694" i="1"/>
  <c r="AK1472" i="1"/>
  <c r="AK2096" i="1"/>
  <c r="AK287" i="1"/>
  <c r="AK417" i="1"/>
  <c r="AK592" i="1"/>
  <c r="AK464" i="1"/>
  <c r="AK1931" i="1"/>
  <c r="AK2095" i="1"/>
  <c r="AK93" i="1"/>
  <c r="AK1298" i="1"/>
  <c r="AK1557" i="1"/>
  <c r="AK1107" i="1"/>
  <c r="AK1105" i="1"/>
  <c r="AK155" i="1"/>
  <c r="AK212" i="1"/>
  <c r="AK216" i="1"/>
  <c r="AK1653" i="1"/>
  <c r="AK2174" i="1"/>
  <c r="AK1186" i="1"/>
  <c r="AK1597" i="1"/>
  <c r="AK850" i="1"/>
  <c r="AK1568" i="1"/>
  <c r="AK2183" i="1"/>
  <c r="AK397" i="1"/>
  <c r="AK1888" i="1"/>
  <c r="AK1761" i="1"/>
  <c r="AK252" i="1"/>
  <c r="AK1537" i="1"/>
  <c r="AK2165" i="1"/>
  <c r="AK2161" i="1"/>
  <c r="AK1080" i="1"/>
  <c r="AK2091" i="1"/>
  <c r="AK437" i="1"/>
  <c r="AK1542" i="1"/>
  <c r="AK1637" i="1"/>
  <c r="AK2044" i="1"/>
  <c r="AK1928" i="1"/>
  <c r="AK503" i="1"/>
  <c r="AK2198" i="1"/>
  <c r="AK2212" i="1"/>
  <c r="AK2195" i="1"/>
  <c r="AK2168" i="1"/>
  <c r="AK2187" i="1"/>
  <c r="AK2135" i="1"/>
  <c r="AK2092" i="1"/>
  <c r="AK1876" i="1"/>
  <c r="AK1896" i="1"/>
  <c r="AK952" i="1"/>
  <c r="AK304" i="1"/>
  <c r="AK2197" i="1"/>
  <c r="AK1064" i="1"/>
  <c r="AK828" i="1"/>
  <c r="AK1895" i="1"/>
  <c r="AK220" i="1"/>
  <c r="AK1308" i="1"/>
  <c r="AK408" i="1"/>
  <c r="AK1538" i="1"/>
  <c r="AK319" i="1"/>
  <c r="AK2041" i="1"/>
  <c r="AK2035" i="1"/>
  <c r="AK740" i="1"/>
  <c r="AK1062" i="1"/>
  <c r="AK681" i="1"/>
  <c r="AK1434" i="1"/>
  <c r="AK1877" i="1"/>
  <c r="AK286" i="1"/>
  <c r="AK429" i="1"/>
  <c r="AK291" i="1"/>
  <c r="AK523" i="1"/>
  <c r="AK1586" i="1"/>
  <c r="AK615" i="1"/>
  <c r="AK1288" i="1"/>
  <c r="AK1297" i="1"/>
  <c r="AK1510" i="1"/>
  <c r="AK1108" i="1"/>
  <c r="AK1090" i="1"/>
  <c r="AK230" i="1"/>
  <c r="AK224" i="1"/>
  <c r="AK214" i="1"/>
  <c r="AK1572" i="1"/>
  <c r="AK1635" i="1"/>
  <c r="AK1188" i="1"/>
  <c r="AK1892" i="1"/>
  <c r="AK1579" i="1"/>
  <c r="AK399" i="1"/>
  <c r="AK1505" i="1"/>
  <c r="AK325" i="1"/>
  <c r="AK1760" i="1"/>
  <c r="AK1566" i="1"/>
  <c r="AK253" i="1"/>
  <c r="AK1591" i="1"/>
  <c r="AK564" i="1"/>
  <c r="AK1338" i="1"/>
  <c r="AK1097" i="1"/>
  <c r="AK395" i="1"/>
  <c r="AK391" i="1"/>
  <c r="AK1541" i="1"/>
  <c r="AK2025" i="1"/>
  <c r="AK2043" i="1"/>
  <c r="AK2218" i="1"/>
  <c r="AK502" i="1"/>
  <c r="AK2200" i="1"/>
  <c r="AK2213" i="1"/>
  <c r="AK2194" i="1"/>
  <c r="AK2173" i="1"/>
  <c r="AK1855" i="1"/>
  <c r="AK2134" i="1"/>
  <c r="AK2093" i="1"/>
  <c r="AK1587" i="1"/>
  <c r="AK161" i="1"/>
  <c r="AK1135" i="1"/>
  <c r="AK2179" i="1"/>
  <c r="AK1109" i="1"/>
  <c r="AK1567" i="1"/>
  <c r="AK2166" i="1"/>
  <c r="AK1657" i="1"/>
  <c r="AK1096" i="1"/>
  <c r="AK2222" i="1"/>
  <c r="AK1735" i="1"/>
  <c r="AK1543" i="1"/>
  <c r="AK2215" i="1"/>
  <c r="AK2042" i="1"/>
  <c r="AK522" i="1"/>
  <c r="AK501" i="1"/>
  <c r="AK2203" i="1"/>
  <c r="AK2209" i="1"/>
  <c r="AK2193" i="1"/>
  <c r="AK2171" i="1"/>
  <c r="AK1596" i="1"/>
  <c r="AK2137" i="1"/>
  <c r="AK1583" i="1"/>
  <c r="AK1020" i="1"/>
  <c r="AK2192" i="1"/>
  <c r="AK1736" i="1"/>
  <c r="AK521" i="1"/>
  <c r="AK254" i="1"/>
  <c r="AK226" i="1"/>
  <c r="AK1763" i="1"/>
  <c r="AK2074" i="1"/>
  <c r="AK1104" i="1"/>
  <c r="AK1856" i="1"/>
  <c r="AK945" i="1"/>
  <c r="AK2221" i="1"/>
  <c r="AK1940" i="1"/>
  <c r="AK1785" i="1"/>
  <c r="AK1205" i="1"/>
  <c r="AK1101" i="1"/>
  <c r="AK219" i="1"/>
  <c r="AK1284" i="1"/>
  <c r="AK1460" i="1"/>
  <c r="AK1893" i="1"/>
  <c r="AK2180" i="1"/>
  <c r="AK2145" i="1"/>
  <c r="AK2169" i="1"/>
  <c r="AK1762" i="1"/>
  <c r="AK2163" i="1"/>
  <c r="AK1676" i="1"/>
  <c r="AK555" i="1"/>
  <c r="AK1084" i="1"/>
  <c r="AK1545" i="1"/>
  <c r="AK2144" i="1"/>
  <c r="AK1733" i="1"/>
  <c r="AK318" i="1"/>
  <c r="AK2206" i="1"/>
  <c r="AK2089" i="1"/>
  <c r="AK520" i="1"/>
  <c r="AK2037" i="1"/>
  <c r="AK2202" i="1"/>
  <c r="AK2208" i="1"/>
  <c r="AK1638" i="1"/>
  <c r="AK2170" i="1"/>
  <c r="AK2136" i="1"/>
  <c r="AK2140" i="1"/>
  <c r="AK1061" i="1"/>
  <c r="AK1286" i="1"/>
  <c r="AK1651" i="1"/>
  <c r="AK246" i="1"/>
  <c r="AK1060" i="1"/>
  <c r="AK1573" i="1"/>
  <c r="AK228" i="1"/>
  <c r="AK1894" i="1"/>
  <c r="AK1296" i="1"/>
  <c r="AK1622" i="1"/>
  <c r="AK2038" i="1"/>
  <c r="AK2201" i="1"/>
  <c r="AK1076" i="1"/>
  <c r="AK1206" i="1"/>
  <c r="AK57" i="1"/>
  <c r="AK1875" i="1"/>
  <c r="AK1783" i="1"/>
  <c r="AK1103" i="1"/>
  <c r="AK156" i="1"/>
  <c r="AK215" i="1"/>
  <c r="AK1765" i="1"/>
  <c r="AK1939" i="1"/>
  <c r="AK1048" i="1"/>
  <c r="AK733" i="1"/>
  <c r="AK1207" i="1"/>
  <c r="AK231" i="1"/>
  <c r="AK1787" i="1"/>
  <c r="AK40" i="1"/>
  <c r="AK1574" i="1"/>
  <c r="AK1912" i="1"/>
  <c r="AK1934" i="1"/>
  <c r="AK120" i="1"/>
  <c r="AK841" i="1"/>
  <c r="AK233" i="1"/>
  <c r="AK1059" i="1"/>
  <c r="AK1282" i="1"/>
  <c r="AK1102" i="1"/>
  <c r="AK160" i="1"/>
  <c r="AK213" i="1"/>
  <c r="AK217" i="1"/>
  <c r="AK1632" i="1"/>
  <c r="AK1549" i="1"/>
  <c r="AK320" i="1"/>
  <c r="AK1431" i="1"/>
  <c r="AK1890" i="1"/>
  <c r="AK1584" i="1"/>
  <c r="AK565" i="1"/>
  <c r="AK2157" i="1"/>
  <c r="AK416" i="1"/>
  <c r="AK1582" i="1"/>
  <c r="AK1732" i="1"/>
  <c r="AK1661" i="1"/>
  <c r="AK554" i="1"/>
  <c r="AK1083" i="1"/>
  <c r="AK1580" i="1"/>
  <c r="AK394" i="1"/>
  <c r="AK2107" i="1"/>
  <c r="AK2088" i="1"/>
  <c r="AK2207" i="1"/>
  <c r="AK1645" i="1"/>
  <c r="AK530" i="1"/>
  <c r="AK2036" i="1"/>
  <c r="AK1961" i="1"/>
  <c r="AK1764" i="1"/>
  <c r="AK89" i="1"/>
  <c r="AK779" i="1"/>
  <c r="AK2143" i="1"/>
  <c r="AK2139" i="1"/>
  <c r="AA1937" i="1"/>
  <c r="AA1940" i="1"/>
  <c r="AA1939" i="1"/>
  <c r="AA1938" i="1"/>
  <c r="AA49" i="1"/>
  <c r="AA323" i="1"/>
  <c r="AA740" i="1"/>
  <c r="AA1585" i="1"/>
  <c r="AA396" i="1"/>
  <c r="AA483" i="1"/>
  <c r="AA1048" i="1"/>
  <c r="AA887" i="1"/>
  <c r="AA888" i="1"/>
  <c r="AA1063" i="1"/>
  <c r="AA1062" i="1"/>
  <c r="AA1061" i="1"/>
  <c r="AA1064" i="1"/>
  <c r="AA1076" i="1"/>
  <c r="AA733" i="1"/>
  <c r="AA732" i="1"/>
  <c r="AA1666" i="1"/>
  <c r="AA694" i="1"/>
  <c r="AA681" i="1"/>
  <c r="AA2177" i="1"/>
  <c r="AA2192" i="1"/>
  <c r="AA1206" i="1"/>
  <c r="AA1207" i="1"/>
  <c r="AA58" i="1"/>
  <c r="AA1665" i="1"/>
  <c r="AA1472" i="1"/>
  <c r="AA1434" i="1"/>
  <c r="AA2217" i="1"/>
  <c r="AA1060" i="1"/>
  <c r="AA1156" i="1"/>
  <c r="AA231" i="1"/>
  <c r="AA600" i="1"/>
  <c r="AA50" i="1"/>
  <c r="AA2096" i="1"/>
  <c r="AA1877" i="1"/>
  <c r="AA1876" i="1"/>
  <c r="AA1936" i="1"/>
  <c r="AA1785" i="1"/>
  <c r="AA1787" i="1"/>
  <c r="AA1786" i="1"/>
  <c r="AA1935" i="1"/>
  <c r="AA287" i="1"/>
  <c r="AA286" i="1"/>
  <c r="AA1587" i="1"/>
  <c r="AA2026" i="1"/>
  <c r="AA57" i="1"/>
  <c r="AA40" i="1"/>
  <c r="AA1374" i="1"/>
  <c r="AA1373" i="1"/>
  <c r="AA417" i="1"/>
  <c r="AA429" i="1"/>
  <c r="AA828" i="1"/>
  <c r="AA1393" i="1"/>
  <c r="AA1574" i="1"/>
  <c r="AA631" i="1"/>
  <c r="AA255" i="1"/>
  <c r="AA592" i="1"/>
  <c r="AA291" i="1"/>
  <c r="AA254" i="1"/>
  <c r="AA2074" i="1"/>
  <c r="AA1874" i="1"/>
  <c r="AA1912" i="1"/>
  <c r="AA1788" i="1"/>
  <c r="AA504" i="1"/>
  <c r="AA464" i="1"/>
  <c r="AA523" i="1"/>
  <c r="AA462" i="1"/>
  <c r="AA591" i="1"/>
  <c r="AA1205" i="1"/>
  <c r="AA1934" i="1"/>
  <c r="AA1933" i="1"/>
  <c r="AA1932" i="1"/>
  <c r="AA1931" i="1"/>
  <c r="AA1586" i="1"/>
  <c r="AA2186" i="1"/>
  <c r="AA2185" i="1"/>
  <c r="AA1875" i="1"/>
  <c r="AA120" i="1"/>
  <c r="AA1789" i="1"/>
  <c r="AA1897" i="1"/>
  <c r="AA2095" i="1"/>
  <c r="AA615" i="1"/>
  <c r="AA1020" i="1"/>
  <c r="AA1573" i="1"/>
  <c r="AA2108" i="1"/>
  <c r="AA841" i="1"/>
  <c r="AA1463" i="1"/>
  <c r="AA1318" i="1"/>
  <c r="AA93" i="1"/>
  <c r="AA1288" i="1"/>
  <c r="AA1896" i="1"/>
  <c r="AA1895" i="1"/>
  <c r="AA1783" i="1"/>
  <c r="AA233" i="1"/>
  <c r="AA1784" i="1"/>
  <c r="AA566" i="1"/>
  <c r="AA1298" i="1"/>
  <c r="AA1297" i="1"/>
  <c r="AA889" i="1"/>
  <c r="AA978" i="1"/>
  <c r="AA1101" i="1"/>
  <c r="AA1059" i="1"/>
  <c r="AA1106" i="1"/>
  <c r="AA1098" i="1"/>
  <c r="AA1557" i="1"/>
  <c r="AA1510" i="1"/>
  <c r="AA1286" i="1"/>
  <c r="AA1334" i="1"/>
  <c r="AA1333" i="1"/>
  <c r="AA1282" i="1"/>
  <c r="AA1346" i="1"/>
  <c r="AA723" i="1"/>
  <c r="AA1107" i="1"/>
  <c r="AA1108" i="1"/>
  <c r="AA952" i="1"/>
  <c r="AA1104" i="1"/>
  <c r="AA1103" i="1"/>
  <c r="AA1102" i="1"/>
  <c r="AA1100" i="1"/>
  <c r="AA1099" i="1"/>
  <c r="AA1105" i="1"/>
  <c r="AA1090" i="1"/>
  <c r="AA161" i="1"/>
  <c r="AA158" i="1"/>
  <c r="AA156" i="1"/>
  <c r="AA160" i="1"/>
  <c r="AA157" i="1"/>
  <c r="AA154" i="1"/>
  <c r="AA155" i="1"/>
  <c r="AA230" i="1"/>
  <c r="AA226" i="1"/>
  <c r="AA220" i="1"/>
  <c r="AA219" i="1"/>
  <c r="AA213" i="1"/>
  <c r="AA225" i="1"/>
  <c r="AA229" i="1"/>
  <c r="AA212" i="1"/>
  <c r="AA224" i="1"/>
  <c r="AA218" i="1"/>
  <c r="AA228" i="1"/>
  <c r="AA223" i="1"/>
  <c r="AA217" i="1"/>
  <c r="AA227" i="1"/>
  <c r="AA222" i="1"/>
  <c r="AA216" i="1"/>
  <c r="AA214" i="1"/>
  <c r="AA211" i="1"/>
  <c r="AA221" i="1"/>
  <c r="AA215" i="1"/>
  <c r="AA1632" i="1"/>
  <c r="AA1556" i="1"/>
  <c r="AA1640" i="1"/>
  <c r="AA1653" i="1"/>
  <c r="AA1572" i="1"/>
  <c r="AA1651" i="1"/>
  <c r="AA1308" i="1"/>
  <c r="AA1284" i="1"/>
  <c r="AA1549" i="1"/>
  <c r="AA277" i="1"/>
  <c r="AA770" i="1"/>
  <c r="AA2174" i="1"/>
  <c r="AA1635" i="1"/>
  <c r="AA304" i="1"/>
  <c r="AA296" i="1"/>
  <c r="AA295" i="1"/>
  <c r="AA320" i="1"/>
  <c r="AA1321" i="1"/>
  <c r="AA1977" i="1"/>
  <c r="AA1186" i="1"/>
  <c r="AA1188" i="1"/>
  <c r="AA1135" i="1"/>
  <c r="AA1187" i="1"/>
  <c r="AA1460" i="1"/>
  <c r="AA1431" i="1"/>
  <c r="AA1047" i="1"/>
  <c r="AA1615" i="1"/>
  <c r="AA1597" i="1"/>
  <c r="AA1892" i="1"/>
  <c r="AA1891" i="1"/>
  <c r="AA1894" i="1"/>
  <c r="AA1893" i="1"/>
  <c r="AA1890" i="1"/>
  <c r="AA1889" i="1"/>
  <c r="AA2182" i="1"/>
  <c r="AA850" i="1"/>
  <c r="AA1579" i="1"/>
  <c r="AA2179" i="1"/>
  <c r="AA1856" i="1"/>
  <c r="AA2180" i="1"/>
  <c r="AA1584" i="1"/>
  <c r="AA1592" i="1"/>
  <c r="AA1554" i="1"/>
  <c r="AA1568" i="1"/>
  <c r="AA399" i="1"/>
  <c r="AA1677" i="1"/>
  <c r="AA1736" i="1"/>
  <c r="AA1765" i="1"/>
  <c r="AA565" i="1"/>
  <c r="AA556" i="1"/>
  <c r="AA2164" i="1"/>
  <c r="AA2183" i="1"/>
  <c r="AA1505" i="1"/>
  <c r="AA1109" i="1"/>
  <c r="AA408" i="1"/>
  <c r="AA2145" i="1"/>
  <c r="AA2157" i="1"/>
  <c r="AA2184" i="1"/>
  <c r="AA415" i="1"/>
  <c r="AA397" i="1"/>
  <c r="AA325" i="1"/>
  <c r="AA2197" i="1"/>
  <c r="AA2175" i="1"/>
  <c r="AA409" i="1"/>
  <c r="AA416" i="1"/>
  <c r="AA1581" i="1"/>
  <c r="AA1844" i="1"/>
  <c r="AA1888" i="1"/>
  <c r="AA1760" i="1"/>
  <c r="AA1731" i="1"/>
  <c r="AA2176" i="1"/>
  <c r="AA2169" i="1"/>
  <c r="AA1660" i="1"/>
  <c r="AA1854" i="1"/>
  <c r="AA1761" i="1"/>
  <c r="AA1566" i="1"/>
  <c r="AA1763" i="1"/>
  <c r="AA1296" i="1"/>
  <c r="AA1762" i="1"/>
  <c r="AA1582" i="1"/>
  <c r="AA1590" i="1"/>
  <c r="AA1565" i="1"/>
  <c r="AA252" i="1"/>
  <c r="AA253" i="1"/>
  <c r="AA246" i="1"/>
  <c r="AA247" i="1"/>
  <c r="AA2163" i="1"/>
  <c r="AA1732" i="1"/>
  <c r="AA1536" i="1"/>
  <c r="AA1535" i="1"/>
  <c r="AA1537" i="1"/>
  <c r="AA1591" i="1"/>
  <c r="AA1567" i="1"/>
  <c r="AA1538" i="1"/>
  <c r="AA1676" i="1"/>
  <c r="AA1661" i="1"/>
  <c r="AA2220" i="1"/>
  <c r="AA769" i="1"/>
  <c r="AA2165" i="1"/>
  <c r="AA564" i="1"/>
  <c r="AA2166" i="1"/>
  <c r="AA768" i="1"/>
  <c r="AA555" i="1"/>
  <c r="AA554" i="1"/>
  <c r="AA2155" i="1"/>
  <c r="AA2162" i="1"/>
  <c r="AA2161" i="1"/>
  <c r="AA1338" i="1"/>
  <c r="AA1657" i="1"/>
  <c r="AA945" i="1"/>
  <c r="AA1084" i="1"/>
  <c r="AA1083" i="1"/>
  <c r="AA1082" i="1"/>
  <c r="AA1081" i="1"/>
  <c r="AA1080" i="1"/>
  <c r="AA1097" i="1"/>
  <c r="AA1096" i="1"/>
  <c r="AA1622" i="1"/>
  <c r="AA1545" i="1"/>
  <c r="AA1580" i="1"/>
  <c r="AA2158" i="1"/>
  <c r="AA533" i="1"/>
  <c r="AA2091" i="1"/>
  <c r="AA395" i="1"/>
  <c r="AA2222" i="1"/>
  <c r="AA2087" i="1"/>
  <c r="AA2144" i="1"/>
  <c r="AA394" i="1"/>
  <c r="AA393" i="1"/>
  <c r="AA392" i="1"/>
  <c r="AA437" i="1"/>
  <c r="AA391" i="1"/>
  <c r="AA1735" i="1"/>
  <c r="AA1734" i="1"/>
  <c r="AA1733" i="1"/>
  <c r="AA2107" i="1"/>
  <c r="AA1540" i="1"/>
  <c r="AA1544" i="1"/>
  <c r="AA1542" i="1"/>
  <c r="AA1541" i="1"/>
  <c r="AA1543" i="1"/>
  <c r="AA319" i="1"/>
  <c r="AA318" i="1"/>
  <c r="AA2088" i="1"/>
  <c r="AA2039" i="1"/>
  <c r="AA1644" i="1"/>
  <c r="AA1637" i="1"/>
  <c r="AA2025" i="1"/>
  <c r="AA2215" i="1"/>
  <c r="AA2216" i="1"/>
  <c r="AA2206" i="1"/>
  <c r="AA2207" i="1"/>
  <c r="AA2034" i="1"/>
  <c r="AA2090" i="1"/>
  <c r="AA2044" i="1"/>
  <c r="AA2043" i="1"/>
  <c r="AA2042" i="1"/>
  <c r="AA2041" i="1"/>
  <c r="AA2089" i="1"/>
  <c r="AA1645" i="1"/>
  <c r="AA2033" i="1"/>
  <c r="AA1929" i="1"/>
  <c r="AA1928" i="1"/>
  <c r="AA2218" i="1"/>
  <c r="AA522" i="1"/>
  <c r="AA521" i="1"/>
  <c r="AA520" i="1"/>
  <c r="AA530" i="1"/>
  <c r="AA778" i="1"/>
  <c r="AA777" i="1"/>
  <c r="AA503" i="1"/>
  <c r="AA502" i="1"/>
  <c r="AA501" i="1"/>
  <c r="AA2038" i="1"/>
  <c r="AA2037" i="1"/>
  <c r="AA2036" i="1"/>
  <c r="AA2160" i="1"/>
  <c r="AA2040" i="1"/>
  <c r="AA2198" i="1"/>
  <c r="AA2200" i="1"/>
  <c r="AA2203" i="1"/>
  <c r="AA2201" i="1"/>
  <c r="AA2202" i="1"/>
  <c r="AA1961" i="1"/>
  <c r="AA2214" i="1"/>
  <c r="AA2211" i="1"/>
  <c r="AA2212" i="1"/>
  <c r="AA2213" i="1"/>
  <c r="AA2209" i="1"/>
  <c r="AA2035" i="1"/>
  <c r="AA2208" i="1"/>
  <c r="AA1764" i="1"/>
  <c r="AA2210" i="1"/>
  <c r="AA478" i="1"/>
  <c r="AA2195" i="1"/>
  <c r="AA2194" i="1"/>
  <c r="AA2193" i="1"/>
  <c r="AA2204" i="1"/>
  <c r="AA1638" i="1"/>
  <c r="AA89" i="1"/>
  <c r="AA88" i="1"/>
  <c r="AA2172" i="1"/>
  <c r="AA2168" i="1"/>
  <c r="AA2173" i="1"/>
  <c r="AA2171" i="1"/>
  <c r="AA2167" i="1"/>
  <c r="AA2170" i="1"/>
  <c r="AA779" i="1"/>
  <c r="AA1339" i="1"/>
  <c r="AA2219" i="1"/>
  <c r="AA2187" i="1"/>
  <c r="AA1855" i="1"/>
  <c r="AA1596" i="1"/>
  <c r="AA2221" i="1"/>
  <c r="AA2136" i="1"/>
  <c r="AA2143" i="1"/>
  <c r="AA2142" i="1"/>
  <c r="AA2141" i="1"/>
  <c r="AA2135" i="1"/>
  <c r="AA2134" i="1"/>
  <c r="AA2137" i="1"/>
  <c r="AA2138" i="1"/>
  <c r="AA2140" i="1"/>
  <c r="AA2139" i="1"/>
  <c r="AA1857" i="1"/>
  <c r="AA2094" i="1"/>
  <c r="AA2092" i="1"/>
  <c r="AA2093" i="1"/>
  <c r="AA1583" i="1"/>
  <c r="A1937" i="1" l="1"/>
  <c r="AF1937" i="1"/>
  <c r="A1940" i="1"/>
  <c r="AF1940" i="1"/>
  <c r="A1939" i="1"/>
  <c r="AF1939" i="1"/>
  <c r="A1938" i="1"/>
  <c r="AF1938" i="1"/>
  <c r="A49" i="1" l="1"/>
  <c r="AF49" i="1"/>
  <c r="A323" i="1"/>
  <c r="AF2199" i="1"/>
  <c r="AF1583" i="1"/>
  <c r="AF2093" i="1"/>
  <c r="AF2092" i="1"/>
  <c r="AF2094" i="1"/>
  <c r="AF1857" i="1"/>
  <c r="AF2139" i="1"/>
  <c r="AF2140" i="1"/>
  <c r="AF2138" i="1"/>
  <c r="AF2137" i="1"/>
  <c r="AF2134" i="1"/>
  <c r="AF2135" i="1"/>
  <c r="AF2141" i="1"/>
  <c r="AF2142" i="1"/>
  <c r="AF2143" i="1"/>
  <c r="AF2136" i="1"/>
  <c r="AF2221" i="1"/>
  <c r="AF1596" i="1"/>
  <c r="AF1855" i="1"/>
  <c r="AF2187" i="1"/>
  <c r="AF2219" i="1"/>
  <c r="AF1339" i="1"/>
  <c r="AF779" i="1"/>
  <c r="AF2170" i="1"/>
  <c r="AF2167" i="1"/>
  <c r="AF2171" i="1"/>
  <c r="AF2173" i="1"/>
  <c r="AF2168" i="1"/>
  <c r="AF2172" i="1"/>
  <c r="AF88" i="1"/>
  <c r="AF89" i="1"/>
  <c r="AF1638" i="1"/>
  <c r="AF2204" i="1"/>
  <c r="AF2193" i="1"/>
  <c r="AF2194" i="1"/>
  <c r="AF2195" i="1"/>
  <c r="AF478" i="1"/>
  <c r="AF2210" i="1"/>
  <c r="AF1764" i="1"/>
  <c r="AF2208" i="1"/>
  <c r="AF2035" i="1"/>
  <c r="AF2209" i="1"/>
  <c r="AF2213" i="1"/>
  <c r="AF2212" i="1"/>
  <c r="AF2211" i="1"/>
  <c r="AF2214" i="1"/>
  <c r="AF1961" i="1"/>
  <c r="AF2202" i="1"/>
  <c r="AF2201" i="1"/>
  <c r="AF2203" i="1"/>
  <c r="AF2200" i="1"/>
  <c r="AF2198" i="1"/>
  <c r="AF2040" i="1"/>
  <c r="AF2160" i="1"/>
  <c r="AF2036" i="1"/>
  <c r="AF2037" i="1"/>
  <c r="AF2038" i="1"/>
  <c r="AF501" i="1"/>
  <c r="AF502" i="1"/>
  <c r="AF503" i="1"/>
  <c r="AF777" i="1"/>
  <c r="AF778" i="1"/>
  <c r="AF530" i="1"/>
  <c r="AF520" i="1"/>
  <c r="AF521" i="1"/>
  <c r="AF522" i="1"/>
  <c r="AF2218" i="1"/>
  <c r="AF1928" i="1"/>
  <c r="AF1929" i="1"/>
  <c r="AF2033" i="1"/>
  <c r="AF1645" i="1"/>
  <c r="AF2089" i="1"/>
  <c r="AF2041" i="1"/>
  <c r="AF2042" i="1"/>
  <c r="AF2043" i="1"/>
  <c r="AF2044" i="1"/>
  <c r="AF2090" i="1"/>
  <c r="AF2034" i="1"/>
  <c r="AF2207" i="1"/>
  <c r="AF2206" i="1"/>
  <c r="AF2216" i="1"/>
  <c r="AF2215" i="1"/>
  <c r="AF2025" i="1"/>
  <c r="AF1637" i="1"/>
  <c r="AF1644" i="1"/>
  <c r="AF2039" i="1"/>
  <c r="AF2088" i="1"/>
  <c r="AF318" i="1"/>
  <c r="AF319" i="1"/>
  <c r="AF1543" i="1"/>
  <c r="AF1541" i="1"/>
  <c r="AF1542" i="1"/>
  <c r="AF1544" i="1"/>
  <c r="AF1540" i="1"/>
  <c r="AF2107" i="1"/>
  <c r="AF1733" i="1"/>
  <c r="AF1734" i="1"/>
  <c r="AF1735" i="1"/>
  <c r="AF391" i="1"/>
  <c r="AF437" i="1"/>
  <c r="AF392" i="1"/>
  <c r="AF393" i="1"/>
  <c r="AF394" i="1"/>
  <c r="AF2144" i="1"/>
  <c r="AF2087" i="1"/>
  <c r="AF2222" i="1"/>
  <c r="AF395" i="1"/>
  <c r="AF2091" i="1"/>
  <c r="AF533" i="1"/>
  <c r="AF2158" i="1"/>
  <c r="AF1580" i="1"/>
  <c r="AF1545" i="1"/>
  <c r="AF1622" i="1"/>
  <c r="AF1096" i="1"/>
  <c r="AF1097" i="1"/>
  <c r="AF1080" i="1"/>
  <c r="AF1081" i="1"/>
  <c r="AF1082" i="1"/>
  <c r="AF1083" i="1"/>
  <c r="AF1084" i="1"/>
  <c r="AF945" i="1"/>
  <c r="AF1657" i="1"/>
  <c r="AF1338" i="1"/>
  <c r="AF2161" i="1"/>
  <c r="AF2162" i="1"/>
  <c r="AF2155" i="1"/>
  <c r="AF554" i="1"/>
  <c r="AF555" i="1"/>
  <c r="AF768" i="1"/>
  <c r="AF2166" i="1"/>
  <c r="AF564" i="1"/>
  <c r="AF2165" i="1"/>
  <c r="AF769" i="1"/>
  <c r="AF2220" i="1"/>
  <c r="AF1661" i="1"/>
  <c r="AF1676" i="1"/>
  <c r="AF1538" i="1"/>
  <c r="AF1567" i="1"/>
  <c r="AF1591" i="1"/>
  <c r="AF1537" i="1"/>
  <c r="AF1535" i="1"/>
  <c r="AF1536" i="1"/>
  <c r="AF1732" i="1"/>
  <c r="AF2163" i="1"/>
  <c r="AF247" i="1"/>
  <c r="AF246" i="1"/>
  <c r="AF253" i="1"/>
  <c r="AF252" i="1"/>
  <c r="AF1565" i="1"/>
  <c r="AF1590" i="1"/>
  <c r="AF1582" i="1"/>
  <c r="AF1762" i="1"/>
  <c r="AF1296" i="1"/>
  <c r="AF1763" i="1"/>
  <c r="AF1566" i="1"/>
  <c r="AF1761" i="1"/>
  <c r="AF1854" i="1"/>
  <c r="AF1660" i="1"/>
  <c r="AF2169" i="1"/>
  <c r="AF2176" i="1"/>
  <c r="AF1731" i="1"/>
  <c r="AF1760" i="1"/>
  <c r="AF1888" i="1"/>
  <c r="AF1844" i="1"/>
  <c r="AF1581" i="1"/>
  <c r="AF416" i="1"/>
  <c r="AF409" i="1"/>
  <c r="AF2175" i="1"/>
  <c r="AF2197" i="1"/>
  <c r="AF325" i="1"/>
  <c r="AF397" i="1"/>
  <c r="AF415" i="1"/>
  <c r="AF2184" i="1"/>
  <c r="AF2157" i="1"/>
  <c r="AF2145" i="1"/>
  <c r="AF408" i="1"/>
  <c r="AF1109" i="1"/>
  <c r="AF1505" i="1"/>
  <c r="AF2183" i="1"/>
  <c r="AF2164" i="1"/>
  <c r="AF556" i="1"/>
  <c r="AF565" i="1"/>
  <c r="AF1765" i="1"/>
  <c r="AF1736" i="1"/>
  <c r="AF1677" i="1"/>
  <c r="AF399" i="1"/>
  <c r="AF1568" i="1"/>
  <c r="AF1554" i="1"/>
  <c r="AF1592" i="1"/>
  <c r="AF1584" i="1"/>
  <c r="AF2180" i="1"/>
  <c r="AF1856" i="1"/>
  <c r="AF2179" i="1"/>
  <c r="AF1579" i="1"/>
  <c r="AF850" i="1"/>
  <c r="AF2182" i="1"/>
  <c r="AF1889" i="1"/>
  <c r="AF1890" i="1"/>
  <c r="AF1893" i="1"/>
  <c r="AF1894" i="1"/>
  <c r="AF1891" i="1"/>
  <c r="AF1892" i="1"/>
  <c r="AF1597" i="1"/>
  <c r="AF1615" i="1"/>
  <c r="AF1047" i="1"/>
  <c r="AF1431" i="1"/>
  <c r="AF1460" i="1"/>
  <c r="AF1187" i="1"/>
  <c r="AF1135" i="1"/>
  <c r="AF1188" i="1"/>
  <c r="AF1186" i="1"/>
  <c r="AF1977" i="1"/>
  <c r="AF1321" i="1"/>
  <c r="AF295" i="1"/>
  <c r="AF296" i="1"/>
  <c r="AF304" i="1"/>
  <c r="AF1635" i="1"/>
  <c r="AF2174" i="1"/>
  <c r="AF770" i="1"/>
  <c r="AF277" i="1"/>
  <c r="AF1549" i="1"/>
  <c r="AF1284" i="1"/>
  <c r="AF1308" i="1"/>
  <c r="AF1651" i="1"/>
  <c r="AF1572" i="1"/>
  <c r="AF1653" i="1"/>
  <c r="AF1640" i="1"/>
  <c r="AF1556" i="1"/>
  <c r="AF1632" i="1"/>
  <c r="AF215" i="1"/>
  <c r="AF221" i="1"/>
  <c r="AF211" i="1"/>
  <c r="AF214" i="1"/>
  <c r="AF216" i="1"/>
  <c r="AF222" i="1"/>
  <c r="AF227" i="1"/>
  <c r="AF217" i="1"/>
  <c r="AF223" i="1"/>
  <c r="AF228" i="1"/>
  <c r="AF218" i="1"/>
  <c r="AF224" i="1"/>
  <c r="AF212" i="1"/>
  <c r="AF229" i="1"/>
  <c r="AF225" i="1"/>
  <c r="AF213" i="1"/>
  <c r="AF219" i="1"/>
  <c r="AF220" i="1"/>
  <c r="AF226" i="1"/>
  <c r="AF230" i="1"/>
  <c r="AF155" i="1"/>
  <c r="AF154" i="1"/>
  <c r="AF157" i="1"/>
  <c r="AF160" i="1"/>
  <c r="AF156" i="1"/>
  <c r="AF158" i="1"/>
  <c r="AF161" i="1"/>
  <c r="AF1090" i="1"/>
  <c r="AF1105" i="1"/>
  <c r="AF1099" i="1"/>
  <c r="AF1100" i="1"/>
  <c r="AF1102" i="1"/>
  <c r="AF1103" i="1"/>
  <c r="AF1104" i="1"/>
  <c r="AF952" i="1"/>
  <c r="AF1108" i="1"/>
  <c r="AF1107" i="1"/>
  <c r="AF723" i="1"/>
  <c r="AF1346" i="1"/>
  <c r="AF1282" i="1"/>
  <c r="AF1333" i="1"/>
  <c r="AF1334" i="1"/>
  <c r="AF1286" i="1"/>
  <c r="AF1510" i="1"/>
  <c r="AF1557" i="1"/>
  <c r="AF1098" i="1"/>
  <c r="AF1106" i="1"/>
  <c r="AF1059" i="1"/>
  <c r="AF1101" i="1"/>
  <c r="AF978" i="1"/>
  <c r="AF889" i="1"/>
  <c r="AF1297" i="1"/>
  <c r="AF1298" i="1"/>
  <c r="AF566" i="1"/>
  <c r="AF1784" i="1"/>
  <c r="AF233" i="1"/>
  <c r="AF1783" i="1"/>
  <c r="AF1895" i="1"/>
  <c r="AF1896" i="1"/>
  <c r="AF1288" i="1"/>
  <c r="AF93" i="1"/>
  <c r="AF1318" i="1"/>
  <c r="AF1463" i="1"/>
  <c r="AF841" i="1"/>
  <c r="AF2108" i="1"/>
  <c r="AF1573" i="1"/>
  <c r="AF1020" i="1"/>
  <c r="AF615" i="1"/>
  <c r="AF2095" i="1"/>
  <c r="AF1897" i="1"/>
  <c r="AF1789" i="1"/>
  <c r="AF120" i="1"/>
  <c r="AF1875" i="1"/>
  <c r="AF2185" i="1"/>
  <c r="AF2186" i="1"/>
  <c r="AF1586" i="1"/>
  <c r="AF1931" i="1"/>
  <c r="AF1932" i="1"/>
  <c r="AF1933" i="1"/>
  <c r="AF1934" i="1"/>
  <c r="AF1205" i="1"/>
  <c r="AF591" i="1"/>
  <c r="AF462" i="1"/>
  <c r="AF523" i="1"/>
  <c r="AF464" i="1"/>
  <c r="AF504" i="1"/>
  <c r="AF1788" i="1"/>
  <c r="AF1912" i="1"/>
  <c r="AF1874" i="1"/>
  <c r="AF2074" i="1"/>
  <c r="AF254" i="1"/>
  <c r="AF291" i="1"/>
  <c r="AF592" i="1"/>
  <c r="AF255" i="1"/>
  <c r="AF631" i="1"/>
  <c r="AF1574" i="1"/>
  <c r="AF1393" i="1"/>
  <c r="AF828" i="1"/>
  <c r="AF429" i="1"/>
  <c r="AF417" i="1"/>
  <c r="AF57" i="1"/>
  <c r="AF2026" i="1"/>
  <c r="AF1587" i="1"/>
  <c r="AF286" i="1"/>
  <c r="AF287" i="1"/>
  <c r="AF1935" i="1"/>
  <c r="AF1786" i="1"/>
  <c r="AF1787" i="1"/>
  <c r="AF1785" i="1"/>
  <c r="AF1936" i="1"/>
  <c r="AF1876" i="1"/>
  <c r="AF1877" i="1"/>
  <c r="AF2096" i="1"/>
  <c r="AF50" i="1"/>
  <c r="AF600" i="1"/>
  <c r="AF231" i="1"/>
  <c r="AF1156" i="1"/>
  <c r="AF1060" i="1"/>
  <c r="AF2217" i="1"/>
  <c r="AF1665" i="1"/>
  <c r="AF1207" i="1"/>
  <c r="AF1206" i="1"/>
  <c r="AF2192" i="1"/>
  <c r="AF2177" i="1"/>
  <c r="AF681" i="1"/>
  <c r="AF694" i="1"/>
  <c r="AF1666" i="1"/>
  <c r="AF732" i="1"/>
  <c r="AF733" i="1"/>
  <c r="AF1076" i="1"/>
  <c r="AF1064" i="1"/>
  <c r="AF1061" i="1"/>
  <c r="AF1062" i="1"/>
  <c r="AF1063" i="1"/>
  <c r="AF888" i="1"/>
  <c r="AF887" i="1"/>
  <c r="AF1048" i="1"/>
  <c r="AF483" i="1"/>
  <c r="AF396" i="1"/>
  <c r="AF1585" i="1"/>
  <c r="AF740" i="1"/>
  <c r="A740" i="1"/>
  <c r="A1585" i="1" l="1"/>
  <c r="A396" i="1"/>
  <c r="A483" i="1"/>
  <c r="U1064" i="1" l="1"/>
  <c r="B1062" i="1"/>
  <c r="B1063" i="1"/>
  <c r="U887" i="1"/>
  <c r="A733" i="1"/>
  <c r="A732" i="1"/>
  <c r="AQ1062" i="1" l="1"/>
  <c r="U1063" i="1"/>
  <c r="AQ1063" i="1"/>
  <c r="U1062" i="1"/>
  <c r="H17" i="14"/>
  <c r="H7" i="14"/>
  <c r="A1063" i="1"/>
  <c r="A1062" i="1"/>
  <c r="A1061" i="1"/>
  <c r="A887" i="1"/>
  <c r="A1064" i="1"/>
  <c r="F46" i="14" l="1"/>
  <c r="G45" i="14"/>
  <c r="G39" i="14"/>
  <c r="F39" i="14"/>
  <c r="F60" i="14"/>
  <c r="G35" i="14"/>
  <c r="F35" i="14"/>
  <c r="F36" i="14"/>
  <c r="G60" i="14"/>
  <c r="F44" i="14"/>
  <c r="G44" i="14"/>
  <c r="F38" i="14"/>
  <c r="G33" i="14"/>
  <c r="G36" i="14"/>
  <c r="F33" i="14"/>
  <c r="F57" i="14"/>
  <c r="G38" i="14"/>
  <c r="G46" i="14"/>
  <c r="F53" i="14"/>
  <c r="G53" i="14"/>
  <c r="U669" i="1"/>
  <c r="U1461" i="1"/>
  <c r="H21" i="14"/>
  <c r="H30" i="14"/>
  <c r="H54" i="14"/>
  <c r="H20" i="14"/>
  <c r="H42" i="14"/>
  <c r="H28" i="14"/>
  <c r="H29" i="14"/>
  <c r="H48" i="14"/>
  <c r="H11" i="14"/>
  <c r="H13" i="14"/>
  <c r="H4" i="14"/>
  <c r="H6" i="14"/>
  <c r="A1461" i="1"/>
  <c r="A669" i="1"/>
  <c r="X2199" i="1"/>
  <c r="AB2199" i="1"/>
  <c r="AB1583" i="1"/>
  <c r="AB2093" i="1"/>
  <c r="AB2092" i="1"/>
  <c r="AB2094" i="1"/>
  <c r="AB1857" i="1"/>
  <c r="AB2139" i="1"/>
  <c r="AB2140" i="1"/>
  <c r="AB2138" i="1"/>
  <c r="AB2137" i="1"/>
  <c r="AB2134" i="1"/>
  <c r="AB2135" i="1"/>
  <c r="AB2141" i="1"/>
  <c r="AB2142" i="1"/>
  <c r="AB2143" i="1"/>
  <c r="AB2136" i="1"/>
  <c r="AB2221" i="1"/>
  <c r="AB1596" i="1"/>
  <c r="AB1855" i="1"/>
  <c r="AB2187" i="1"/>
  <c r="AB2219" i="1"/>
  <c r="AB1339" i="1"/>
  <c r="AB779" i="1"/>
  <c r="AB2170" i="1"/>
  <c r="AB2167" i="1"/>
  <c r="A2171" i="1"/>
  <c r="AB2171" i="1"/>
  <c r="A2173" i="1"/>
  <c r="AB2173" i="1"/>
  <c r="A2168" i="1"/>
  <c r="AB2168" i="1"/>
  <c r="A2172" i="1"/>
  <c r="AB2172" i="1"/>
  <c r="A88" i="1"/>
  <c r="AB88" i="1"/>
  <c r="A89" i="1"/>
  <c r="AB89" i="1"/>
  <c r="AB1638" i="1"/>
  <c r="A2204" i="1"/>
  <c r="AB2204" i="1"/>
  <c r="A2193" i="1"/>
  <c r="AB2193" i="1"/>
  <c r="A2194" i="1"/>
  <c r="AB2194" i="1"/>
  <c r="A2195" i="1"/>
  <c r="AB2195" i="1"/>
  <c r="A478" i="1"/>
  <c r="AB478" i="1"/>
  <c r="A2210" i="1"/>
  <c r="AB2210" i="1"/>
  <c r="A1764" i="1"/>
  <c r="AB1764" i="1"/>
  <c r="A2208" i="1"/>
  <c r="AB2208" i="1"/>
  <c r="A2035" i="1"/>
  <c r="AB2035" i="1"/>
  <c r="A2209" i="1"/>
  <c r="AB2209" i="1"/>
  <c r="A2213" i="1"/>
  <c r="AB2213" i="1"/>
  <c r="A2212" i="1"/>
  <c r="AB2212" i="1"/>
  <c r="A2211" i="1"/>
  <c r="AB2211" i="1"/>
  <c r="A2214" i="1"/>
  <c r="AB2214" i="1"/>
  <c r="AB1961" i="1"/>
  <c r="A2202" i="1"/>
  <c r="AB2202" i="1"/>
  <c r="A2201" i="1"/>
  <c r="AB2201" i="1"/>
  <c r="A2203" i="1"/>
  <c r="AB2203" i="1"/>
  <c r="A2200" i="1"/>
  <c r="AB2200" i="1"/>
  <c r="A2198" i="1"/>
  <c r="AB2198" i="1"/>
  <c r="A2040" i="1"/>
  <c r="AB2040" i="1"/>
  <c r="A2160" i="1"/>
  <c r="AB2160" i="1"/>
  <c r="A2036" i="1"/>
  <c r="AB2036" i="1"/>
  <c r="A2037" i="1"/>
  <c r="AB2037" i="1"/>
  <c r="A2038" i="1"/>
  <c r="AB2038" i="1"/>
  <c r="A501" i="1"/>
  <c r="AB501" i="1"/>
  <c r="A502" i="1"/>
  <c r="AB502" i="1"/>
  <c r="A503" i="1"/>
  <c r="AB503" i="1"/>
  <c r="A777" i="1"/>
  <c r="AB777" i="1"/>
  <c r="A778" i="1"/>
  <c r="AB778" i="1"/>
  <c r="A530" i="1"/>
  <c r="AB530" i="1"/>
  <c r="A520" i="1"/>
  <c r="AB520" i="1"/>
  <c r="A521" i="1"/>
  <c r="AB521" i="1"/>
  <c r="A522" i="1"/>
  <c r="AB522" i="1"/>
  <c r="A2218" i="1"/>
  <c r="AB2218" i="1"/>
  <c r="A1928" i="1"/>
  <c r="AB1928" i="1"/>
  <c r="A1929" i="1"/>
  <c r="AB1929" i="1"/>
  <c r="A2033" i="1"/>
  <c r="AB2033" i="1"/>
  <c r="A1645" i="1"/>
  <c r="AB1645" i="1"/>
  <c r="A2089" i="1"/>
  <c r="AB2089" i="1"/>
  <c r="A2041" i="1"/>
  <c r="AB2041" i="1"/>
  <c r="A2042" i="1"/>
  <c r="AB2042" i="1"/>
  <c r="A2043" i="1"/>
  <c r="AB2043" i="1"/>
  <c r="A2044" i="1"/>
  <c r="AB2044" i="1"/>
  <c r="A2090" i="1"/>
  <c r="AB2090" i="1"/>
  <c r="A2034" i="1"/>
  <c r="AB2034" i="1"/>
  <c r="A2207" i="1"/>
  <c r="AB2207" i="1"/>
  <c r="A2206" i="1"/>
  <c r="AB2206" i="1"/>
  <c r="A2216" i="1"/>
  <c r="AB2216" i="1"/>
  <c r="A2215" i="1"/>
  <c r="AB2215" i="1"/>
  <c r="A2025" i="1"/>
  <c r="AB2025" i="1"/>
  <c r="A1637" i="1"/>
  <c r="AB1637" i="1"/>
  <c r="A1644" i="1"/>
  <c r="AB1644" i="1"/>
  <c r="A2039" i="1"/>
  <c r="AB2039" i="1"/>
  <c r="A2088" i="1"/>
  <c r="AB2088" i="1"/>
  <c r="A318" i="1"/>
  <c r="AB318" i="1"/>
  <c r="A319" i="1"/>
  <c r="AB319" i="1"/>
  <c r="A1543" i="1"/>
  <c r="AB1543" i="1"/>
  <c r="A1541" i="1"/>
  <c r="AB1541" i="1"/>
  <c r="A1542" i="1"/>
  <c r="AB1542" i="1"/>
  <c r="A1544" i="1"/>
  <c r="AB1544" i="1"/>
  <c r="A1540" i="1"/>
  <c r="AB1540" i="1"/>
  <c r="A2107" i="1"/>
  <c r="AB2107" i="1"/>
  <c r="A1733" i="1"/>
  <c r="AB1733" i="1"/>
  <c r="A1734" i="1"/>
  <c r="AB1734" i="1"/>
  <c r="A1735" i="1"/>
  <c r="AB1735" i="1"/>
  <c r="A391" i="1"/>
  <c r="AB391" i="1"/>
  <c r="A437" i="1"/>
  <c r="AB437" i="1"/>
  <c r="A392" i="1"/>
  <c r="AB392" i="1"/>
  <c r="A393" i="1"/>
  <c r="AB393" i="1"/>
  <c r="A394" i="1"/>
  <c r="AB394" i="1"/>
  <c r="A2144" i="1"/>
  <c r="AB2144" i="1"/>
  <c r="A2087" i="1"/>
  <c r="AB2087" i="1"/>
  <c r="A2222" i="1"/>
  <c r="AB2222" i="1"/>
  <c r="AB395" i="1"/>
  <c r="A2091" i="1"/>
  <c r="AB2091" i="1"/>
  <c r="AB533" i="1"/>
  <c r="A2158" i="1"/>
  <c r="AB2158" i="1"/>
  <c r="A1580" i="1"/>
  <c r="AB1580" i="1"/>
  <c r="A1545" i="1"/>
  <c r="AB1545" i="1"/>
  <c r="A1622" i="1"/>
  <c r="AB1622" i="1"/>
  <c r="A1096" i="1"/>
  <c r="AB1096" i="1"/>
  <c r="A1097" i="1"/>
  <c r="AB1097" i="1"/>
  <c r="A1080" i="1"/>
  <c r="AB1080" i="1"/>
  <c r="A1081" i="1"/>
  <c r="AB1081" i="1"/>
  <c r="A1082" i="1"/>
  <c r="AB1082" i="1"/>
  <c r="A1083" i="1"/>
  <c r="AB1083" i="1"/>
  <c r="A1084" i="1"/>
  <c r="AB1084" i="1"/>
  <c r="A945" i="1"/>
  <c r="AB945" i="1"/>
  <c r="A1657" i="1"/>
  <c r="AB1657" i="1"/>
  <c r="A1338" i="1"/>
  <c r="AB1338" i="1"/>
  <c r="A2161" i="1"/>
  <c r="AB2161" i="1"/>
  <c r="A2162" i="1"/>
  <c r="AB2162" i="1"/>
  <c r="A2155" i="1"/>
  <c r="AB2155" i="1"/>
  <c r="A554" i="1"/>
  <c r="AB554" i="1"/>
  <c r="A555" i="1"/>
  <c r="AB555" i="1"/>
  <c r="A768" i="1"/>
  <c r="AB768" i="1"/>
  <c r="A2166" i="1"/>
  <c r="AB2166" i="1"/>
  <c r="A564" i="1"/>
  <c r="AB564" i="1"/>
  <c r="A2165" i="1"/>
  <c r="AB2165" i="1"/>
  <c r="A769" i="1"/>
  <c r="AB769" i="1"/>
  <c r="A2220" i="1"/>
  <c r="AB2220" i="1"/>
  <c r="A1661" i="1"/>
  <c r="AB1661" i="1"/>
  <c r="A1676" i="1"/>
  <c r="AB1676" i="1"/>
  <c r="A1538" i="1"/>
  <c r="AB1538" i="1"/>
  <c r="A1567" i="1"/>
  <c r="AB1567" i="1"/>
  <c r="A1591" i="1"/>
  <c r="AB1591" i="1"/>
  <c r="A1537" i="1"/>
  <c r="AB1537" i="1"/>
  <c r="A1535" i="1"/>
  <c r="AB1535" i="1"/>
  <c r="A1536" i="1"/>
  <c r="AB1536" i="1"/>
  <c r="A1732" i="1"/>
  <c r="AB1732" i="1"/>
  <c r="A2163" i="1"/>
  <c r="AB2163" i="1"/>
  <c r="A247" i="1"/>
  <c r="AB247" i="1"/>
  <c r="A246" i="1"/>
  <c r="AB246" i="1"/>
  <c r="A253" i="1"/>
  <c r="AB253" i="1"/>
  <c r="A252" i="1"/>
  <c r="AB252" i="1"/>
  <c r="A1565" i="1"/>
  <c r="AB1565" i="1"/>
  <c r="A1590" i="1"/>
  <c r="AB1590" i="1"/>
  <c r="A1582" i="1"/>
  <c r="AB1582" i="1"/>
  <c r="A1762" i="1"/>
  <c r="AB1762" i="1"/>
  <c r="A1296" i="1"/>
  <c r="AB1296" i="1"/>
  <c r="A1763" i="1"/>
  <c r="AB1763" i="1"/>
  <c r="A1566" i="1"/>
  <c r="AB1566" i="1"/>
  <c r="A1761" i="1"/>
  <c r="AB1761" i="1"/>
  <c r="A1854" i="1"/>
  <c r="AB1854" i="1"/>
  <c r="A1660" i="1"/>
  <c r="AB1660" i="1"/>
  <c r="A2169" i="1"/>
  <c r="AB2169" i="1"/>
  <c r="A2176" i="1"/>
  <c r="AB2176" i="1"/>
  <c r="AB1731" i="1"/>
  <c r="A1760" i="1"/>
  <c r="AB1760" i="1"/>
  <c r="A1888" i="1"/>
  <c r="AB1888" i="1"/>
  <c r="A1844" i="1"/>
  <c r="AB1844" i="1"/>
  <c r="A1581" i="1"/>
  <c r="AB1581" i="1"/>
  <c r="A416" i="1"/>
  <c r="AB416" i="1"/>
  <c r="A409" i="1"/>
  <c r="AB409" i="1"/>
  <c r="A2175" i="1"/>
  <c r="AB2175" i="1"/>
  <c r="A2197" i="1"/>
  <c r="AB2197" i="1"/>
  <c r="A325" i="1"/>
  <c r="AB325" i="1"/>
  <c r="A397" i="1"/>
  <c r="AB397" i="1"/>
  <c r="A415" i="1"/>
  <c r="AB415" i="1"/>
  <c r="A2184" i="1"/>
  <c r="AB2184" i="1"/>
  <c r="A2157" i="1"/>
  <c r="AB2157" i="1"/>
  <c r="A2145" i="1"/>
  <c r="AB2145" i="1"/>
  <c r="A408" i="1"/>
  <c r="AB408" i="1"/>
  <c r="A1109" i="1"/>
  <c r="AB1109" i="1"/>
  <c r="A1505" i="1"/>
  <c r="AB1505" i="1"/>
  <c r="A2183" i="1"/>
  <c r="AB2183" i="1"/>
  <c r="A2164" i="1"/>
  <c r="AB2164" i="1"/>
  <c r="A556" i="1"/>
  <c r="AB556" i="1"/>
  <c r="A565" i="1"/>
  <c r="AB565" i="1"/>
  <c r="A1765" i="1"/>
  <c r="AB1765" i="1"/>
  <c r="A1736" i="1"/>
  <c r="AB1736" i="1"/>
  <c r="A1677" i="1"/>
  <c r="AB1677" i="1"/>
  <c r="A399" i="1"/>
  <c r="AB399" i="1"/>
  <c r="A1568" i="1"/>
  <c r="AB1568" i="1"/>
  <c r="A1554" i="1"/>
  <c r="AB1554" i="1"/>
  <c r="A1592" i="1"/>
  <c r="AB1592" i="1"/>
  <c r="A1584" i="1"/>
  <c r="AB1584" i="1"/>
  <c r="A2180" i="1"/>
  <c r="AB2180" i="1"/>
  <c r="A1856" i="1"/>
  <c r="AB1856" i="1"/>
  <c r="A2179" i="1"/>
  <c r="AB2179" i="1"/>
  <c r="A1579" i="1"/>
  <c r="AB1579" i="1"/>
  <c r="A850" i="1"/>
  <c r="AB850" i="1"/>
  <c r="A2182" i="1"/>
  <c r="AB2182" i="1"/>
  <c r="A1889" i="1"/>
  <c r="AB1889" i="1"/>
  <c r="A1890" i="1"/>
  <c r="AB1890" i="1"/>
  <c r="A1893" i="1"/>
  <c r="AB1893" i="1"/>
  <c r="A1894" i="1"/>
  <c r="AB1894" i="1"/>
  <c r="A1891" i="1"/>
  <c r="AB1891" i="1"/>
  <c r="A1892" i="1"/>
  <c r="AB1892" i="1"/>
  <c r="A1597" i="1"/>
  <c r="AB1597" i="1"/>
  <c r="A1615" i="1"/>
  <c r="AB1615" i="1"/>
  <c r="A1047" i="1"/>
  <c r="AB1047" i="1"/>
  <c r="A1431" i="1"/>
  <c r="A1460" i="1"/>
  <c r="A1187" i="1"/>
  <c r="A1135" i="1"/>
  <c r="A1188" i="1"/>
  <c r="A1186" i="1"/>
  <c r="A1321" i="1"/>
  <c r="A320" i="1"/>
  <c r="A295" i="1"/>
  <c r="A296" i="1"/>
  <c r="A304" i="1"/>
  <c r="A1635" i="1"/>
  <c r="A2174" i="1"/>
  <c r="A770" i="1"/>
  <c r="A277" i="1"/>
  <c r="A1549" i="1"/>
  <c r="A1284" i="1"/>
  <c r="A1308" i="1"/>
  <c r="A1651" i="1"/>
  <c r="A1572" i="1"/>
  <c r="A1653" i="1"/>
  <c r="A1640" i="1"/>
  <c r="A1556" i="1"/>
  <c r="A1632" i="1"/>
  <c r="A215" i="1"/>
  <c r="A221" i="1"/>
  <c r="A211" i="1"/>
  <c r="A214" i="1"/>
  <c r="A216" i="1"/>
  <c r="A222" i="1"/>
  <c r="A227" i="1"/>
  <c r="A217" i="1"/>
  <c r="A223" i="1"/>
  <c r="A228" i="1"/>
  <c r="A218" i="1"/>
  <c r="A224" i="1"/>
  <c r="A212" i="1"/>
  <c r="A229" i="1"/>
  <c r="A225" i="1"/>
  <c r="A213" i="1"/>
  <c r="A219" i="1"/>
  <c r="A220" i="1"/>
  <c r="A226" i="1"/>
  <c r="A230" i="1"/>
  <c r="A155" i="1"/>
  <c r="A154" i="1"/>
  <c r="A157" i="1"/>
  <c r="A160" i="1"/>
  <c r="A156" i="1"/>
  <c r="A158" i="1"/>
  <c r="A161" i="1"/>
  <c r="A1090" i="1"/>
  <c r="A1105" i="1"/>
  <c r="A1099" i="1"/>
  <c r="A1100" i="1"/>
  <c r="A1102" i="1"/>
  <c r="A1103" i="1"/>
  <c r="A1104" i="1"/>
  <c r="A952" i="1"/>
  <c r="A1108" i="1"/>
  <c r="A1107" i="1"/>
  <c r="A723" i="1"/>
  <c r="A1282" i="1"/>
  <c r="A1333" i="1"/>
  <c r="A1334" i="1"/>
  <c r="A1286" i="1"/>
  <c r="A1510" i="1"/>
  <c r="A1557" i="1"/>
  <c r="A1098" i="1"/>
  <c r="A1106" i="1"/>
  <c r="A1059" i="1"/>
  <c r="A1101" i="1"/>
  <c r="A978" i="1"/>
  <c r="A889" i="1"/>
  <c r="A1297" i="1"/>
  <c r="A1298" i="1"/>
  <c r="A1784" i="1"/>
  <c r="A1895" i="1"/>
  <c r="A1896" i="1"/>
  <c r="A1288" i="1"/>
  <c r="A93" i="1"/>
  <c r="A1318" i="1"/>
  <c r="A1463" i="1"/>
  <c r="A841" i="1"/>
  <c r="A2108" i="1"/>
  <c r="A1573" i="1"/>
  <c r="AK2199" i="1" l="1"/>
  <c r="AA2199" i="1"/>
  <c r="AD3" i="13"/>
  <c r="X3" i="13"/>
  <c r="V3" i="13"/>
  <c r="AD2" i="13"/>
  <c r="X2" i="13"/>
  <c r="V2" i="13"/>
  <c r="AD1" i="13"/>
  <c r="X1" i="13"/>
  <c r="V1" i="13"/>
  <c r="AE3" i="13" l="1"/>
  <c r="AE2" i="13"/>
  <c r="D48" i="2" l="1"/>
  <c r="D67" i="2"/>
  <c r="D69" i="2"/>
  <c r="D73" i="2"/>
  <c r="D74" i="2"/>
  <c r="D32" i="2"/>
  <c r="D51" i="2"/>
  <c r="D36" i="2"/>
  <c r="D31" i="2"/>
  <c r="D38" i="2"/>
  <c r="D37" i="2"/>
  <c r="D39" i="2"/>
  <c r="D53" i="2"/>
  <c r="D63" i="2"/>
  <c r="D62" i="2"/>
  <c r="D60" i="2"/>
  <c r="D64" i="2"/>
  <c r="D70" i="2"/>
  <c r="D71" i="2"/>
  <c r="D65" i="2"/>
  <c r="D68" i="2"/>
  <c r="D52" i="2"/>
  <c r="D55" i="2"/>
  <c r="D54" i="2"/>
  <c r="D50" i="2" l="1"/>
  <c r="D58" i="2"/>
  <c r="D46" i="2"/>
  <c r="D41" i="2"/>
  <c r="D43" i="2"/>
  <c r="D44" i="2"/>
  <c r="D45" i="2"/>
  <c r="D47" i="2"/>
  <c r="D40" i="2"/>
  <c r="D42" i="2"/>
  <c r="D66" i="2"/>
  <c r="D56" i="2"/>
  <c r="D59" i="2"/>
  <c r="O110" i="2" l="1"/>
  <c r="O112" i="2"/>
  <c r="O114" i="2"/>
  <c r="O102" i="2"/>
  <c r="O104" i="2"/>
  <c r="O111" i="2"/>
  <c r="O100" i="2"/>
  <c r="O108" i="2"/>
  <c r="O105" i="2"/>
  <c r="O107" i="2"/>
  <c r="O109" i="2"/>
  <c r="O103" i="2"/>
  <c r="O106" i="2"/>
  <c r="O98" i="2"/>
  <c r="A3" i="9"/>
  <c r="A4" i="9"/>
  <c r="A5" i="9"/>
  <c r="A15" i="9"/>
  <c r="A8" i="9"/>
  <c r="A2" i="9"/>
  <c r="A9" i="9"/>
  <c r="A7" i="9"/>
  <c r="A13" i="9"/>
  <c r="A6" i="9"/>
  <c r="A2178" i="1"/>
  <c r="A1190" i="1"/>
  <c r="AG1497" i="1"/>
  <c r="AE1497" i="1" s="1"/>
  <c r="AG1434" i="1"/>
  <c r="AE1434" i="1" s="1"/>
  <c r="AG2000" i="1"/>
  <c r="AG1293" i="1"/>
  <c r="AE1293" i="1" s="1"/>
  <c r="AG248" i="1"/>
  <c r="AE248" i="1" s="1"/>
  <c r="AG1737" i="1"/>
  <c r="AE1737" i="1" s="1"/>
  <c r="AG1823" i="1"/>
  <c r="AE1823" i="1" s="1"/>
  <c r="AF1273" i="1"/>
  <c r="AG1822" i="1"/>
  <c r="AE1822" i="1" s="1"/>
  <c r="AG1498" i="1"/>
  <c r="AE1498" i="1" s="1"/>
  <c r="AG322" i="1"/>
  <c r="AE322" i="1" s="1"/>
  <c r="AF2000" i="1"/>
  <c r="AG2188" i="1"/>
  <c r="AE2188" i="1" s="1"/>
  <c r="AG55" i="1"/>
  <c r="AE55" i="1" s="1"/>
  <c r="AG1739" i="1"/>
  <c r="AE1739" i="1" s="1"/>
  <c r="AF1823" i="1"/>
  <c r="AF1497" i="1"/>
  <c r="AF1649" i="1"/>
  <c r="AF322" i="1"/>
  <c r="AF2188" i="1"/>
  <c r="AF1822" i="1"/>
  <c r="AG1649" i="1"/>
  <c r="AE1649" i="1" s="1"/>
  <c r="AF58" i="1"/>
  <c r="AG300" i="1"/>
  <c r="AE300" i="1" s="1"/>
  <c r="AG1302" i="1"/>
  <c r="AE1302" i="1" s="1"/>
  <c r="AF1739" i="1"/>
  <c r="AG1273" i="1"/>
  <c r="AG58" i="1"/>
  <c r="AE58" i="1" s="1"/>
  <c r="AG1423" i="1"/>
  <c r="AE1423" i="1" s="1"/>
  <c r="AF1293" i="1"/>
  <c r="AF1434" i="1"/>
  <c r="AF55" i="1"/>
  <c r="AF1472" i="1"/>
  <c r="AF248" i="1"/>
  <c r="AF323" i="1"/>
  <c r="AG1884" i="1"/>
  <c r="AE1884" i="1" s="1"/>
  <c r="AG1738" i="1"/>
  <c r="AE1738" i="1" s="1"/>
  <c r="AG320" i="1"/>
  <c r="AE320" i="1" s="1"/>
  <c r="AG323" i="1"/>
  <c r="AE323" i="1" s="1"/>
  <c r="AG40" i="1"/>
  <c r="AG1373" i="1"/>
  <c r="AE1373" i="1" s="1"/>
  <c r="AF1790" i="1"/>
  <c r="AF1846" i="1"/>
  <c r="AF2049" i="1"/>
  <c r="AF52" i="1"/>
  <c r="AF95" i="1"/>
  <c r="AG1790" i="1"/>
  <c r="AE1790" i="1" s="1"/>
  <c r="AG750" i="1"/>
  <c r="AE750" i="1" s="1"/>
  <c r="AF1740" i="1"/>
  <c r="AG1846" i="1"/>
  <c r="AE1846" i="1" s="1"/>
  <c r="AG2049" i="1"/>
  <c r="AE2049" i="1" s="1"/>
  <c r="AG52" i="1"/>
  <c r="AE52" i="1" s="1"/>
  <c r="AF2001" i="1"/>
  <c r="AG95" i="1"/>
  <c r="AF1481" i="1"/>
  <c r="AG1294" i="1"/>
  <c r="AE1294" i="1" s="1"/>
  <c r="AG1740" i="1"/>
  <c r="AE1740" i="1" s="1"/>
  <c r="AF1021" i="1"/>
  <c r="AF1498" i="1"/>
  <c r="AF1884" i="1"/>
  <c r="AF1742" i="1"/>
  <c r="AG1046" i="1"/>
  <c r="AE1046" i="1" s="1"/>
  <c r="AF1550" i="1"/>
  <c r="AF1738" i="1"/>
  <c r="AG616" i="1"/>
  <c r="AE616" i="1" s="1"/>
  <c r="AG1481" i="1"/>
  <c r="AE1481" i="1" s="1"/>
  <c r="AG1550" i="1"/>
  <c r="AE1550" i="1" s="1"/>
  <c r="AG426" i="1"/>
  <c r="AE426" i="1" s="1"/>
  <c r="AF1294" i="1"/>
  <c r="AF1046" i="1"/>
  <c r="AG1021" i="1"/>
  <c r="AE1021" i="1" s="1"/>
  <c r="AF321" i="1"/>
  <c r="AF1373" i="1"/>
  <c r="AF750" i="1"/>
  <c r="AF1423" i="1"/>
  <c r="AG1472" i="1"/>
  <c r="AE1472" i="1" s="1"/>
  <c r="AG2001" i="1"/>
  <c r="AF426" i="1"/>
  <c r="AF1374" i="1"/>
  <c r="AF320" i="1"/>
  <c r="AF40" i="1"/>
  <c r="AG1374" i="1"/>
  <c r="AE1374" i="1" s="1"/>
  <c r="AF616" i="1"/>
  <c r="AF1737" i="1"/>
  <c r="AG321" i="1"/>
  <c r="AE321" i="1" s="1"/>
  <c r="AF300" i="1"/>
  <c r="AF1302" i="1"/>
  <c r="AF108" i="1"/>
  <c r="AG108" i="1"/>
  <c r="AN108" i="1" l="1"/>
  <c r="AE108" i="1"/>
  <c r="AN2001" i="1"/>
  <c r="AE2001" i="1"/>
  <c r="AN95" i="1"/>
  <c r="AE95" i="1"/>
  <c r="AN40" i="1"/>
  <c r="AE40" i="1"/>
  <c r="AN1273" i="1"/>
  <c r="AE1273" i="1"/>
  <c r="AN2000" i="1"/>
  <c r="AE2000" i="1"/>
  <c r="A953" i="1"/>
  <c r="A1077" i="1"/>
  <c r="G23" i="14"/>
  <c r="AG47" i="1"/>
  <c r="AE47" i="1" s="1"/>
  <c r="AF47" i="1"/>
  <c r="AK1756" i="1"/>
  <c r="AM1756" i="1"/>
  <c r="AM1747" i="1"/>
  <c r="AK1747" i="1"/>
  <c r="AK1755" i="1"/>
  <c r="AM1755" i="1"/>
  <c r="AK1759" i="1"/>
  <c r="AM1758" i="1"/>
  <c r="AK1757" i="1"/>
  <c r="AK1758" i="1"/>
  <c r="AM1759" i="1"/>
  <c r="AM1757" i="1"/>
  <c r="AM560" i="1"/>
  <c r="AK560" i="1"/>
  <c r="AM398" i="1"/>
  <c r="AK398" i="1"/>
  <c r="AM412" i="1"/>
  <c r="AK412" i="1"/>
  <c r="AK1766" i="1"/>
  <c r="AM1766" i="1"/>
  <c r="AM1489" i="1"/>
  <c r="AK1489" i="1"/>
  <c r="G16" i="14" l="1"/>
  <c r="H16" i="14" s="1"/>
  <c r="H27" i="14"/>
  <c r="H50" i="14"/>
  <c r="H19" i="14"/>
  <c r="U1048" i="1"/>
  <c r="H31" i="14"/>
  <c r="A1048" i="1"/>
  <c r="H15" i="14"/>
  <c r="K6" i="13" l="1"/>
  <c r="H14" i="14" l="1"/>
  <c r="H10" i="14"/>
  <c r="U888" i="1"/>
  <c r="A888" i="1"/>
  <c r="H49" i="14" l="1"/>
  <c r="H59" i="14"/>
  <c r="H56" i="14"/>
  <c r="H51" i="14"/>
  <c r="H62" i="14"/>
  <c r="H52" i="14"/>
  <c r="H43" i="14"/>
  <c r="H18" i="14"/>
  <c r="H34" i="14"/>
  <c r="H61" i="14"/>
  <c r="H9" i="14"/>
  <c r="H32" i="14"/>
  <c r="H12" i="14"/>
  <c r="H55" i="14"/>
  <c r="H47" i="14"/>
  <c r="U1076" i="1"/>
  <c r="A1076" i="1"/>
  <c r="H8" i="14"/>
  <c r="H41" i="14"/>
  <c r="H5" i="14"/>
  <c r="U2146" i="1" l="1"/>
  <c r="A2146" i="1"/>
  <c r="AQ2146" i="1"/>
  <c r="AQ2147" i="1"/>
  <c r="A2147" i="1" l="1"/>
  <c r="U2147" i="1"/>
  <c r="A2150" i="1"/>
  <c r="U2150" i="1" l="1"/>
  <c r="AQ2150" i="1"/>
  <c r="A2153" i="1"/>
  <c r="U2153" i="1"/>
  <c r="AQ2153" i="1"/>
  <c r="H45" i="14"/>
  <c r="H38" i="14"/>
  <c r="H44" i="14"/>
  <c r="H53" i="14"/>
  <c r="H35" i="14"/>
  <c r="AQ2154" i="1"/>
  <c r="H33" i="14"/>
  <c r="H60" i="14" l="1"/>
  <c r="H46" i="14"/>
  <c r="H39" i="14"/>
  <c r="U2154" i="1"/>
  <c r="H58" i="14"/>
  <c r="H36" i="14"/>
  <c r="A2154" i="1"/>
  <c r="H57" i="14"/>
  <c r="AG2314" i="1" l="1"/>
  <c r="AG2233" i="1"/>
  <c r="AG1018" i="1"/>
  <c r="AN1018" i="1" s="1"/>
  <c r="AG860" i="1"/>
  <c r="AG1013" i="1"/>
  <c r="AF2314" i="1"/>
  <c r="S2314" i="1"/>
  <c r="S1018" i="1"/>
  <c r="AF1018" i="1"/>
  <c r="S2233" i="1"/>
  <c r="AF2233" i="1"/>
  <c r="AF860" i="1"/>
  <c r="S860" i="1"/>
  <c r="S1013" i="1"/>
  <c r="AF1013" i="1"/>
  <c r="AN2314" i="1" l="1"/>
  <c r="AN6" i="13"/>
  <c r="AN860" i="1"/>
  <c r="AN1013" i="1"/>
  <c r="AN2233" i="1"/>
  <c r="AG1008" i="1"/>
  <c r="AN1008" i="1" s="1"/>
  <c r="S1008" i="1"/>
  <c r="AF1008" i="1"/>
  <c r="AG1007" i="1" l="1"/>
  <c r="S1007" i="1"/>
  <c r="AF1007" i="1"/>
  <c r="AN100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tc={05C033AA-C71A-4784-966A-CE82B52FB213}</author>
    <author>tc={3D8AEB94-071F-4693-856C-0BD86F50392E}</author>
    <author>tc={95FEC709-26D9-4FF7-8668-6D1A0224BAD9}</author>
    <author>tc={EED738B0-2E04-4040-8C42-F819F287CF0F}</author>
    <author>tc={3BC478F3-A81A-4AC8-84F1-E1ACBA47D42E}</author>
    <author>tc={09F50828-820C-4A5E-91DF-2309198DB48E}</author>
    <author>tc={6D68758D-DAB9-40F7-B2D0-B774BA7403DB}</author>
    <author>tc={DCC43323-C3E3-49DA-BE5B-18745B1C9727}</author>
    <author>tc={58508AA9-BD0A-4231-934D-2AEA55D0BB2A}</author>
    <author>tc={795B0B23-9E4A-42B1-9960-E4FD7306705F}</author>
    <author>tc={F2A80109-101A-46A9-9E44-7AC1121A20B4}</author>
    <author>tc={B744906F-07E1-460E-90A2-DA61A6B8DD93}</author>
    <author>tc={F0CDD95A-4A80-4BFA-B228-7AB0EBDA7DF8}</author>
    <author>tc={12801BF5-5828-47F9-AA84-B71C55B18C7C}</author>
    <author>tc={22782193-3BA7-4943-B6D0-4C9EA65D1BC4}</author>
    <author>tc={7A4DCF44-4D1F-4719-9C35-82C5A37C57A0}</author>
    <author>tc={5761AD10-68EB-496D-A0F7-72F62788DFC7}</author>
    <author>tc={40DD83BC-C972-4D48-BFEF-CE3E75FDB2FD}</author>
  </authors>
  <commentList>
    <comment ref="A17" authorId="0" shapeId="0" xr:uid="{05C033AA-C71A-4784-966A-CE82B52FB2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loja 763 - mudança dia 15/10/2021</t>
      </text>
    </comment>
    <comment ref="A50" authorId="1" shapeId="0" xr:uid="{3D8AEB94-071F-4693-856C-0BD86F5039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loja 877 - mudança 10/10/2021</t>
      </text>
    </comment>
    <comment ref="A56" authorId="2" shapeId="0" xr:uid="{95FEC709-26D9-4FF7-8668-6D1A0224BA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loja 822 - mudança 23/10/2021</t>
      </text>
    </comment>
    <comment ref="A67" authorId="3" shapeId="0" xr:uid="{EED738B0-2E04-4040-8C42-F819F287CF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loja 865 - Mudança 22/10/2021</t>
      </text>
    </comment>
    <comment ref="A90" authorId="4" shapeId="0" xr:uid="{3BC478F3-A81A-4AC8-84F1-E1ACBA47D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loja 958 - Mudança 15/10/2021</t>
      </text>
    </comment>
    <comment ref="A1228" authorId="5" shapeId="0" xr:uid="{09F50828-820C-4A5E-91DF-2309198DB4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 Exclusiva E-commerce</t>
      </text>
    </comment>
    <comment ref="A1613" authorId="6" shapeId="0" xr:uid="{6D68758D-DAB9-40F7-B2D0-B774BA7403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Cod em desuso 7130</t>
      </text>
    </comment>
    <comment ref="A1685" authorId="7" shapeId="0" xr:uid="{DCC43323-C3E3-49DA-BE5B-18745B1C97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PM_Abr23</t>
      </text>
    </comment>
    <comment ref="A1695" authorId="8" shapeId="0" xr:uid="{58508AA9-BD0A-4231-934D-2AEA55D0BB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PM_Fev23</t>
      </text>
    </comment>
    <comment ref="A1698" authorId="9" shapeId="0" xr:uid="{795B0B23-9E4A-42B1-9960-E4FD730670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PM_Fev23</t>
      </text>
    </comment>
    <comment ref="A1721" authorId="10" shapeId="0" xr:uid="{F2A80109-101A-46A9-9E44-7AC1121A20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PM_Abr23</t>
      </text>
    </comment>
    <comment ref="A1728" authorId="11" shapeId="0" xr:uid="{B744906F-07E1-460E-90A2-DA61A6B8DD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PM_Fev23</t>
      </text>
    </comment>
    <comment ref="A1744" authorId="12" shapeId="0" xr:uid="{F0CDD95A-4A80-4BFA-B228-7AB0EBDA7D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para bandeira PM_Fev23</t>
      </text>
    </comment>
    <comment ref="A1750" authorId="13" shapeId="0" xr:uid="{12801BF5-5828-47F9-AA84-B71C55B18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bandeira PM Jan/23</t>
      </text>
    </comment>
    <comment ref="A1762" authorId="14" shapeId="0" xr:uid="{22782193-3BA7-4943-B6D0-4C9EA65D1B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bandeira PM Jan/23</t>
      </text>
    </comment>
    <comment ref="A1767" authorId="15" shapeId="0" xr:uid="{7A4DCF44-4D1F-4719-9C35-82C5A37C5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bandeira PM Jan/23</t>
      </text>
    </comment>
    <comment ref="A1787" authorId="16" shapeId="0" xr:uid="{5761AD10-68EB-496D-A0F7-72F62788DF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bandeira PM Jan/23</t>
      </text>
    </comment>
    <comment ref="A1808" authorId="17" shapeId="0" xr:uid="{40DD83BC-C972-4D48-BFEF-CE3E75FDB2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bandeira PM Jan/23</t>
      </text>
    </comment>
  </commentList>
</comments>
</file>

<file path=xl/sharedStrings.xml><?xml version="1.0" encoding="utf-8"?>
<sst xmlns="http://schemas.openxmlformats.org/spreadsheetml/2006/main" count="26111" uniqueCount="6057">
  <si>
    <t>EMPRESA</t>
  </si>
  <si>
    <t>FILIAL</t>
  </si>
  <si>
    <t>LOJA</t>
  </si>
  <si>
    <t>CNPJ</t>
  </si>
  <si>
    <t>COORDENADOR</t>
  </si>
  <si>
    <t>PROJETO</t>
  </si>
  <si>
    <t>SERVIÇO</t>
  </si>
  <si>
    <t>NOTA</t>
  </si>
  <si>
    <t>FORNECEDOR</t>
  </si>
  <si>
    <t>ORDEM</t>
  </si>
  <si>
    <t>REQUISIÇÃO</t>
  </si>
  <si>
    <t>VALOR</t>
  </si>
  <si>
    <t>STATUS</t>
  </si>
  <si>
    <t>PEDIDO</t>
  </si>
  <si>
    <t>TICKET</t>
  </si>
  <si>
    <t>STATUS PGTO</t>
  </si>
  <si>
    <t>DATA PGTO</t>
  </si>
  <si>
    <t>MIRO</t>
  </si>
  <si>
    <t>PENDENTE</t>
  </si>
  <si>
    <t>data criação linha</t>
  </si>
  <si>
    <t>FOR191-15Novembro-CE</t>
  </si>
  <si>
    <t>06.626.253/0056-25</t>
  </si>
  <si>
    <t>Jordana</t>
  </si>
  <si>
    <t>LOJAS NOVAS</t>
  </si>
  <si>
    <t>UTILITES LOJAS NOVAS</t>
  </si>
  <si>
    <t>ORÇ</t>
  </si>
  <si>
    <t>ALVO-K</t>
  </si>
  <si>
    <t>ENVIADO</t>
  </si>
  <si>
    <t>CGD23-TrêsBarras-MS</t>
  </si>
  <si>
    <t>06.626.253/0513-09</t>
  </si>
  <si>
    <t>ANDRE</t>
  </si>
  <si>
    <t>REC74-LuizNunes-PE</t>
  </si>
  <si>
    <t>06.626.253/1372-97</t>
  </si>
  <si>
    <t>REC72-AntFalcao-PE</t>
  </si>
  <si>
    <t>06.626.253/1432-62</t>
  </si>
  <si>
    <t>OEI01-Oeiras-PI</t>
  </si>
  <si>
    <t>VAR06-JoaoPonce-MT</t>
  </si>
  <si>
    <t>06.626.253/1455-59</t>
  </si>
  <si>
    <t>PRB03-Liberdade-PA</t>
  </si>
  <si>
    <t>Henrique</t>
  </si>
  <si>
    <t>JPE50-FcoLeocadio-PB</t>
  </si>
  <si>
    <t>FOR192-AlCraveiro-CE</t>
  </si>
  <si>
    <t>06.626.253/1479-26</t>
  </si>
  <si>
    <t>RECEBIDO</t>
  </si>
  <si>
    <t>BJS02-ManoelLeite-CE.</t>
  </si>
  <si>
    <t>06.626.253/0264-60</t>
  </si>
  <si>
    <t>MAC02-PontaVerde-AL</t>
  </si>
  <si>
    <t>LAUDO DE RISCO</t>
  </si>
  <si>
    <t>REFORMA</t>
  </si>
  <si>
    <t>BRUNO FANTINATI</t>
  </si>
  <si>
    <t>CMT02-CeRaiLea-PA-EF</t>
  </si>
  <si>
    <t>VIRADA DE BANDEIRA</t>
  </si>
  <si>
    <t>CARMELLI</t>
  </si>
  <si>
    <t>37-FOR19-VirgTavora-CE</t>
  </si>
  <si>
    <t>06.626.253/0037-62</t>
  </si>
  <si>
    <t>JORDANA</t>
  </si>
  <si>
    <t>PINTURA DE FAIXADA</t>
  </si>
  <si>
    <t>CHIANCA</t>
  </si>
  <si>
    <t xml:space="preserve">R$         14.347,98 </t>
  </si>
  <si>
    <t>FOR117-SolonPinhe-CE</t>
  </si>
  <si>
    <t>06.626.253/1408-32</t>
  </si>
  <si>
    <t>FOR123-GodMaciel4-CE</t>
  </si>
  <si>
    <t>06.626.253/0299-90</t>
  </si>
  <si>
    <t>RECUPERAÇÃO ESTACIONAMENTO</t>
  </si>
  <si>
    <t xml:space="preserve">R$         48.053,68 </t>
  </si>
  <si>
    <t>SLU01-SaoLuis-MA#</t>
  </si>
  <si>
    <t>DWA</t>
  </si>
  <si>
    <t>SLU45-ColMor49-MA-EF</t>
  </si>
  <si>
    <t>SLU50-JerDAlb2-MA-EF</t>
  </si>
  <si>
    <t>SLU58-JoMiJo21-MA-EF</t>
  </si>
  <si>
    <t>FOR30-GomesMatos-CE</t>
  </si>
  <si>
    <t>GERENCIAMENTO</t>
  </si>
  <si>
    <t>HTB</t>
  </si>
  <si>
    <t>ITJ01-Itajuba-MG#</t>
  </si>
  <si>
    <t>FOR65-Paranjana2-CE#</t>
  </si>
  <si>
    <t/>
  </si>
  <si>
    <t>HENRIQUE</t>
  </si>
  <si>
    <t>aguardando pedido</t>
  </si>
  <si>
    <t>MAC03-Pajucara-AL</t>
  </si>
  <si>
    <t>LUMINARIA</t>
  </si>
  <si>
    <t>LUMICENTER</t>
  </si>
  <si>
    <t>REC18-BoaVista-PE</t>
  </si>
  <si>
    <t>PRB01-Parauapebas-PA</t>
  </si>
  <si>
    <t>FOR146-FcoSa-CE-EF</t>
  </si>
  <si>
    <t>COMUNICAÇÃO VISUAL</t>
  </si>
  <si>
    <t>MANDACARU</t>
  </si>
  <si>
    <t>REC06-Caxanga-PE#</t>
  </si>
  <si>
    <t>PERSIANA</t>
  </si>
  <si>
    <t>PERSUN</t>
  </si>
  <si>
    <t>TOLDO/PERSIANA</t>
  </si>
  <si>
    <t>Nº 000097</t>
  </si>
  <si>
    <t>ARA01-Arapiraca-AL</t>
  </si>
  <si>
    <t>Nº 000067</t>
  </si>
  <si>
    <t>REC21-Caxanga-PE#</t>
  </si>
  <si>
    <t>QIM01-Quixeramob-CE#</t>
  </si>
  <si>
    <t>Nº 000102</t>
  </si>
  <si>
    <t>ARZ01-Aracruz-ES#</t>
  </si>
  <si>
    <t>FOR76-Messejana2-CE#</t>
  </si>
  <si>
    <t>Nº 000103</t>
  </si>
  <si>
    <t>COMPLEMENTO</t>
  </si>
  <si>
    <t>SAL33-RVermelho4-BA</t>
  </si>
  <si>
    <t>VIT09-JdPenha-ES</t>
  </si>
  <si>
    <t>VDC05-LdeFreitas-BA</t>
  </si>
  <si>
    <t>FOR163-FreCiri-CE-EF</t>
  </si>
  <si>
    <t>FOR176-PAntTom-CE-EF</t>
  </si>
  <si>
    <t>Nº 000073</t>
  </si>
  <si>
    <t>FOR173-BeirMar-CE-EF</t>
  </si>
  <si>
    <t>CAX03-Central-MA-EF</t>
  </si>
  <si>
    <t>BAS02-PeFranco-MA-EF</t>
  </si>
  <si>
    <t>FOR133-CapArag-CE-EF</t>
  </si>
  <si>
    <t>CRA04-DrJoaPes-CE-EF</t>
  </si>
  <si>
    <t>SAL70-JoaAngel-BA-EF</t>
  </si>
  <si>
    <t>04.899.316/0527-70</t>
  </si>
  <si>
    <t>RUFO/BRAÇO</t>
  </si>
  <si>
    <t>NF</t>
  </si>
  <si>
    <t>ANA07-Coquei-PA-EF</t>
  </si>
  <si>
    <t>TCF</t>
  </si>
  <si>
    <t>BEL45-SenLemos-PA-EF</t>
  </si>
  <si>
    <t>ASS01-Assu-RN#</t>
  </si>
  <si>
    <t>06.626.253/0799-04</t>
  </si>
  <si>
    <t>PLANORC</t>
  </si>
  <si>
    <t>CAI01-Caico-RN</t>
  </si>
  <si>
    <t>06.626.253/0370-71</t>
  </si>
  <si>
    <t>CPM01-CampoMaior-PI</t>
  </si>
  <si>
    <t>06.626.253/0726-59</t>
  </si>
  <si>
    <t>CUN01-CurraisNv-RN#</t>
  </si>
  <si>
    <t>06.626.253/0679-06</t>
  </si>
  <si>
    <t>NAT22-Potengi-RN</t>
  </si>
  <si>
    <t>06.626.253/0954-38</t>
  </si>
  <si>
    <t>NAT32-HerDaFon-RN-EF</t>
  </si>
  <si>
    <t>04.899.316/0424-65</t>
  </si>
  <si>
    <t>PAR01-Parnamirim-RN#</t>
  </si>
  <si>
    <t>06.626.253/0282-42</t>
  </si>
  <si>
    <t>PAR02-MaLacerda-RN#</t>
  </si>
  <si>
    <t>06.626.253/0480-06</t>
  </si>
  <si>
    <t>PIC01-Picos-PI</t>
  </si>
  <si>
    <t>06.626.253/0340-56</t>
  </si>
  <si>
    <t>PNC01-PNacional-TO</t>
  </si>
  <si>
    <t>06.626.253/0762-12</t>
  </si>
  <si>
    <t>TER01-Teresina-PI#</t>
  </si>
  <si>
    <t>06.626.253/0085-60</t>
  </si>
  <si>
    <t>TER02-Jockey-PI</t>
  </si>
  <si>
    <t>06.626.253/0087-21</t>
  </si>
  <si>
    <t>TER03-FreiSerafim-PI</t>
  </si>
  <si>
    <t>06.626.253/0090-27</t>
  </si>
  <si>
    <t>TER04-PqPiaui-PI#</t>
  </si>
  <si>
    <t>06.626.253/0091-08</t>
  </si>
  <si>
    <t>TER05-TeoPacheco-PI#</t>
  </si>
  <si>
    <t>06.626.253/0095-31</t>
  </si>
  <si>
    <t>TER06-BrGurgueia-PI#</t>
  </si>
  <si>
    <t>06.626.253/0096-12</t>
  </si>
  <si>
    <t>TER08-MiguelRosa-PI</t>
  </si>
  <si>
    <t>06.626.253/0189-56</t>
  </si>
  <si>
    <t>TER09-PresKenned-PI#</t>
  </si>
  <si>
    <t>06.626.253/0190-90</t>
  </si>
  <si>
    <t>TER10-Marques-PI</t>
  </si>
  <si>
    <t>06.626.253/0379-00</t>
  </si>
  <si>
    <t>TER11-CastBranco-PI#</t>
  </si>
  <si>
    <t>06.626.253/0411-84</t>
  </si>
  <si>
    <t>TER12-MoradadoSol-PI</t>
  </si>
  <si>
    <t>06.626.253/0415-08</t>
  </si>
  <si>
    <t>TER13-Homero-PI</t>
  </si>
  <si>
    <t>06.626.253/0630-72</t>
  </si>
  <si>
    <t>TER14-AguaMineral-PI</t>
  </si>
  <si>
    <t>06.626.253/0626-96</t>
  </si>
  <si>
    <t>AJUSTAR CNPJ NO PEDIDO</t>
  </si>
  <si>
    <t>BJS02-ManoelLeite-CE</t>
  </si>
  <si>
    <t>JPE50-FcoLeocardio-PB</t>
  </si>
  <si>
    <t>06.626.253/1464-40</t>
  </si>
  <si>
    <t>MAC26-Aldebaran-AL</t>
  </si>
  <si>
    <t>06.626.253/1381-88</t>
  </si>
  <si>
    <t>06.626.253/1481-40</t>
  </si>
  <si>
    <t>AR CONDICIONADO</t>
  </si>
  <si>
    <t>A DEFINIR</t>
  </si>
  <si>
    <t>A ENVIAR</t>
  </si>
  <si>
    <t>RBR13-VilaIvonete-AC</t>
  </si>
  <si>
    <t>06.626.253/1446-68</t>
  </si>
  <si>
    <t>Site</t>
  </si>
  <si>
    <t>COD</t>
  </si>
  <si>
    <t>Loja Espelho</t>
  </si>
  <si>
    <t>Endereço</t>
  </si>
  <si>
    <t>06.626.253/1484-93</t>
  </si>
  <si>
    <t>Rua 15 de Novembro, 340 – Montese – Fortaleza - CE</t>
  </si>
  <si>
    <t>06.626.253/0616-14</t>
  </si>
  <si>
    <t>Av. Alberto Craveiro, 116 - Boa Vista Castelão, Fortaleza - CE</t>
  </si>
  <si>
    <t>06.626.253/1461-05</t>
  </si>
  <si>
    <t>Av. Liberdade, 202, Bairro Da Paz, Parauapebas - PA</t>
  </si>
  <si>
    <t>06.626.253/1440-72</t>
  </si>
  <si>
    <t>06.626.253/1222-65</t>
  </si>
  <si>
    <t>Av. José Tapety, 77, Centro, Oeiras - PI</t>
  </si>
  <si>
    <t>06.626.253/0147-05</t>
  </si>
  <si>
    <t>Rua Arquiteto Luiz Nunes, 1556 – Imbiribeira</t>
  </si>
  <si>
    <t>06.626.253/1483-02</t>
  </si>
  <si>
    <t xml:space="preserve"> </t>
  </si>
  <si>
    <t>Av. Três Barras, 1038 - Vila Vilas Boas, Campo Grande - MS</t>
  </si>
  <si>
    <t>Av. João Ponce de Arruda, 170 - Centro Norte - Várzea Grande - MT</t>
  </si>
  <si>
    <t>06.626.253/0134-82</t>
  </si>
  <si>
    <t>R. Antônio Falcão, 438 - Boa Viagem, Recife - PE</t>
  </si>
  <si>
    <t>BJS02-ManuelLeite-CE</t>
  </si>
  <si>
    <t>R. Manoel Leite de Moura, 498 - Centro, Brejo Santo - CE</t>
  </si>
  <si>
    <t>PDL01-Paudalho-PE</t>
  </si>
  <si>
    <t>06.626.253/1462-88</t>
  </si>
  <si>
    <t>R. Sen. Pinheiro Ramos, 369C - Centro, Paudalho - PE</t>
  </si>
  <si>
    <t>AJU30-GetulioVarg-SE</t>
  </si>
  <si>
    <t>06.626.253/1012-68</t>
  </si>
  <si>
    <t>06.626.253/0827-00</t>
  </si>
  <si>
    <t>Avenida Augusto Franco, 2500 – Ponto Novo</t>
  </si>
  <si>
    <t>06.626.253/0186-03</t>
  </si>
  <si>
    <t>Rua José Alfredo Marques, 41 – Antares</t>
  </si>
  <si>
    <t>SAL64-ShBahia-BA</t>
  </si>
  <si>
    <t>Av. Antônio da Rocha Viana, 5225 - Vila Ivonete, Rio Branco - AC</t>
  </si>
  <si>
    <t>CRA05-CelAntLuiz-CE</t>
  </si>
  <si>
    <t>06.626.253/1480-60</t>
  </si>
  <si>
    <t>Rua Cel. Antonio Luiz, 1323 - Pimenta, Crato - CE</t>
  </si>
  <si>
    <t>TER31-CasteloPiaui-PI</t>
  </si>
  <si>
    <t>06.626.253/1473-30</t>
  </si>
  <si>
    <t>Rua Castelo do Piauí, 3.232, Qd. V, Buenos Aires, Teresina - PI</t>
  </si>
  <si>
    <t>R. Francisco Leocádio Ribeiro Coutinho, S/N - Aeroclube, João Pessoa - PB</t>
  </si>
  <si>
    <t>CRU10-LeãoDourado-PE</t>
  </si>
  <si>
    <t>06.626.253/1369-91</t>
  </si>
  <si>
    <t>06.626.253/0552-15</t>
  </si>
  <si>
    <t>Avenida Leão Dourado, 222 – São Francisco</t>
  </si>
  <si>
    <t>SLU78-JoaoPessoa-MA</t>
  </si>
  <si>
    <t>06.626.253/1439-39</t>
  </si>
  <si>
    <t>06.626.253/1045-26</t>
  </si>
  <si>
    <t>Av. João Pessoa, 266-A - Jordoa, São Luís - MA</t>
  </si>
  <si>
    <t>SLU79-Cajazeiras-MA</t>
  </si>
  <si>
    <t>06.626.253/0080-55</t>
  </si>
  <si>
    <t>Av. Cajazeiras, 44, Centro, São Luís - MA</t>
  </si>
  <si>
    <t>JGU11-Montarroyos-PE</t>
  </si>
  <si>
    <t>06.626.253/1427-03</t>
  </si>
  <si>
    <t>06.626.253/0602-19</t>
  </si>
  <si>
    <t>Av. Ulisses Montarroyos, 2898, Piedade, Jaboatão dos Guararapes -PE</t>
  </si>
  <si>
    <t>JGU14-CuradoII-PE</t>
  </si>
  <si>
    <t>06.626.253/0400-21</t>
  </si>
  <si>
    <t>06.626.253/0923-31</t>
  </si>
  <si>
    <t>R. Leonardo da Vinci, 1 - Curado, Recife - PE</t>
  </si>
  <si>
    <t>JGU15-AnicetoV-PE</t>
  </si>
  <si>
    <t>06.626.253/1457-10</t>
  </si>
  <si>
    <t>Rua Cuiabá, 992, Candeias</t>
  </si>
  <si>
    <t>PAR08-Rdosventos-RN</t>
  </si>
  <si>
    <t>06.626.253/1460-16</t>
  </si>
  <si>
    <t>Rua Cândido Martins dos Santos, 348, Parnamirim- RN</t>
  </si>
  <si>
    <t>SLU75-Holandeses-MA</t>
  </si>
  <si>
    <t>06.626.253/1476-83</t>
  </si>
  <si>
    <t>Av. Dos Holandeses, 1803, Ponta D’Areia, São Luís - MA</t>
  </si>
  <si>
    <t>SLU81-ArturCarval-MA</t>
  </si>
  <si>
    <t>06.626.253/1077-03</t>
  </si>
  <si>
    <t>Rua General Artur Carvalho, S/N, Turu, São Luís - MA</t>
  </si>
  <si>
    <t>SLU82-StDumont-MA</t>
  </si>
  <si>
    <t>Av. Santos Dumont, 21, Qd. 262, Lote 21, Alameda dos Sonhos, São Luís - MA</t>
  </si>
  <si>
    <t>SLU83-JAlbuquerqu-MA</t>
  </si>
  <si>
    <t>Av. Jerônimo de Albuquerque, 2.255, Cohama</t>
  </si>
  <si>
    <t>SLU84-Africanos-MA</t>
  </si>
  <si>
    <t>06.626.253/1472-50</t>
  </si>
  <si>
    <t>Av. dos Africanos, 163 - Coroado</t>
  </si>
  <si>
    <t>TER32-15deNov-PI</t>
  </si>
  <si>
    <t>06.626.253/1475-00</t>
  </si>
  <si>
    <t>Rua Rodrigues Alves, S/N, Lourival Parente</t>
  </si>
  <si>
    <t>AGU01-AguaBranca-PI</t>
  </si>
  <si>
    <t>ALT02-Brasilia-PA</t>
  </si>
  <si>
    <t>CGD-JMurtinho-MS</t>
  </si>
  <si>
    <t>CHP02-15Novembro-MA</t>
  </si>
  <si>
    <t>JBA06-CountryClub-BA</t>
  </si>
  <si>
    <t>SMG01-SaoMiguelGuama-PA</t>
  </si>
  <si>
    <t>TAM01-Tamandaré-PE</t>
  </si>
  <si>
    <t>TUC02-JMarilucy-PA</t>
  </si>
  <si>
    <t>FOR195-SaoCristovao-CE</t>
  </si>
  <si>
    <t>JPE48-AvProducao-PB</t>
  </si>
  <si>
    <t>JUA09-CasteloBranco-CE</t>
  </si>
  <si>
    <t>06.626.253/1482-21</t>
  </si>
  <si>
    <t>R. Raimundo Machado da Silva, S/N - Prefeito Carlos Alberto da Cruz, Juazeiro do Norte - CE</t>
  </si>
  <si>
    <t>PAR05-RosaFernandes-RN</t>
  </si>
  <si>
    <t>06.626.253/1478-45</t>
  </si>
  <si>
    <t>R. João Januário de Carvalho, 155 - Nova Esperança, Parnamirim - RN</t>
  </si>
  <si>
    <t>TER30-Aeroporto-PI</t>
  </si>
  <si>
    <t>06.626.253/1428-86</t>
  </si>
  <si>
    <t>Av. Rio de Janeiro, 1520 - Aeroporto, Teresina - PI</t>
  </si>
  <si>
    <t>BOV14-Jprimavera-RR</t>
  </si>
  <si>
    <t>Av. Gen. Ataide Teive, 5.960, Jardim Primavera, Boa Vista-RR</t>
  </si>
  <si>
    <t>AGA09-SadocCorrei-TO</t>
  </si>
  <si>
    <t>BAR03-Barreirinha-BA</t>
  </si>
  <si>
    <t>FOR188-Genibau-CE</t>
  </si>
  <si>
    <t>FOR189-AvIJWalter-CE</t>
  </si>
  <si>
    <t>GUR03-AvParana-TO</t>
  </si>
  <si>
    <t>STH01-SantaHelena-MA</t>
  </si>
  <si>
    <t>FOR197-MallGuararapes-CE</t>
  </si>
  <si>
    <t>COD_LOJA</t>
  </si>
  <si>
    <t>NOME_LOJA</t>
  </si>
  <si>
    <t>FOR01-Fortaleza-CE#</t>
  </si>
  <si>
    <t>06.626.253/0001-51</t>
  </si>
  <si>
    <t>FOR02-BezMenezes-CE#</t>
  </si>
  <si>
    <t>06.626.253/0002-32</t>
  </si>
  <si>
    <t>FOR03-Abolicao-CE</t>
  </si>
  <si>
    <t>06.626.253/0003-13</t>
  </si>
  <si>
    <t>FOR04-BrStudart-CE#</t>
  </si>
  <si>
    <t>06.626.253/0004-02</t>
  </si>
  <si>
    <t>TIN01-Tiangua-CE#</t>
  </si>
  <si>
    <t>06.626.253/0005-85</t>
  </si>
  <si>
    <t>SOB01-Sobral-CE</t>
  </si>
  <si>
    <t>06.626.253/0006-66</t>
  </si>
  <si>
    <t>FOR35-OtavioBonfi-CE</t>
  </si>
  <si>
    <t>06.626.253/0007-47</t>
  </si>
  <si>
    <t>PAC01-Pacajus-CE#</t>
  </si>
  <si>
    <t>06.626.253/0008-28</t>
  </si>
  <si>
    <t>FOR05-ShAldeota-CE#</t>
  </si>
  <si>
    <t>06.626.253/0009-09</t>
  </si>
  <si>
    <t>FOR87-CelCarvalh-CE#</t>
  </si>
  <si>
    <t>06.626.253/0010-42</t>
  </si>
  <si>
    <t>FOR06-AlbertoMag-CE#</t>
  </si>
  <si>
    <t>06.626.253/0011-23</t>
  </si>
  <si>
    <t>FOR07-JoseWalter-CE#</t>
  </si>
  <si>
    <t>06.626.253/0012-04</t>
  </si>
  <si>
    <t>FOR94-VitalBr-CE#</t>
  </si>
  <si>
    <t>06.626.253/0013-95</t>
  </si>
  <si>
    <t>FOR45-ShBenfica-CE</t>
  </si>
  <si>
    <t>06.626.253/0014-76</t>
  </si>
  <si>
    <t>FOR08-JoaoPessoa-CE#</t>
  </si>
  <si>
    <t>06.626.253/0015-57</t>
  </si>
  <si>
    <t>CND01-Caninde-CE#</t>
  </si>
  <si>
    <t>06.626.253/0016-38</t>
  </si>
  <si>
    <t>FOR09-JFeitosa-CE#</t>
  </si>
  <si>
    <t>06.626.253/0017-19</t>
  </si>
  <si>
    <t>FOR10-FcoSa-CE#</t>
  </si>
  <si>
    <t>06.626.253/0018-08</t>
  </si>
  <si>
    <t>FOR11-DomLuis-CE#</t>
  </si>
  <si>
    <t>06.626.253/0019-80</t>
  </si>
  <si>
    <t>FOR48-ConjCeara-CE#</t>
  </si>
  <si>
    <t>06.626.253/0020-14</t>
  </si>
  <si>
    <t>TAB01-Tabatinga-AM#</t>
  </si>
  <si>
    <t>06.626.253/0021-03</t>
  </si>
  <si>
    <t>FOR12-MisterHull-CE#</t>
  </si>
  <si>
    <t>06.626.253/0022-86</t>
  </si>
  <si>
    <t>FOR13-FlorPeixoto-CE</t>
  </si>
  <si>
    <t>06.626.253/0023-67</t>
  </si>
  <si>
    <t>FOR14-BorgesMelo-CE#</t>
  </si>
  <si>
    <t>06.626.253/0024-48</t>
  </si>
  <si>
    <t>FOR15-FernTavora-CE#</t>
  </si>
  <si>
    <t>06.626.253/0025-29</t>
  </si>
  <si>
    <t>FOR16-GalSampaio-CE</t>
  </si>
  <si>
    <t>06.626.253/0026-00</t>
  </si>
  <si>
    <t>FOR26-JFeitosa2-CE#</t>
  </si>
  <si>
    <t>06.626.253/0027-90</t>
  </si>
  <si>
    <t>FOR17-SgtHerminio-CE</t>
  </si>
  <si>
    <t>06.626.253/0028-71</t>
  </si>
  <si>
    <t>MAU01-Maracanau-CE#</t>
  </si>
  <si>
    <t>06.626.253/0029-52</t>
  </si>
  <si>
    <t>FOR70-Abolicao2-CE</t>
  </si>
  <si>
    <t>06.626.253/0030-96</t>
  </si>
  <si>
    <t>FOR18-MozartLuce-CE#</t>
  </si>
  <si>
    <t>06.626.253/0031-77</t>
  </si>
  <si>
    <t>FOR27-AntSales-CE</t>
  </si>
  <si>
    <t>06.626.253/0032-58</t>
  </si>
  <si>
    <t>HOR01-Horizonte-CE#</t>
  </si>
  <si>
    <t>06.626.253/0033-39</t>
  </si>
  <si>
    <t>MAU02-Jereissati-CE#</t>
  </si>
  <si>
    <t>06.626.253/0034-10</t>
  </si>
  <si>
    <t>CAU01-Caucaia-CE#</t>
  </si>
  <si>
    <t>06.626.253/0035-09</t>
  </si>
  <si>
    <t>FOR20-13deMaio-CE#</t>
  </si>
  <si>
    <t>06.626.253/0036-81</t>
  </si>
  <si>
    <t>FOR19-VirgTavora-CE</t>
  </si>
  <si>
    <t>MPE01-Maranguape-CE#</t>
  </si>
  <si>
    <t>06.626.253/0038-43</t>
  </si>
  <si>
    <t>FOR21-PedroBorge-CE#</t>
  </si>
  <si>
    <t>06.626.253/0039-24</t>
  </si>
  <si>
    <t>SOB02-Centro-CE#</t>
  </si>
  <si>
    <t>06.626.253/0040-68</t>
  </si>
  <si>
    <t>FOR22-ZeBastos-CE#</t>
  </si>
  <si>
    <t>06.626.253/0041-49</t>
  </si>
  <si>
    <t>JUA02-ShPeCariri-CE</t>
  </si>
  <si>
    <t>06.626.253/0042-20</t>
  </si>
  <si>
    <t>FOR23-PFilgueiras-CE</t>
  </si>
  <si>
    <t>06.626.253/0043-00</t>
  </si>
  <si>
    <t>PET01-Petrolina-PE</t>
  </si>
  <si>
    <t>06.626.253/0044-91</t>
  </si>
  <si>
    <t>FOR24-MonsTabosa-CE#</t>
  </si>
  <si>
    <t>06.626.253/0045-72</t>
  </si>
  <si>
    <t>FOR25-LauroMaia-CE#</t>
  </si>
  <si>
    <t>06.626.253/0046-53</t>
  </si>
  <si>
    <t>FOR63-PontVieir2-CE#</t>
  </si>
  <si>
    <t>06.626.253/0047-34</t>
  </si>
  <si>
    <t>SVI01-SaoVicente-SP</t>
  </si>
  <si>
    <t>06.626.253/0048-15</t>
  </si>
  <si>
    <t>TUA01-Taua-CE#</t>
  </si>
  <si>
    <t>06.626.253/0049-04</t>
  </si>
  <si>
    <t>FOR28-FrMansueto-CE#</t>
  </si>
  <si>
    <t>06.626.253/0050-30</t>
  </si>
  <si>
    <t>FOR29-Messejana-CE</t>
  </si>
  <si>
    <t>06.626.253/0051-10</t>
  </si>
  <si>
    <t>FOR54-DesMoreira2-CE</t>
  </si>
  <si>
    <t>06.626.253/0052-00</t>
  </si>
  <si>
    <t>RUS01-Russas-CE#</t>
  </si>
  <si>
    <t>06.626.253/0053-82</t>
  </si>
  <si>
    <t>CAU02-Jurema-CE#</t>
  </si>
  <si>
    <t>06.626.253/0054-63</t>
  </si>
  <si>
    <t>CMC01-Camocim-CE</t>
  </si>
  <si>
    <t>06.626.253/0055-44</t>
  </si>
  <si>
    <t>FOR31-OsorioPaiva-CE</t>
  </si>
  <si>
    <t>06.626.253/0057-06</t>
  </si>
  <si>
    <t>FOR32-BezMenezes2-CE</t>
  </si>
  <si>
    <t>06.626.253/0058-97</t>
  </si>
  <si>
    <t>FOR33-JCordeiro-CE</t>
  </si>
  <si>
    <t>06.626.253/0059-78</t>
  </si>
  <si>
    <t>JUA01-SaoPedro2-CE</t>
  </si>
  <si>
    <t>06.626.253/0060-01</t>
  </si>
  <si>
    <t>FOR34-ShIguatemi-CE</t>
  </si>
  <si>
    <t>06.626.253/0061-92</t>
  </si>
  <si>
    <t>FOR36-ShAvenida-CE#</t>
  </si>
  <si>
    <t>06.626.253/0062-73</t>
  </si>
  <si>
    <t>FOR37-ZeBastos2-CE</t>
  </si>
  <si>
    <t>06.626.253/0063-54</t>
  </si>
  <si>
    <t>FOR38-GodMaciel-CE#</t>
  </si>
  <si>
    <t>06.626.253/0064-35</t>
  </si>
  <si>
    <t>FOR68-BrStudart2-CE#</t>
  </si>
  <si>
    <t>06.626.253/0065-16</t>
  </si>
  <si>
    <t>ICO01-Ico-CE#</t>
  </si>
  <si>
    <t>06.626.253/0066-05</t>
  </si>
  <si>
    <t>FOR39-StDumont-CE</t>
  </si>
  <si>
    <t>06.626.253/0067-88</t>
  </si>
  <si>
    <t>FOR40-Paranjana-CE#</t>
  </si>
  <si>
    <t>06.626.253/0068-69</t>
  </si>
  <si>
    <t>FOR96-ConegoCast-CE#</t>
  </si>
  <si>
    <t>06.626.253/0069-40</t>
  </si>
  <si>
    <t>CRA01-Crato-CE</t>
  </si>
  <si>
    <t>06.626.253/0070-83</t>
  </si>
  <si>
    <t>FOR42-StDumont2-CE</t>
  </si>
  <si>
    <t>06.626.253/0071-64</t>
  </si>
  <si>
    <t>FOR41-ShOuroVerde-CE</t>
  </si>
  <si>
    <t>06.626.253/0072-45</t>
  </si>
  <si>
    <t>FOR44-OlivPaiva-CE#</t>
  </si>
  <si>
    <t>06.626.253/0073-26</t>
  </si>
  <si>
    <t>FOR43-AntSales2-CE#</t>
  </si>
  <si>
    <t>06.626.253/0074-07</t>
  </si>
  <si>
    <t>IGU01-Iguatu-CE#</t>
  </si>
  <si>
    <t>06.626.253/0075-98</t>
  </si>
  <si>
    <t>NAT01-Natal-RN#</t>
  </si>
  <si>
    <t>06.626.253/0076-79</t>
  </si>
  <si>
    <t>NAT02-PrudMorais-RN#</t>
  </si>
  <si>
    <t>06.626.253.0077-50</t>
  </si>
  <si>
    <t>FOR46-ShNorthShop-CE</t>
  </si>
  <si>
    <t>06.626.253/0078-30</t>
  </si>
  <si>
    <t>06.626.253/0079-11</t>
  </si>
  <si>
    <t>SLU02-Renascenca-MA#</t>
  </si>
  <si>
    <t>FOR47-DesMoreira-CE#</t>
  </si>
  <si>
    <t>06.626.253/0081-36</t>
  </si>
  <si>
    <t>NAT04-Candelaria-RN#</t>
  </si>
  <si>
    <t>06.626.253/0082-17</t>
  </si>
  <si>
    <t>NAT03-TomazLandi-RN#</t>
  </si>
  <si>
    <t>06.626.253/0083-06</t>
  </si>
  <si>
    <t>MOS01-Mossoro-RN</t>
  </si>
  <si>
    <t>06.626.253/0084-89</t>
  </si>
  <si>
    <t>NAT05-NiloPecanh-RN#</t>
  </si>
  <si>
    <t>06.626.253/0086-40</t>
  </si>
  <si>
    <t>JPE01-JoaoPessoa-PB#</t>
  </si>
  <si>
    <t>06.626.253/0088-02</t>
  </si>
  <si>
    <t>ACO01-Acopiara-CE</t>
  </si>
  <si>
    <t>06.626.253/0089-93</t>
  </si>
  <si>
    <t>ANA01-Ananindeua-PA#</t>
  </si>
  <si>
    <t>06.626.253/0092-99</t>
  </si>
  <si>
    <t>BEL01-Belem-PA#</t>
  </si>
  <si>
    <t>06.626.253/0093-70</t>
  </si>
  <si>
    <t>NAT06-RobertoFre-RN#</t>
  </si>
  <si>
    <t>06.626.253/0094-50</t>
  </si>
  <si>
    <t>SLU04-Centro-MA#</t>
  </si>
  <si>
    <t>06.626.253/0097-01</t>
  </si>
  <si>
    <t>SLU03-MonteCaste-MA#</t>
  </si>
  <si>
    <t>06.626.253/0098-84</t>
  </si>
  <si>
    <t>MOS02-FelipeGuer-RN#</t>
  </si>
  <si>
    <t>06.626.253/0099-65</t>
  </si>
  <si>
    <t>NAT07-Alecrim-RN#</t>
  </si>
  <si>
    <t>06.626.253/0100-33</t>
  </si>
  <si>
    <t>06.626.253/0101-14</t>
  </si>
  <si>
    <t>BEL02-BatistaCamp-PA</t>
  </si>
  <si>
    <t>06.626.253/0102-03</t>
  </si>
  <si>
    <t>TER07-ShTeresina-PI</t>
  </si>
  <si>
    <t>06.626.253/0103-86</t>
  </si>
  <si>
    <t>BEL03-AlmBarroso-PA#</t>
  </si>
  <si>
    <t>06.626.253/0104-67</t>
  </si>
  <si>
    <t>REC01-Recife-PE</t>
  </si>
  <si>
    <t>06.626.253/0105-48</t>
  </si>
  <si>
    <t>REC02-Pina-PE</t>
  </si>
  <si>
    <t>06.626.253/0106-29</t>
  </si>
  <si>
    <t>OLI02-GetulioVar-PE#</t>
  </si>
  <si>
    <t>06.626.253/0107-00</t>
  </si>
  <si>
    <t>OLI01-Olinda-PE#</t>
  </si>
  <si>
    <t>06.626.253/0108-90</t>
  </si>
  <si>
    <t>CBE01-Camaragibe-PE</t>
  </si>
  <si>
    <t>06.626.253/0109-71</t>
  </si>
  <si>
    <t>REC03-Imperatriz-PE</t>
  </si>
  <si>
    <t>06.626.253/0112-77</t>
  </si>
  <si>
    <t>JPE02-Pc1817-PB</t>
  </si>
  <si>
    <t>06.626.253/0113-58</t>
  </si>
  <si>
    <t>REC04-CasaAmarel-PE#</t>
  </si>
  <si>
    <t>06.626.253/0115-10</t>
  </si>
  <si>
    <t>JGU01-Jaboatao-PE</t>
  </si>
  <si>
    <t>06.626.253/0116-09</t>
  </si>
  <si>
    <t>REC05-Espinheiro-PE#</t>
  </si>
  <si>
    <t>06.626.253/0118-62</t>
  </si>
  <si>
    <t>JPE03-Mangabeira-PB</t>
  </si>
  <si>
    <t>06.626.253/0119-43</t>
  </si>
  <si>
    <t>JPE04-BeiraRio-PB</t>
  </si>
  <si>
    <t>06.626.253/0120-87</t>
  </si>
  <si>
    <t>SLU05-Cohama-MA</t>
  </si>
  <si>
    <t>06.626.253/0121-68</t>
  </si>
  <si>
    <t>REC07-CasaForte-PE</t>
  </si>
  <si>
    <t>06.626.253/0122-49</t>
  </si>
  <si>
    <t>JGU02-Piedade-PE</t>
  </si>
  <si>
    <t>06.626.253/0123-20</t>
  </si>
  <si>
    <t>CRA02-SenPompeu-CE</t>
  </si>
  <si>
    <t>06.626.253/0125-91</t>
  </si>
  <si>
    <t>JPE05-EpitacioPes-PB</t>
  </si>
  <si>
    <t>06.626.253/0126-72</t>
  </si>
  <si>
    <t>JUA03-SaoPedro3-CE</t>
  </si>
  <si>
    <t>06.626.253/0127-53</t>
  </si>
  <si>
    <t>SLU06-Cohatrac-MA</t>
  </si>
  <si>
    <t>06.626.253/0128-34</t>
  </si>
  <si>
    <t>REC08-DrBandFilho-PE</t>
  </si>
  <si>
    <t>06.626.253/0129-15</t>
  </si>
  <si>
    <t>JPE06-RuiCarneiro-PB</t>
  </si>
  <si>
    <t>06.626.253/0130-59</t>
  </si>
  <si>
    <t>SLU07-Turu-MA#</t>
  </si>
  <si>
    <t>06.626.253/0131-30</t>
  </si>
  <si>
    <t>JPE07-Manaira-PB#</t>
  </si>
  <si>
    <t>06.626.253/0132-10</t>
  </si>
  <si>
    <t>SAL01-Salvador-BA</t>
  </si>
  <si>
    <t>06.626.253/0133-00</t>
  </si>
  <si>
    <t>REC09-ConsAguiar-PE</t>
  </si>
  <si>
    <t>REC10-BrSousaLeao-PE</t>
  </si>
  <si>
    <t>06.626.253/0135-63</t>
  </si>
  <si>
    <t>SLU08-ShSaoLuis-MA</t>
  </si>
  <si>
    <t>06.626.253/0136-44</t>
  </si>
  <si>
    <t>SAL02-Itapoa-BA#</t>
  </si>
  <si>
    <t>06.626.253/0137-25</t>
  </si>
  <si>
    <t>MAC01-Maceio-AL#</t>
  </si>
  <si>
    <t>06.626.253/0138-06</t>
  </si>
  <si>
    <t>AJU01-Aracaju-SE#</t>
  </si>
  <si>
    <t>06.626.253/0139-97</t>
  </si>
  <si>
    <t>06.626.253/0140-20</t>
  </si>
  <si>
    <t>REC11-RosaeSilva-PE</t>
  </si>
  <si>
    <t>06.626.253/0141-01</t>
  </si>
  <si>
    <t>REC12-Encruzilhad-PE</t>
  </si>
  <si>
    <t>06.626.253/0142-92</t>
  </si>
  <si>
    <t>SAL04-PauloVI-BA#</t>
  </si>
  <si>
    <t>06.626.253/0143-73</t>
  </si>
  <si>
    <t>SAL03-Barra-BA</t>
  </si>
  <si>
    <t>06.626.253/0144-54</t>
  </si>
  <si>
    <t>CGR01-CampinaGran-PB</t>
  </si>
  <si>
    <t>06.626.253/0145-35</t>
  </si>
  <si>
    <t>CGR02-VilaNova-PB#</t>
  </si>
  <si>
    <t>06.626.253/0146-16</t>
  </si>
  <si>
    <t>REC13-Ipsep-PE</t>
  </si>
  <si>
    <t>SAL05-Pernambues-BA#</t>
  </si>
  <si>
    <t>06.626.253/0148-88</t>
  </si>
  <si>
    <t>JPE08-CruzArmas-PB</t>
  </si>
  <si>
    <t>06.626.253/0149-69</t>
  </si>
  <si>
    <t>SAL06-Brotas-BA</t>
  </si>
  <si>
    <t>06.626.253/0150-00</t>
  </si>
  <si>
    <t>06.626.253/0151-83</t>
  </si>
  <si>
    <t>MAC04-MarioGusma-AL#</t>
  </si>
  <si>
    <t>06.626.253/0152-64</t>
  </si>
  <si>
    <t>AJU02-JoaoPessoa-SE</t>
  </si>
  <si>
    <t>06.626.253/0154-26</t>
  </si>
  <si>
    <t>SAL08-Graca-BA#</t>
  </si>
  <si>
    <t>06.626.253/0155-07</t>
  </si>
  <si>
    <t>SAL07-JAngelica-BA#</t>
  </si>
  <si>
    <t>06.626.253/0156-98</t>
  </si>
  <si>
    <t>TXF01-TdeFreitas-BA</t>
  </si>
  <si>
    <t>06.626.253/0157-79</t>
  </si>
  <si>
    <t>AJU03-FcoPorto-SE</t>
  </si>
  <si>
    <t>06.626.253/0158-50</t>
  </si>
  <si>
    <t>ANA02-Coqueiro-PA#</t>
  </si>
  <si>
    <t>06.626.253/0159-30</t>
  </si>
  <si>
    <t>FOR58-SaoMatheus-CE</t>
  </si>
  <si>
    <t>06.626.253/0160-74</t>
  </si>
  <si>
    <t>SAL09-Canela-BA</t>
  </si>
  <si>
    <t>06.626.253/0161-55</t>
  </si>
  <si>
    <t>LFR01-LauroFreita-BA</t>
  </si>
  <si>
    <t>06.626.253/0162-36</t>
  </si>
  <si>
    <t>MAC05-FernanLima-AL#</t>
  </si>
  <si>
    <t>06.626.253/0163-17</t>
  </si>
  <si>
    <t>REC14-Torre-PE#</t>
  </si>
  <si>
    <t>06.626.253/0164-06</t>
  </si>
  <si>
    <t>PTA01-Paulista-PE</t>
  </si>
  <si>
    <t>06.626.253/0165-89</t>
  </si>
  <si>
    <t>AJU04-FrankSobra-SE#</t>
  </si>
  <si>
    <t>06.626.253/0166-60</t>
  </si>
  <si>
    <t>AJU05-Siqueira-SE#</t>
  </si>
  <si>
    <t>06.626.253/0167-40</t>
  </si>
  <si>
    <t>EUN01-Eunapolis-BA</t>
  </si>
  <si>
    <t>06.626.253/0169-02</t>
  </si>
  <si>
    <t>OLI03-CasaCaiada-PE</t>
  </si>
  <si>
    <t>06.626.253/0170-46</t>
  </si>
  <si>
    <t>SAJ01-StAntJesus-BA</t>
  </si>
  <si>
    <t>06.626.253/0171-27</t>
  </si>
  <si>
    <t>SAL11-Matatu-BA#</t>
  </si>
  <si>
    <t>06.626.253/0172-08</t>
  </si>
  <si>
    <t>MAC06-Mangabeira-AL#</t>
  </si>
  <si>
    <t>06.626.253/0173-99</t>
  </si>
  <si>
    <t>CRU01-Caruaru-PE</t>
  </si>
  <si>
    <t>06.626.253/0174-70</t>
  </si>
  <si>
    <t>SAL10-Comercio-BA</t>
  </si>
  <si>
    <t>06.626.253/0175-50</t>
  </si>
  <si>
    <t>FSA01-FeiraSanta-BA#</t>
  </si>
  <si>
    <t>06.626.253/0176-31</t>
  </si>
  <si>
    <t>FSA02-GetulioVar-BA</t>
  </si>
  <si>
    <t>06.626.253/0177-12</t>
  </si>
  <si>
    <t>CRU02-JoGuilherme-PE</t>
  </si>
  <si>
    <t>06.626.253/0178-01</t>
  </si>
  <si>
    <t>FSA03-SrdosPassos-BA</t>
  </si>
  <si>
    <t>06.626.253/0179-84</t>
  </si>
  <si>
    <t>SAL13-CaminhAreia-BA</t>
  </si>
  <si>
    <t>06.626.253/0180-18</t>
  </si>
  <si>
    <t>VDC04-Centro-BA</t>
  </si>
  <si>
    <t>06.626.253/0181-07</t>
  </si>
  <si>
    <t>MAC07-Centro-AL</t>
  </si>
  <si>
    <t>06.626.253/0182-80</t>
  </si>
  <si>
    <t>JGU03-Piedade2-PE</t>
  </si>
  <si>
    <t>06.626.253/0183-60</t>
  </si>
  <si>
    <t>SAL12-SCristovao-BA</t>
  </si>
  <si>
    <t>06.626.253/0184-41</t>
  </si>
  <si>
    <t>BEL03-Pedreira-PA</t>
  </si>
  <si>
    <t>06.626.253/0185-22</t>
  </si>
  <si>
    <t>MAC08-Serraria-AL#</t>
  </si>
  <si>
    <t>REC16-CasaForte-PE#</t>
  </si>
  <si>
    <t>06.626.253/0187-94</t>
  </si>
  <si>
    <t>SLU09-Calhau-MA</t>
  </si>
  <si>
    <t>06.626.253/0188-75</t>
  </si>
  <si>
    <t>NAT08-AyrtonSenna-RN</t>
  </si>
  <si>
    <t>06.626.253/0191-70</t>
  </si>
  <si>
    <t>REC15-AvRecife-PE</t>
  </si>
  <si>
    <t>06.626.253/0192-51</t>
  </si>
  <si>
    <t>ITN01-Itabuna-BA</t>
  </si>
  <si>
    <t>06.626.253/0193-32</t>
  </si>
  <si>
    <t>SLU10-SCristovao-MA</t>
  </si>
  <si>
    <t>06.626.253/0194-13</t>
  </si>
  <si>
    <t>SAL16-Pituba-BA</t>
  </si>
  <si>
    <t>06.626.253/0195-02</t>
  </si>
  <si>
    <t>BEL04-TvAngustura-PA</t>
  </si>
  <si>
    <t>06.626.253/0196-85</t>
  </si>
  <si>
    <t>CAB01-CaboSAgost-PE#</t>
  </si>
  <si>
    <t>06.626.253/0197-66</t>
  </si>
  <si>
    <t>SAL14-CampodaPol-BA#</t>
  </si>
  <si>
    <t>06.626.253/0198-47</t>
  </si>
  <si>
    <t>JPE09-TitoSilva-PB</t>
  </si>
  <si>
    <t>06.626.253/0199-28</t>
  </si>
  <si>
    <t>STM03-Intervent-PA</t>
  </si>
  <si>
    <t>06.626.253/0200-04</t>
  </si>
  <si>
    <t>BEL05-Nazare-PA</t>
  </si>
  <si>
    <t>06.626.253/0201-87</t>
  </si>
  <si>
    <t>AJU29-StDumont-SE</t>
  </si>
  <si>
    <t>06.626.253/0202-68</t>
  </si>
  <si>
    <t>SPA01-SaoPaulo-SP</t>
  </si>
  <si>
    <t>06.626.253/0203-49</t>
  </si>
  <si>
    <t>SPA15-ConsCarrao-SP</t>
  </si>
  <si>
    <t>06.626.253/0204-20</t>
  </si>
  <si>
    <t>SAL15-RVermelho-BA</t>
  </si>
  <si>
    <t>06.626.253/0205-00</t>
  </si>
  <si>
    <t>SPA03-Angelica-SP</t>
  </si>
  <si>
    <t>06.626.253/0206-91</t>
  </si>
  <si>
    <t>SPA04-Lavandisca-SP</t>
  </si>
  <si>
    <t>06.626.253/0207-72</t>
  </si>
  <si>
    <t>JPE10-Bancarios-PB</t>
  </si>
  <si>
    <t>06.626.253/0208-53</t>
  </si>
  <si>
    <t>SPA02-Lapa-SP</t>
  </si>
  <si>
    <t>06.626.253/0209-34</t>
  </si>
  <si>
    <t>SPA35-VitalBrasil-SP</t>
  </si>
  <si>
    <t>06.626.253/0210-78</t>
  </si>
  <si>
    <t>SPA41-Sapopemba-SP</t>
  </si>
  <si>
    <t>06.626.253/0211-59</t>
  </si>
  <si>
    <t>CTD01-Catanduva-SP</t>
  </si>
  <si>
    <t>06.626.253/0212-30</t>
  </si>
  <si>
    <t>SPA47-Pirituba-SP</t>
  </si>
  <si>
    <t>06.626.253/0213-10</t>
  </si>
  <si>
    <t>SPA05-CardosoAlme-SP</t>
  </si>
  <si>
    <t>06.626.253/0214-00</t>
  </si>
  <si>
    <t>NAT09-SalgadoFilh-RN</t>
  </si>
  <si>
    <t>06.626.253/0215-82</t>
  </si>
  <si>
    <t>SPA06-PadreDamiao-SP</t>
  </si>
  <si>
    <t>06.626.253/0216-63</t>
  </si>
  <si>
    <t>SPA07-JoaoRibeiro-SP</t>
  </si>
  <si>
    <t>06.626.253/0217-44</t>
  </si>
  <si>
    <t>SPA08-VieiraMorae-SP</t>
  </si>
  <si>
    <t>06.626.253/0218-25</t>
  </si>
  <si>
    <t>NAT10-BernardoVie-RN</t>
  </si>
  <si>
    <t>06.626.253/0219-06</t>
  </si>
  <si>
    <t>SOB03-BecoCotovel-CE</t>
  </si>
  <si>
    <t>06.626.253/0220-40</t>
  </si>
  <si>
    <t>CBA02-Tiradentes-PR</t>
  </si>
  <si>
    <t>06.626.253/0221-20</t>
  </si>
  <si>
    <t>CBA03-MunhozRoch-PR#</t>
  </si>
  <si>
    <t>06.626.253/0222-01</t>
  </si>
  <si>
    <t>REC51-Prado1-PE</t>
  </si>
  <si>
    <t>06.626.253/0223-92</t>
  </si>
  <si>
    <t>SAL46-SaoCaetano-BA</t>
  </si>
  <si>
    <t>06.626.253/0224-73</t>
  </si>
  <si>
    <t>SPA09-Portugal-SP</t>
  </si>
  <si>
    <t>06.626.253/0225-54</t>
  </si>
  <si>
    <t>CBA01-Curitiba-PR</t>
  </si>
  <si>
    <t>06.626.253/0226-35</t>
  </si>
  <si>
    <t>SPA10-XavierToled-SP</t>
  </si>
  <si>
    <t>06.626.253/0227-16</t>
  </si>
  <si>
    <t>MAN02-DjalmaBati-AM#</t>
  </si>
  <si>
    <t>06.626.253/0228-05</t>
  </si>
  <si>
    <t>CBA07-Champagnat-PR</t>
  </si>
  <si>
    <t>06.626.253/0229-88</t>
  </si>
  <si>
    <t>MAU03-ShMaracanaú-CE</t>
  </si>
  <si>
    <t>06.626.253/0230-11</t>
  </si>
  <si>
    <t>FOR49-SCristovao-CE</t>
  </si>
  <si>
    <t>06.626.253/0231-00</t>
  </si>
  <si>
    <t>REC17-DomFerreira-PE</t>
  </si>
  <si>
    <t>06.626.253/0232-83</t>
  </si>
  <si>
    <t>FOR50-PcaFerreira-CE</t>
  </si>
  <si>
    <t>06.626.253/0233-64</t>
  </si>
  <si>
    <t>FOR51-ShIguatemi2-CE</t>
  </si>
  <si>
    <t>06.626.253/0234-45</t>
  </si>
  <si>
    <t>FOR55-TristaoGonc-CE</t>
  </si>
  <si>
    <t>06.626.253/0235-26</t>
  </si>
  <si>
    <t>FOR53-AlbertoSa-CE</t>
  </si>
  <si>
    <t>06.626.253/0236-07</t>
  </si>
  <si>
    <t>FOR100-BomSucesso-CE</t>
  </si>
  <si>
    <t>06.626.253/0237-98</t>
  </si>
  <si>
    <t>FOR52-AntSales3-CE</t>
  </si>
  <si>
    <t>06.626.253/0238-79</t>
  </si>
  <si>
    <t>LIM01-Limoeiro-CE</t>
  </si>
  <si>
    <t>06.626.253/0239-50</t>
  </si>
  <si>
    <t>ATI01-Aracati-CE#</t>
  </si>
  <si>
    <t>06.626.253/0240-93</t>
  </si>
  <si>
    <t>AJU06-BaraoMaruim-SE</t>
  </si>
  <si>
    <t>06.626.253/0241-74</t>
  </si>
  <si>
    <t>QUI01-Quixada-CE</t>
  </si>
  <si>
    <t>06.626.253/0242-55</t>
  </si>
  <si>
    <t>ITA01-Itapipoca-CE</t>
  </si>
  <si>
    <t>06.626.253/0243-36</t>
  </si>
  <si>
    <t>MAN01-Manaus-AM</t>
  </si>
  <si>
    <t>06.626.253/0244-17</t>
  </si>
  <si>
    <t>AJU25-SaoConrado-SE</t>
  </si>
  <si>
    <t>06.626.253/0245-06</t>
  </si>
  <si>
    <t>EUN02-Tupiniquins-BA</t>
  </si>
  <si>
    <t>06.626.253/0246-89</t>
  </si>
  <si>
    <t>CAM02-ManoelMerce-BA</t>
  </si>
  <si>
    <t>06.626.253/0249-21</t>
  </si>
  <si>
    <t>SPA34-LargodoCafe-SP</t>
  </si>
  <si>
    <t>06.626.253/0250-65</t>
  </si>
  <si>
    <t>CBA04-Bacacheri-PR</t>
  </si>
  <si>
    <t>06.626.253/0251-46</t>
  </si>
  <si>
    <t>CBA05-CapaoRaso-PR</t>
  </si>
  <si>
    <t>06.626.253/0252-27</t>
  </si>
  <si>
    <t>06.626.253/0253-08</t>
  </si>
  <si>
    <t>MOS03-PresDutra-RN#</t>
  </si>
  <si>
    <t>06.626.253/0254-99</t>
  </si>
  <si>
    <t>BAY01-Bayeux-PB#</t>
  </si>
  <si>
    <t>06.626.253/0255-70</t>
  </si>
  <si>
    <t>RIO01-RioJaneiro-RJ</t>
  </si>
  <si>
    <t>06.626.253/0256-50</t>
  </si>
  <si>
    <t>SBC01-SaoBernardo-SP</t>
  </si>
  <si>
    <t>06.626.253/0257-31</t>
  </si>
  <si>
    <t>SPA11-VilaMaria-SP</t>
  </si>
  <si>
    <t>06.626.253/0258-12</t>
  </si>
  <si>
    <t>JCA01-JoaoCamara-RN</t>
  </si>
  <si>
    <t>06.626.253/0259-01</t>
  </si>
  <si>
    <t>JPE11-Bessa-PB</t>
  </si>
  <si>
    <t>06.626.253/0260-37</t>
  </si>
  <si>
    <t>FOR120-RogacLeite-CE</t>
  </si>
  <si>
    <t>06.626.253/0261-18</t>
  </si>
  <si>
    <t>NAT11-Jaguarari-RN#</t>
  </si>
  <si>
    <t>06.626.253/0262-07</t>
  </si>
  <si>
    <t>CBA06-Batel-PR</t>
  </si>
  <si>
    <t>06.626.253/0263-80</t>
  </si>
  <si>
    <t>BJS01-BrejoSanto-CE#</t>
  </si>
  <si>
    <t>SLU34-Anil2-MA</t>
  </si>
  <si>
    <t>06.626.253/0265-41</t>
  </si>
  <si>
    <t>NAT13-TomazLand2-RN#</t>
  </si>
  <si>
    <t>06.626.253/0266-22</t>
  </si>
  <si>
    <t>SPA32-GentilMoura-SP</t>
  </si>
  <si>
    <t>06.626.253/0267-03</t>
  </si>
  <si>
    <t>BEL06-Cremacao-PA</t>
  </si>
  <si>
    <t>06.626.253/0268-94</t>
  </si>
  <si>
    <t>SLU11-SFrancisco-MA</t>
  </si>
  <si>
    <t>06.626.253/0269-75</t>
  </si>
  <si>
    <t>NAT12-CelEstevam-RN#</t>
  </si>
  <si>
    <t>06.626.253/0270-09</t>
  </si>
  <si>
    <t>SAL44-LargoTanqu-BA#</t>
  </si>
  <si>
    <t>06.626.253/0271-90</t>
  </si>
  <si>
    <t>CGR03-PcaBandeira-PB</t>
  </si>
  <si>
    <t>06.626.253/0272-70</t>
  </si>
  <si>
    <t>RIO03-DiasCruz-RJ#</t>
  </si>
  <si>
    <t>06.626.253/0273-51</t>
  </si>
  <si>
    <t>RIO02-Copacabana-RJ</t>
  </si>
  <si>
    <t>06.626.253/0274-32</t>
  </si>
  <si>
    <t>SPA12-OscarFreire-SP</t>
  </si>
  <si>
    <t>06.626.253/0275-13</t>
  </si>
  <si>
    <t>MAC09-JoseLages-AL#</t>
  </si>
  <si>
    <t>06.626.253/0276-02</t>
  </si>
  <si>
    <t>SPA13-BomParto-SP</t>
  </si>
  <si>
    <t>06.626.253/0277-85</t>
  </si>
  <si>
    <t>RIO04-DasAmericas-RJ</t>
  </si>
  <si>
    <t>06.626.253/0278-66</t>
  </si>
  <si>
    <t>CON01-CoelhoNeto-MA</t>
  </si>
  <si>
    <t>06.626.253/0280-80</t>
  </si>
  <si>
    <t>FLO01-Floripa-SC</t>
  </si>
  <si>
    <t>06.626.253/0281-61</t>
  </si>
  <si>
    <t>FOR99-MistHull2-CE#</t>
  </si>
  <si>
    <t>06.626.253/0283-23</t>
  </si>
  <si>
    <t>JBA01-Juazeiro-BA#</t>
  </si>
  <si>
    <t>06.626.253/0284-04</t>
  </si>
  <si>
    <t>FOR56-ShNorthSho2-CE</t>
  </si>
  <si>
    <t>06.626.253/0285-95</t>
  </si>
  <si>
    <t>SAL48-Uruguai-BA</t>
  </si>
  <si>
    <t>06.626.253/0286-76</t>
  </si>
  <si>
    <t>IMP01-Imperatriz-MA#</t>
  </si>
  <si>
    <t>06.626.253/0287-57</t>
  </si>
  <si>
    <t>SJO01-SaoJose-SC</t>
  </si>
  <si>
    <t>06.626.253/0288-38</t>
  </si>
  <si>
    <t>VIT01-Vitoria-ES</t>
  </si>
  <si>
    <t>06.626.253/0289-19</t>
  </si>
  <si>
    <t>GOI01-Goiania-GO#</t>
  </si>
  <si>
    <t>06.626.253/0290-52</t>
  </si>
  <si>
    <t>TIM01-Timon-MA</t>
  </si>
  <si>
    <t>06.626.253/0291-33</t>
  </si>
  <si>
    <t>JOI01-Joinville-SC</t>
  </si>
  <si>
    <t>06.626.253/0292-14</t>
  </si>
  <si>
    <t>SBO02-JGoncalves-BA</t>
  </si>
  <si>
    <t>06.626.253/0293-03</t>
  </si>
  <si>
    <t>MAE01-Macae-RJ</t>
  </si>
  <si>
    <t>06.626.253/0294-86</t>
  </si>
  <si>
    <t>BHO01-BHorizonte-MG</t>
  </si>
  <si>
    <t>06.626.253/0295-67</t>
  </si>
  <si>
    <t>VIL04-PraiaCosta-ES</t>
  </si>
  <si>
    <t>06.626.253/0296-48</t>
  </si>
  <si>
    <t>PBA01-Parnaiba-PI</t>
  </si>
  <si>
    <t>06.626.253/0297-29</t>
  </si>
  <si>
    <t>CAX01-Caxias-MA</t>
  </si>
  <si>
    <t>06.626.253/0298-00</t>
  </si>
  <si>
    <t>MAN03-AutazMirim-AM</t>
  </si>
  <si>
    <t>06.626.253/0300-69</t>
  </si>
  <si>
    <t>CGD01-CampoGrande-MS</t>
  </si>
  <si>
    <t>06.626.253/0301-40</t>
  </si>
  <si>
    <t>CUI01-Cuiaba-MT#</t>
  </si>
  <si>
    <t>06.626.253/0302-20</t>
  </si>
  <si>
    <t>OLI08-Guadalupe-PE</t>
  </si>
  <si>
    <t>06.626.253/0303-01</t>
  </si>
  <si>
    <t>GOI02-StrCentral-GO</t>
  </si>
  <si>
    <t>06.626.253/0304-92</t>
  </si>
  <si>
    <t>BSB01-Brasilia-DF</t>
  </si>
  <si>
    <t>06.626.253/0305-73</t>
  </si>
  <si>
    <t>UBE13-Morumbi-MG</t>
  </si>
  <si>
    <t>06.626.253/0306-54</t>
  </si>
  <si>
    <t>POV01-PortoVelho-RO</t>
  </si>
  <si>
    <t>06.626.253/0307-35</t>
  </si>
  <si>
    <t>PAL01-Palmas-TO</t>
  </si>
  <si>
    <t>06.626.253/0308-16</t>
  </si>
  <si>
    <t>JUF01-JuizdeFora-MG</t>
  </si>
  <si>
    <t>06.626.253/0309-05</t>
  </si>
  <si>
    <t>ARN01-Ararangua-SC</t>
  </si>
  <si>
    <t>06.626.253/0310-30</t>
  </si>
  <si>
    <t>UBE01-Uberlandia-MG</t>
  </si>
  <si>
    <t>06.626.253/0311-11</t>
  </si>
  <si>
    <t>INH02-BernSayao-GO</t>
  </si>
  <si>
    <t>06.626.253/0312-00</t>
  </si>
  <si>
    <t>UBR01-Uberaba-MG</t>
  </si>
  <si>
    <t>06.626.253/0313-83</t>
  </si>
  <si>
    <t>RBR01-Brasil-AC#</t>
  </si>
  <si>
    <t>06.626.253/0314-64</t>
  </si>
  <si>
    <t>MAC10-Tabuleiro-AL#</t>
  </si>
  <si>
    <t>06.626.253/0315-45</t>
  </si>
  <si>
    <t>BSB02-Taguatinga-DF</t>
  </si>
  <si>
    <t>06.626.253/0316-26</t>
  </si>
  <si>
    <t>CAR01-Cariacica-ES</t>
  </si>
  <si>
    <t>06.626.253/0317-07</t>
  </si>
  <si>
    <t>ITB01-Itabaiana-SE</t>
  </si>
  <si>
    <t>06.626.253/0318-98</t>
  </si>
  <si>
    <t>CPN01-Campinas-SP</t>
  </si>
  <si>
    <t>06.626.253/0319-79</t>
  </si>
  <si>
    <t>SUZ01-Suzano-SP</t>
  </si>
  <si>
    <t>06.626.253/0320-02</t>
  </si>
  <si>
    <t>LON01-Londrina-PR</t>
  </si>
  <si>
    <t>06.626.253/0321-93</t>
  </si>
  <si>
    <t>SJC01-SJCampos-SP</t>
  </si>
  <si>
    <t>06.626.253/0322-74</t>
  </si>
  <si>
    <t>06.626.253/0323-55</t>
  </si>
  <si>
    <t>BHO02-AvContorno-MG</t>
  </si>
  <si>
    <t>06.626.253/0324-36</t>
  </si>
  <si>
    <t>GOI03-StrBueno-GO#</t>
  </si>
  <si>
    <t>06.626.253/0325-17</t>
  </si>
  <si>
    <t>IMA01-Iturama-MG</t>
  </si>
  <si>
    <t>06.626.253/0326-06</t>
  </si>
  <si>
    <t>TAU01-Taubate-SP</t>
  </si>
  <si>
    <t>06.626.253/0327-89</t>
  </si>
  <si>
    <t>BOV01-BoaVista-RR#</t>
  </si>
  <si>
    <t>06.626.253/0328-60</t>
  </si>
  <si>
    <t>SER01-Serra-ES</t>
  </si>
  <si>
    <t>06.626.253/0329-40</t>
  </si>
  <si>
    <t>BAL01-BCamboriu-SC</t>
  </si>
  <si>
    <t>06.626.253/0330-84</t>
  </si>
  <si>
    <t>TUT01-Tutoia-MA</t>
  </si>
  <si>
    <t>06.626.253/0331-65</t>
  </si>
  <si>
    <t>SJO02-Barreiros-SC</t>
  </si>
  <si>
    <t>06.626.253/0332-46</t>
  </si>
  <si>
    <t>AGA01-Araguaina-TO</t>
  </si>
  <si>
    <t>06.626.253/0333-27</t>
  </si>
  <si>
    <t>RIO05-PradoJunior-RJ</t>
  </si>
  <si>
    <t>06.626.253/0334-08</t>
  </si>
  <si>
    <t>POA01-PortoAlegre-RS</t>
  </si>
  <si>
    <t>06.626.253/0335-99</t>
  </si>
  <si>
    <t>NAT14-HermesFonse-RN</t>
  </si>
  <si>
    <t>06.626.253/0336-70</t>
  </si>
  <si>
    <t>BSB02-AsaNorte-DF</t>
  </si>
  <si>
    <t>06.626.253/0337-50</t>
  </si>
  <si>
    <t>CPN02-FcoGlicerio-SP</t>
  </si>
  <si>
    <t>06.626.253/0338-31</t>
  </si>
  <si>
    <t>MCP01-Macapa-AP</t>
  </si>
  <si>
    <t>06.626.253/0339-12</t>
  </si>
  <si>
    <t>GOI18-AveContorno-GO</t>
  </si>
  <si>
    <t>06.626.253/0341-37</t>
  </si>
  <si>
    <t>FLR01-Floriano-PI</t>
  </si>
  <si>
    <t>06.626.253/0342-18</t>
  </si>
  <si>
    <t>RIO06-IlhaGoverna-RJ</t>
  </si>
  <si>
    <t>06.626.253/0343-07</t>
  </si>
  <si>
    <t>BOM01-BomConselho-PE</t>
  </si>
  <si>
    <t>06.626.253/0344-80</t>
  </si>
  <si>
    <t>PAL02-PDiretorNor-TO</t>
  </si>
  <si>
    <t>06.626.253/0345-60</t>
  </si>
  <si>
    <t>BEL07-Marambaia-PA</t>
  </si>
  <si>
    <t>06.626.253/0346-41</t>
  </si>
  <si>
    <t>GOI05-StrCampinas-GO</t>
  </si>
  <si>
    <t>06.626.253/0347-22</t>
  </si>
  <si>
    <t>SPA14-ClodAmazona-SP</t>
  </si>
  <si>
    <t>06.626.253/0348-03</t>
  </si>
  <si>
    <t>ALG01-Alagoinhas-BA</t>
  </si>
  <si>
    <t>06.626.253/0349-94</t>
  </si>
  <si>
    <t>CGD02-VilaCidade-MS</t>
  </si>
  <si>
    <t>06.626.253/0350-28</t>
  </si>
  <si>
    <t>CLT01-Colatina-ES</t>
  </si>
  <si>
    <t>06.626.253/0351-09</t>
  </si>
  <si>
    <t>CMP01-CGoytacazes-RJ</t>
  </si>
  <si>
    <t>06.626.253/0352-90</t>
  </si>
  <si>
    <t>LAJ01-Lajedo-PE</t>
  </si>
  <si>
    <t>06.626.253/0353-70</t>
  </si>
  <si>
    <t>UMU01-Umuarama-PR</t>
  </si>
  <si>
    <t>06.626.253/0354-51</t>
  </si>
  <si>
    <t>CTG01-Contagem-MG</t>
  </si>
  <si>
    <t>06.626.253/0355-32</t>
  </si>
  <si>
    <t>DVP01-Divinopolis-MG</t>
  </si>
  <si>
    <t>06.626.253/0356-13</t>
  </si>
  <si>
    <t>POA02-MeninoDeus-RS</t>
  </si>
  <si>
    <t>06.626.253/0357-02</t>
  </si>
  <si>
    <t>RIO07-Penha-RJ</t>
  </si>
  <si>
    <t>06.626.253/0358-85</t>
  </si>
  <si>
    <t>STS01-Santos-SP</t>
  </si>
  <si>
    <t>06.626.253/0359-66</t>
  </si>
  <si>
    <t>JPA01-JiParana-RO</t>
  </si>
  <si>
    <t>06.626.253/0360-08</t>
  </si>
  <si>
    <t>JQE01-Jequie-BA</t>
  </si>
  <si>
    <t>06.626.253/0361-80</t>
  </si>
  <si>
    <t>BHO03-Praca7-MG</t>
  </si>
  <si>
    <t>06.626.253/0362-61</t>
  </si>
  <si>
    <t>MAN04-Cachoeirinh-AM</t>
  </si>
  <si>
    <t>06.626.253/0363-42</t>
  </si>
  <si>
    <t>NSS01-NSSocorro-SE</t>
  </si>
  <si>
    <t>06.626.253/0364-23</t>
  </si>
  <si>
    <t>ATS01-Altos-PI</t>
  </si>
  <si>
    <t>06.626.253/0365-04</t>
  </si>
  <si>
    <t>STI01-SantaInes-MA</t>
  </si>
  <si>
    <t>06.626.253/0366-95</t>
  </si>
  <si>
    <t>MCL05-FranGaetani-MG</t>
  </si>
  <si>
    <t>06.626.253/0367-76</t>
  </si>
  <si>
    <t>ARG01-Araguari-MG</t>
  </si>
  <si>
    <t>06.626.253/0368-57</t>
  </si>
  <si>
    <t>BHO03-PdeEustaqui-MG</t>
  </si>
  <si>
    <t>06.626.253/0369-38</t>
  </si>
  <si>
    <t>SJR01-SJRibamar-MA</t>
  </si>
  <si>
    <t>06.626.253/0371-52</t>
  </si>
  <si>
    <t>VDC01-ShConqSul-BA</t>
  </si>
  <si>
    <t>06.626.253/0372-33</t>
  </si>
  <si>
    <t>REC19-SantoAmaro-PE</t>
  </si>
  <si>
    <t>06.626.253/0373-14</t>
  </si>
  <si>
    <t>LGP01-LagodaPedra-MA</t>
  </si>
  <si>
    <t>06.626.253/0374-03</t>
  </si>
  <si>
    <t>LON02-Vitoria-PR</t>
  </si>
  <si>
    <t>06.626.253/0375-86</t>
  </si>
  <si>
    <t>NAT15-PontaNegra-RN</t>
  </si>
  <si>
    <t>06.626.253/0376-67</t>
  </si>
  <si>
    <t>UBE05-StaMonica-MG#</t>
  </si>
  <si>
    <t>06.626.253/0377-48</t>
  </si>
  <si>
    <t>REC20-IlhaLeite-PE#</t>
  </si>
  <si>
    <t>06.626.253/0378-29</t>
  </si>
  <si>
    <t>CTS01-Crateus-CE#</t>
  </si>
  <si>
    <t>06.626.253/0380-43</t>
  </si>
  <si>
    <t>ANA03-CidadeNova-PA</t>
  </si>
  <si>
    <t>06.626.253/0381-24</t>
  </si>
  <si>
    <t>BOV02-AtaideTeive-RR</t>
  </si>
  <si>
    <t>06.626.253/0382-05</t>
  </si>
  <si>
    <t>BSB10-AsaNorte2-DF</t>
  </si>
  <si>
    <t>06.626.253/0383-96</t>
  </si>
  <si>
    <t>NIT01-Niteroi-RJ</t>
  </si>
  <si>
    <t>06.626.253/0384-77</t>
  </si>
  <si>
    <t>RDO01-RiodasOstra-RJ</t>
  </si>
  <si>
    <t>06.626.253/0385-58</t>
  </si>
  <si>
    <t>CPR01-CarmoParana-MG</t>
  </si>
  <si>
    <t>06.626.253/0386-39</t>
  </si>
  <si>
    <t>UBR05-PrudeMorais-MG</t>
  </si>
  <si>
    <t>06.626.253/0387-10</t>
  </si>
  <si>
    <t>POV02-Jatuarana-RO</t>
  </si>
  <si>
    <t>06.626.253/0388-09</t>
  </si>
  <si>
    <t>BAC01-Bacabal-MA</t>
  </si>
  <si>
    <t>06.626.253/0389-81</t>
  </si>
  <si>
    <t>SOR02-JdVergueiro-SP</t>
  </si>
  <si>
    <t>06.626.253/0390-15</t>
  </si>
  <si>
    <t>SOR01-Sorocaba-SP</t>
  </si>
  <si>
    <t>06.626.253/0391-04</t>
  </si>
  <si>
    <t>MAR01-Maraba-PA#</t>
  </si>
  <si>
    <t>06.626.253/0392-87</t>
  </si>
  <si>
    <t>MOS04-JdaEscocia-RN#</t>
  </si>
  <si>
    <t>06.626.253/0393-68</t>
  </si>
  <si>
    <t>SAL17-Ondina-BA</t>
  </si>
  <si>
    <t>06.626.253/0394-49</t>
  </si>
  <si>
    <t>CRI01-Criciuma-SC</t>
  </si>
  <si>
    <t>06.626.253/0395-20</t>
  </si>
  <si>
    <t>CBF01-CaboFrio-RJ</t>
  </si>
  <si>
    <t>06.626.253/0396-00</t>
  </si>
  <si>
    <t>BLU01-Blumenau-SC</t>
  </si>
  <si>
    <t>06.626.253/0397-91</t>
  </si>
  <si>
    <t>VIT02-JdCamburi-ES#</t>
  </si>
  <si>
    <t>06.626.253/0398-72</t>
  </si>
  <si>
    <t>VIL01-VilaVelha-ES</t>
  </si>
  <si>
    <t>06.626.253/0399-53</t>
  </si>
  <si>
    <t>JGU13-CuradoII-PE</t>
  </si>
  <si>
    <t>RBR02-NacoesUnida-AC</t>
  </si>
  <si>
    <t>06.626.253/0401-02</t>
  </si>
  <si>
    <t>MCP02-Buritizal-AP#</t>
  </si>
  <si>
    <t>06.626.253/0402-93</t>
  </si>
  <si>
    <t>GUR01-Gurupi-TO</t>
  </si>
  <si>
    <t>06.626.253/0403-74</t>
  </si>
  <si>
    <t>DRD01-Dourados-MS</t>
  </si>
  <si>
    <t>06.626.253/0404-55</t>
  </si>
  <si>
    <t>SPA16-Bonfiglioli-SP</t>
  </si>
  <si>
    <t>06.626.253/0405-36</t>
  </si>
  <si>
    <t>ARR01-Araraquara-SP</t>
  </si>
  <si>
    <t>06.626.253/0406-17</t>
  </si>
  <si>
    <t>GOI04-StrLeste-GO#</t>
  </si>
  <si>
    <t>06.626.253/0408-89</t>
  </si>
  <si>
    <t>BHO04-PadreRolim-MG#</t>
  </si>
  <si>
    <t>06.626.253/0409-60</t>
  </si>
  <si>
    <t>ILH01-Ilheus-BA#</t>
  </si>
  <si>
    <t>06.626.253/0410-01</t>
  </si>
  <si>
    <t>BOV03-VilleRoy-RR</t>
  </si>
  <si>
    <t>06.626.253/0412-65</t>
  </si>
  <si>
    <t>SLU25-Calhau2-MA</t>
  </si>
  <si>
    <t>06.626.253/0413-46</t>
  </si>
  <si>
    <t>GUA01-Guaruja-SP</t>
  </si>
  <si>
    <t>06.626.253/0414-27</t>
  </si>
  <si>
    <t>MAN05-CidadeNova-AM#</t>
  </si>
  <si>
    <t>06.626.253/0416-99</t>
  </si>
  <si>
    <t>BHO07-Barreiro-MG</t>
  </si>
  <si>
    <t>06.626.253/0417-70</t>
  </si>
  <si>
    <t>SPA17-Itaquera-SP</t>
  </si>
  <si>
    <t>06.626.253/0418-50</t>
  </si>
  <si>
    <t>BSB03-AsaSul-DF</t>
  </si>
  <si>
    <t>06.626.253/0419-31</t>
  </si>
  <si>
    <t>GUA02-VilaAlice-SP</t>
  </si>
  <si>
    <t>06.626.253/0420-75</t>
  </si>
  <si>
    <t>RON01-Rondonopoli-MT</t>
  </si>
  <si>
    <t>06.626.253/0421-56</t>
  </si>
  <si>
    <t>COD01-Codo-MA#</t>
  </si>
  <si>
    <t>06.626.253/0422-37</t>
  </si>
  <si>
    <t>RVD01-RioVerde-GO#</t>
  </si>
  <si>
    <t>06.626.253/0423-18</t>
  </si>
  <si>
    <t>ABA01-Abaetetuba-PA</t>
  </si>
  <si>
    <t>06.626.253/0424-07</t>
  </si>
  <si>
    <t>MAC11-Feitosa-AL</t>
  </si>
  <si>
    <t>06.626.253/0425-80</t>
  </si>
  <si>
    <t>PTM01-PatosMinas-MG</t>
  </si>
  <si>
    <t>06.626.253/0426-60</t>
  </si>
  <si>
    <t>STE01-SeteLagoas-MG</t>
  </si>
  <si>
    <t>06.626.253/0427-41</t>
  </si>
  <si>
    <t>BAR01-Barreiras-BA</t>
  </si>
  <si>
    <t>06.626.253/0428-22</t>
  </si>
  <si>
    <t>CAD01-Cabedelo-PB#</t>
  </si>
  <si>
    <t>06.626.253/0429-03</t>
  </si>
  <si>
    <t>JPE12-Bancarios2-PB#</t>
  </si>
  <si>
    <t>06.626.253/0430-47</t>
  </si>
  <si>
    <t>IUT01-Ituiutaba-MG#</t>
  </si>
  <si>
    <t>06.626.253/0431-28</t>
  </si>
  <si>
    <t>ARX01-Araxa-MG#</t>
  </si>
  <si>
    <t>06.626.253/0432-09</t>
  </si>
  <si>
    <t>VIL06-StaLeopoldi-ES</t>
  </si>
  <si>
    <t>06.626.253/0433-90</t>
  </si>
  <si>
    <t>PAT01-Patos-PB</t>
  </si>
  <si>
    <t>06.626.253/0434-70</t>
  </si>
  <si>
    <t>CAN01-Candeias-BA#</t>
  </si>
  <si>
    <t>06.626.253/0435-51</t>
  </si>
  <si>
    <t>ARI01-Ariquemes-RO</t>
  </si>
  <si>
    <t>06.626.253/0436-32</t>
  </si>
  <si>
    <t>SPA18-LinsVascon-SP#</t>
  </si>
  <si>
    <t>06.626.253/0437-13</t>
  </si>
  <si>
    <t>CGD03-Ceara-MS#</t>
  </si>
  <si>
    <t>06.626.253/0438-02</t>
  </si>
  <si>
    <t>VSA01-SantoAntao-PE#</t>
  </si>
  <si>
    <t>06.626.253/0439-85</t>
  </si>
  <si>
    <t>MAN06-Alvorada-AM#</t>
  </si>
  <si>
    <t>06.626.253/0440-19</t>
  </si>
  <si>
    <t>MNP01-Manacapuru-AM</t>
  </si>
  <si>
    <t>06.626.253/0441-08</t>
  </si>
  <si>
    <t>BAU01-Bauru-SP</t>
  </si>
  <si>
    <t>06.626.253/0442-80</t>
  </si>
  <si>
    <t>SAL18-CostaAzul-BA#</t>
  </si>
  <si>
    <t>06.626.253/0443-61</t>
  </si>
  <si>
    <t>PAG01-Paragomina-PA#</t>
  </si>
  <si>
    <t>06.626.253/0444-42</t>
  </si>
  <si>
    <t>MCP06-Tiradentes-AP</t>
  </si>
  <si>
    <t>06.626.253/0445-23</t>
  </si>
  <si>
    <t>BHO05-AbilioMach-MG#</t>
  </si>
  <si>
    <t>06.626.253/0446-04</t>
  </si>
  <si>
    <t>CGD04-13deMaio-MS</t>
  </si>
  <si>
    <t>06.626.253/0447-95</t>
  </si>
  <si>
    <t>FOR59-EdilsonBr-CE#</t>
  </si>
  <si>
    <t>06.626.253/0448-76</t>
  </si>
  <si>
    <t>LFR02-Centro-BA#</t>
  </si>
  <si>
    <t>06.626.253/0449-57</t>
  </si>
  <si>
    <t>FSA04-MaQuiteria-BA#</t>
  </si>
  <si>
    <t>06.626.253/0450-90</t>
  </si>
  <si>
    <t>SFI01-SimoesFilh-BA#</t>
  </si>
  <si>
    <t>06.626.253/0451-71</t>
  </si>
  <si>
    <t>SPA29-Berrini-SP</t>
  </si>
  <si>
    <t>06.626.253/0452-52</t>
  </si>
  <si>
    <t>JPE13-RuiCarnei2-PB#</t>
  </si>
  <si>
    <t>06.626.253/0453-33</t>
  </si>
  <si>
    <t>JPE14-Estados-PB#</t>
  </si>
  <si>
    <t>06.626.253/0454-14</t>
  </si>
  <si>
    <t>ITQ01-Itaquaquece-SP</t>
  </si>
  <si>
    <t>06.626.253/0455-03</t>
  </si>
  <si>
    <t>BRL01-Brasileia-AC</t>
  </si>
  <si>
    <t>06.626.253/0456-86</t>
  </si>
  <si>
    <t>APG01-ApaGoiania-GO</t>
  </si>
  <si>
    <t>06.626.253/0457-67</t>
  </si>
  <si>
    <t>GOI05-StrMarista-GO#</t>
  </si>
  <si>
    <t>06.626.253/0458-48</t>
  </si>
  <si>
    <t>RPT01-RibeiPreto-SP#</t>
  </si>
  <si>
    <t>06.626.253/0459-29</t>
  </si>
  <si>
    <t>SNH01-Serrinha-BA#</t>
  </si>
  <si>
    <t>06.626.253/0460-62</t>
  </si>
  <si>
    <t>SEV01-StoEstevao-BA</t>
  </si>
  <si>
    <t>06.626.253/0461-43</t>
  </si>
  <si>
    <t>DIA01-Diadema-SP</t>
  </si>
  <si>
    <t>06.626.253/0462-24</t>
  </si>
  <si>
    <t>CBA10-CCarvalho-PR</t>
  </si>
  <si>
    <t>06.626.253/0463-05</t>
  </si>
  <si>
    <t>JBA05-BejaminCons-BA</t>
  </si>
  <si>
    <t>06.626.253/0464-96</t>
  </si>
  <si>
    <t>SAL42-AzvdMachado-BA</t>
  </si>
  <si>
    <t>06.626.253/0465-77</t>
  </si>
  <si>
    <t>JUA04-Triangulo-CE#</t>
  </si>
  <si>
    <t>06.626.253/0466-58</t>
  </si>
  <si>
    <t>SAL43-DorivaCaymi-BA</t>
  </si>
  <si>
    <t>06.626.253/0467-39</t>
  </si>
  <si>
    <t>SLU12-Vinhais-MA</t>
  </si>
  <si>
    <t>06.626.253/0468-10</t>
  </si>
  <si>
    <t>BHO11-SantaInes-MG</t>
  </si>
  <si>
    <t>06.626.253/0469-09</t>
  </si>
  <si>
    <t>IPR01-Itaperuna-RJ</t>
  </si>
  <si>
    <t>06.626.253/0470-34</t>
  </si>
  <si>
    <t>PTR01-Petropolis-RJ</t>
  </si>
  <si>
    <t>06.626.253/0471-15</t>
  </si>
  <si>
    <t>LEM01-LEduardo-BA#</t>
  </si>
  <si>
    <t>06.626.253/0472-04</t>
  </si>
  <si>
    <t>SOB04-Junco-CE#</t>
  </si>
  <si>
    <t>06.626.253/0473-87</t>
  </si>
  <si>
    <t>SPA80-MalTito-SP</t>
  </si>
  <si>
    <t>06.626.253/0474-68</t>
  </si>
  <si>
    <t>SPA19-FariaLima-SP</t>
  </si>
  <si>
    <t>06.626.253/0475-49</t>
  </si>
  <si>
    <t>CAC01-Cacoal-RO#</t>
  </si>
  <si>
    <t>06.626.253/0476-20</t>
  </si>
  <si>
    <t>GAR01-Garanhuns-PE</t>
  </si>
  <si>
    <t>06.626.253/0477-00</t>
  </si>
  <si>
    <t>PLH01-Palhoca-SC</t>
  </si>
  <si>
    <t>06.626.253/0478-91</t>
  </si>
  <si>
    <t>PRP01-PresPrudent-SP</t>
  </si>
  <si>
    <t>06.626.253/0479-72</t>
  </si>
  <si>
    <t>VLN01-Vilhena-RO#</t>
  </si>
  <si>
    <t>06.626.253/0481-97</t>
  </si>
  <si>
    <t>MCP03-Guanabara-AP#</t>
  </si>
  <si>
    <t>06.626.253/0482-78</t>
  </si>
  <si>
    <t>STL01-SerTalhada-PE#</t>
  </si>
  <si>
    <t>06.626.253/0483-59</t>
  </si>
  <si>
    <t>CRU09-BSFrancisco-PE</t>
  </si>
  <si>
    <t>06.626.253/0484-30</t>
  </si>
  <si>
    <t>STM01-Santarem-PA</t>
  </si>
  <si>
    <t>06.626.253/0485-10</t>
  </si>
  <si>
    <t>06.626.253/0486-00</t>
  </si>
  <si>
    <t>SOU01-Sousa-PB#</t>
  </si>
  <si>
    <t>06.626.253/0487-82</t>
  </si>
  <si>
    <t>RBR03-Bosque-AC</t>
  </si>
  <si>
    <t>06.626.253/0488-63</t>
  </si>
  <si>
    <t>POS01-PortoSegur-BA#</t>
  </si>
  <si>
    <t>06.626.253/0489-44</t>
  </si>
  <si>
    <t>SPA39-OlivFreire-SP</t>
  </si>
  <si>
    <t>06.626.253/0490-88</t>
  </si>
  <si>
    <t>FOR60-ChicoLemos-CE#</t>
  </si>
  <si>
    <t>06.626.253/0491-69</t>
  </si>
  <si>
    <t>ARC01-ArcoVerde-PE#</t>
  </si>
  <si>
    <t>06.626.253/0492-40</t>
  </si>
  <si>
    <t>IMP02-SMoreira-MA#</t>
  </si>
  <si>
    <t>06.626.253/0493-20</t>
  </si>
  <si>
    <t>CUI02-IsaacPovoa-MT#</t>
  </si>
  <si>
    <t>06.626.253/0494-01</t>
  </si>
  <si>
    <t>EUS01-Eusebio-CE#</t>
  </si>
  <si>
    <t>06.626.253/0495-92</t>
  </si>
  <si>
    <t>VAL01-Valenca-BA#</t>
  </si>
  <si>
    <t>06.626.253/0496-73</t>
  </si>
  <si>
    <t>FSA05-Caseb-BA#</t>
  </si>
  <si>
    <t>06.626.253/0497-54</t>
  </si>
  <si>
    <t>SAL45-Periperi-BA</t>
  </si>
  <si>
    <t>06.626.253/0498-35</t>
  </si>
  <si>
    <t>CBA09-RepArgentin-PR</t>
  </si>
  <si>
    <t>06.626.253/0499-16</t>
  </si>
  <si>
    <t>GOI06-StrSul-GO#</t>
  </si>
  <si>
    <t>06.626.253/0500-94</t>
  </si>
  <si>
    <t>GPR01-Guarapari-ES</t>
  </si>
  <si>
    <t>06.626.253/0501-75</t>
  </si>
  <si>
    <t>SPA20-CampoLimpo-SP</t>
  </si>
  <si>
    <t>06.626.253/0502-56</t>
  </si>
  <si>
    <t>SPA24-Pamplona-SP</t>
  </si>
  <si>
    <t>06.626.253/0503-37</t>
  </si>
  <si>
    <t>SLU13-CidadeOper-MA</t>
  </si>
  <si>
    <t>06.626.253/0504-18</t>
  </si>
  <si>
    <t>AGA02-SaoJoao-TO#</t>
  </si>
  <si>
    <t>06.626.253/0505-07</t>
  </si>
  <si>
    <t>MAN05-Adrianopol-AM#</t>
  </si>
  <si>
    <t>06.626.253/0506-80</t>
  </si>
  <si>
    <t>POP01-PontaPora-MS</t>
  </si>
  <si>
    <t>06.626.253/0507-60</t>
  </si>
  <si>
    <t>UBE02-15Novembro-MG</t>
  </si>
  <si>
    <t>06.626.253/0508-41</t>
  </si>
  <si>
    <t>ACA01-Acailandia-MA</t>
  </si>
  <si>
    <t>06.626.253/0509-22</t>
  </si>
  <si>
    <t>TUB01-Tubarao-SC#</t>
  </si>
  <si>
    <t>06.626.253/0510-66</t>
  </si>
  <si>
    <t>NAT16-SaoJose-RN#</t>
  </si>
  <si>
    <t>06.626.253/0511-47</t>
  </si>
  <si>
    <t>SFI02-WashingtoL-BA</t>
  </si>
  <si>
    <t>06.626.253/0512-28</t>
  </si>
  <si>
    <t>CGD05-StaDorothe-MS#</t>
  </si>
  <si>
    <t>nota</t>
  </si>
  <si>
    <t>CGD06-Guanandi-MS#</t>
  </si>
  <si>
    <t>06.626.253/0514-90</t>
  </si>
  <si>
    <t>GOV01-GValadares-MG#</t>
  </si>
  <si>
    <t>06.626.253/0515-70</t>
  </si>
  <si>
    <t>FOR61-Expedicion-CE#</t>
  </si>
  <si>
    <t>06.626.253/0516-51</t>
  </si>
  <si>
    <t>POA03-LimaeSilva-RS</t>
  </si>
  <si>
    <t>06.626.253/0517-32</t>
  </si>
  <si>
    <t>AJU07-Laranjeiras-SE</t>
  </si>
  <si>
    <t>06.626.253/0518-13</t>
  </si>
  <si>
    <t>VAR01-VarzeaGran-MT#</t>
  </si>
  <si>
    <t>06.626.253/0519-02</t>
  </si>
  <si>
    <t>IGU02-Veneza-CE#</t>
  </si>
  <si>
    <t>06.626.253/0520-38</t>
  </si>
  <si>
    <t>JPA02-MarRondon-RO</t>
  </si>
  <si>
    <t>06.626.253/0521-19</t>
  </si>
  <si>
    <t>CRS01-CruzeiroSul-AC</t>
  </si>
  <si>
    <t>06.626.253/0522-08</t>
  </si>
  <si>
    <t>PAF01-PauloAfons-BA#</t>
  </si>
  <si>
    <t>06.626.253/0523-80</t>
  </si>
  <si>
    <t>SRP01-SJRioPreto-SP</t>
  </si>
  <si>
    <t>06.626.253/0524-61</t>
  </si>
  <si>
    <t>NAT17-RomualdoGa-RN#</t>
  </si>
  <si>
    <t>06.626.253/0525-42</t>
  </si>
  <si>
    <t>FLO02-Ingleses-SC</t>
  </si>
  <si>
    <t>06.626.253/0526-23</t>
  </si>
  <si>
    <t>SMM01-SaoMateus-MA</t>
  </si>
  <si>
    <t>06.626.253/0527-04</t>
  </si>
  <si>
    <t>SIA01-SantanaIpa-AL</t>
  </si>
  <si>
    <t>06.626.253/0528-95</t>
  </si>
  <si>
    <t>ITR01-Itumbiara-GO#</t>
  </si>
  <si>
    <t>06.626.253/0529-76</t>
  </si>
  <si>
    <t>BHO06-Planalto-MG</t>
  </si>
  <si>
    <t>06.626.253/0530-00</t>
  </si>
  <si>
    <t>PBA02-LimaRebelo-PI</t>
  </si>
  <si>
    <t>06.626.253/0531-90</t>
  </si>
  <si>
    <t>RIO08-DiasCruz2-RJ#</t>
  </si>
  <si>
    <t>06.626.253/0532-71</t>
  </si>
  <si>
    <t>BSB04-Samambaia-DF</t>
  </si>
  <si>
    <t>06.626.253/0533-52</t>
  </si>
  <si>
    <t>TRE01-TresLagoas-MS#</t>
  </si>
  <si>
    <t>06.626.253/0534-33</t>
  </si>
  <si>
    <t>SIN01-Sinop-MT</t>
  </si>
  <si>
    <t>06.626.253/0535-14</t>
  </si>
  <si>
    <t>CGR07-AlmBarroso-PB</t>
  </si>
  <si>
    <t>06.626.253/0536-03</t>
  </si>
  <si>
    <t>BSB11-AsaSul3-DF</t>
  </si>
  <si>
    <t>06.626.253/0537-86</t>
  </si>
  <si>
    <t>UBE03-JFonseca-MG#</t>
  </si>
  <si>
    <t>06.626.253/0538-67</t>
  </si>
  <si>
    <t>06.626.253/0539-48</t>
  </si>
  <si>
    <t>COF01-CFabriciano-MG</t>
  </si>
  <si>
    <t>06.626.253/0540-81</t>
  </si>
  <si>
    <t>SCC01-Capibaribe-PE#</t>
  </si>
  <si>
    <t>06.626.253/0541-62</t>
  </si>
  <si>
    <t>06.626.253/0542-43</t>
  </si>
  <si>
    <t>SPA21-SilvaBueno-SP</t>
  </si>
  <si>
    <t>06.626.253/0543-24</t>
  </si>
  <si>
    <t>PTA02-Janga-PE#</t>
  </si>
  <si>
    <t>06.626.253/0544-05</t>
  </si>
  <si>
    <t>GRU02-PresDutra-SP</t>
  </si>
  <si>
    <t>06.626.253/0545-96</t>
  </si>
  <si>
    <t>SGA01-SaoGoncalo-CE#</t>
  </si>
  <si>
    <t>06.626.253/0546-77</t>
  </si>
  <si>
    <t>SLU33-OlhoDagua2-MA</t>
  </si>
  <si>
    <t>06.626.253/0547-58</t>
  </si>
  <si>
    <t>UBE04-Colina-MG#</t>
  </si>
  <si>
    <t>06.626.253/0548-39</t>
  </si>
  <si>
    <t>LIN01-Linhares-ES#</t>
  </si>
  <si>
    <t>06.626.253/0549-10</t>
  </si>
  <si>
    <t>ARA02-DomingoCor-AL#</t>
  </si>
  <si>
    <t>06.626.253/0550-53</t>
  </si>
  <si>
    <t>JUF02-Benfica-MG</t>
  </si>
  <si>
    <t>06.626.253/0551-34</t>
  </si>
  <si>
    <t>CRU03-FreiCaneca-PE#</t>
  </si>
  <si>
    <t>RIB01-Ribeirao-PE</t>
  </si>
  <si>
    <t>06.626.253/0553-04</t>
  </si>
  <si>
    <t>RIO09-Curicica-RJ</t>
  </si>
  <si>
    <t>06.626.253/0554-87</t>
  </si>
  <si>
    <t>SNT01-Santana-AP#</t>
  </si>
  <si>
    <t>06.626.253/0555-68</t>
  </si>
  <si>
    <t>JOI02-AnitaGarib-SC#</t>
  </si>
  <si>
    <t>06.626.253/0556-49</t>
  </si>
  <si>
    <t>BHO06-ShEstacao-MG</t>
  </si>
  <si>
    <t>06.626.253/0557-20</t>
  </si>
  <si>
    <t>MAR02-NovaMaraba-PA</t>
  </si>
  <si>
    <t>06.626.253/0558-00</t>
  </si>
  <si>
    <t>CAT01-Catalao-GO#</t>
  </si>
  <si>
    <t>06.626.253/0559-91</t>
  </si>
  <si>
    <t>PAF03-DelmiroGouv-BA</t>
  </si>
  <si>
    <t>06.626.253/0560-25</t>
  </si>
  <si>
    <t>PSA01-PousoAlegre-MG</t>
  </si>
  <si>
    <t>06.626.253/0561-06</t>
  </si>
  <si>
    <t>SRP02-BadyBassit-SP</t>
  </si>
  <si>
    <t>06.626.253/0562-97</t>
  </si>
  <si>
    <t>MAC12-FernanLim2-AL#</t>
  </si>
  <si>
    <t>06.626.253/0563-78</t>
  </si>
  <si>
    <t>RCL01-RioClaro-SP</t>
  </si>
  <si>
    <t>06.626.253/0564-59</t>
  </si>
  <si>
    <t>REC45-DomFerreir2-PE</t>
  </si>
  <si>
    <t>06.626.253/0565-30</t>
  </si>
  <si>
    <t>FOR62-MaestroLis-CE#</t>
  </si>
  <si>
    <t>06.626.253/0566-10</t>
  </si>
  <si>
    <t>FOR64-Expedicio2-CE#</t>
  </si>
  <si>
    <t>06.626.253/0567-00</t>
  </si>
  <si>
    <t>BAS01-Balsas-MA#</t>
  </si>
  <si>
    <t>06.626.253/0568-82</t>
  </si>
  <si>
    <t>STS02-Gonzaga-SP#</t>
  </si>
  <si>
    <t>06.626.253/0569-63</t>
  </si>
  <si>
    <t>MAN06-Compensa-AM</t>
  </si>
  <si>
    <t>06.626.253/0570-05</t>
  </si>
  <si>
    <t>CNV01-CaldasNova-GO#</t>
  </si>
  <si>
    <t>06.626.253/0571-88</t>
  </si>
  <si>
    <t>GOI07-JdGoias-GO#</t>
  </si>
  <si>
    <t>06.626.253/0572-69</t>
  </si>
  <si>
    <t>CUI03-PicodoAmor-MT</t>
  </si>
  <si>
    <t>06.626.253/0573-40</t>
  </si>
  <si>
    <t>VAP01-Valparaiso-GO#</t>
  </si>
  <si>
    <t>06.626.253/0574-20</t>
  </si>
  <si>
    <t>RED01-Redencao-PA#</t>
  </si>
  <si>
    <t>06.626.253/0575-01</t>
  </si>
  <si>
    <t>CGD15-Parati-MS</t>
  </si>
  <si>
    <t>06.626.253/0577-73</t>
  </si>
  <si>
    <t>TAG02-Centro-DF</t>
  </si>
  <si>
    <t>06.626.253/0578-54</t>
  </si>
  <si>
    <t>JGU04-Piedade3-PE#</t>
  </si>
  <si>
    <t>06.626.253/0580-79</t>
  </si>
  <si>
    <t>CUI04-Alvorada-MT</t>
  </si>
  <si>
    <t>06.626.253/0581-50</t>
  </si>
  <si>
    <t>BIR01-Birigui-SP</t>
  </si>
  <si>
    <t>06.626.253/0582-30</t>
  </si>
  <si>
    <t>MCL03-ArturBernad-MG</t>
  </si>
  <si>
    <t>06.626.253/0583-11</t>
  </si>
  <si>
    <t>SAL19-Imbui-BA#</t>
  </si>
  <si>
    <t>06.626.253/0584-00</t>
  </si>
  <si>
    <t>JAT01-Jatai-GO#</t>
  </si>
  <si>
    <t>06.626.253/0585-83</t>
  </si>
  <si>
    <t>DRD02-MarcelPires-MS</t>
  </si>
  <si>
    <t>06.626.253/0586-64</t>
  </si>
  <si>
    <t>VIL02-HMoscoso-ES</t>
  </si>
  <si>
    <t>06.626.253/0587-45</t>
  </si>
  <si>
    <t>SAL20-StelaMaris-BA#</t>
  </si>
  <si>
    <t>06.626.253/0588-26</t>
  </si>
  <si>
    <t>SAL22-RVermelho2-BA#</t>
  </si>
  <si>
    <t>06.626.253/0589-07</t>
  </si>
  <si>
    <t>CTL01-Castanhal-PA#</t>
  </si>
  <si>
    <t>06.626.253/0590-40</t>
  </si>
  <si>
    <t>SLU32-JdAmerica-MA</t>
  </si>
  <si>
    <t>06.626.253/0591-21</t>
  </si>
  <si>
    <t>SJC02-9deJulho-SP</t>
  </si>
  <si>
    <t>06.626.253/0592-02</t>
  </si>
  <si>
    <t>SCL01-SaoCarlos-SP</t>
  </si>
  <si>
    <t>06.626.253/0593-93</t>
  </si>
  <si>
    <t>CAU03-ShCaucaia-CE</t>
  </si>
  <si>
    <t>06.626.253/0594-74</t>
  </si>
  <si>
    <t>GOI08-StrBueno2-GO#</t>
  </si>
  <si>
    <t>06.626.253/0595-55</t>
  </si>
  <si>
    <t>REC22-JoaoBarros-PE#</t>
  </si>
  <si>
    <t>06.626.253/0596-36</t>
  </si>
  <si>
    <t>REC24-CasaForte2-PE#</t>
  </si>
  <si>
    <t>06.626.253/0597-17</t>
  </si>
  <si>
    <t>LTO01-Lagarto-SE</t>
  </si>
  <si>
    <t>06.626.253/0598-06</t>
  </si>
  <si>
    <t>CRI02-Comerciari-SC#</t>
  </si>
  <si>
    <t>06.626.253/0599-89</t>
  </si>
  <si>
    <t>PIN01-Pinheiro-MA</t>
  </si>
  <si>
    <t>06.626.253/0600-57</t>
  </si>
  <si>
    <t>CMP03-BrAmazonas-RJ</t>
  </si>
  <si>
    <t>06.626.253/0601-38</t>
  </si>
  <si>
    <t>JGU05-Piedade4-PE#</t>
  </si>
  <si>
    <t>MCL01-MontesClaro-MG</t>
  </si>
  <si>
    <t>06.626.253/0603-08</t>
  </si>
  <si>
    <t>GOI09-StrOeste-GO</t>
  </si>
  <si>
    <t>06.626.253/0604-80</t>
  </si>
  <si>
    <t>DAV01-DiasDavila-BA#</t>
  </si>
  <si>
    <t>06.626.253/0605-61</t>
  </si>
  <si>
    <t>CAP01-Capanema-PA</t>
  </si>
  <si>
    <t>06.626.253/0606-42</t>
  </si>
  <si>
    <t>PAL05-PcaGirassol-TO</t>
  </si>
  <si>
    <t>06.626.253/0607-23</t>
  </si>
  <si>
    <t>UBA01-Uba-MG</t>
  </si>
  <si>
    <t>06.626.253/0608-04</t>
  </si>
  <si>
    <t>SAL21-Cajazeiras-BA#</t>
  </si>
  <si>
    <t>06.626.253/0609-95</t>
  </si>
  <si>
    <t>VIT03-PraiadoSua-ES#</t>
  </si>
  <si>
    <t>06.626.253/0610-29</t>
  </si>
  <si>
    <t>FOR66-HumbeMonte-CE#</t>
  </si>
  <si>
    <t>06.626.253/0611-00</t>
  </si>
  <si>
    <t>CPN05-Taquaral-SP</t>
  </si>
  <si>
    <t>06.626.253/0612-90</t>
  </si>
  <si>
    <t>06.626.253/0613-71</t>
  </si>
  <si>
    <t>pedido</t>
  </si>
  <si>
    <t>BEL10-SenadoLemos-PA</t>
  </si>
  <si>
    <t>06.626.253/0614-52</t>
  </si>
  <si>
    <t>BBL01-Barbalha-CE</t>
  </si>
  <si>
    <t>06.626.253/0615-33</t>
  </si>
  <si>
    <t>BEL08-ParqueVerde-PA</t>
  </si>
  <si>
    <t>06.626.253/0617-03</t>
  </si>
  <si>
    <t>RON02-VilaAurora-MT</t>
  </si>
  <si>
    <t>06.626.253/0618-86</t>
  </si>
  <si>
    <t>GOI13-SenadCanedo-GO</t>
  </si>
  <si>
    <t>06.626.253/0619-67</t>
  </si>
  <si>
    <t>BJD01-BeloJardim-PE#</t>
  </si>
  <si>
    <t>06.626.253/0620-09</t>
  </si>
  <si>
    <t>REC23-Arraial-PE#</t>
  </si>
  <si>
    <t>06.626.253/0621-81</t>
  </si>
  <si>
    <t>GMA01-Gama-DF</t>
  </si>
  <si>
    <t>06.626.253/0622-62</t>
  </si>
  <si>
    <t>BSB05-AguasClara-DF#</t>
  </si>
  <si>
    <t>06.626.253/0623-43</t>
  </si>
  <si>
    <t>CBA08-Mossungue-PR#</t>
  </si>
  <si>
    <t>06.626.253/0624-24</t>
  </si>
  <si>
    <t>06.626.253/0625-05</t>
  </si>
  <si>
    <t>SLU15-Angelim-MA</t>
  </si>
  <si>
    <t>06.626.253/0627-77</t>
  </si>
  <si>
    <t>SAL23-Itaigara-BA#</t>
  </si>
  <si>
    <t>06.626.253/0628-58</t>
  </si>
  <si>
    <t>SAL24-Cabula-BA#</t>
  </si>
  <si>
    <t>06.626.253/0629-39</t>
  </si>
  <si>
    <t>SLU14-OlhoDagua-MA</t>
  </si>
  <si>
    <t>06.626.253/0631-53</t>
  </si>
  <si>
    <t>SJR02-GoncalvesD-MA#</t>
  </si>
  <si>
    <t>06.626.253/0632-34</t>
  </si>
  <si>
    <t>SPA22-Belenzinho-SP#</t>
  </si>
  <si>
    <t>06.626.253/0634-04</t>
  </si>
  <si>
    <t>JPE15-Mangabeira2-PB</t>
  </si>
  <si>
    <t>06.626.253/0635-87</t>
  </si>
  <si>
    <t>BSB06-Guara-DF#</t>
  </si>
  <si>
    <t>06.626.253/0636-68</t>
  </si>
  <si>
    <t>IPO01-Ipojuca-PE</t>
  </si>
  <si>
    <t>06.626.253/0637-49</t>
  </si>
  <si>
    <t>CRP01-Carpina-PE</t>
  </si>
  <si>
    <t>06.626.253/0638-20</t>
  </si>
  <si>
    <t>OLI07-GetulioVar2-PE</t>
  </si>
  <si>
    <t>06.626.253/0639-00</t>
  </si>
  <si>
    <t>BRA07-AsaNorte3-DF</t>
  </si>
  <si>
    <t>06.626.253/0640-44</t>
  </si>
  <si>
    <t>RIO10-IlhaGovern2-RJ</t>
  </si>
  <si>
    <t>06.626.253/0641-25</t>
  </si>
  <si>
    <t>FOR67-JoseWalter2-CE</t>
  </si>
  <si>
    <t>06.626.253/0642-06</t>
  </si>
  <si>
    <t>BAU04-Marydota-SP</t>
  </si>
  <si>
    <t>06.626.253/0643-97</t>
  </si>
  <si>
    <t>EST01-Estancia-SE#</t>
  </si>
  <si>
    <t>06.626.253/0644-78</t>
  </si>
  <si>
    <t>AJU08-TancredoNe-SE#</t>
  </si>
  <si>
    <t>06.626.253/0645-59</t>
  </si>
  <si>
    <t>FRA01-Franca-SP</t>
  </si>
  <si>
    <t>06.626.253/0646-30</t>
  </si>
  <si>
    <t>ABL01-AbreuLima-PE#</t>
  </si>
  <si>
    <t>06.626.253/0647-10</t>
  </si>
  <si>
    <t>GOI16-Orion-GO</t>
  </si>
  <si>
    <t>06.626.253/0648-00</t>
  </si>
  <si>
    <t>FOR69-OlivPaiva2-CE#</t>
  </si>
  <si>
    <t>06.626.253/0649-82</t>
  </si>
  <si>
    <t>BAU02-DqCaixias-SP</t>
  </si>
  <si>
    <t>06.626.253/0650-16</t>
  </si>
  <si>
    <t>BHO12-Guaicui-MG</t>
  </si>
  <si>
    <t>06.626.253/0651-05</t>
  </si>
  <si>
    <t>PDI01-PdosIndios-AL#</t>
  </si>
  <si>
    <t>06.626.253/0652-88</t>
  </si>
  <si>
    <t>SGR01-Salgueiro-PE#</t>
  </si>
  <si>
    <t>06.626.253/0653-69</t>
  </si>
  <si>
    <t>PET02-JNabuco-PE#</t>
  </si>
  <si>
    <t>06.626.253/0654-40</t>
  </si>
  <si>
    <t>SLM01-SaoLouMata-PE</t>
  </si>
  <si>
    <t>06.626.253/0655-20</t>
  </si>
  <si>
    <t>PDC01-PocosCaldas-MG</t>
  </si>
  <si>
    <t>06.626.253/0656-01</t>
  </si>
  <si>
    <t>CGS01-Cataguases-MG</t>
  </si>
  <si>
    <t>06.626.253/0657-92</t>
  </si>
  <si>
    <t>JGU06-Prazeres-PE#</t>
  </si>
  <si>
    <t>06.626.253/0658-73</t>
  </si>
  <si>
    <t>RBR05-Brasil2-AC#</t>
  </si>
  <si>
    <t>06.626.253/0659-54</t>
  </si>
  <si>
    <t>MAC13-ShPatio-AL</t>
  </si>
  <si>
    <t>06.626.253/0660-98</t>
  </si>
  <si>
    <t>MUR01-Muriae-MG</t>
  </si>
  <si>
    <t>06.626.253/0661-79</t>
  </si>
  <si>
    <t>JAR01-Jaru-RO</t>
  </si>
  <si>
    <t>06.626.253/0662-50</t>
  </si>
  <si>
    <t>RMO01-RolimMoura-RO</t>
  </si>
  <si>
    <t>06.626.253/0663-30</t>
  </si>
  <si>
    <t>AJU09-PedroPaes-SE#</t>
  </si>
  <si>
    <t>06.626.253/0664-11</t>
  </si>
  <si>
    <t>JUA05-Tiradentes-CE#</t>
  </si>
  <si>
    <t>06.626.253/0665-00</t>
  </si>
  <si>
    <t>FOR71-ShParangaba-CE</t>
  </si>
  <si>
    <t>06.626.253/0667-64</t>
  </si>
  <si>
    <t>CGD07-JulioCasti-MS#</t>
  </si>
  <si>
    <t>06.626.253/0668-45</t>
  </si>
  <si>
    <t>GNA01-Goiana-PE</t>
  </si>
  <si>
    <t>06.626.253/0669-26</t>
  </si>
  <si>
    <t>GRA01-Gravata-PE</t>
  </si>
  <si>
    <t>06.626.253/0670-60</t>
  </si>
  <si>
    <t>SBO01-SdoBonfim-BA#</t>
  </si>
  <si>
    <t>06.626.253/0671-40</t>
  </si>
  <si>
    <t>RBR04-EstdaUsina-AC#</t>
  </si>
  <si>
    <t>06.626.253/0672-21</t>
  </si>
  <si>
    <t>TBU01-Timbauba-PE#</t>
  </si>
  <si>
    <t>06.626.253/0673-02</t>
  </si>
  <si>
    <t>REC25-JdSaoPaulo-PE</t>
  </si>
  <si>
    <t>06.626.253/0674-93</t>
  </si>
  <si>
    <t>MOR01-MoradaNova-CE#</t>
  </si>
  <si>
    <t>06.626.253/0675-74</t>
  </si>
  <si>
    <t>JAC01-Jacobina-BA#</t>
  </si>
  <si>
    <t>06.626.253/0676-55</t>
  </si>
  <si>
    <t>CUI05-Ipiranga-MT#</t>
  </si>
  <si>
    <t>06.626.253/0677-36</t>
  </si>
  <si>
    <t>FOR73-FreiCirilo-CE#</t>
  </si>
  <si>
    <t>06.626.253/0678-17</t>
  </si>
  <si>
    <t>SBE01-SaoBenedit-CE#</t>
  </si>
  <si>
    <t>06.626.253/0680-31</t>
  </si>
  <si>
    <t>SMT01-SaoMateus-ES#</t>
  </si>
  <si>
    <t>06.626.253/0681-12</t>
  </si>
  <si>
    <t>VDC02-VitoriaCon-BA#</t>
  </si>
  <si>
    <t>06.626.253/0682-01</t>
  </si>
  <si>
    <t>FOR72-ShJoquei-CE</t>
  </si>
  <si>
    <t>06.626.253/0683-84</t>
  </si>
  <si>
    <t>ILH02-Pontal-BA#</t>
  </si>
  <si>
    <t>06.626.253/0684-65</t>
  </si>
  <si>
    <t>SPA23-AguaBranca-SP</t>
  </si>
  <si>
    <t>06.626.253/0685-46</t>
  </si>
  <si>
    <t>SLU17-Turu2-MA</t>
  </si>
  <si>
    <t>06.626.253/0686-27</t>
  </si>
  <si>
    <t>SLU16-AnjoGuarda-MA</t>
  </si>
  <si>
    <t>06.626.253/0687-08</t>
  </si>
  <si>
    <t>CHP01-Chapadinha-MA</t>
  </si>
  <si>
    <t>06.626.253/0688-99</t>
  </si>
  <si>
    <t>ITN02-FelixMendo-BA#</t>
  </si>
  <si>
    <t>06.626.253/0689-70</t>
  </si>
  <si>
    <t>ITB02-CuperDorea-SE#</t>
  </si>
  <si>
    <t>06.626.253/0690-03</t>
  </si>
  <si>
    <t>REC26-ErnestoPau-PE#</t>
  </si>
  <si>
    <t>06.626.253/0691-94</t>
  </si>
  <si>
    <t>SLU18-MaranhaoNo-MA#</t>
  </si>
  <si>
    <t>06.626.253/0692-75</t>
  </si>
  <si>
    <t>FOR75-MonsBruno-CE#</t>
  </si>
  <si>
    <t>06.626.253/0693-56</t>
  </si>
  <si>
    <t>PET03-Araripina-PE#</t>
  </si>
  <si>
    <t>06.626.253/0694-37</t>
  </si>
  <si>
    <t>JPE18-ErneGeisel-PB#</t>
  </si>
  <si>
    <t>06.626.253/0695-18</t>
  </si>
  <si>
    <t>JPE17-Mangabeir3-PB#</t>
  </si>
  <si>
    <t>06.626.253/0696-07</t>
  </si>
  <si>
    <t>JPE16-EpitacioP2-PB#</t>
  </si>
  <si>
    <t>06.626.253/0697-80</t>
  </si>
  <si>
    <t>JBA02-StoAntonio-BA</t>
  </si>
  <si>
    <t>06.626.253/0698-60</t>
  </si>
  <si>
    <t>CUI06-VistaAlegr-MT#</t>
  </si>
  <si>
    <t>06.626.253/0699-41</t>
  </si>
  <si>
    <t>CUI07-DomAquino-MT#</t>
  </si>
  <si>
    <t>06.626.253/0700-10</t>
  </si>
  <si>
    <t>ACU01-Acarau-CE</t>
  </si>
  <si>
    <t>06.626.253/0701-09</t>
  </si>
  <si>
    <t>GRB01-Guarabira-PB</t>
  </si>
  <si>
    <t>06.626.253/0702-81</t>
  </si>
  <si>
    <t>MAN09-BolaSuframa-AM</t>
  </si>
  <si>
    <t>06.626.253/0703-62</t>
  </si>
  <si>
    <t>MAN07-AutazMirim2-AM</t>
  </si>
  <si>
    <t>06.626.253/0704-43</t>
  </si>
  <si>
    <t>MAN13-JoaoValerio-AM</t>
  </si>
  <si>
    <t>06.626.253/0705-24</t>
  </si>
  <si>
    <t>ITC01-Itacoatiara-AM</t>
  </si>
  <si>
    <t>06.626.253/0706-05</t>
  </si>
  <si>
    <t>MAN12-Adrianopol2-AM</t>
  </si>
  <si>
    <t>06.626.253/0707-96</t>
  </si>
  <si>
    <t>AGU01-AguasLinda-GO#</t>
  </si>
  <si>
    <t>06.626.253/0708-77</t>
  </si>
  <si>
    <t>GOI10-StrOeste2-GO#</t>
  </si>
  <si>
    <t>06.626.253/0709-58</t>
  </si>
  <si>
    <t>MAN08-TancredoNev-AM</t>
  </si>
  <si>
    <t>06.626.253/0710-91</t>
  </si>
  <si>
    <t>CDA01-CruzAlmas-BA#</t>
  </si>
  <si>
    <t>06.626.253/0711-72</t>
  </si>
  <si>
    <t>LMR01-Limoeiro-PE#</t>
  </si>
  <si>
    <t>06.626.253/0712-53</t>
  </si>
  <si>
    <t>SAL25-Paripe-BA#</t>
  </si>
  <si>
    <t>06.626.253/0713-34</t>
  </si>
  <si>
    <t>BRU02-Centenario-BA</t>
  </si>
  <si>
    <t>06.626.253/0714-15</t>
  </si>
  <si>
    <t>FOR74-CambebaMall-CE</t>
  </si>
  <si>
    <t>06.626.253/0715-04</t>
  </si>
  <si>
    <t>CGD08-Cachoeira-MS</t>
  </si>
  <si>
    <t>06.626.253/0716-87</t>
  </si>
  <si>
    <t>CGD09-VilaGloria-MS#</t>
  </si>
  <si>
    <t>06.626.253/0717-68</t>
  </si>
  <si>
    <t>VAR02-CristoRei-MT#</t>
  </si>
  <si>
    <t>06.626.253/0718-49</t>
  </si>
  <si>
    <t>AJU10-Atalaia-SE#</t>
  </si>
  <si>
    <t>06.626.253/0719-20</t>
  </si>
  <si>
    <t>NAT18-LagoaNova-RN#</t>
  </si>
  <si>
    <t>06.626.253/0720-63</t>
  </si>
  <si>
    <t>NAT19-PontaNegr2-RN#</t>
  </si>
  <si>
    <t>06.626.253/0721-44</t>
  </si>
  <si>
    <t>AME02-PascoalArdi-SP</t>
  </si>
  <si>
    <t>06.626.253/0722-25</t>
  </si>
  <si>
    <t>GOI11-JdPlanalto-GO</t>
  </si>
  <si>
    <t>06.626.253/0723-06</t>
  </si>
  <si>
    <t>ARP01-Araripina-PE#</t>
  </si>
  <si>
    <t>06.626.253/0724-97</t>
  </si>
  <si>
    <t>GNB01-Guanambi-BA</t>
  </si>
  <si>
    <t>06.626.253/0725-78</t>
  </si>
  <si>
    <t>IGA01-Igarassu-PE</t>
  </si>
  <si>
    <t>06.626.253/0727-30</t>
  </si>
  <si>
    <t>BRU01-Brumado-BA#</t>
  </si>
  <si>
    <t>06.626.253/0728-10</t>
  </si>
  <si>
    <t>SPA24-VilaMariana-SP</t>
  </si>
  <si>
    <t>06.626.253/0729-00</t>
  </si>
  <si>
    <t>CAS02-Caxias Sul-RS</t>
  </si>
  <si>
    <t>06.626.253/0730-35</t>
  </si>
  <si>
    <t>AGA03-StrCentral-TO</t>
  </si>
  <si>
    <t>06.626.253/0731-16</t>
  </si>
  <si>
    <t>PDC02-JoaoPinheir-MG</t>
  </si>
  <si>
    <t>06.626.253/0732-05</t>
  </si>
  <si>
    <t>06.626.253/0733-88</t>
  </si>
  <si>
    <t>CAL01-Cascavel-CE#</t>
  </si>
  <si>
    <t>06.626.253/0734-69</t>
  </si>
  <si>
    <t>JPE19-Anatolia-PB#</t>
  </si>
  <si>
    <t>06.626.253/0735-40</t>
  </si>
  <si>
    <t>IMP03-BernardSay-MA#</t>
  </si>
  <si>
    <t>06.626.253/0736-20</t>
  </si>
  <si>
    <t>FOR78-BentoAlbuq-CE</t>
  </si>
  <si>
    <t>06.626.253/0737-01</t>
  </si>
  <si>
    <t>ITU01-Itu-SP</t>
  </si>
  <si>
    <t>06.626.253/0738-92</t>
  </si>
  <si>
    <t>CRU04-Portugal-PE#</t>
  </si>
  <si>
    <t>06.626.253/0739-73</t>
  </si>
  <si>
    <t>POA04-ViFontoura-RS#</t>
  </si>
  <si>
    <t>06.626.253/0740-07</t>
  </si>
  <si>
    <t>FOR77-ShRioMar-CE</t>
  </si>
  <si>
    <t>06.626.253/0741-98</t>
  </si>
  <si>
    <t>BIG01-Biguacu-SC#</t>
  </si>
  <si>
    <t>06.626.253/0742-79</t>
  </si>
  <si>
    <t>TER15-ArcoVerde-PI</t>
  </si>
  <si>
    <t>06.626.253/0743-50</t>
  </si>
  <si>
    <t>MAC14-Jatiuca-AL</t>
  </si>
  <si>
    <t>06.626.253/0744-30</t>
  </si>
  <si>
    <t>VOT01-Votuporanga-SP</t>
  </si>
  <si>
    <t>06.626.253/0745-11</t>
  </si>
  <si>
    <t>VDC09-ShBoulevard-BA</t>
  </si>
  <si>
    <t>06.626.253/0747-83</t>
  </si>
  <si>
    <t>VIL03-IlhaBentos-ES</t>
  </si>
  <si>
    <t>06.626.253/0748-64</t>
  </si>
  <si>
    <t>VIL06-PraiaCosta2-ES</t>
  </si>
  <si>
    <t>06.626.253/0749-45</t>
  </si>
  <si>
    <t>MAN10-CelTeixeira-AM</t>
  </si>
  <si>
    <t>06.626.253/0750-89</t>
  </si>
  <si>
    <t>UBE16-GetulioVarg-MG</t>
  </si>
  <si>
    <t>06.626.253/0751-60</t>
  </si>
  <si>
    <t>BHO13-AugustoLima-MG</t>
  </si>
  <si>
    <t>06.626.253/0752-40</t>
  </si>
  <si>
    <t>CVL01-Cascavel-PR#</t>
  </si>
  <si>
    <t>06.626.253/0753-21</t>
  </si>
  <si>
    <t>PRT01-Parintins-AM</t>
  </si>
  <si>
    <t>06.626.253/0754-02</t>
  </si>
  <si>
    <t>MCP04-TancredoNe-AP#</t>
  </si>
  <si>
    <t>06.626.253/0755-93</t>
  </si>
  <si>
    <t>PAL03-PcaBosque-TO#</t>
  </si>
  <si>
    <t>06.626.253/0756-74</t>
  </si>
  <si>
    <t>PTO01-PTocantins-TO</t>
  </si>
  <si>
    <t>06.626.253/0757-55</t>
  </si>
  <si>
    <t>PED01-Pedreiras-MA</t>
  </si>
  <si>
    <t>06.626.253/0758-36</t>
  </si>
  <si>
    <t>SUR01-Surubim-PE</t>
  </si>
  <si>
    <t>06.626.253/0759-17</t>
  </si>
  <si>
    <t>VIT04-MalCampos-ES</t>
  </si>
  <si>
    <t>06.626.253/0760-50</t>
  </si>
  <si>
    <t>PIR01-Piripiri-PI</t>
  </si>
  <si>
    <t>06.626.253/0761-31</t>
  </si>
  <si>
    <t>06.626.253/0763-01</t>
  </si>
  <si>
    <t>FOR79-LagoJacare-CE#</t>
  </si>
  <si>
    <t>06.626.253/0764-84</t>
  </si>
  <si>
    <t>FOR121-VRioBranco-CE</t>
  </si>
  <si>
    <t>06.626.253/0765-65</t>
  </si>
  <si>
    <t>MAU04-Piratining-CE#</t>
  </si>
  <si>
    <t>06.626.253/0766-46</t>
  </si>
  <si>
    <t>JPE20-CaboBranco-PB</t>
  </si>
  <si>
    <t>06.626.253/0767-27</t>
  </si>
  <si>
    <t>IUT02-Platina-MG</t>
  </si>
  <si>
    <t>06.626.253/0768-08</t>
  </si>
  <si>
    <t>SPA29-VilaLeopold-SP</t>
  </si>
  <si>
    <t>06.626.253/0769-99</t>
  </si>
  <si>
    <t>JGU07-BaraoLucena-PE</t>
  </si>
  <si>
    <t>06.626.253/0770-22</t>
  </si>
  <si>
    <t>POV04-Embratel-RO</t>
  </si>
  <si>
    <t>06.626.253/0771-03</t>
  </si>
  <si>
    <t>GOI12-Alphaville-GO</t>
  </si>
  <si>
    <t>06.626.253/0773-75</t>
  </si>
  <si>
    <t>GOI17-Jar Planalto 2</t>
  </si>
  <si>
    <t>06.626.253/0774-56</t>
  </si>
  <si>
    <t>PAT02-HoracioNob-PB#</t>
  </si>
  <si>
    <t>06.626.253/0775-37</t>
  </si>
  <si>
    <t>TER16-DomSeverino-PI</t>
  </si>
  <si>
    <t>06.626.253/0776-18</t>
  </si>
  <si>
    <t>GOI14-AvMangalo-GO</t>
  </si>
  <si>
    <t>06.626.253/0777-07</t>
  </si>
  <si>
    <t>OPO01-OuroPreto-RO</t>
  </si>
  <si>
    <t>06.626.253/0778-80</t>
  </si>
  <si>
    <t>CRI03-JoaqNabuco-SC</t>
  </si>
  <si>
    <t>06.626.253/0779-60</t>
  </si>
  <si>
    <t>BOA01-BoaViagem-CE</t>
  </si>
  <si>
    <t>06.626.253/0780-02</t>
  </si>
  <si>
    <t>AMO01-Amontada-CE</t>
  </si>
  <si>
    <t>06.626.253/0781-85</t>
  </si>
  <si>
    <t>PIC02-JFerreira-PI#</t>
  </si>
  <si>
    <t>06.626.253/0782-66</t>
  </si>
  <si>
    <t>CRA03-SaoMiguel-CE#</t>
  </si>
  <si>
    <t>06.626.253/0783-47</t>
  </si>
  <si>
    <t>POA09-LuOliveira-RS#</t>
  </si>
  <si>
    <t>06.626.253/0784-28</t>
  </si>
  <si>
    <t>STR01-SantaRita-PB</t>
  </si>
  <si>
    <t>06.626.253/0785-09</t>
  </si>
  <si>
    <t>BHO07-PadrePedro-MG</t>
  </si>
  <si>
    <t>06.626.253/0786-90</t>
  </si>
  <si>
    <t>BHO08-Platina-MG</t>
  </si>
  <si>
    <t>06.626.253/0787-70</t>
  </si>
  <si>
    <t>GOI13-BelaVista-GO</t>
  </si>
  <si>
    <t>06.626.253/0788-51</t>
  </si>
  <si>
    <t>JUA06-SaoPedro4-CE</t>
  </si>
  <si>
    <t>06.626.253/0789-32</t>
  </si>
  <si>
    <t>BOV04-Venezuela-RR</t>
  </si>
  <si>
    <t>06.626.253/0790-76</t>
  </si>
  <si>
    <t>UBR02-JoaoXXIII-MG</t>
  </si>
  <si>
    <t>06.626.253/0791-57</t>
  </si>
  <si>
    <t>CGD10-Mascarenhas-MS</t>
  </si>
  <si>
    <t>06.626.253/0792-38</t>
  </si>
  <si>
    <t>CGD11-Bandeirante-MS</t>
  </si>
  <si>
    <t>06.626.253/0793-19</t>
  </si>
  <si>
    <t>OUR01-Ouricuri-PE</t>
  </si>
  <si>
    <t>06.626.253/0794-08</t>
  </si>
  <si>
    <t>PES01-Pesqueira-PE</t>
  </si>
  <si>
    <t>06.626.253/0795-80</t>
  </si>
  <si>
    <t>MAN11-Parque10-AM</t>
  </si>
  <si>
    <t>06.626.253/0796-61</t>
  </si>
  <si>
    <t>MAC15-SantaLucia-AL#</t>
  </si>
  <si>
    <t>06.626.253/0797-42</t>
  </si>
  <si>
    <t>CAI02-CMartiniano-RN</t>
  </si>
  <si>
    <t>06.626.253/0798-23</t>
  </si>
  <si>
    <t>PAR03-AbelCabral-RN#</t>
  </si>
  <si>
    <t>06.626.253/0800-82</t>
  </si>
  <si>
    <t>OLI05-FagundesVa-PE#</t>
  </si>
  <si>
    <t>06.626.253/0801-63</t>
  </si>
  <si>
    <t>OLI04-PresKenned-PE</t>
  </si>
  <si>
    <t>06.626.253/0802-44</t>
  </si>
  <si>
    <t>POV03-JorgeTeixei-RO</t>
  </si>
  <si>
    <t>06.626.253/0803-25</t>
  </si>
  <si>
    <t>JGU08-Cavaleiro-PE#</t>
  </si>
  <si>
    <t>06.626.253/0804-06</t>
  </si>
  <si>
    <t>SLU19-JoaoPaulo-MA</t>
  </si>
  <si>
    <t>06.626.253/0805-97</t>
  </si>
  <si>
    <t>BEZ01-Bezerros-PE</t>
  </si>
  <si>
    <t>06.626.253/0806-78</t>
  </si>
  <si>
    <t>JCR01-Jacarei-SP</t>
  </si>
  <si>
    <t>06.626.253/0807-59</t>
  </si>
  <si>
    <t>RBR06-TriVelho-AC</t>
  </si>
  <si>
    <t>06.626.253/0808-30</t>
  </si>
  <si>
    <t>CBA13-LeonMarques-PR</t>
  </si>
  <si>
    <t>06.626.253/0809-10</t>
  </si>
  <si>
    <t>ITP01-Itapetinga-BA</t>
  </si>
  <si>
    <t>06.626.253/0810-54</t>
  </si>
  <si>
    <t>CAE01-Caetite-BA</t>
  </si>
  <si>
    <t>06.626.253/0811-35</t>
  </si>
  <si>
    <t>IPI01-Ipiau-BA#</t>
  </si>
  <si>
    <t>06.626.253/0812-16</t>
  </si>
  <si>
    <t>REC29-CondeIraja-PE</t>
  </si>
  <si>
    <t>06.626.253/0813-05</t>
  </si>
  <si>
    <t>REC27-AbdCarvalho-PE</t>
  </si>
  <si>
    <t>06.626.253/0814-88</t>
  </si>
  <si>
    <t>CUI08-JdItalia-MT#</t>
  </si>
  <si>
    <t>06.626.253/0815-69</t>
  </si>
  <si>
    <t>GAR02-RuiBarbosa-PE</t>
  </si>
  <si>
    <t>06.626.253/0816-40</t>
  </si>
  <si>
    <t>AJU24-HermesFonts-SE</t>
  </si>
  <si>
    <t>06.626.253/0817-20</t>
  </si>
  <si>
    <t>BJL01-BomJesusLa-BA#</t>
  </si>
  <si>
    <t>06.626.253/0818-01</t>
  </si>
  <si>
    <t>LIV01-Livramento-BA</t>
  </si>
  <si>
    <t>06.626.253/0819-92</t>
  </si>
  <si>
    <t>GJU01-Grajau-MA</t>
  </si>
  <si>
    <t>06.626.253/0820-26</t>
  </si>
  <si>
    <t>TOL01-Toledo-PR#</t>
  </si>
  <si>
    <t>06.626.253/0821-07</t>
  </si>
  <si>
    <t>06.626.253/0822-98</t>
  </si>
  <si>
    <t>REC28-Imbiribeira-PE</t>
  </si>
  <si>
    <t>06.626.253/0823-79</t>
  </si>
  <si>
    <t>SJR03-Aracagy-MA</t>
  </si>
  <si>
    <t>06.626.253/0824-50</t>
  </si>
  <si>
    <t>TOR01-Toritama-PE</t>
  </si>
  <si>
    <t>06.626.253/0825-30</t>
  </si>
  <si>
    <t>CAJ01-Cajazeiras-PB</t>
  </si>
  <si>
    <t>06.626.253/0826-11</t>
  </si>
  <si>
    <t>AJU11-CampoBrito-SE#</t>
  </si>
  <si>
    <t>ESC01-Escada-PE</t>
  </si>
  <si>
    <t>06.626.253/0828-83</t>
  </si>
  <si>
    <t>BOV05-Para-RR</t>
  </si>
  <si>
    <t>06.626.253/0829-64</t>
  </si>
  <si>
    <t>VIT05-JdCamburi2-ES#</t>
  </si>
  <si>
    <t>06.626.253/0830-06</t>
  </si>
  <si>
    <t>ITM01-Itamaraju-BA</t>
  </si>
  <si>
    <t>06.626.253/0831-89</t>
  </si>
  <si>
    <t>JAG01-Jaguaquara-BA</t>
  </si>
  <si>
    <t>06.626.253/0832-60</t>
  </si>
  <si>
    <t>IBR01-Itaberaba-BA</t>
  </si>
  <si>
    <t>06.626.253/0833-40</t>
  </si>
  <si>
    <t>SMV01-SantaMaria-BA</t>
  </si>
  <si>
    <t>06.626.253/0834-21</t>
  </si>
  <si>
    <t>BAR02-OuroBranco-BA</t>
  </si>
  <si>
    <t>06.626.253/0835-02</t>
  </si>
  <si>
    <t>SAP01-Sape-PB#</t>
  </si>
  <si>
    <t>06.626.253/0836-93</t>
  </si>
  <si>
    <t>BSB07-VicentPires-DF</t>
  </si>
  <si>
    <t>06.626.253/0837-74</t>
  </si>
  <si>
    <t>BOV06-EstrelaDalv-RR</t>
  </si>
  <si>
    <t>06.626.253/0838-55</t>
  </si>
  <si>
    <t>FOR93-DuqueCaxia-CE</t>
  </si>
  <si>
    <t>06.626.253/0839-36</t>
  </si>
  <si>
    <t>GOI15-BernardoSay-GO</t>
  </si>
  <si>
    <t>06.626.253/0840-70</t>
  </si>
  <si>
    <t>CER01-Ceres-GO</t>
  </si>
  <si>
    <t>06.626.253/0841-50</t>
  </si>
  <si>
    <t>INH01-Inhumas-GO</t>
  </si>
  <si>
    <t>06.626.253/0842-31</t>
  </si>
  <si>
    <t>AQU01-Aquiraz-CE</t>
  </si>
  <si>
    <t>06.626.253/0843-12</t>
  </si>
  <si>
    <t>BEL12-Guama-PA</t>
  </si>
  <si>
    <t>06.626.253/0844-01</t>
  </si>
  <si>
    <t>IPR01-Ipira-BA</t>
  </si>
  <si>
    <t>06.626.253/0845-84</t>
  </si>
  <si>
    <t>SAR01-StAmaro-BA#</t>
  </si>
  <si>
    <t>06.626.253/0846-65</t>
  </si>
  <si>
    <t>FSA06-GetulioVar2-BA</t>
  </si>
  <si>
    <t>06.626.253/0847-46</t>
  </si>
  <si>
    <t>CPF01-CampoFormos-BA</t>
  </si>
  <si>
    <t>06.626.253/0848-27</t>
  </si>
  <si>
    <t>GNS01-Goianesia-GO</t>
  </si>
  <si>
    <t>06.626.253/0849-08</t>
  </si>
  <si>
    <t>FOR83-WasSoares2-CE</t>
  </si>
  <si>
    <t>06.626.253/0850-41</t>
  </si>
  <si>
    <t>FOR80-OsorioPa2-CE#</t>
  </si>
  <si>
    <t>06.626.253/0851-22</t>
  </si>
  <si>
    <t>NAT20-CapimMacio-RN#</t>
  </si>
  <si>
    <t>06.626.253/0852-03</t>
  </si>
  <si>
    <t>MOS05-RodolfoFer-RN</t>
  </si>
  <si>
    <t>06.626.253/0853-94</t>
  </si>
  <si>
    <t>TXF02-SaoPaulo-BA</t>
  </si>
  <si>
    <t>06.626.253/0854-75</t>
  </si>
  <si>
    <t>BRA09-LagoSul-DF</t>
  </si>
  <si>
    <t>06.626.253/0855-56</t>
  </si>
  <si>
    <t>RBR07-Bosque2-AC#</t>
  </si>
  <si>
    <t>06.626.253/0856-37</t>
  </si>
  <si>
    <t>SLZ01-SantaLuzia-MA</t>
  </si>
  <si>
    <t>06.626.253/0857-18</t>
  </si>
  <si>
    <t>NGM01-NovoGama-GO</t>
  </si>
  <si>
    <t>06.626.253/0858-07</t>
  </si>
  <si>
    <t>STR02-Tibiri-PB#</t>
  </si>
  <si>
    <t>06.626.253/0859-80</t>
  </si>
  <si>
    <t>JPE21-Bessa2-PB</t>
  </si>
  <si>
    <t>06.626.253/0860-13</t>
  </si>
  <si>
    <t>IRE01-Irece-BA</t>
  </si>
  <si>
    <t>06.626.253/0861-02</t>
  </si>
  <si>
    <t>FLO03-Bocaiuva-SC</t>
  </si>
  <si>
    <t>06.626.253/0862-85</t>
  </si>
  <si>
    <t>POR01-Porangatu-GO</t>
  </si>
  <si>
    <t>06.626.253/0863-66</t>
  </si>
  <si>
    <t>FOR82-OtacilMota-CE</t>
  </si>
  <si>
    <t>06.626.253/0864-47</t>
  </si>
  <si>
    <t>06.626.253/0865-28</t>
  </si>
  <si>
    <t>FOR81-GodMaciel2-CE#</t>
  </si>
  <si>
    <t>06.626.253/0866-09</t>
  </si>
  <si>
    <t>SGA02-EretidesMar-CE</t>
  </si>
  <si>
    <t>06.626.253/0867-90</t>
  </si>
  <si>
    <t>NAV01-Navegantes-SC</t>
  </si>
  <si>
    <t>06.626.253/0868-70</t>
  </si>
  <si>
    <t>CRU05-13deMaio-PE</t>
  </si>
  <si>
    <t>06.626.253/0869-51</t>
  </si>
  <si>
    <t>CTU01-Catu-BA</t>
  </si>
  <si>
    <t>06.626.253/0870-95</t>
  </si>
  <si>
    <t>SAL26-ShParalela-BA</t>
  </si>
  <si>
    <t>06.626.253/0871-76</t>
  </si>
  <si>
    <t>POC01-Pocoes-BA</t>
  </si>
  <si>
    <t>06.626.253/0872-57</t>
  </si>
  <si>
    <t>CMI01-CearaMirim-RN#</t>
  </si>
  <si>
    <t>06.626.253/0874-19</t>
  </si>
  <si>
    <t>CUI09-MoradaSerr-MT#</t>
  </si>
  <si>
    <t>06.626.253/0876-80</t>
  </si>
  <si>
    <t>06.626.253/0877-61</t>
  </si>
  <si>
    <t>CAM01-Camacari-BA#</t>
  </si>
  <si>
    <t>06.626.253/0878-42</t>
  </si>
  <si>
    <t>UBE06-SaoJorge-MG</t>
  </si>
  <si>
    <t>06.626.253/0879-23</t>
  </si>
  <si>
    <t>ARA03-CeciCunha-AL</t>
  </si>
  <si>
    <t>06.626.253/0880-67</t>
  </si>
  <si>
    <t>MAC16-Prado-AL</t>
  </si>
  <si>
    <t>06.626.253/0881-48</t>
  </si>
  <si>
    <t>MAC17-BoaVista-AL</t>
  </si>
  <si>
    <t>06.626.253/0882-29</t>
  </si>
  <si>
    <t>MAC18-StellaMaris-AL</t>
  </si>
  <si>
    <t>06.626.253/0883-00</t>
  </si>
  <si>
    <t>PND01-Penedo-AL#</t>
  </si>
  <si>
    <t>06.626.253/0884-90</t>
  </si>
  <si>
    <t>CAB02-SousaLeao-PE</t>
  </si>
  <si>
    <t>06.626.253/0885-71</t>
  </si>
  <si>
    <t>CRP02-HBandeira-PE</t>
  </si>
  <si>
    <t>06.626.253/0886-52</t>
  </si>
  <si>
    <t>BEB01-Beberibe-CE</t>
  </si>
  <si>
    <t>06.626.253/0887-33</t>
  </si>
  <si>
    <t>TER18-NSdeFatima-PI</t>
  </si>
  <si>
    <t>06.626.253/0888-14</t>
  </si>
  <si>
    <t>TER17-FreiSerafi2-PI</t>
  </si>
  <si>
    <t>06.626.253/0889-03</t>
  </si>
  <si>
    <t>FOR85-ShMessejan-CE</t>
  </si>
  <si>
    <t>06.626.253/0890-39</t>
  </si>
  <si>
    <t>PDT01-PresDutra-MA</t>
  </si>
  <si>
    <t>06.626.253/0891-10</t>
  </si>
  <si>
    <t>ITE01-Itapecuru-MA</t>
  </si>
  <si>
    <t>06.626.253/0892-09</t>
  </si>
  <si>
    <t>COR01-Coroata-MA</t>
  </si>
  <si>
    <t>06.626.253/0893-81</t>
  </si>
  <si>
    <t>BAT01-Baturite-CE#</t>
  </si>
  <si>
    <t>06.626.253/0894-62</t>
  </si>
  <si>
    <t>FOR97-HeracGraca-CE</t>
  </si>
  <si>
    <t>06.626.253/0895-43</t>
  </si>
  <si>
    <t>SPA25-Ipiranga-SP</t>
  </si>
  <si>
    <t>06.626.253/0896-24</t>
  </si>
  <si>
    <t>NAT21-LagoaNova2-RN#</t>
  </si>
  <si>
    <t>06.626.253/0897-05</t>
  </si>
  <si>
    <t>SOL01-Solanea-PB</t>
  </si>
  <si>
    <t>06.626.253/0898-96</t>
  </si>
  <si>
    <t>AJU14-InacioBarbo-SE</t>
  </si>
  <si>
    <t>06.626.253/0899-77</t>
  </si>
  <si>
    <t>REC30-Amelia-PE</t>
  </si>
  <si>
    <t>06.626.253/0900-45</t>
  </si>
  <si>
    <t>SAL27-StelaMaris2-BA</t>
  </si>
  <si>
    <t>06.626.253/0901-26</t>
  </si>
  <si>
    <t>MCB01-Macaiba-RN#</t>
  </si>
  <si>
    <t>06.626.253/0902-07</t>
  </si>
  <si>
    <t>FOR84-GodMaciel3-CE</t>
  </si>
  <si>
    <t>06.626.253/0903-98</t>
  </si>
  <si>
    <t>SOB05-TabIdelfons-CE</t>
  </si>
  <si>
    <t>06.626.253/0904-79</t>
  </si>
  <si>
    <t>AJU12-ApulcroMota-SE</t>
  </si>
  <si>
    <t>06.626.253/0905-50</t>
  </si>
  <si>
    <t>SAL29-NovaBrasili-BA</t>
  </si>
  <si>
    <t>06.626.253/0906-30</t>
  </si>
  <si>
    <t>EUC01-EuclidesCun-BA</t>
  </si>
  <si>
    <t>06.626.253/0907-11</t>
  </si>
  <si>
    <t>VIT06-Republica-ES</t>
  </si>
  <si>
    <t>06.626.253/0908-00</t>
  </si>
  <si>
    <t>AJU13-RollembergL-SE</t>
  </si>
  <si>
    <t>06.626.253/0909-83</t>
  </si>
  <si>
    <t>MAC19-ShMaceio-AL</t>
  </si>
  <si>
    <t>06.626.253/0910-17</t>
  </si>
  <si>
    <t>ALT01-Altamira-PA#</t>
  </si>
  <si>
    <t>06.626.253/0911-06</t>
  </si>
  <si>
    <t>AQU02-PdasDunas-CE</t>
  </si>
  <si>
    <t>06.626.253/0912-89</t>
  </si>
  <si>
    <t>VIL05-JoseJSouza-ES</t>
  </si>
  <si>
    <t>06.626.253/0913-60</t>
  </si>
  <si>
    <t>FOR86-OlivPaiva3-CE</t>
  </si>
  <si>
    <t>06.626.253/0914-40</t>
  </si>
  <si>
    <t>JPE23-JoaoCancio-PB#</t>
  </si>
  <si>
    <t>06.626.253/0915-21</t>
  </si>
  <si>
    <t>AJU15-Jardins-SE</t>
  </si>
  <si>
    <t>06.626.253/0916-02</t>
  </si>
  <si>
    <t>SPA26-CampEliseos-SP</t>
  </si>
  <si>
    <t>06.626.253/0917-93</t>
  </si>
  <si>
    <t>OSA01-Osasco-SP</t>
  </si>
  <si>
    <t>06.626.253/0918-74</t>
  </si>
  <si>
    <t>SPA27-RioPequeno-SP</t>
  </si>
  <si>
    <t>06.626.253/0919-55</t>
  </si>
  <si>
    <t>SAL52-Pituaçu-BA</t>
  </si>
  <si>
    <t>06.626.253/0920-99</t>
  </si>
  <si>
    <t>ITA02-Violete-CE</t>
  </si>
  <si>
    <t>06.626.253/0921-70</t>
  </si>
  <si>
    <t>FOR57-ShViaSul-CE</t>
  </si>
  <si>
    <t>06.626.253/0922-50</t>
  </si>
  <si>
    <t>JGU09-CasteloBr-PE#</t>
  </si>
  <si>
    <t>REC31-Madalena-PE</t>
  </si>
  <si>
    <t>06.626.253/0924-12</t>
  </si>
  <si>
    <t>SLU20-Cohama2-MA</t>
  </si>
  <si>
    <t>06.626.253/0925-01</t>
  </si>
  <si>
    <t>BRN01-Barreirinha-MA</t>
  </si>
  <si>
    <t>06.626.253/0926-84</t>
  </si>
  <si>
    <t>STI02-GovSarney-MA#</t>
  </si>
  <si>
    <t>06.626.253/0927-65</t>
  </si>
  <si>
    <t>TER19-PqAlvorada-PI</t>
  </si>
  <si>
    <t>06.626.253/0928-46</t>
  </si>
  <si>
    <t>PSA02-DrLisboa-MG</t>
  </si>
  <si>
    <t>06.626.253/0929-27</t>
  </si>
  <si>
    <t>JPE22-AmericoAlme-PB</t>
  </si>
  <si>
    <t>06.626.253/0930-60</t>
  </si>
  <si>
    <t>TUC01-Tucurui-PA</t>
  </si>
  <si>
    <t>06.626.253/0931-41</t>
  </si>
  <si>
    <t>FOR92-DomLuis2-CE</t>
  </si>
  <si>
    <t>06.626.253/0932-22</t>
  </si>
  <si>
    <t>EUS02-Centro-CE</t>
  </si>
  <si>
    <t>06.626.253/0933-03</t>
  </si>
  <si>
    <t>FOR95-ViscMaua-CE</t>
  </si>
  <si>
    <t>06.626.253/0934-94</t>
  </si>
  <si>
    <t>IPO02-PortGalinha-PE</t>
  </si>
  <si>
    <t>06.626.253/0935-75</t>
  </si>
  <si>
    <t>PRS01-Pirassunung-SP</t>
  </si>
  <si>
    <t>06.626.253/0936-56</t>
  </si>
  <si>
    <t>SMC01-SaoMiguel-AL</t>
  </si>
  <si>
    <t>06.626.253/0937-37</t>
  </si>
  <si>
    <t>FOR90-WasSoares3-CE</t>
  </si>
  <si>
    <t>06.626.253/0938-18</t>
  </si>
  <si>
    <t>LMA01-Limeira-SP#</t>
  </si>
  <si>
    <t>06.626.253/0939-07</t>
  </si>
  <si>
    <t>FOR91-LineuMach-CE#</t>
  </si>
  <si>
    <t>06.626.253/0940-32</t>
  </si>
  <si>
    <t>BEL09-Marco-PA</t>
  </si>
  <si>
    <t>06.626.253/0941-13</t>
  </si>
  <si>
    <t>REC32-Polidoro-PE</t>
  </si>
  <si>
    <t>06.626.253/0942-02</t>
  </si>
  <si>
    <t>STC01-SantaCruz-RN#</t>
  </si>
  <si>
    <t>06.626.253/0943-85</t>
  </si>
  <si>
    <t>UBE10-Granada-MG</t>
  </si>
  <si>
    <t>06.626.253/0944-66</t>
  </si>
  <si>
    <t>BHO09-SebastiaoBr-MG</t>
  </si>
  <si>
    <t>06.626.253/0945-47</t>
  </si>
  <si>
    <t>CAR02-CampoGrande-ES</t>
  </si>
  <si>
    <t>06.626.253/0946-28</t>
  </si>
  <si>
    <t>REC34-AvNorte-PE</t>
  </si>
  <si>
    <t>06.626.253/0947-09</t>
  </si>
  <si>
    <t>MAC20-Pratagy-AL</t>
  </si>
  <si>
    <t>06.626.253/0948-90</t>
  </si>
  <si>
    <t>CDC01-CondeCoite-BA#</t>
  </si>
  <si>
    <t>06.626.253/0949-70</t>
  </si>
  <si>
    <t>JGU10-ShGuararape-PE</t>
  </si>
  <si>
    <t>06.626.253/0950-04</t>
  </si>
  <si>
    <t>PAL04-DiretorSul-TO</t>
  </si>
  <si>
    <t>06.626.253/0951-95</t>
  </si>
  <si>
    <t>CGR04-Catole-PB</t>
  </si>
  <si>
    <t>06.626.253/0952-76</t>
  </si>
  <si>
    <t>MAM01-Mamanguape-PB</t>
  </si>
  <si>
    <t>06.626.253/0953-57</t>
  </si>
  <si>
    <t>FOR89-ShRioMarKe-CE</t>
  </si>
  <si>
    <t>06.626.253/0955-19</t>
  </si>
  <si>
    <t>FOR88-CMendonca-CE</t>
  </si>
  <si>
    <t>06.626.253/0956-08</t>
  </si>
  <si>
    <t>PRC01-Paracuru-CE</t>
  </si>
  <si>
    <t>06.626.253/0957-80</t>
  </si>
  <si>
    <t>06.626.253/0958-61</t>
  </si>
  <si>
    <t>AQD01-Aquidauana-MS</t>
  </si>
  <si>
    <t>06.626.253/0959-42</t>
  </si>
  <si>
    <t>CLT02-SaoSilvano-ES</t>
  </si>
  <si>
    <t>06.626.253/0960-86</t>
  </si>
  <si>
    <t>PAL06-Teotonio-TO</t>
  </si>
  <si>
    <t>06.626.253/0961-67</t>
  </si>
  <si>
    <t>BSB09-AsaSul2-DF</t>
  </si>
  <si>
    <t>06.626.253/0962-48</t>
  </si>
  <si>
    <t>PTA03-Nobre-PE</t>
  </si>
  <si>
    <t>06.626.253/0963-29</t>
  </si>
  <si>
    <t>BHO17-Itaituba-MG</t>
  </si>
  <si>
    <t>06.626.253/0964-00</t>
  </si>
  <si>
    <t>CGD12-CelAntonino-MS</t>
  </si>
  <si>
    <t>06.626.253/0965-90</t>
  </si>
  <si>
    <t>BGC01-Braganca-PA</t>
  </si>
  <si>
    <t>06.626.253/0966-71</t>
  </si>
  <si>
    <t>REC35-ShRioMar-PE</t>
  </si>
  <si>
    <t>06.626.253/0967-52</t>
  </si>
  <si>
    <t>CBE02-BelCorreia-PE</t>
  </si>
  <si>
    <t>06.626.253/0968-33</t>
  </si>
  <si>
    <t>REC33-Varzea-PE#</t>
  </si>
  <si>
    <t>06.626.253/0969-14</t>
  </si>
  <si>
    <t>BSB08-NucleoBande-DF</t>
  </si>
  <si>
    <t>06.626.253/0971-39</t>
  </si>
  <si>
    <t>ITR02-AfonsoPena-GO</t>
  </si>
  <si>
    <t>06.626.253/0972-10</t>
  </si>
  <si>
    <t>SAL29-RVermelho3-BA</t>
  </si>
  <si>
    <t>06.626.253/0974-81</t>
  </si>
  <si>
    <t>SAL28-ShBelaVista-BA</t>
  </si>
  <si>
    <t>06.626.253/0975-62</t>
  </si>
  <si>
    <t>SAL31-VascoGama-BA</t>
  </si>
  <si>
    <t>06.626.253/0976-43</t>
  </si>
  <si>
    <t>RBR08-RioJaneiro-AC#</t>
  </si>
  <si>
    <t>06.626.253/0977-24</t>
  </si>
  <si>
    <t>ITT01-Itaituba-PA</t>
  </si>
  <si>
    <t>06.626.253/0978-05</t>
  </si>
  <si>
    <t>CNC01-CanaCarajas-PA</t>
  </si>
  <si>
    <t>06.626.253/0979-96</t>
  </si>
  <si>
    <t>SRS01-Sorriso-MT</t>
  </si>
  <si>
    <t>06.626.253/0980-20</t>
  </si>
  <si>
    <t>LUZ01-Luziania-GO</t>
  </si>
  <si>
    <t>06.626.253/0981-00</t>
  </si>
  <si>
    <t>SPA28-AlexDumas-SP</t>
  </si>
  <si>
    <t>06.626.253/0982-91</t>
  </si>
  <si>
    <t>VAR03-CentroSul-MT</t>
  </si>
  <si>
    <t>06.626.253/0983-72</t>
  </si>
  <si>
    <t>CUI10-GetulioVarg-MT</t>
  </si>
  <si>
    <t>06.626.253/0984-53</t>
  </si>
  <si>
    <t>VAR04-CentroNorte-MT</t>
  </si>
  <si>
    <t>06.626.253/0985-34</t>
  </si>
  <si>
    <t>GVT01-Gravatai-RS</t>
  </si>
  <si>
    <t>06.626.253/0986-15</t>
  </si>
  <si>
    <t>PET05-NiloCoelho-PE#</t>
  </si>
  <si>
    <t>06.626.253/0987-04</t>
  </si>
  <si>
    <t>PET04-AreiaBranca-PE</t>
  </si>
  <si>
    <t>06.626.253/0988-87</t>
  </si>
  <si>
    <t>CPN03-PedroToledo-SP</t>
  </si>
  <si>
    <t>06.626.253/0989-68</t>
  </si>
  <si>
    <t>BHO10-RuadaBahia-MG</t>
  </si>
  <si>
    <t>06.626.253/0990-00</t>
  </si>
  <si>
    <t>AGA04-Filadelfia-TO</t>
  </si>
  <si>
    <t>06.626.253/0991-82</t>
  </si>
  <si>
    <t>PLA01-Planaltina-GO</t>
  </si>
  <si>
    <t>06.626.253/0992-63</t>
  </si>
  <si>
    <t>BRR01-Barueri-SP</t>
  </si>
  <si>
    <t>06.626.253/0993-44</t>
  </si>
  <si>
    <t>CGD13-Moreninha-MS</t>
  </si>
  <si>
    <t>06.626.253/0994-25</t>
  </si>
  <si>
    <t>SAL30-ShSalvador-BA</t>
  </si>
  <si>
    <t>06.626.253/0995-06</t>
  </si>
  <si>
    <t>VDC03-PqCandeias-BA</t>
  </si>
  <si>
    <t>06.626.253/0996-97</t>
  </si>
  <si>
    <t>PFR01-PaudosFerro-RN</t>
  </si>
  <si>
    <t>06.626.253/0997-78</t>
  </si>
  <si>
    <t>JPE24-Valentina-PB#</t>
  </si>
  <si>
    <t>06.626.253/0998-59</t>
  </si>
  <si>
    <t>FOR119-Iracema-CE</t>
  </si>
  <si>
    <t>06.626.253/0999-30</t>
  </si>
  <si>
    <t>FOR114-LojaMil-CE#</t>
  </si>
  <si>
    <t>06.626.253/1000-24</t>
  </si>
  <si>
    <t>BAC02-Rodovia316-MA</t>
  </si>
  <si>
    <t>06.626.253/1001-05</t>
  </si>
  <si>
    <t>SLU21-Cohafuma-MA</t>
  </si>
  <si>
    <t>06.626.253/1002-96</t>
  </si>
  <si>
    <t>VIL07-LucianoNeve-ES</t>
  </si>
  <si>
    <t>06.626.253/1003-77</t>
  </si>
  <si>
    <t>JPE25-RuiBarbosa-PB</t>
  </si>
  <si>
    <t>06.626.253/1004-58</t>
  </si>
  <si>
    <t>CGD16-NovaLima-MS</t>
  </si>
  <si>
    <t>06.626.253/1005-39</t>
  </si>
  <si>
    <t>CGD13-ShBosqueIpe-MS</t>
  </si>
  <si>
    <t>06.626.253/1006-10</t>
  </si>
  <si>
    <t>TER20-SimpMendes-PI</t>
  </si>
  <si>
    <t>06.626.253/1007-09</t>
  </si>
  <si>
    <t>SQT01-StaQuiteria-CE</t>
  </si>
  <si>
    <t>06.626.253/1008-81</t>
  </si>
  <si>
    <t>CAB03-PonCarvalh-PE</t>
  </si>
  <si>
    <t>06.626.253/1009-62</t>
  </si>
  <si>
    <t>MRN01-Moreno-PE</t>
  </si>
  <si>
    <t>06.626.253/1010-04</t>
  </si>
  <si>
    <t>REC37-SaeSouza-PE</t>
  </si>
  <si>
    <t>06.626.253/1011-87</t>
  </si>
  <si>
    <t>NSS02-ShPremio-SE</t>
  </si>
  <si>
    <t>PMR01-Palmares-PE</t>
  </si>
  <si>
    <t>06.626.253/1013-49</t>
  </si>
  <si>
    <t>REC36-AguaFria-PE</t>
  </si>
  <si>
    <t>06.626.253/1014-20</t>
  </si>
  <si>
    <t>UDP01-UniPalmares-AL</t>
  </si>
  <si>
    <t>06.626.253/1015-00</t>
  </si>
  <si>
    <t>REC38-PontoParada-PE</t>
  </si>
  <si>
    <t>06.626.253/1016-91</t>
  </si>
  <si>
    <t>LRV01-LRioVerde-MT#</t>
  </si>
  <si>
    <t>06.626.253/1017-72</t>
  </si>
  <si>
    <t>POA05-Bage-RS</t>
  </si>
  <si>
    <t>06.626.253/1018-53</t>
  </si>
  <si>
    <t>PDF01-PedradeFogo-PB</t>
  </si>
  <si>
    <t>06.626.253/1019-34</t>
  </si>
  <si>
    <t>SLU22-Cohatrac2-MA</t>
  </si>
  <si>
    <t>06.626.253/1020-78</t>
  </si>
  <si>
    <t>LAV01-Lavras-MG</t>
  </si>
  <si>
    <t>06.626.253/1021-59</t>
  </si>
  <si>
    <t>SIN02-Tarumas-MT</t>
  </si>
  <si>
    <t>06.626.253/1022-30</t>
  </si>
  <si>
    <t>BEL10-JoaoPauloII-PA</t>
  </si>
  <si>
    <t>06.626.253/1023-10</t>
  </si>
  <si>
    <t>MCL02-DepEsteves-MG</t>
  </si>
  <si>
    <t>06.626.253/1024-00</t>
  </si>
  <si>
    <t>GUR02-AvGoias-TO</t>
  </si>
  <si>
    <t>06.626.253/1025-82</t>
  </si>
  <si>
    <t>FOR98-DomOlímpio-CE</t>
  </si>
  <si>
    <t>06.626.253/1026-63</t>
  </si>
  <si>
    <t>VSA02-HdeHolanda-PE</t>
  </si>
  <si>
    <t>06.626.253/1027-44</t>
  </si>
  <si>
    <t>JPE26-Tambau-PB</t>
  </si>
  <si>
    <t>06.626.253/1028-25</t>
  </si>
  <si>
    <t>ARC02-SCristovao-PE</t>
  </si>
  <si>
    <t>06.626.253/1029-06</t>
  </si>
  <si>
    <t>PAF02-ApolonioSal-BA</t>
  </si>
  <si>
    <t>06.626.253/1030-40</t>
  </si>
  <si>
    <t>REC39-CasaAmarel2-PE</t>
  </si>
  <si>
    <t>06.626.253/1031-20</t>
  </si>
  <si>
    <t>TER21-VdeParnaiba-PI</t>
  </si>
  <si>
    <t>06.626.253/1032-01</t>
  </si>
  <si>
    <t>VIT07-EnseadaSua-ES</t>
  </si>
  <si>
    <t>06.626.253/1033-92</t>
  </si>
  <si>
    <t>AJU17-ShJardins-SE</t>
  </si>
  <si>
    <t>06.626.253/1034-73</t>
  </si>
  <si>
    <t>BEL15-Pedreira2-PA</t>
  </si>
  <si>
    <t>06.626.253/1035-54</t>
  </si>
  <si>
    <t>LEN01-LenPaulista-SP</t>
  </si>
  <si>
    <t>06.626.253/1036-35</t>
  </si>
  <si>
    <t>AJU16-CoroadoMeio-SE</t>
  </si>
  <si>
    <t>06.626.253/1037-16</t>
  </si>
  <si>
    <t>JBA03-ShJuaGarden-BA</t>
  </si>
  <si>
    <t>06.626.253/1038-05</t>
  </si>
  <si>
    <t>SDL01-Sidrolandia-MS</t>
  </si>
  <si>
    <t>06.626.253/1039-88</t>
  </si>
  <si>
    <t>NSS02-Taicoca-SE</t>
  </si>
  <si>
    <t>06.626.253/1040-11</t>
  </si>
  <si>
    <t>JPE27-CruzArmas2-PB</t>
  </si>
  <si>
    <t>06.626.253/1041-00</t>
  </si>
  <si>
    <t>CPN04-Iporanga-SP</t>
  </si>
  <si>
    <t>06.626.253/1042-83</t>
  </si>
  <si>
    <t>BHO12-Buritis-MG</t>
  </si>
  <si>
    <t>06.626.253/1043-64</t>
  </si>
  <si>
    <t>BHO13-Serra-MG</t>
  </si>
  <si>
    <t>06.626.253/1044-45</t>
  </si>
  <si>
    <t>SLU23-Anil-MA</t>
  </si>
  <si>
    <t>06.626.253.1045-26</t>
  </si>
  <si>
    <t>PIN02-Alcantara-MA</t>
  </si>
  <si>
    <t>06.626.253/1046-07</t>
  </si>
  <si>
    <t>PAR04-AtilaPaiva-RN#</t>
  </si>
  <si>
    <t>06.626.253/1047-98</t>
  </si>
  <si>
    <t>RBR09-IsaParente-AC#</t>
  </si>
  <si>
    <t>06.626.253/1048-79</t>
  </si>
  <si>
    <t>MCP05-LeopoldoMac-AP</t>
  </si>
  <si>
    <t>06.626.253/1049-50</t>
  </si>
  <si>
    <t>SLU24-SCristovao2-MA</t>
  </si>
  <si>
    <t>06.626.253/1050-93</t>
  </si>
  <si>
    <t>STM02-Aldeia-PA</t>
  </si>
  <si>
    <t>06.626.253/1051-74</t>
  </si>
  <si>
    <t>BRA12-RecantoEmas-DF</t>
  </si>
  <si>
    <t>06.626.253/1052-55</t>
  </si>
  <si>
    <t>TER22-CoelhoResen-PI</t>
  </si>
  <si>
    <t>06.626.253/1053-36</t>
  </si>
  <si>
    <t>REC38-AvRecife2-PE</t>
  </si>
  <si>
    <t>06.626.253/1054-17</t>
  </si>
  <si>
    <t>BDC01-BCoqueiros-SE</t>
  </si>
  <si>
    <t>06.626.253/1055-06</t>
  </si>
  <si>
    <t>SJM01-SJoseMipibu-RN</t>
  </si>
  <si>
    <t>06.626.253/1056-89</t>
  </si>
  <si>
    <t>CBA11-MartimAfons-PR</t>
  </si>
  <si>
    <t>06.626.253/1057-60</t>
  </si>
  <si>
    <t>SPA37-JoaquimFlor-SP</t>
  </si>
  <si>
    <t>06.626.253/1058-40</t>
  </si>
  <si>
    <t>CGD13-ShNorteSul-MS</t>
  </si>
  <si>
    <t>06.626.253/1059-21</t>
  </si>
  <si>
    <t>MRL02-SantaCasa-SP</t>
  </si>
  <si>
    <t>06.626.253/1060-65</t>
  </si>
  <si>
    <t>JUN01-Jundiai-SP</t>
  </si>
  <si>
    <t>06.626.253/1061-46</t>
  </si>
  <si>
    <t>SPA31-PresAltino-SP</t>
  </si>
  <si>
    <t>06.626.253/1062-27</t>
  </si>
  <si>
    <t>MAR01-Marilia-SP</t>
  </si>
  <si>
    <t>06.626.253/1063-08</t>
  </si>
  <si>
    <t>AJU20-MelicioMach-SE</t>
  </si>
  <si>
    <t>06.626.253/1064-99</t>
  </si>
  <si>
    <t>UBR03-StDumont-MG</t>
  </si>
  <si>
    <t>06.626.253/1065-70</t>
  </si>
  <si>
    <t>SLE01-SaoLeopoldo-RS</t>
  </si>
  <si>
    <t>06.626.253/1066-50</t>
  </si>
  <si>
    <t>JPE28-13deMaio-PB</t>
  </si>
  <si>
    <t>06.626.253/1067-31</t>
  </si>
  <si>
    <t>FOR101-DesMoreir3-CE</t>
  </si>
  <si>
    <t>06.626.253/1068-12</t>
  </si>
  <si>
    <t>SJC03-CidJardim-SP</t>
  </si>
  <si>
    <t>06.626.253/1069-01</t>
  </si>
  <si>
    <t>FLO04-MBenvenuta-SC</t>
  </si>
  <si>
    <t>06.626.253/1070-37</t>
  </si>
  <si>
    <t>FOR103-Aguanambi-CE</t>
  </si>
  <si>
    <t>06.626.253/1071-18</t>
  </si>
  <si>
    <t>VIA01-Viana-MA</t>
  </si>
  <si>
    <t>06.626.253/1072-07</t>
  </si>
  <si>
    <t>SLU26-Forquilha-MA</t>
  </si>
  <si>
    <t>06.626.253/1073-80</t>
  </si>
  <si>
    <t>MAN14-MarioYpiran-AM</t>
  </si>
  <si>
    <t>06.626.253/1074-60</t>
  </si>
  <si>
    <t>LFR03-VilasAtlant-BA</t>
  </si>
  <si>
    <t>06.626.253/1075-41</t>
  </si>
  <si>
    <t>MAN16-TorTapajos-AM</t>
  </si>
  <si>
    <t>06.626.253/1076-22</t>
  </si>
  <si>
    <t>SLU27-Turu3-MA</t>
  </si>
  <si>
    <t>CUI13-BelaVista-MT</t>
  </si>
  <si>
    <t>06.626.253/1078-94</t>
  </si>
  <si>
    <t>SPA30-AguaFria-SP</t>
  </si>
  <si>
    <t>06.626.253/1079-75</t>
  </si>
  <si>
    <t>CUI11-FCdaCosta-MT</t>
  </si>
  <si>
    <t>06.626.253/1080-09</t>
  </si>
  <si>
    <t>PTR02-Itaipava-RJ</t>
  </si>
  <si>
    <t>06.626.253/1081-90</t>
  </si>
  <si>
    <t>VIT08-AlziroZarur-ES</t>
  </si>
  <si>
    <t>06.626.253/1082-70</t>
  </si>
  <si>
    <t>VIT10-SaturninoBr-ES</t>
  </si>
  <si>
    <t>06.626.253/1083-51</t>
  </si>
  <si>
    <t>ARZ02-JdAracruz-ES</t>
  </si>
  <si>
    <t>06.626.253/1084-32</t>
  </si>
  <si>
    <t>CIT01-CItapemirim-ES</t>
  </si>
  <si>
    <t>06.626.253/1085-13</t>
  </si>
  <si>
    <t>ARA04-Eldorado-AL</t>
  </si>
  <si>
    <t>06.626.253/1086-02</t>
  </si>
  <si>
    <t>TER23-JoqueiClube-PI</t>
  </si>
  <si>
    <t>06.626.253/1087-85</t>
  </si>
  <si>
    <t>CRU06-AgamenonMa-PE</t>
  </si>
  <si>
    <t>06.626.253/1088-66</t>
  </si>
  <si>
    <t>RBR10-ShViaVerde-AC</t>
  </si>
  <si>
    <t>06.626.253/1089-47</t>
  </si>
  <si>
    <t>MAC21-AntGouveia-AL</t>
  </si>
  <si>
    <t>06.626.253/1090-80</t>
  </si>
  <si>
    <t>FOR104-AlbertoMa2-CE</t>
  </si>
  <si>
    <t>06.626.253/1091-61</t>
  </si>
  <si>
    <t>CUI12-Dalias-MT</t>
  </si>
  <si>
    <t>06.626.253/1092-42</t>
  </si>
  <si>
    <t>BHO14-Barreiro-MG</t>
  </si>
  <si>
    <t>06.626.253/1093-23</t>
  </si>
  <si>
    <t>NSG01-NSGloria-SE</t>
  </si>
  <si>
    <t>06.626.253/1094-04</t>
  </si>
  <si>
    <t>GAC01-Garca1-SP</t>
  </si>
  <si>
    <t>06.626.253/1095-95</t>
  </si>
  <si>
    <t>AJU18-MinSobral-SE</t>
  </si>
  <si>
    <t>06.626.253/1096-76</t>
  </si>
  <si>
    <t>FSA08-MaQuiteria-BA</t>
  </si>
  <si>
    <t>06.626.253/1097-57</t>
  </si>
  <si>
    <t>FSA07-GetulioVar3-BA</t>
  </si>
  <si>
    <t>06.626.253/1098-38</t>
  </si>
  <si>
    <t>CGD14-CarandaBosq-MS</t>
  </si>
  <si>
    <t>06.626.253/1099-19</t>
  </si>
  <si>
    <t>AJU19-ShRioMar-SE</t>
  </si>
  <si>
    <t>06.626.253/1100-97</t>
  </si>
  <si>
    <t>JPE29-CaboBranco2-PB</t>
  </si>
  <si>
    <t>06.626.253/1101-78</t>
  </si>
  <si>
    <t>CRU07-ShCaruaru-PE</t>
  </si>
  <si>
    <t>06.626.253/1102-59</t>
  </si>
  <si>
    <t>SAL31-PosParalela-BA</t>
  </si>
  <si>
    <t>06.626.253/1103-30</t>
  </si>
  <si>
    <t>MAN15-ShManauara-AM</t>
  </si>
  <si>
    <t>06.626.253/1104-10</t>
  </si>
  <si>
    <t>BEL11-Umarizal-PA</t>
  </si>
  <si>
    <t>06.626.253/1105-00</t>
  </si>
  <si>
    <t>PSA03-OlavoGomes-MG</t>
  </si>
  <si>
    <t>06.626.253/1106-82</t>
  </si>
  <si>
    <t>06.626.253/1107-63</t>
  </si>
  <si>
    <t>RDO02-JdMarilea-RJ</t>
  </si>
  <si>
    <t>06.626.253/1108-44</t>
  </si>
  <si>
    <t>NIT02-Icarai-RJ</t>
  </si>
  <si>
    <t>06.626.253/1109-25</t>
  </si>
  <si>
    <t>SAL32-Piata-BA</t>
  </si>
  <si>
    <t>06.626.253/1110-69</t>
  </si>
  <si>
    <t>SAL34-EngVelho-BA#</t>
  </si>
  <si>
    <t>06.626.253/1111-40</t>
  </si>
  <si>
    <t>SAL36-Barra2-BA</t>
  </si>
  <si>
    <t>06.626.253/1112-20</t>
  </si>
  <si>
    <t>CRS02-RodrAlves-AC#</t>
  </si>
  <si>
    <t>06.626.253/1113-01</t>
  </si>
  <si>
    <t>FOR122-RogaLeite2-CE</t>
  </si>
  <si>
    <t>06.626.253/1114-92</t>
  </si>
  <si>
    <t>NIL01-Nilopolis-RJ</t>
  </si>
  <si>
    <t>06.626.253/1115-73</t>
  </si>
  <si>
    <t>SAL39-Imbui-BA</t>
  </si>
  <si>
    <t>06.626.253/1116-54</t>
  </si>
  <si>
    <t>NAT23-ShMidway-RN</t>
  </si>
  <si>
    <t>06.626.253/1117-35</t>
  </si>
  <si>
    <t>FOR102-BrRioBran2-CE</t>
  </si>
  <si>
    <t>06.626.253/1118-16</t>
  </si>
  <si>
    <t>SAL35-ShParalela-BA</t>
  </si>
  <si>
    <t>06.626.253/1119-05</t>
  </si>
  <si>
    <t>JBA04-AdolfoViana-BA</t>
  </si>
  <si>
    <t>06.626.253/1120-30</t>
  </si>
  <si>
    <t>SLU29-PontaDareia-MA</t>
  </si>
  <si>
    <t>06.626.253/1121-11</t>
  </si>
  <si>
    <t>BCD01-BarraCorda-MA</t>
  </si>
  <si>
    <t>06.626.253/1122-00</t>
  </si>
  <si>
    <t>ROS01-Rosario-MA</t>
  </si>
  <si>
    <t>06.626.253/1123-83</t>
  </si>
  <si>
    <t>POA06-BarAmazonas-RS</t>
  </si>
  <si>
    <t>06.626.253/1124-64</t>
  </si>
  <si>
    <t>SPA33-Tucuruvi-SP</t>
  </si>
  <si>
    <t>06.626.253/1125-45</t>
  </si>
  <si>
    <t>FOR105-13deMaio2-CE</t>
  </si>
  <si>
    <t>06.626.253/1126-26</t>
  </si>
  <si>
    <t>VIT11-JoseTeixeir-ES</t>
  </si>
  <si>
    <t>06.626.253/1127-07</t>
  </si>
  <si>
    <t>SOR03-GenOsorio-SP</t>
  </si>
  <si>
    <t>06.626.253/1128-98</t>
  </si>
  <si>
    <t>MAN17-JoaquimNabu-AM</t>
  </si>
  <si>
    <t>06.626.253/1129-79</t>
  </si>
  <si>
    <t>JPE33-JoseAmerico-PB</t>
  </si>
  <si>
    <t>06.626.253/1130-02</t>
  </si>
  <si>
    <t>AGA05-13deMaio-TO#</t>
  </si>
  <si>
    <t>06.626.253/1131-93</t>
  </si>
  <si>
    <t>SLU28-ShdaIlha-MA</t>
  </si>
  <si>
    <t>06.626.253/1132-74</t>
  </si>
  <si>
    <t>IND01-Indaiatuba-SP</t>
  </si>
  <si>
    <t>06.626.253/1133-55</t>
  </si>
  <si>
    <t>06.626.253/1134-36</t>
  </si>
  <si>
    <t>LOR01-Lorena-SP</t>
  </si>
  <si>
    <t>06.626.253/1135-17</t>
  </si>
  <si>
    <t>NAT24-BernardoVi2-RN</t>
  </si>
  <si>
    <t>06.626.253/1136-06</t>
  </si>
  <si>
    <t>REC40-ShRecife-PE</t>
  </si>
  <si>
    <t>06.626.253/1137-89</t>
  </si>
  <si>
    <t>MAC22-PontaVerde2-AL</t>
  </si>
  <si>
    <t>06.626.253/1138-60</t>
  </si>
  <si>
    <t>FOR106-FrMansuet2-CE</t>
  </si>
  <si>
    <t>06.626.253/1139-40</t>
  </si>
  <si>
    <t>SJC04-Aquarius-SP</t>
  </si>
  <si>
    <t>06.626.253/1140-84</t>
  </si>
  <si>
    <t>MOS06-MeloFranco-RN</t>
  </si>
  <si>
    <t>06.626.253/1141-65</t>
  </si>
  <si>
    <t>BRG01-Braganca-SP</t>
  </si>
  <si>
    <t>06.626.253/1142-46</t>
  </si>
  <si>
    <t>CAX02-DLMarelim-MA</t>
  </si>
  <si>
    <t>06.626.253/1143-27</t>
  </si>
  <si>
    <t>JUF03-ShJdNorte-MG</t>
  </si>
  <si>
    <t>06.626.253/1144-08</t>
  </si>
  <si>
    <t>FOR108-EngSantaJr-CE</t>
  </si>
  <si>
    <t>06.626.253/1145-99</t>
  </si>
  <si>
    <t>ALF01-Alfenas-MG</t>
  </si>
  <si>
    <t>06.626.253/1146-70</t>
  </si>
  <si>
    <t>BEL12-ShParque-PA</t>
  </si>
  <si>
    <t>06.626.253/1147-50</t>
  </si>
  <si>
    <t>MAB01-Marituba-PA</t>
  </si>
  <si>
    <t>06.626.253/1148-31</t>
  </si>
  <si>
    <t>FOR107-VirgTavor2-CE</t>
  </si>
  <si>
    <t>06.626.253/1149-12</t>
  </si>
  <si>
    <t>REC41-Ibura-PE#</t>
  </si>
  <si>
    <t>06.626.253/1150-56</t>
  </si>
  <si>
    <t>STA01-SantoAndre-SP</t>
  </si>
  <si>
    <t>06.626.253/1151-37</t>
  </si>
  <si>
    <t>ARM01-Araruama-RJ</t>
  </si>
  <si>
    <t>06.626.253/1152-18</t>
  </si>
  <si>
    <t>CBA13-CarlosPioli-PR</t>
  </si>
  <si>
    <t>06.626.253/1153-07</t>
  </si>
  <si>
    <t>UBE07-Segismundo-MG</t>
  </si>
  <si>
    <t>06.626.253/1155-60</t>
  </si>
  <si>
    <t>UBE15-SantaMonica-MG</t>
  </si>
  <si>
    <t>06.626.253/1156-41</t>
  </si>
  <si>
    <t>JPE30-JdOceania-PB</t>
  </si>
  <si>
    <t>06.626.253/1157-22</t>
  </si>
  <si>
    <t>BSB12-RiachoFundo-DF</t>
  </si>
  <si>
    <t>06.626.253/1158-03</t>
  </si>
  <si>
    <t>FLO05-PedroSilva-SC</t>
  </si>
  <si>
    <t>06.626.253/1159-94</t>
  </si>
  <si>
    <t>CBA12-SilvaJardim-PR</t>
  </si>
  <si>
    <t>06.626.253/1160-28</t>
  </si>
  <si>
    <t>BAL02-AvdoEstado-SC</t>
  </si>
  <si>
    <t>06.626.253/1161-09</t>
  </si>
  <si>
    <t>BAU03-GetulioVarg-SP</t>
  </si>
  <si>
    <t>06.626.253/1163-70</t>
  </si>
  <si>
    <t>OLI06-ShPatteoOli-PE</t>
  </si>
  <si>
    <t>06.626.253/1164-51</t>
  </si>
  <si>
    <t>TER24-ZequinhaFre-PI</t>
  </si>
  <si>
    <t>06.626.253/1165-32</t>
  </si>
  <si>
    <t>CMT01-Cameta-PA</t>
  </si>
  <si>
    <t>06.626.253/1166-13</t>
  </si>
  <si>
    <t>ATI02-Centro-CE#</t>
  </si>
  <si>
    <t>06.626.253/1167-02</t>
  </si>
  <si>
    <t>POV05-ShPortoVelh-RO</t>
  </si>
  <si>
    <t>06.626.253/1168-85</t>
  </si>
  <si>
    <t>GPR02-Muquicaba-ES</t>
  </si>
  <si>
    <t>06.626.253/1169-66</t>
  </si>
  <si>
    <t>VDC06-VictorBrito-BA</t>
  </si>
  <si>
    <t>06.626.253/1170-08</t>
  </si>
  <si>
    <t>FSA09-SrdosPasso2-BA</t>
  </si>
  <si>
    <t>06.626.253/1171-80</t>
  </si>
  <si>
    <t>06.626.253/1172-61</t>
  </si>
  <si>
    <t>AJU21-DesMaynard-SE</t>
  </si>
  <si>
    <t>06.626.253/1173-42</t>
  </si>
  <si>
    <t>REC42-Caxanga2-PE</t>
  </si>
  <si>
    <t>06.626.253/1174-23</t>
  </si>
  <si>
    <t>TAI01-Tailandia-PA</t>
  </si>
  <si>
    <t>06.626.253/1175-04</t>
  </si>
  <si>
    <t>SMR01-Sumare-SP</t>
  </si>
  <si>
    <t>06.626.253/1176-95</t>
  </si>
  <si>
    <t>JUF06-ItamarFran-MG</t>
  </si>
  <si>
    <t>06.626.253/1177-76</t>
  </si>
  <si>
    <t>UBR06-StaMaria-MG</t>
  </si>
  <si>
    <t>06.626.253/1178-57</t>
  </si>
  <si>
    <t>06.626.253/1179-38</t>
  </si>
  <si>
    <t>MAN18-EduRibeiro-AM</t>
  </si>
  <si>
    <t>06.626.253/1180-71</t>
  </si>
  <si>
    <t>REC43-LeoBezerra-PE</t>
  </si>
  <si>
    <t>06.626.253/1181-52</t>
  </si>
  <si>
    <t>SPA37-WashingtoL-SP</t>
  </si>
  <si>
    <t>06.626.253/1182-33</t>
  </si>
  <si>
    <t>CMP02-SaldanhaMar-RJ</t>
  </si>
  <si>
    <t>06.626.253/1183-14</t>
  </si>
  <si>
    <t>FOR111-FcoSa2-CE</t>
  </si>
  <si>
    <t>06.626.253/1184-03</t>
  </si>
  <si>
    <t>BEL19-PeEutiquio-PA</t>
  </si>
  <si>
    <t>06.626.253/1185-86</t>
  </si>
  <si>
    <t>BOV07-JoaoPereira-RR</t>
  </si>
  <si>
    <t>06.626.253/1186-67</t>
  </si>
  <si>
    <t>PBA03-PrincIsab-PI#</t>
  </si>
  <si>
    <t>06.626.253/1187-48</t>
  </si>
  <si>
    <t>SLU30-Camboa-MA</t>
  </si>
  <si>
    <t>06.626.253/1188-29</t>
  </si>
  <si>
    <t>BEL13-ShBoulevard-PA</t>
  </si>
  <si>
    <t>06.626.253/1189-00</t>
  </si>
  <si>
    <t>MAN19-EphigenioSa-AM</t>
  </si>
  <si>
    <t>06.626.253/1190-43</t>
  </si>
  <si>
    <t>AJU22-BarMaruim2-SE</t>
  </si>
  <si>
    <t>06.626.253/1191-24</t>
  </si>
  <si>
    <t>SPA49-AbilioSoare-SP</t>
  </si>
  <si>
    <t>06.626.253/1192-05</t>
  </si>
  <si>
    <t>PTA06-Maranguape-PE</t>
  </si>
  <si>
    <t>06.626.253/1193-96</t>
  </si>
  <si>
    <t>UBE08-AfonsoPena-MG</t>
  </si>
  <si>
    <t>06.626.253/1194-77</t>
  </si>
  <si>
    <t>UBE09-Para-MG</t>
  </si>
  <si>
    <t>06.626.253/1195-58</t>
  </si>
  <si>
    <t>FOR112-ZeBastos3-CE</t>
  </si>
  <si>
    <t>06.626.253/1196-39</t>
  </si>
  <si>
    <t>TER25-MiguelRosa2-PI</t>
  </si>
  <si>
    <t>06.626.253/1197-10</t>
  </si>
  <si>
    <t>SPA36-RdaMooca-SP</t>
  </si>
  <si>
    <t>06.626.253/1199-81</t>
  </si>
  <si>
    <t>FOR109-BezMeneze3-CE</t>
  </si>
  <si>
    <t>06.626.253/1200-50</t>
  </si>
  <si>
    <t>JPE31-CruzArmas3-PB#</t>
  </si>
  <si>
    <t>06.626.253/1201-30</t>
  </si>
  <si>
    <t>BSB13-AsaSul4-DF</t>
  </si>
  <si>
    <t>06.626.253/1202-11</t>
  </si>
  <si>
    <t>SCC02-29Dezembro-PE</t>
  </si>
  <si>
    <t>06.626.253/1203-00</t>
  </si>
  <si>
    <t>POA07-AnitaGariba-RS</t>
  </si>
  <si>
    <t>06.626.253/1204-83</t>
  </si>
  <si>
    <t>GAR03-StoAntonio-PE</t>
  </si>
  <si>
    <t>06.626.253/1205-64</t>
  </si>
  <si>
    <t>FOR110-DiasRocha-CE</t>
  </si>
  <si>
    <t>06.626.253/1206-45</t>
  </si>
  <si>
    <t>SAL37-ShSalNorte-BA</t>
  </si>
  <si>
    <t>06.626.253/1207-26</t>
  </si>
  <si>
    <t>SAL38-Pituba4-BA</t>
  </si>
  <si>
    <t>06.626.253/1208-07</t>
  </si>
  <si>
    <t>FOR115-SgtHermin2-CE</t>
  </si>
  <si>
    <t>06.626.253/1209-98</t>
  </si>
  <si>
    <t>TER26-ShRioPoty-PI</t>
  </si>
  <si>
    <t>06.626.253/1210-21</t>
  </si>
  <si>
    <t>VDC07-RosaCruz-BA</t>
  </si>
  <si>
    <t>06.626.253/1211-02</t>
  </si>
  <si>
    <t>BEL12-MagalBarata-PA</t>
  </si>
  <si>
    <t>06.626.253/1212-93</t>
  </si>
  <si>
    <t>MCL04-DomPedroII-MG</t>
  </si>
  <si>
    <t>06.626.253/1213-74</t>
  </si>
  <si>
    <t>AJU23-PcNavegants-SE</t>
  </si>
  <si>
    <t>06.626.253/1214-55</t>
  </si>
  <si>
    <t>UBR04-LeoOliveira-MG</t>
  </si>
  <si>
    <t>06.626.253/1215-36</t>
  </si>
  <si>
    <t>CRB01-Corumba-MS</t>
  </si>
  <si>
    <t>06.626.253/1216-17</t>
  </si>
  <si>
    <t>FLO06-AntDibMussi-SC</t>
  </si>
  <si>
    <t>06.626.253/1217-06</t>
  </si>
  <si>
    <t>SAL49-SaoRafael-BA</t>
  </si>
  <si>
    <t>06.626.253/1218-89</t>
  </si>
  <si>
    <t>BOV08-BrigEduardo-RR</t>
  </si>
  <si>
    <t>06.626.253/1219-60</t>
  </si>
  <si>
    <t>JPE32-AdalgisaCar-PB</t>
  </si>
  <si>
    <t>06.626.253/1220-01</t>
  </si>
  <si>
    <t>BSB14-AsaSul5-DF</t>
  </si>
  <si>
    <t>06.626.253/1221-84</t>
  </si>
  <si>
    <t>PIC03-FcoSantos-PI</t>
  </si>
  <si>
    <t>CPN06-PontePreta-SP</t>
  </si>
  <si>
    <t>06.626.253/1223-46</t>
  </si>
  <si>
    <t>CPN07-Cambui2-SP</t>
  </si>
  <si>
    <t>06.626.253/1224-27</t>
  </si>
  <si>
    <t>BSB15-AsaSul6-DF</t>
  </si>
  <si>
    <t>06.626.253/1225-08</t>
  </si>
  <si>
    <t>FOR113-VirgTavor3-CE</t>
  </si>
  <si>
    <t>06.626.253/1226-99</t>
  </si>
  <si>
    <t>CRU08-CletoCampel-PE</t>
  </si>
  <si>
    <t>06.626.253/1227-70</t>
  </si>
  <si>
    <t>SAL51-Sussuarana-BA</t>
  </si>
  <si>
    <t>06.626.253/1228-50</t>
  </si>
  <si>
    <t>IMP04-Babaculadia-MA</t>
  </si>
  <si>
    <t>06.626.253/1229-31</t>
  </si>
  <si>
    <t>PDC03-MarioPaiva-MG</t>
  </si>
  <si>
    <t>06.626.253/1231-56</t>
  </si>
  <si>
    <t>BHO15-BernardoVas-MG</t>
  </si>
  <si>
    <t>06.626.253/1232-37</t>
  </si>
  <si>
    <t>PAT03-DomPedroII-PB</t>
  </si>
  <si>
    <t>06.626.253/1233-18</t>
  </si>
  <si>
    <t>REC44-HenriqDias-PE</t>
  </si>
  <si>
    <t>06.626.253/1234-07</t>
  </si>
  <si>
    <t>BOV09-VilleRoy2-RR</t>
  </si>
  <si>
    <t>06.626.253/1235-80</t>
  </si>
  <si>
    <t>BEL13-TravMauriti-PA</t>
  </si>
  <si>
    <t>06.626.253/1236-60</t>
  </si>
  <si>
    <t>06.626.253/1237-41</t>
  </si>
  <si>
    <t>FOR118-AntSales4-CE</t>
  </si>
  <si>
    <t>06.626.253/1238-22</t>
  </si>
  <si>
    <t>FOR116-PeAntTomas-CE</t>
  </si>
  <si>
    <t>06.626.253/1239-03</t>
  </si>
  <si>
    <t>BHO16-StTerezinha-MG</t>
  </si>
  <si>
    <t>06.626.253/1240-47</t>
  </si>
  <si>
    <t>BHO18-RdosTimbira-MG</t>
  </si>
  <si>
    <t>06.626.253/1241-28</t>
  </si>
  <si>
    <t>SAL40-ShBarra-BA</t>
  </si>
  <si>
    <t>06.626.253/1242-09</t>
  </si>
  <si>
    <t>SAL41-ShBarra2-BA</t>
  </si>
  <si>
    <t>06.626.253/1243-90</t>
  </si>
  <si>
    <t>HTL01-Hortolandia-SP</t>
  </si>
  <si>
    <t>06.626.253/1244-70</t>
  </si>
  <si>
    <t>BHO19-Canarias-MG</t>
  </si>
  <si>
    <t>06.626.253/1245-51</t>
  </si>
  <si>
    <t>BEL24-AlmiranteW-PA</t>
  </si>
  <si>
    <t>06.626.253/1246-32</t>
  </si>
  <si>
    <t>REC46-ShRecife2-PE</t>
  </si>
  <si>
    <t>06.626.253/1247-13</t>
  </si>
  <si>
    <t>AJU26-AntFSantana-SE</t>
  </si>
  <si>
    <t>06.626.253/1248-02</t>
  </si>
  <si>
    <t>AJU27-Maranhao-SE</t>
  </si>
  <si>
    <t>06.626.253/1250-19</t>
  </si>
  <si>
    <t>LFR04-Pitangueira-BA</t>
  </si>
  <si>
    <t>06.626.253/1251-08</t>
  </si>
  <si>
    <t>CGR05-DomPedroII-PB</t>
  </si>
  <si>
    <t>06.626.253/1252-80</t>
  </si>
  <si>
    <t>SPA38-CelDiogo-SP</t>
  </si>
  <si>
    <t>06.626.253/1253-61</t>
  </si>
  <si>
    <t>CPN06-BarItapura-SP</t>
  </si>
  <si>
    <t>06.626.253/1254-42</t>
  </si>
  <si>
    <t>CRH01-CatoleRocha-PB</t>
  </si>
  <si>
    <t>06.626.253/1256-04</t>
  </si>
  <si>
    <t>LIM02-SabinoRober-CE</t>
  </si>
  <si>
    <t>06.626.253/1257-95</t>
  </si>
  <si>
    <t>BOV10-Carana-RR</t>
  </si>
  <si>
    <t>06.626.253/1258-76</t>
  </si>
  <si>
    <t>APD01-Apodi-RN</t>
  </si>
  <si>
    <t>06.626.253/1259-57</t>
  </si>
  <si>
    <t>STM04-AvTapajos-PA</t>
  </si>
  <si>
    <t>06.626.253/1260-90</t>
  </si>
  <si>
    <t>MAC23-Serraria-AL</t>
  </si>
  <si>
    <t>06.626.253/1261-71</t>
  </si>
  <si>
    <t>GBN01-GuaraciaNor-CE</t>
  </si>
  <si>
    <t>06.626.253/1262-52</t>
  </si>
  <si>
    <t>TER27-ShRiverside-PI</t>
  </si>
  <si>
    <t>06.626.253/1263-33</t>
  </si>
  <si>
    <t>REC48-ConsAguiar-PE</t>
  </si>
  <si>
    <t>06.626.253/1264-14</t>
  </si>
  <si>
    <t>SRI01-SantaRita-MA</t>
  </si>
  <si>
    <t>06.626.253/1265-03</t>
  </si>
  <si>
    <t>GAN01-Gandu-BA</t>
  </si>
  <si>
    <t>06.626.253/1266-86</t>
  </si>
  <si>
    <t>AMA01-Amargosa-BA</t>
  </si>
  <si>
    <t>06.626.253/1267-67</t>
  </si>
  <si>
    <t>MAU05-FeiraCenter-CE</t>
  </si>
  <si>
    <t>06.626.253/1268-48</t>
  </si>
  <si>
    <t>GRU01-Guarulhos-SP</t>
  </si>
  <si>
    <t>06.626.253/1269-29</t>
  </si>
  <si>
    <t>REC48-ShPlaza-PE</t>
  </si>
  <si>
    <t>06.626.253/1270-62</t>
  </si>
  <si>
    <t>REC47-ShTacaruna-PE</t>
  </si>
  <si>
    <t>06.626.253/1271-43</t>
  </si>
  <si>
    <t>FSA10-GetulioVar4-BA</t>
  </si>
  <si>
    <t>06.626.253/1272-24</t>
  </si>
  <si>
    <t>AJU28-TancredoNe2-SE</t>
  </si>
  <si>
    <t>06.626.253/1273-05</t>
  </si>
  <si>
    <t>SAL47-Graca2-BA</t>
  </si>
  <si>
    <t>06.626.253/1274-96</t>
  </si>
  <si>
    <t>SBT01-SaoBento-PB</t>
  </si>
  <si>
    <t>06.626.253/1275-77</t>
  </si>
  <si>
    <t>MAC24-Tabuleiro2-AL</t>
  </si>
  <si>
    <t>06.626.253/1276-58</t>
  </si>
  <si>
    <t>CGD16-AfonsoPena-MS</t>
  </si>
  <si>
    <t>06.626.253/1277-39</t>
  </si>
  <si>
    <t>CUI14-RecPassaros-MT</t>
  </si>
  <si>
    <t>06.626.253/1278-10</t>
  </si>
  <si>
    <t>NVC01-NovaCruz-RN</t>
  </si>
  <si>
    <t>06.626.253/1279-09</t>
  </si>
  <si>
    <t>RBR11-Bosque3-AC</t>
  </si>
  <si>
    <t>06.626.253/1280-34</t>
  </si>
  <si>
    <t>SLU31-ShRioAnil-MA</t>
  </si>
  <si>
    <t>06.626.253/1281-15</t>
  </si>
  <si>
    <t>MOS07-JeronRosado-RN</t>
  </si>
  <si>
    <t>06.626.253/1282-04</t>
  </si>
  <si>
    <t>TER29-Picarreira-PI</t>
  </si>
  <si>
    <t>06.626.253/1283-87</t>
  </si>
  <si>
    <t>TER28-Dirceu-PI</t>
  </si>
  <si>
    <t>06.626.253/1284-68</t>
  </si>
  <si>
    <t>AFO01-AfogIngazei-PE</t>
  </si>
  <si>
    <t>06.626.253/1285-49</t>
  </si>
  <si>
    <t>CUI16-BosqueSaude-MT</t>
  </si>
  <si>
    <t>06.626.253/1286-20</t>
  </si>
  <si>
    <t>CUI15-MiguelSutil-MT</t>
  </si>
  <si>
    <t>06.626.253/1287-00</t>
  </si>
  <si>
    <t>IMP05-NewtonBelo-MA</t>
  </si>
  <si>
    <t>06.626.253/1288-91</t>
  </si>
  <si>
    <t>FSA11-Sim-BA</t>
  </si>
  <si>
    <t>06.626.253/1289-72</t>
  </si>
  <si>
    <t>BOV11-ShPatioRora-RR</t>
  </si>
  <si>
    <t>06.626.253/1290-06</t>
  </si>
  <si>
    <t>NAT25-ShCidJardim-RN</t>
  </si>
  <si>
    <t>06.626.253/1291-97</t>
  </si>
  <si>
    <t>UBE12-Roosevelt-MG</t>
  </si>
  <si>
    <t>06.626.253/1292-78</t>
  </si>
  <si>
    <t>SOB06-LuciaSaboia-CE</t>
  </si>
  <si>
    <t>06.626.253/1293-59</t>
  </si>
  <si>
    <t>CUI17-FernCorrea-MT</t>
  </si>
  <si>
    <t>06.626.253/1294-30</t>
  </si>
  <si>
    <t>VDC08-SiqCampos-BA</t>
  </si>
  <si>
    <t>06.626.253/1295-10</t>
  </si>
  <si>
    <t>PTA04-NSraDoO-PE</t>
  </si>
  <si>
    <t>06.626.253/1296-00</t>
  </si>
  <si>
    <t>VDC10-JuracyMagal-BA</t>
  </si>
  <si>
    <t>06.626.253/1297-82</t>
  </si>
  <si>
    <t>CGD17-ItanhanPark-MS</t>
  </si>
  <si>
    <t>06.626.253/1298-63</t>
  </si>
  <si>
    <t>SGL01-ShSGoncalo-RJ</t>
  </si>
  <si>
    <t>06.626.253/1299-44</t>
  </si>
  <si>
    <t>MAC25-GrutaLourde-AL</t>
  </si>
  <si>
    <t>06.626.253/1300-12</t>
  </si>
  <si>
    <t>NAT26-ShPartage-RN</t>
  </si>
  <si>
    <t>06.626.253/1301-01</t>
  </si>
  <si>
    <t>CGR06-ShPartage-PB</t>
  </si>
  <si>
    <t>06.626.253/1302-84</t>
  </si>
  <si>
    <t>CUI15-CPAII-MT</t>
  </si>
  <si>
    <t>06.626.253/1303-65</t>
  </si>
  <si>
    <t>GRU03-JdBomClima-SP</t>
  </si>
  <si>
    <t>06.626.253/1304-46</t>
  </si>
  <si>
    <t>ILH03-SFrancisco-BA</t>
  </si>
  <si>
    <t>06.626.253/1305-27</t>
  </si>
  <si>
    <t>BUR01-Buriticupu-MA</t>
  </si>
  <si>
    <t>06.626.253/1306-08</t>
  </si>
  <si>
    <t>DGA01-DelmiroGouv-AL</t>
  </si>
  <si>
    <t>06.626.253/1307-99</t>
  </si>
  <si>
    <t>TRE02-Centro-MS</t>
  </si>
  <si>
    <t>06.626.253/1308-70</t>
  </si>
  <si>
    <t>CGD18-CelAntonino-MS</t>
  </si>
  <si>
    <t>06.626.253/1309-50</t>
  </si>
  <si>
    <t>ITI01-ShItaborai-RJ</t>
  </si>
  <si>
    <t>06.626.253/1310-94</t>
  </si>
  <si>
    <t>NAT27-ShAncar-RN</t>
  </si>
  <si>
    <t>06.626.253/1311-75</t>
  </si>
  <si>
    <t>SOR04-ShIpanema-SP</t>
  </si>
  <si>
    <t>06.626.253/1312-56</t>
  </si>
  <si>
    <t>MJU01-Maracaju-MS</t>
  </si>
  <si>
    <t>06.626.253/1313-37</t>
  </si>
  <si>
    <t>CRB02-Centro-MS</t>
  </si>
  <si>
    <t>06.626.253/1314-18</t>
  </si>
  <si>
    <t>STL02-ShSerrTalh-PE</t>
  </si>
  <si>
    <t>06.626.253/1315-07</t>
  </si>
  <si>
    <t>SAJ02-RuiBarbosa-BA</t>
  </si>
  <si>
    <t>06.626.253/1316-80</t>
  </si>
  <si>
    <t>MOS08-JoaoMarceli-RN</t>
  </si>
  <si>
    <t>06.626.253/1317-60</t>
  </si>
  <si>
    <t>IMP06-RuaPiaui-MA</t>
  </si>
  <si>
    <t>06.626.253/1318-41</t>
  </si>
  <si>
    <t>JUA07-AiltonGomes-CE</t>
  </si>
  <si>
    <t>06.626.253/1319-22</t>
  </si>
  <si>
    <t>CTL01-PedroPorpin-PA</t>
  </si>
  <si>
    <t>06.626.253/1321-47</t>
  </si>
  <si>
    <t>JQE02-JoaquiRomao-BA</t>
  </si>
  <si>
    <t>06.626.253/1322-28</t>
  </si>
  <si>
    <t>RBR12-Sobral-AC</t>
  </si>
  <si>
    <t>06.626.253/1323-09</t>
  </si>
  <si>
    <t>IPO03-NSenhoradoO-PE</t>
  </si>
  <si>
    <t>06.626.253/1324-90</t>
  </si>
  <si>
    <t>BRS01-Barreiros-PE</t>
  </si>
  <si>
    <t>06.626.253/1325-70</t>
  </si>
  <si>
    <t>UBE11-JoaoNaves-MG</t>
  </si>
  <si>
    <t>06.626.253/1327-32</t>
  </si>
  <si>
    <t>FLR02-RuaSaoJoao-PI</t>
  </si>
  <si>
    <t>06.626.253/1328-13</t>
  </si>
  <si>
    <t>LMR02-Centro-PE</t>
  </si>
  <si>
    <t>06.626.253/1329-02</t>
  </si>
  <si>
    <t>SJE01-SJosedEgito-PE</t>
  </si>
  <si>
    <t>06.626.253/1330-38</t>
  </si>
  <si>
    <t>PDR01-PedroII-PI</t>
  </si>
  <si>
    <t>06.626.253/1331-19</t>
  </si>
  <si>
    <t>SPA40-CamargoNovo-SP</t>
  </si>
  <si>
    <t>06.626.253/1332-08</t>
  </si>
  <si>
    <t>GRA02-PcaALins-PE</t>
  </si>
  <si>
    <t>06.626.253/1333-80</t>
  </si>
  <si>
    <t>COD02-AfonsoPena-MA</t>
  </si>
  <si>
    <t>06.626.253/1334-61</t>
  </si>
  <si>
    <t>MUT01-NovaMutum-MT</t>
  </si>
  <si>
    <t>06.626.253/1335-42</t>
  </si>
  <si>
    <t>SCA01-SaoCaitano-PE</t>
  </si>
  <si>
    <t>06.626.253/1336-23</t>
  </si>
  <si>
    <t>NDM01-NazaredMata-PE</t>
  </si>
  <si>
    <t>06.626.253/1337-04</t>
  </si>
  <si>
    <t>VDC11-Patagonia-BA</t>
  </si>
  <si>
    <t>06.626.253/1338-95</t>
  </si>
  <si>
    <t>JUA08-PadreCicero-CE</t>
  </si>
  <si>
    <t>06.626.253/1339-76</t>
  </si>
  <si>
    <t>ASS02-AugusSevero-RN</t>
  </si>
  <si>
    <t>06.626.253/1340-00</t>
  </si>
  <si>
    <t>CUN02-TeotoFreire-RN</t>
  </si>
  <si>
    <t>06.626.253/1341-90</t>
  </si>
  <si>
    <t>CAM03-AltodaCruz-BA</t>
  </si>
  <si>
    <t>06.626.253/1342-71</t>
  </si>
  <si>
    <t>JGR01-Jaguaribe-CE</t>
  </si>
  <si>
    <t>06.626.253/1343-52</t>
  </si>
  <si>
    <t>ARA05-MunizFalcao-AL</t>
  </si>
  <si>
    <t>06.626.253/1344-33</t>
  </si>
  <si>
    <t>JAC02-Centro-BA</t>
  </si>
  <si>
    <t>06.626.253/1345-14</t>
  </si>
  <si>
    <t>SOB07-SinhaSaboia-CE</t>
  </si>
  <si>
    <t>06.626.253/1346-03</t>
  </si>
  <si>
    <t>SPA058-PostoGrajau-SP</t>
  </si>
  <si>
    <t>06.626.253/1347-86</t>
  </si>
  <si>
    <t>COU01-Coruripe-AL</t>
  </si>
  <si>
    <t>06.626.253/1348-67</t>
  </si>
  <si>
    <t>RUS02-VicenVeloso-CE</t>
  </si>
  <si>
    <t>06.626.253/1349-48</t>
  </si>
  <si>
    <t>IPJ01-Itapaje-CE</t>
  </si>
  <si>
    <t>06.626.253/1350-81</t>
  </si>
  <si>
    <t>PTA05-ShNorthWay-PE</t>
  </si>
  <si>
    <t>06.626.253/1351-62</t>
  </si>
  <si>
    <t>GNA02-Rotatoria-PE</t>
  </si>
  <si>
    <t>06.626.253/1352-43</t>
  </si>
  <si>
    <t>PTA06-JdPaulista-PE</t>
  </si>
  <si>
    <t>06.626.253/1353-24</t>
  </si>
  <si>
    <t>PDT02-OlavoSampai-MA</t>
  </si>
  <si>
    <t>06.626.253/1354-05</t>
  </si>
  <si>
    <t>SOB09-JoArimathea-CE</t>
  </si>
  <si>
    <t>06.626.253/1355-96</t>
  </si>
  <si>
    <t>TOR02-Centro-PE</t>
  </si>
  <si>
    <t>06.626.253/1356-77</t>
  </si>
  <si>
    <t>ETR01-Estreito-MA</t>
  </si>
  <si>
    <t>06.626.253/1357-58</t>
  </si>
  <si>
    <t>TUP01-Tupa-SP</t>
  </si>
  <si>
    <t>06.626.253/1358-39</t>
  </si>
  <si>
    <t>UBE14-AvImbaubas-MG</t>
  </si>
  <si>
    <t>06.626.253/1359-10</t>
  </si>
  <si>
    <t>ITB03-LuizMagalha-SE</t>
  </si>
  <si>
    <t>06.626.253/1360-53</t>
  </si>
  <si>
    <t>BAS02-AvContorno-MA</t>
  </si>
  <si>
    <t>06.626.253/1361-34</t>
  </si>
  <si>
    <t>CMU01-Camamu-BA</t>
  </si>
  <si>
    <t>06.626.253/1362-15</t>
  </si>
  <si>
    <t>BDG01-BarraGarças-MT</t>
  </si>
  <si>
    <t>06.626.253/1363-04</t>
  </si>
  <si>
    <t>BOV12-MajWillians-RR</t>
  </si>
  <si>
    <t>06.626.253/1364-87</t>
  </si>
  <si>
    <t>SLU77-BairrFatima-MA</t>
  </si>
  <si>
    <t>06.626.253/1365-68</t>
  </si>
  <si>
    <t>ZDO01-ZeDoca-MA</t>
  </si>
  <si>
    <t>06.626.253/1366-49</t>
  </si>
  <si>
    <t>SOB08-DomJose-CE</t>
  </si>
  <si>
    <t>06.626.253/1367-20</t>
  </si>
  <si>
    <t>OLI09-PE15-PE</t>
  </si>
  <si>
    <t>06.626.253/1368-00</t>
  </si>
  <si>
    <t>CBE04-Aldeia-PE</t>
  </si>
  <si>
    <t>06.626.253/1370-25</t>
  </si>
  <si>
    <t>SEA01-Seabra-BA</t>
  </si>
  <si>
    <t>06.626.253/1371-06</t>
  </si>
  <si>
    <t>IPU01-Ipu-CE</t>
  </si>
  <si>
    <t>06.626.253/1374-59</t>
  </si>
  <si>
    <t>TOB01-TobiasBarre-SE</t>
  </si>
  <si>
    <t>06.626.253/1375-30</t>
  </si>
  <si>
    <t>CTS02-MoreiraRoch-CE</t>
  </si>
  <si>
    <t>06.626.253/1376-10</t>
  </si>
  <si>
    <t>SMD01-SimaoDias-SE</t>
  </si>
  <si>
    <t>06.626.253/1379-63</t>
  </si>
  <si>
    <t>ILH04-Malhado-BA</t>
  </si>
  <si>
    <t>06.626.253/1380-05</t>
  </si>
  <si>
    <t>ESP01-Esperantina-PI</t>
  </si>
  <si>
    <t>06.626.253/1382-69</t>
  </si>
  <si>
    <t>POP02-AvBrasil-MS</t>
  </si>
  <si>
    <t>06.626.253/1383-40</t>
  </si>
  <si>
    <t>MTI01-Mauriti-CE</t>
  </si>
  <si>
    <t>06.626.253/1384-20</t>
  </si>
  <si>
    <t>SLU80-VilaIsabel-MA</t>
  </si>
  <si>
    <t>06.626.253/1385-01</t>
  </si>
  <si>
    <t>BBR01-BreuBranco-PA</t>
  </si>
  <si>
    <t>06.626.253/1386-92</t>
  </si>
  <si>
    <t>ARA06-Centro-AL</t>
  </si>
  <si>
    <t>06.626.253/1387-73</t>
  </si>
  <si>
    <t>SJR04-EstdaMaioba-MA</t>
  </si>
  <si>
    <t>06.626.253/1388-54</t>
  </si>
  <si>
    <t>PIR02-Piripiri-PI</t>
  </si>
  <si>
    <t>06.626.253/1389-35</t>
  </si>
  <si>
    <t>CAC01-Caceres-MT</t>
  </si>
  <si>
    <t>06.626.253/1390-79</t>
  </si>
  <si>
    <t>PCL01-EstRibamar-MA</t>
  </si>
  <si>
    <t>06.626.253/1391-50</t>
  </si>
  <si>
    <t>LTO02-Laudelino-SE</t>
  </si>
  <si>
    <t>06.626.253/1392-30</t>
  </si>
  <si>
    <t>MOM01-Mombaça-CE</t>
  </si>
  <si>
    <t>06.626.253/1393-11</t>
  </si>
  <si>
    <t>REC71-RealdaTorre-PE</t>
  </si>
  <si>
    <t>06.626.253/1394-00</t>
  </si>
  <si>
    <t>JPE40-DomPedroI-PB</t>
  </si>
  <si>
    <t>06.626.253/1395-83</t>
  </si>
  <si>
    <t>SLU76-SocorraoII-MA</t>
  </si>
  <si>
    <t>06.626.253/1396-64</t>
  </si>
  <si>
    <t>COL01-Colider-MT</t>
  </si>
  <si>
    <t>06.626.253/1397-45</t>
  </si>
  <si>
    <t>CAD02-MonteCastel-PB</t>
  </si>
  <si>
    <t>06.626.253/1398-26</t>
  </si>
  <si>
    <t>JPE38-Estados2-PB</t>
  </si>
  <si>
    <t>06.626.253/1399-07</t>
  </si>
  <si>
    <t>BAY02-AvLiberdade-PB</t>
  </si>
  <si>
    <t>06.626.253/1400-85</t>
  </si>
  <si>
    <t>SIN03-AndreMaggi-MT</t>
  </si>
  <si>
    <t>06.626.253/1401-66</t>
  </si>
  <si>
    <t>VAR05-AryPaes-MT</t>
  </si>
  <si>
    <t>06.626.253/1402-47</t>
  </si>
  <si>
    <t>TBU02-Centenario-PE</t>
  </si>
  <si>
    <t>06.626.253/1403-28</t>
  </si>
  <si>
    <t>CGD19-RachelQueir-MS</t>
  </si>
  <si>
    <t>06.626.253/1404-09</t>
  </si>
  <si>
    <t>CRU13-ShpDifusora-PE</t>
  </si>
  <si>
    <t>06.626.253/1405-90</t>
  </si>
  <si>
    <t>SRS02-TancreNeves-MT</t>
  </si>
  <si>
    <t>06.626.253/1406-70</t>
  </si>
  <si>
    <t>AGA09-JosedeBrito-TO</t>
  </si>
  <si>
    <t>06.626.253/1407-51</t>
  </si>
  <si>
    <t>PRO01-Propria-SE</t>
  </si>
  <si>
    <t>06.626.253/1410-57</t>
  </si>
  <si>
    <t>AJU31-Jabotiana-SE</t>
  </si>
  <si>
    <t>06.626.253/1411-38</t>
  </si>
  <si>
    <t>SOU02-Estação-PB</t>
  </si>
  <si>
    <t>06.626.253/1412-19</t>
  </si>
  <si>
    <t>SUR02-Cabaceira-PE</t>
  </si>
  <si>
    <t>06.626.253/1413-08</t>
  </si>
  <si>
    <t>TIN02-PJaqueNunes-CE</t>
  </si>
  <si>
    <t>06.626.253/1414-80</t>
  </si>
  <si>
    <t>BOV15-HomemDeMelo-RR</t>
  </si>
  <si>
    <t>06.626.253/1416-42</t>
  </si>
  <si>
    <t>ITA03-DuqdeCaxias-CE</t>
  </si>
  <si>
    <t>06.626.253/1417-23</t>
  </si>
  <si>
    <t>CAI04-CMartinian2-RN</t>
  </si>
  <si>
    <t>06.626.253/1418-04</t>
  </si>
  <si>
    <t>JPE35-JdOceania2-PB</t>
  </si>
  <si>
    <t>06.626.253/1419-95</t>
  </si>
  <si>
    <t>OLI10-RioDoce-PE</t>
  </si>
  <si>
    <t>06.626.253/1420-29</t>
  </si>
  <si>
    <t>JPE34-NereuRamos-PB</t>
  </si>
  <si>
    <t>06.626.253/1421-00</t>
  </si>
  <si>
    <t>CGD26-MatoGrosso-MS</t>
  </si>
  <si>
    <t>06.626.253/1422-90</t>
  </si>
  <si>
    <t>CAU04-CelCorreia-CE</t>
  </si>
  <si>
    <t>06.626.253/1423-71</t>
  </si>
  <si>
    <t>POM01-Pombal-PB</t>
  </si>
  <si>
    <t>06.626.253/1424-52</t>
  </si>
  <si>
    <t>VSA03-HdeHolanda2-PE</t>
  </si>
  <si>
    <t>06.626.253/1425-33</t>
  </si>
  <si>
    <t>SBN01-SãoBento-MA</t>
  </si>
  <si>
    <t>06.626.253/1426-14</t>
  </si>
  <si>
    <t>SCR01-SCristovao-SE</t>
  </si>
  <si>
    <t>06.626.253/1430-09</t>
  </si>
  <si>
    <t>CUI17-CPAIII-MT</t>
  </si>
  <si>
    <t>06.626.253/1433-43</t>
  </si>
  <si>
    <t>JPE36-Valentina2-PB</t>
  </si>
  <si>
    <t>06.626.253/1434-24</t>
  </si>
  <si>
    <t>PRI01-Primavera-MT</t>
  </si>
  <si>
    <t>06.626.253/1436-96</t>
  </si>
  <si>
    <t>CRP03-SaoJose-PE</t>
  </si>
  <si>
    <t>06.626.253/1438-58</t>
  </si>
  <si>
    <t>PCL01-PacoLumiar-MA</t>
  </si>
  <si>
    <t>06.626.253/1442-34</t>
  </si>
  <si>
    <t>SSB01-S.Sebastião-AL</t>
  </si>
  <si>
    <t>06.626.253/1444-04</t>
  </si>
  <si>
    <t>VIC01-ViçosaCeara-CE</t>
  </si>
  <si>
    <t>06.626.253/1445-87</t>
  </si>
  <si>
    <t>SMI01-SãoMiguel-RN</t>
  </si>
  <si>
    <t>06.626.253/1447-49</t>
  </si>
  <si>
    <t>MOS09-Abolição-RN</t>
  </si>
  <si>
    <t>06.626.253/1449-00</t>
  </si>
  <si>
    <t>EMA01-Itarema-CE</t>
  </si>
  <si>
    <t>06.626.253/1450-44</t>
  </si>
  <si>
    <t>JUA14-LeaoSampaio-CE</t>
  </si>
  <si>
    <t>06.626.253/1452-06</t>
  </si>
  <si>
    <t>CAB05-ShCDourada-PE</t>
  </si>
  <si>
    <t>06.626.253-1454-78</t>
  </si>
  <si>
    <t>CUI23-Carmindo-MT</t>
  </si>
  <si>
    <t>06.626.253/1456-30</t>
  </si>
  <si>
    <t>TRI01-Trairi-CE</t>
  </si>
  <si>
    <t>06.626.253/1458-00</t>
  </si>
  <si>
    <t>MPE02-ChicoAnisio-CE</t>
  </si>
  <si>
    <t>06.626.253/1465-20</t>
  </si>
  <si>
    <t>CSA01-CamposSales-CE</t>
  </si>
  <si>
    <t>06.626.253/1466-01</t>
  </si>
  <si>
    <t>SUR03-StAntonio-PE</t>
  </si>
  <si>
    <t>06.626.253/1467-92</t>
  </si>
  <si>
    <t>CUI21-JdAmericas-MT​</t>
  </si>
  <si>
    <t>06.626.253/1468-73</t>
  </si>
  <si>
    <t>FOR189-CastBranco-CE</t>
  </si>
  <si>
    <t>06.626.253/1471-79</t>
  </si>
  <si>
    <t>FOR193-JoaoPessoa-CE</t>
  </si>
  <si>
    <t>06.626.253/1474-11</t>
  </si>
  <si>
    <t>BEL36-GenDeo-PA-EF</t>
  </si>
  <si>
    <t>04.899.316/0011-90</t>
  </si>
  <si>
    <t>ANA04-Sn21129-PA-EF</t>
  </si>
  <si>
    <t>04.899.316/0012-70</t>
  </si>
  <si>
    <t>BEL74-Atalaia-PA-EF</t>
  </si>
  <si>
    <t>04.899.316/0013-51</t>
  </si>
  <si>
    <t>BEL55-AntBarre-PA-EF</t>
  </si>
  <si>
    <t>04.899.316/0014-32</t>
  </si>
  <si>
    <t>BEL28-Cremac-PA-EF</t>
  </si>
  <si>
    <t>04.899.316/0016-02</t>
  </si>
  <si>
    <t>ANA05-Centro-PA-EF</t>
  </si>
  <si>
    <t>04.899.316/0017-85</t>
  </si>
  <si>
    <t>BEL26-GoJoMa-PA-EF</t>
  </si>
  <si>
    <t>04.899.316/0018-66</t>
  </si>
  <si>
    <t>ANA06-TreCor-PA-EF</t>
  </si>
  <si>
    <t>04.899.316/0019-47</t>
  </si>
  <si>
    <t>BEL93-GoJosMal-PA-EF</t>
  </si>
  <si>
    <t>04.899.316/0020-80</t>
  </si>
  <si>
    <t>BEL60-AlmBarro-PA-EF</t>
  </si>
  <si>
    <t>04.899.316/0021-61</t>
  </si>
  <si>
    <t>BEL27-DosMun-PA-EF</t>
  </si>
  <si>
    <t>04.899.316/0022-42</t>
  </si>
  <si>
    <t>BEL32-DeObid-PA-EF</t>
  </si>
  <si>
    <t>04.899.316/0023-23</t>
  </si>
  <si>
    <t>BEL68-DqDeCaxi-PA-EF</t>
  </si>
  <si>
    <t>04.899.316/0024-04</t>
  </si>
  <si>
    <t>BEL29-PedMir-PA-EF</t>
  </si>
  <si>
    <t>04.899.316/0025-95</t>
  </si>
  <si>
    <t>BEL31-RodChe-PA-EF</t>
  </si>
  <si>
    <t>04.899.316/0026-76</t>
  </si>
  <si>
    <t>BEL79-VSouFran-PA-EF</t>
  </si>
  <si>
    <t>04.899.316/0027-57</t>
  </si>
  <si>
    <t>BEL34-RobCam-PA-EF</t>
  </si>
  <si>
    <t>04.899.316/0028-38</t>
  </si>
  <si>
    <t>BEL30-BatCam-PA-EF</t>
  </si>
  <si>
    <t>04.899.316/0029-19</t>
  </si>
  <si>
    <t>BEL33-PreVar-PA-EF</t>
  </si>
  <si>
    <t>04.899.316/0030-52</t>
  </si>
  <si>
    <t>BEL89-AlmBarro-PA-EF</t>
  </si>
  <si>
    <t>04.899.316/0032-14</t>
  </si>
  <si>
    <t>BEL35-Icoara-PA-EF</t>
  </si>
  <si>
    <t>04.899.316/0033-03</t>
  </si>
  <si>
    <t>BEL54-Agulha-PA-EF</t>
  </si>
  <si>
    <t>04.899.316/0034-86</t>
  </si>
  <si>
    <t>BEL67-GenBitte-PA-EF</t>
  </si>
  <si>
    <t>04.899.316/0035-67</t>
  </si>
  <si>
    <t>SLU41-AlcMachA-MA-EF</t>
  </si>
  <si>
    <t>04.899.316/0037-29</t>
  </si>
  <si>
    <t>SLU43-203-MA-EF</t>
  </si>
  <si>
    <t>04.899.316/0038-00</t>
  </si>
  <si>
    <t>SLU35-SLReiFra-MA-EF</t>
  </si>
  <si>
    <t>04.899.316/0040-24</t>
  </si>
  <si>
    <t>SLU72-15-MA-EF</t>
  </si>
  <si>
    <t>04.899.316/0041-05</t>
  </si>
  <si>
    <t>SLU46-LesOes18-MA-EF</t>
  </si>
  <si>
    <t>04.899.316/0042-96</t>
  </si>
  <si>
    <t>SLU40-ColMor44-MA-EF</t>
  </si>
  <si>
    <t>04.899.316/0044-58</t>
  </si>
  <si>
    <t>SLU36-JoaPesso-MA-EF</t>
  </si>
  <si>
    <t>04.899.316/0045-39</t>
  </si>
  <si>
    <t>BEL73-GoJosMal-PA-EF</t>
  </si>
  <si>
    <t>04.899.316/0046-10</t>
  </si>
  <si>
    <t>BEL87-AlmBarro-PA-EF</t>
  </si>
  <si>
    <t>04.899.316/0047-09</t>
  </si>
  <si>
    <t>BEL94-Tapana-PA-EF</t>
  </si>
  <si>
    <t>04.899.316/0048-81</t>
  </si>
  <si>
    <t>SAL71-SetDeSet-BA-EF</t>
  </si>
  <si>
    <t>04.899.316/0049-62</t>
  </si>
  <si>
    <t>SLU38-GetVarga-MA-EF</t>
  </si>
  <si>
    <t>04.899.316/0050-04</t>
  </si>
  <si>
    <t>SLU44-DanLaTou-MA-EF</t>
  </si>
  <si>
    <t>04.899.316/0051-87</t>
  </si>
  <si>
    <t>SLU74-Guajaja-MA-EF</t>
  </si>
  <si>
    <t>04.899.316/0052-68</t>
  </si>
  <si>
    <t>SJR04-CloCardo-MA-EF</t>
  </si>
  <si>
    <t>04.899.316/0053-49</t>
  </si>
  <si>
    <t>04.899.316/0054-20</t>
  </si>
  <si>
    <t>SLU42-JeAlPca9-MA-EF</t>
  </si>
  <si>
    <t>04.899.316/0055-00</t>
  </si>
  <si>
    <t>FOR136-SanDumo-CE-EF</t>
  </si>
  <si>
    <t>04.899.316/0057-72</t>
  </si>
  <si>
    <t>FOR185-BezDMen-CE-EF</t>
  </si>
  <si>
    <t>04.899.316/0058-53</t>
  </si>
  <si>
    <t>FOR150-AntSale-CE-EF</t>
  </si>
  <si>
    <t>04.899.316/0059-34</t>
  </si>
  <si>
    <t>FOR149-Expedic-CE-EF</t>
  </si>
  <si>
    <t>04.899.316/0060-78</t>
  </si>
  <si>
    <t>MAR03-V8Fo3219-PA-EF</t>
  </si>
  <si>
    <t>04.899.316/0061-59</t>
  </si>
  <si>
    <t>BEL37-SenLemos-PA-EF</t>
  </si>
  <si>
    <t>04.899.316/0062-30</t>
  </si>
  <si>
    <t>04.899.316/0066-63</t>
  </si>
  <si>
    <t>SLU47-GraOsvCr-MA-EF</t>
  </si>
  <si>
    <t>04.899.316/0067-44</t>
  </si>
  <si>
    <t>SLU39-DosHol31-MA-EF</t>
  </si>
  <si>
    <t>04.899.316/0068-25</t>
  </si>
  <si>
    <t>FOR151-TreMaio-CE-EF</t>
  </si>
  <si>
    <t>04.899.316/0070-40</t>
  </si>
  <si>
    <t>FOR187-VirTavo-CE-EF</t>
  </si>
  <si>
    <t>04.899.316/0072-01</t>
  </si>
  <si>
    <t>SLU37-JerAlbuq-MA-EF</t>
  </si>
  <si>
    <t>04.899.316/0073-92</t>
  </si>
  <si>
    <t>BEL39-DqDCax-PA-EF</t>
  </si>
  <si>
    <t>04.899.316/0075-54</t>
  </si>
  <si>
    <t>MAB02-FerGui-PA-EF</t>
  </si>
  <si>
    <t>04.899.316/0076-35</t>
  </si>
  <si>
    <t>BEL38-PeAlCa-PA-EF</t>
  </si>
  <si>
    <t>04.899.316/0077-16</t>
  </si>
  <si>
    <t>SLU73-SLReiFra-MA-EF</t>
  </si>
  <si>
    <t>04.899.316/0078-05</t>
  </si>
  <si>
    <t>CTL05-BrRioBra-PA-EF</t>
  </si>
  <si>
    <t>04.899.316/0079-88</t>
  </si>
  <si>
    <t>BEL41-JulCes-PA-EF</t>
  </si>
  <si>
    <t>04.899.316/0080-11</t>
  </si>
  <si>
    <t>BEL85-BatCampo-PA-EF</t>
  </si>
  <si>
    <t>04.899.316/0081-00</t>
  </si>
  <si>
    <t>BEL40-DrLoCa-PA-EF</t>
  </si>
  <si>
    <t>04.899.316/0082-83</t>
  </si>
  <si>
    <t>BEL42-CelMal-PA-EF</t>
  </si>
  <si>
    <t>04.899.316/0084-45</t>
  </si>
  <si>
    <t>FOR153-AlbMagn-CE-EF</t>
  </si>
  <si>
    <t>04.899.316/0085-26</t>
  </si>
  <si>
    <t>FOR154-FreBorg-CE-EF</t>
  </si>
  <si>
    <t>04.899.316/0086-07</t>
  </si>
  <si>
    <t>MAR04-NagMutra-PA-EF</t>
  </si>
  <si>
    <t>04.899.316/0087-98</t>
  </si>
  <si>
    <t>BEL43-BrIgaMir-PA-EF</t>
  </si>
  <si>
    <t>04.899.316/0088-79</t>
  </si>
  <si>
    <t>BEL44-AlcCacel-PA-EF</t>
  </si>
  <si>
    <t>04.899.316/0090-93</t>
  </si>
  <si>
    <t>STM05-MenFurta-PA-EF</t>
  </si>
  <si>
    <t>04.899.316/0091-74</t>
  </si>
  <si>
    <t>04.899.316/0092-55</t>
  </si>
  <si>
    <t>SLN01-Salinopo-PA-EF</t>
  </si>
  <si>
    <t>04.899.316/0094-17</t>
  </si>
  <si>
    <t>BGC02-ClAntPed-PA-EF</t>
  </si>
  <si>
    <t>04.899.316/0095-06</t>
  </si>
  <si>
    <t>SLU48-GraOsvCr-MA-EF</t>
  </si>
  <si>
    <t>04.899.316/0096-89</t>
  </si>
  <si>
    <t>FOR156-SanDumo-CE-EF</t>
  </si>
  <si>
    <t>04.899.316/0097-60</t>
  </si>
  <si>
    <t>FOR155-AugAnjo-CE-EF</t>
  </si>
  <si>
    <t>04.899.316/0098-40</t>
  </si>
  <si>
    <t>CAP02-BrDeCapa-PA-EF</t>
  </si>
  <si>
    <t>04.899.316/0099-21</t>
  </si>
  <si>
    <t>ABA02-DPedroIi-PA-EF</t>
  </si>
  <si>
    <t>04.899.316/0100-08</t>
  </si>
  <si>
    <t>ANA08-Coqueiro-PA-EF</t>
  </si>
  <si>
    <t>04.899.316/0102-61</t>
  </si>
  <si>
    <t>FOR135-VirTavo-CE-EF</t>
  </si>
  <si>
    <t>04.899.316/0103-42</t>
  </si>
  <si>
    <t>SLU49-DosHolan-MA-EF</t>
  </si>
  <si>
    <t>04.899.316/0104-23</t>
  </si>
  <si>
    <t>SJR05-TijQueim-MA-EF</t>
  </si>
  <si>
    <t>04.899.316/0105-04</t>
  </si>
  <si>
    <t>04.899.316/0107-76</t>
  </si>
  <si>
    <t>BEL61-ShParque-PA-EF</t>
  </si>
  <si>
    <t>04.899.316/0108-57</t>
  </si>
  <si>
    <t>BEL59-ConJoaAl-PA-EF</t>
  </si>
  <si>
    <t>04.899.316/0109-38</t>
  </si>
  <si>
    <t>BEL46-Mangueir-PA-EF</t>
  </si>
  <si>
    <t>04.899.316/0111-52</t>
  </si>
  <si>
    <t>FOR195-DqDeCax-CE-EF</t>
  </si>
  <si>
    <t>04.899.316/0112-33</t>
  </si>
  <si>
    <t>BEL48-Cremacao-PA-EF</t>
  </si>
  <si>
    <t>04.899.316/0113-14</t>
  </si>
  <si>
    <t>BEL25-Betania-PA-EF</t>
  </si>
  <si>
    <t>04.899.316/0114-03</t>
  </si>
  <si>
    <t>BEL51-MagBarat-PA-EF</t>
  </si>
  <si>
    <t>04.899.316/0115-86</t>
  </si>
  <si>
    <t>BEL49-Umarizal-PA-EF</t>
  </si>
  <si>
    <t>04.899.316/0116-67</t>
  </si>
  <si>
    <t>BEL75-JoaPaulo-PA-EF</t>
  </si>
  <si>
    <t>04.899.316/0117-48</t>
  </si>
  <si>
    <t>BEL47-ManBarat-PA-EF</t>
  </si>
  <si>
    <t>04.899.316/0118-29</t>
  </si>
  <si>
    <t>BEL53-Marco-PA-EF</t>
  </si>
  <si>
    <t>04.899.316/0119-00</t>
  </si>
  <si>
    <t>BEL50-JoaPaulo-PA-EF</t>
  </si>
  <si>
    <t>04.899.316/0120-43</t>
  </si>
  <si>
    <t>BEL56-SaoBras-PA-EF</t>
  </si>
  <si>
    <t>04.899.316/0121-24</t>
  </si>
  <si>
    <t>BEL78-AntBarre-PA-EF</t>
  </si>
  <si>
    <t>04.899.316/0122-05</t>
  </si>
  <si>
    <t>BEL52-16DeNove-PA-EF</t>
  </si>
  <si>
    <t>04.899.316/0123-96</t>
  </si>
  <si>
    <t>ANA09-Coqueiro-PA-EF</t>
  </si>
  <si>
    <t>04.899.316/0124-77</t>
  </si>
  <si>
    <t>PAG02-Centro-PA-EF</t>
  </si>
  <si>
    <t>04.899.316/0125-58</t>
  </si>
  <si>
    <t>SLU51-Principa-MA-EF</t>
  </si>
  <si>
    <t>04.899.316/0126-39</t>
  </si>
  <si>
    <t>STI03-Comercio-MA-EF</t>
  </si>
  <si>
    <t>04.899.316/0127-10</t>
  </si>
  <si>
    <t>ANA012-Guanaba-PA-EF</t>
  </si>
  <si>
    <t>04.899.316/0128-09</t>
  </si>
  <si>
    <t>SLU54-DoAraQ52-MA-EF</t>
  </si>
  <si>
    <t>04.899.316/0129-81</t>
  </si>
  <si>
    <t>SLU55-ShRioAni-MA-EF</t>
  </si>
  <si>
    <t>04.899.316/0131-04</t>
  </si>
  <si>
    <t>SLU52-Mitra9-MA-EF</t>
  </si>
  <si>
    <t>04.899.316/0132-87</t>
  </si>
  <si>
    <t>SLU71-ShGolCal-MA-EF</t>
  </si>
  <si>
    <t>04.899.316/0133-68</t>
  </si>
  <si>
    <t>SLU53-PlanAnil-MA-EF</t>
  </si>
  <si>
    <t>04.899.316/0134-49</t>
  </si>
  <si>
    <t>SLU56-DosHol11-MA-EF</t>
  </si>
  <si>
    <t>04.899.316/0135-20</t>
  </si>
  <si>
    <t>FOR157-LauMaia-CE-EF</t>
  </si>
  <si>
    <t>04.899.316/0137-91</t>
  </si>
  <si>
    <t>IMP06-GetVarga-MA-EF</t>
  </si>
  <si>
    <t>04.899.316/0140-97</t>
  </si>
  <si>
    <t>ACA02-DsTacCal-MA-EF</t>
  </si>
  <si>
    <t>04.899.316/0141-78</t>
  </si>
  <si>
    <t>FOR158-PGomMat-CE-EF</t>
  </si>
  <si>
    <t>04.899.316/0143-30</t>
  </si>
  <si>
    <t>FOR177-OliPaiv-CE-EF</t>
  </si>
  <si>
    <t>04.899.316/0144-10</t>
  </si>
  <si>
    <t>FOR159-LibBarr-CE-EF</t>
  </si>
  <si>
    <t>04.899.316/0145-00</t>
  </si>
  <si>
    <t>CTL03-BrRioBra-PA-EF</t>
  </si>
  <si>
    <t>04.899.316/0146-82</t>
  </si>
  <si>
    <t>TUC02-LauSodre-PA-EF</t>
  </si>
  <si>
    <t>04.899.316/0147-63</t>
  </si>
  <si>
    <t>FOR134-ShIguat-CE-EF</t>
  </si>
  <si>
    <t>04.899.316/0148-44</t>
  </si>
  <si>
    <t>FOR160-PerFilg-CE-EF</t>
  </si>
  <si>
    <t>04.899.316/0149-25</t>
  </si>
  <si>
    <t>MAU07-SnCarJer-CE-EF</t>
  </si>
  <si>
    <t>04.899.316/0150-69</t>
  </si>
  <si>
    <t>BEL86-AlcCacel-PA-EF</t>
  </si>
  <si>
    <t>04.899.316/0151-40</t>
  </si>
  <si>
    <t>BEL76-ShBoulev-PA-EF</t>
  </si>
  <si>
    <t>04.899.316/0152-20</t>
  </si>
  <si>
    <t>PRB02-F-PA-EF</t>
  </si>
  <si>
    <t>04.899.316/0153-01</t>
  </si>
  <si>
    <t>FOR184-JovFeit-CE-EF</t>
  </si>
  <si>
    <t>04.899.316/0156-54</t>
  </si>
  <si>
    <t>MCP06-JovDinoa-AP-EF</t>
  </si>
  <si>
    <t>04.899.316/0157-35</t>
  </si>
  <si>
    <t>MCP07-SanDumon-AP-EF</t>
  </si>
  <si>
    <t>04.899.316/0158-16</t>
  </si>
  <si>
    <t>STM06-RuiBarbo-PA-EF</t>
  </si>
  <si>
    <t>04.899.316/0160-30</t>
  </si>
  <si>
    <t>FOR161-AntSale-CE-EF</t>
  </si>
  <si>
    <t>04.899.316/0161-11</t>
  </si>
  <si>
    <t>BEL57-JosBonif-PA-EF</t>
  </si>
  <si>
    <t>04.899.316/0166-26</t>
  </si>
  <si>
    <t>VIG01-Vigia-PA-EF</t>
  </si>
  <si>
    <t>04.899.316/0167-07</t>
  </si>
  <si>
    <t>SLU57-SLReiFra-MA-EF</t>
  </si>
  <si>
    <t>04.899.316/0168-98</t>
  </si>
  <si>
    <t>CAU04-CelCorre-CE-EF</t>
  </si>
  <si>
    <t>04.899.316/0169-79</t>
  </si>
  <si>
    <t>FOR162-PonViei-CE-EF</t>
  </si>
  <si>
    <t>04.899.316/0170-02</t>
  </si>
  <si>
    <t>SJR06-ParVitor-MA-EF</t>
  </si>
  <si>
    <t>04.899.316/0171-93</t>
  </si>
  <si>
    <t>COD02-AfonPena-MA-EF</t>
  </si>
  <si>
    <t>04.899.316/0172-74</t>
  </si>
  <si>
    <t>04.899.316/0173-55</t>
  </si>
  <si>
    <t>04.899.316/0174-36</t>
  </si>
  <si>
    <t>SLU59-01Quadra-MA-EF</t>
  </si>
  <si>
    <t>04.899.316/0175-17</t>
  </si>
  <si>
    <t>MAB03-FerGuilh-PA-EF</t>
  </si>
  <si>
    <t>04.899.316/0176-06</t>
  </si>
  <si>
    <t>04.899.316/0178-60</t>
  </si>
  <si>
    <t>BEL63-ParVerde-PA-EF</t>
  </si>
  <si>
    <t>04.899.316/0179-40</t>
  </si>
  <si>
    <t>FOR169-GodMaci-CE-EF</t>
  </si>
  <si>
    <t>04.899.316/0181-65</t>
  </si>
  <si>
    <t>04.899.316/0183-27</t>
  </si>
  <si>
    <t>SLU60-SLReiFra-MA-EF</t>
  </si>
  <si>
    <t>04.899.316/0184-08</t>
  </si>
  <si>
    <t>FOR164-OliPaiv-CE-EF</t>
  </si>
  <si>
    <t>04.899.316/0187-50</t>
  </si>
  <si>
    <t>RUS02-DLino-CE-EF</t>
  </si>
  <si>
    <t>04.899.316/0188-31</t>
  </si>
  <si>
    <t>FOR165-WasSoar-CE-EF</t>
  </si>
  <si>
    <t>04.899.316/0189-12</t>
  </si>
  <si>
    <t>CAU05-EdMotCor-CE-EF</t>
  </si>
  <si>
    <t>04.899.316/0190-56</t>
  </si>
  <si>
    <t>FOR191-VieWeyn-CE-EF</t>
  </si>
  <si>
    <t>04.899.316/0191-37</t>
  </si>
  <si>
    <t>FOR166-DaAboli-CE-EF</t>
  </si>
  <si>
    <t>04.899.316/0192-18</t>
  </si>
  <si>
    <t>FOR196-SCarJer-CE-EF</t>
  </si>
  <si>
    <t>04.899.316/0193-07</t>
  </si>
  <si>
    <t>QUI02-TabEneas-CE-EF</t>
  </si>
  <si>
    <t>04.899.316/0194-80</t>
  </si>
  <si>
    <t>MCP08-PreVarga-AP-EF</t>
  </si>
  <si>
    <t>04.899.316/0198-03</t>
  </si>
  <si>
    <t>MCP09-LeoMacha-AP-EF</t>
  </si>
  <si>
    <t>04.899.316/0199-94</t>
  </si>
  <si>
    <t>SNT02-SalDiniz-AP-EF</t>
  </si>
  <si>
    <t>04.899.316/0200-62</t>
  </si>
  <si>
    <t>FOR167-DaAboli-CE-EF</t>
  </si>
  <si>
    <t>04.899.316/0201-43</t>
  </si>
  <si>
    <t>PRB03-ShParaua-PA-EF</t>
  </si>
  <si>
    <t>04.899.316/0202-24</t>
  </si>
  <si>
    <t>BEL58-ShPatBel-PA-EF</t>
  </si>
  <si>
    <t>04.899.316/0204-96</t>
  </si>
  <si>
    <t>SLU61-ShDaIlha-MA-EF</t>
  </si>
  <si>
    <t>04.899.316/0205-77</t>
  </si>
  <si>
    <t>SOB07-CeDioGom-CE-EF</t>
  </si>
  <si>
    <t>04.899.316/0206-58</t>
  </si>
  <si>
    <t>FOR168-CelCarv-CE-EF</t>
  </si>
  <si>
    <t>04.899.316/0207-39</t>
  </si>
  <si>
    <t>SLU62-ContoSul-MA-EF</t>
  </si>
  <si>
    <t>04.899.316/0208-10</t>
  </si>
  <si>
    <t>IMP07-BerSayao-MA-EF</t>
  </si>
  <si>
    <t>04.899.316/0209-09</t>
  </si>
  <si>
    <t>PIN03-GetVarga-MA-EF</t>
  </si>
  <si>
    <t>04.899.316/0211-15</t>
  </si>
  <si>
    <t>SLU50-JerDAlb3-MA-EF</t>
  </si>
  <si>
    <t>04.899.316/0214-68</t>
  </si>
  <si>
    <t>MCP010-Guanaba-AP-EF</t>
  </si>
  <si>
    <t>04.899.316/0215-49</t>
  </si>
  <si>
    <t>FOR170-A-CE-EF</t>
  </si>
  <si>
    <t>04.899.316/0216-20</t>
  </si>
  <si>
    <t>ALT02-DjalmDut-PA-EF</t>
  </si>
  <si>
    <t>04.899.316/0217-00</t>
  </si>
  <si>
    <t>BEL62-Marco-PA-EF</t>
  </si>
  <si>
    <t>04.899.316/0218-91</t>
  </si>
  <si>
    <t>MAR05-ShMaraba-PA-EF</t>
  </si>
  <si>
    <t>04.899.316/0219-72</t>
  </si>
  <si>
    <t>BEL64-MarDeHer-PA-EF</t>
  </si>
  <si>
    <t>04.899.316/0220-06</t>
  </si>
  <si>
    <t>STM07-Muiraqui-PA-EF</t>
  </si>
  <si>
    <t>04.899.316/0222-78</t>
  </si>
  <si>
    <t>BCN01-Barcaren-PA-EF</t>
  </si>
  <si>
    <t>04.899.316/0223-59</t>
  </si>
  <si>
    <t>MAB04-JoaPaulo-PA-EF</t>
  </si>
  <si>
    <t>04.899.316/0224-30</t>
  </si>
  <si>
    <t>FOR171-AntSale-CE-EF</t>
  </si>
  <si>
    <t>04.899.316/0226-00</t>
  </si>
  <si>
    <t>CND02-RomMarti-CE-EF</t>
  </si>
  <si>
    <t>04.899.316/0227-82</t>
  </si>
  <si>
    <t>FOR194-ShDePas-CE-EF</t>
  </si>
  <si>
    <t>04.899.316/0228-63</t>
  </si>
  <si>
    <t>FOR174-ShParan-CE-EF</t>
  </si>
  <si>
    <t>04.899.316/0229-44</t>
  </si>
  <si>
    <t>04.899.316/0230-88</t>
  </si>
  <si>
    <t>FOR172-BrDeStu-CE-EF</t>
  </si>
  <si>
    <t>04.899.316/0231-69</t>
  </si>
  <si>
    <t>PAC02-EduArari-CE-EF</t>
  </si>
  <si>
    <t>04.899.316/0234-01</t>
  </si>
  <si>
    <t>NAT31-ShNatal-RN-EF</t>
  </si>
  <si>
    <t>04.899.316/0235-92</t>
  </si>
  <si>
    <t>SLU65-DosHolan-MA-EF</t>
  </si>
  <si>
    <t>04.899.316/0236-73</t>
  </si>
  <si>
    <t>SLU64-DosHolan-MA-EF</t>
  </si>
  <si>
    <t>04.899.316/0237-54</t>
  </si>
  <si>
    <t>MOS010-JoaDEsc-RN-EF</t>
  </si>
  <si>
    <t>04.899.316/0238-35</t>
  </si>
  <si>
    <t>BEL66-PedMiran-PA-EF</t>
  </si>
  <si>
    <t>04.899.316/0239-16</t>
  </si>
  <si>
    <t>MOS09-PreDutra-RN-EF</t>
  </si>
  <si>
    <t>04.899.316/0240-50</t>
  </si>
  <si>
    <t>MOS011-BezMend-RN-EF</t>
  </si>
  <si>
    <t>04.899.316/0241-30</t>
  </si>
  <si>
    <t>NAT33-EnRobFre-RN-EF</t>
  </si>
  <si>
    <t>04.899.316/0242-11</t>
  </si>
  <si>
    <t>MDR01-MaeDoRio-PA-EF</t>
  </si>
  <si>
    <t>04.899.316/0243-00</t>
  </si>
  <si>
    <t>ITT02-Belem-PA-EF</t>
  </si>
  <si>
    <t>04.899.316/0244-83</t>
  </si>
  <si>
    <t>BEL65-JoaPaulo-PA-EF</t>
  </si>
  <si>
    <t>04.899.316/0245-64</t>
  </si>
  <si>
    <t>SLU66-Mocambiq-MA-EF</t>
  </si>
  <si>
    <t>04.899.316/0246-45</t>
  </si>
  <si>
    <t>SLU67-ShSaoLui-MA-EF</t>
  </si>
  <si>
    <t>04.899.316/0247-26</t>
  </si>
  <si>
    <t>REC51-EngDomFe-PE-EF</t>
  </si>
  <si>
    <t>04.899.316/0248-07</t>
  </si>
  <si>
    <t>FOR175-ShRioma-CE-EF</t>
  </si>
  <si>
    <t>04.899.316/0251-02</t>
  </si>
  <si>
    <t>BEL92-RobCamel-PA-EF</t>
  </si>
  <si>
    <t>04.899.316/0255-36</t>
  </si>
  <si>
    <t>BEL69-ShGraPar-PA-EF</t>
  </si>
  <si>
    <t>04.899.316/0258-89</t>
  </si>
  <si>
    <t>MCP011-ShMacap-AP-EF</t>
  </si>
  <si>
    <t>04.899.316/0259-60</t>
  </si>
  <si>
    <t>CTL02-PrGetVar-PA-EF</t>
  </si>
  <si>
    <t>04.899.316/0260-01</t>
  </si>
  <si>
    <t>BNV01-Benevide-PA-EF</t>
  </si>
  <si>
    <t>04.899.316/0130-15</t>
  </si>
  <si>
    <t>SNT03-UbaFigue-AP-EF</t>
  </si>
  <si>
    <t>04.899.316/0263-46</t>
  </si>
  <si>
    <t>SJR07-Aracagy-MA-EF</t>
  </si>
  <si>
    <t>04.899.316/0265-08</t>
  </si>
  <si>
    <t>04.899.316/0266-99</t>
  </si>
  <si>
    <t>CHP02-OlivRoma-MA-EF</t>
  </si>
  <si>
    <t>04.899.316/0267-70</t>
  </si>
  <si>
    <t>BEL70-Dalva-PA-EF</t>
  </si>
  <si>
    <t>04.899.316/0269-31</t>
  </si>
  <si>
    <t>MCP012-MarZero-AP-EF</t>
  </si>
  <si>
    <t>04.899.316/0270-75</t>
  </si>
  <si>
    <t>MPE02-CeAntBot-CE-EF</t>
  </si>
  <si>
    <t>04.899.316/0271-56</t>
  </si>
  <si>
    <t>CAU06-ShJurema-CE-EF</t>
  </si>
  <si>
    <t>04.899.316/0272-37</t>
  </si>
  <si>
    <t>SJR08-ShPatNor-MA-EF</t>
  </si>
  <si>
    <t>04.899.316/0273-18</t>
  </si>
  <si>
    <t>CNC02-WeyCaval-PA-EF</t>
  </si>
  <si>
    <t>04.899.316/0275-80</t>
  </si>
  <si>
    <t>TOM01-TomeAcu-PA-EF</t>
  </si>
  <si>
    <t>04.899.316/0276-60</t>
  </si>
  <si>
    <t>FOR178-PPedAle-CE-EF</t>
  </si>
  <si>
    <t>04.899.316/0277-41</t>
  </si>
  <si>
    <t>SLU68-DanLaTou-MA-EF</t>
  </si>
  <si>
    <t>04.899.316/0278-22</t>
  </si>
  <si>
    <t>SOB08-CeJosSab-CE-EF</t>
  </si>
  <si>
    <t>04.899.316/0279-03</t>
  </si>
  <si>
    <t>ALT03-SetSetem-PA-EF</t>
  </si>
  <si>
    <t>04.899.316/0282-09</t>
  </si>
  <si>
    <t>NAT35-ShParNat-RN-EF</t>
  </si>
  <si>
    <t>04.899.316/0283-90</t>
  </si>
  <si>
    <t>IMP08-SimMorei-MA-EF</t>
  </si>
  <si>
    <t>04.899.316/0289-85</t>
  </si>
  <si>
    <t>BEL71-NovMaram-PA-EF</t>
  </si>
  <si>
    <t>04.899.316/0290-19</t>
  </si>
  <si>
    <t>MOS08-ShParMos-RN-EF</t>
  </si>
  <si>
    <t>04.899.316/0292-80</t>
  </si>
  <si>
    <t>ANA010-CidNova-PA-EF</t>
  </si>
  <si>
    <t>04.899.316/0293-61</t>
  </si>
  <si>
    <t>ATI03-CeAlexan-CE-EF</t>
  </si>
  <si>
    <t>04.899.316/0294-42</t>
  </si>
  <si>
    <t>CRU011-AgaMaga-PE-EF</t>
  </si>
  <si>
    <t>04.899.316/0295-23</t>
  </si>
  <si>
    <t>04.899.316/0296-04</t>
  </si>
  <si>
    <t>LIM03-ConBessa-CE-EF</t>
  </si>
  <si>
    <t>04.899.316/0299-57</t>
  </si>
  <si>
    <t>FOR179-JoArLim-CE-EF</t>
  </si>
  <si>
    <t>04.899.316/0300-25</t>
  </si>
  <si>
    <t>ICO02-NogAciol-CE-EF</t>
  </si>
  <si>
    <t>04.899.316/0301-06</t>
  </si>
  <si>
    <t>FOR181-DesMore-CE-EF</t>
  </si>
  <si>
    <t>04.899.316/0302-97</t>
  </si>
  <si>
    <t>FOR180-GodMaci-CE-EF</t>
  </si>
  <si>
    <t>04.899.316/0303-78</t>
  </si>
  <si>
    <t>JUA011-SPedro-CE-EF</t>
  </si>
  <si>
    <t>04.899.316/0305-30</t>
  </si>
  <si>
    <t>CTS02-DPedroIi-CE-EF</t>
  </si>
  <si>
    <t>04.899.316/0311-88</t>
  </si>
  <si>
    <t>RED02-Brasil-PA-EF</t>
  </si>
  <si>
    <t>04.899.316/0315-01</t>
  </si>
  <si>
    <t>NRP01-NovRepar-PA-EF</t>
  </si>
  <si>
    <t>04.899.316/0316-92</t>
  </si>
  <si>
    <t>JUA08-SaoPedro-CE-EF</t>
  </si>
  <si>
    <t>04.899.316/0317-73</t>
  </si>
  <si>
    <t>JUA09-LeaoSamp-CE-EF</t>
  </si>
  <si>
    <t>04.899.316/0318-54</t>
  </si>
  <si>
    <t>FOR131-FreiMan-CE-EF</t>
  </si>
  <si>
    <t>04.899.316/0319-35</t>
  </si>
  <si>
    <t>04.899.316/0320-79</t>
  </si>
  <si>
    <t>REC52-ConBoVis-PE-EF</t>
  </si>
  <si>
    <t>04.899.316/0321-50</t>
  </si>
  <si>
    <t>PAR05-PrGetVar-RN-EF</t>
  </si>
  <si>
    <t>04.899.316/0322-30</t>
  </si>
  <si>
    <t>PAR06-BgEveBre-RN-EF</t>
  </si>
  <si>
    <t>04.899.316/0323-11</t>
  </si>
  <si>
    <t>NAT28-CedDoAba-RN-EF</t>
  </si>
  <si>
    <t>04.899.316/0324-00</t>
  </si>
  <si>
    <t>MCP013-LeoMach-AP-EF</t>
  </si>
  <si>
    <t>04.899.316/0325-83</t>
  </si>
  <si>
    <t>NAT34-Trairi-RN-EF</t>
  </si>
  <si>
    <t>04.899.316/0326-64</t>
  </si>
  <si>
    <t>FOR132-ShRioKe-CE-EF</t>
  </si>
  <si>
    <t>04.899.316/0328-26</t>
  </si>
  <si>
    <t>REC53-JoaoBarr-PE-EF</t>
  </si>
  <si>
    <t>04.899.316/0329-07</t>
  </si>
  <si>
    <t>REC55-ConAguia-PE-EF</t>
  </si>
  <si>
    <t>04.899.316/0331-21</t>
  </si>
  <si>
    <t>HOR02-FcRaiSou-CE-EF</t>
  </si>
  <si>
    <t>04.899.316/0332-02</t>
  </si>
  <si>
    <t>REC54-JeaEmiFa-PE-EF</t>
  </si>
  <si>
    <t>04.899.316/0333-93</t>
  </si>
  <si>
    <t>MAU06-DrMenSte-CE-EF</t>
  </si>
  <si>
    <t>04.899.316/0336-36</t>
  </si>
  <si>
    <t>JUA010-AilGome-CE-EF</t>
  </si>
  <si>
    <t>04.899.316/0339-89</t>
  </si>
  <si>
    <t>REC56-CnRosSil-PE-EF</t>
  </si>
  <si>
    <t>04.899.316/0340-12</t>
  </si>
  <si>
    <t>SLU69-NinRodri-MA-EF</t>
  </si>
  <si>
    <t>04.899.316/0341-01</t>
  </si>
  <si>
    <t>CTL04-BrRioBra-PA-EF</t>
  </si>
  <si>
    <t>04.899.316/0344-46</t>
  </si>
  <si>
    <t>CRU010-AgaMaga-PE-EF</t>
  </si>
  <si>
    <t>04.899.316/0346-08</t>
  </si>
  <si>
    <t>REC57-CnRosSil-PE-EF</t>
  </si>
  <si>
    <t>04.899.316/0348-70</t>
  </si>
  <si>
    <t>OLI09-DJoAuMor-PE-EF</t>
  </si>
  <si>
    <t>04.899.316/0349-50</t>
  </si>
  <si>
    <t>SLM02-LuCorAra-PE-EF</t>
  </si>
  <si>
    <t>04.899.316/0350-94</t>
  </si>
  <si>
    <t>REC70-DeGoiCav-PE-EF</t>
  </si>
  <si>
    <t>04.899.316/0352-56</t>
  </si>
  <si>
    <t>FOR138-LibBarr-CE-EF</t>
  </si>
  <si>
    <t>04.899.316/0353-37</t>
  </si>
  <si>
    <t>FOR130-MaeLisb-CE-EF</t>
  </si>
  <si>
    <t>04.899.316/0356-80</t>
  </si>
  <si>
    <t>FOR137-WasSoar-CE-EF</t>
  </si>
  <si>
    <t>04.899.316/0357-60</t>
  </si>
  <si>
    <t>SLU70-Moncao-MA-EF</t>
  </si>
  <si>
    <t>04.899.316/0358-41</t>
  </si>
  <si>
    <t>PTA05-DrClaGue-PE-EF</t>
  </si>
  <si>
    <t>04.899.316/0359-22</t>
  </si>
  <si>
    <t>FOR141-BezDMen-CE-EF</t>
  </si>
  <si>
    <t>04.899.316/0360-66</t>
  </si>
  <si>
    <t>FOR139-DesMore-CE-EF</t>
  </si>
  <si>
    <t>04.899.316/0361-47</t>
  </si>
  <si>
    <t>EUS03-EusDeQue-CE-EF</t>
  </si>
  <si>
    <t>04.899.316/0362-28</t>
  </si>
  <si>
    <t>FOR140-DSilMun-CE-EF</t>
  </si>
  <si>
    <t>04.899.316/0363-09</t>
  </si>
  <si>
    <t>PET06-SouFilho-PE-EF</t>
  </si>
  <si>
    <t>04.899.316/0365-70</t>
  </si>
  <si>
    <t>REC59-PeLemos-PE-EF</t>
  </si>
  <si>
    <t>04.899.316/0368-13</t>
  </si>
  <si>
    <t>OLI010-DManBar-PE-EF</t>
  </si>
  <si>
    <t>04.899.316/0369-02</t>
  </si>
  <si>
    <t>CAI03-Serido-RN-EF</t>
  </si>
  <si>
    <t>04.899.316/0371-19</t>
  </si>
  <si>
    <t>NAT29-Jaguarar-RN-EF</t>
  </si>
  <si>
    <t>04.899.316/0372-08</t>
  </si>
  <si>
    <t>JPE34-ReiTaMel-PB-PM</t>
  </si>
  <si>
    <t>04.899.316/0373-80</t>
  </si>
  <si>
    <t>FOR142-OlLiSil-CE-EF</t>
  </si>
  <si>
    <t>04.899.316/0374-61</t>
  </si>
  <si>
    <t>FOR143-DSilMun-CE-EF</t>
  </si>
  <si>
    <t>04.899.316/0375-42</t>
  </si>
  <si>
    <t>REC58-AuLinSil-PE-EF</t>
  </si>
  <si>
    <t>04.899.316/0376-23</t>
  </si>
  <si>
    <t>AGA06-MarNebli-TO-EF</t>
  </si>
  <si>
    <t>04.899.316/0377-04</t>
  </si>
  <si>
    <t>PAR07-MLacMont-RN-EF</t>
  </si>
  <si>
    <t>04.899.316/0379-76</t>
  </si>
  <si>
    <t>FOR144-BrDeStu-CE-EF</t>
  </si>
  <si>
    <t>04.899.316/0380-00</t>
  </si>
  <si>
    <t>IGU03-FloPeixo-CE-EF</t>
  </si>
  <si>
    <t>04.899.316/0381-90</t>
  </si>
  <si>
    <t>AGA07-CoJoaLim-TO-EF</t>
  </si>
  <si>
    <t>04.899.316/0382-71</t>
  </si>
  <si>
    <t>REC61-DoEspinh-PE-EF</t>
  </si>
  <si>
    <t>04.899.316/0384-33</t>
  </si>
  <si>
    <t>JPE36-SerGuerr-PB-PM</t>
  </si>
  <si>
    <t>04.899.316/0386-03</t>
  </si>
  <si>
    <t>REC60-SantDumo-PE-EF</t>
  </si>
  <si>
    <t>04.899.316/0388-67</t>
  </si>
  <si>
    <t>04.899.316/0389-48</t>
  </si>
  <si>
    <t>JPE37-JoPirFer-PB-PM</t>
  </si>
  <si>
    <t>04.899.316/0390-81</t>
  </si>
  <si>
    <t>SPA63-PireMota-SP-EF</t>
  </si>
  <si>
    <t>04.899.316/0391-62</t>
  </si>
  <si>
    <t>SPA61-DoOrator-SP-EF</t>
  </si>
  <si>
    <t>04.899.316/0392-43</t>
  </si>
  <si>
    <t>SPA58-Cubatao-SP-EF</t>
  </si>
  <si>
    <t>04.899.316/0393-24</t>
  </si>
  <si>
    <t>SPA60-Cotovia-SP-EF</t>
  </si>
  <si>
    <t>04.899.316/0394-05</t>
  </si>
  <si>
    <t>FOR145-DesGonz-CE-EF</t>
  </si>
  <si>
    <t>04.899.316/0395-96</t>
  </si>
  <si>
    <t>FOR148-AndFurt-CE-EF</t>
  </si>
  <si>
    <t>04.899.316/0398-39</t>
  </si>
  <si>
    <t>SPA59-ShBouTat-SP-EF</t>
  </si>
  <si>
    <t>04.899.316/0399-10</t>
  </si>
  <si>
    <t>STA02-DasFigue-SP-EF</t>
  </si>
  <si>
    <t>04.899.316/0400-98</t>
  </si>
  <si>
    <t>FOR183-13DMaio-CE-EF</t>
  </si>
  <si>
    <t>04.899.316/0401-79</t>
  </si>
  <si>
    <t>FOR152-VisMaua-CE-EF</t>
  </si>
  <si>
    <t>04.899.316/0402-50</t>
  </si>
  <si>
    <t>BEL80-SenLemos-PA-EF</t>
  </si>
  <si>
    <t>04.899.316/0403-30</t>
  </si>
  <si>
    <t>BEL77-DqCaxias-PA-EF</t>
  </si>
  <si>
    <t>04.899.316/0404-11</t>
  </si>
  <si>
    <t>REC62-CasForte-PE-EF</t>
  </si>
  <si>
    <t>04.899.316/0405-00</t>
  </si>
  <si>
    <t>SPA64-Indianop-SP-EF</t>
  </si>
  <si>
    <t>04.899.316/0408-45</t>
  </si>
  <si>
    <t>MCP014-FcoXavi-AP-EF</t>
  </si>
  <si>
    <t>04.899.316/0409-26</t>
  </si>
  <si>
    <t>FOR182-SanDumo-CE-EF</t>
  </si>
  <si>
    <t>04.899.316/0410-60</t>
  </si>
  <si>
    <t>FOR188-AntSale-CE-EF</t>
  </si>
  <si>
    <t>04.899.316/0411-40</t>
  </si>
  <si>
    <t>FOR186-RuiBarb-CE-EF</t>
  </si>
  <si>
    <t>04.899.316/0412-21</t>
  </si>
  <si>
    <t>ANA011-ShMeAna-PA-EF</t>
  </si>
  <si>
    <t>04.899.316/0413-02</t>
  </si>
  <si>
    <t>SPA65-TeoSampa-SP-EF</t>
  </si>
  <si>
    <t>04.899.316/0414-93</t>
  </si>
  <si>
    <t>NAT30-PreQuare-RN-EF</t>
  </si>
  <si>
    <t>04.899.316/0415-74</t>
  </si>
  <si>
    <t>SPA66-Vergueir-SP-EF</t>
  </si>
  <si>
    <t>04.899.316/0416-55</t>
  </si>
  <si>
    <t>JPE35-OliCurch-PB-PM</t>
  </si>
  <si>
    <t>04.899.316/0417-36</t>
  </si>
  <si>
    <t>FOR189-BenAlbu-CE-EF</t>
  </si>
  <si>
    <t>04.899.316/0418-17</t>
  </si>
  <si>
    <t>REC63-JosOsori-PE-EF</t>
  </si>
  <si>
    <t>04.899.316/0419-06</t>
  </si>
  <si>
    <t>BEL81-ConFurta-PA-EF</t>
  </si>
  <si>
    <t>04.899.316/0420-31</t>
  </si>
  <si>
    <t>SPA67-AntDBarr-SP-EF</t>
  </si>
  <si>
    <t>04.899.316/0422-01</t>
  </si>
  <si>
    <t>FOR190-DesMore-CE-EF</t>
  </si>
  <si>
    <t>04.899.316/0425-46</t>
  </si>
  <si>
    <t>SPA68-BrLuiAnt-SP-PM</t>
  </si>
  <si>
    <t>04.899.316/0427-08</t>
  </si>
  <si>
    <t>SPA62-AlbBying-SP-EF</t>
  </si>
  <si>
    <t>04.899.316/0428-99</t>
  </si>
  <si>
    <t>BEL82-Coqueiro-PA-EF</t>
  </si>
  <si>
    <t>04.899.316/0430-03</t>
  </si>
  <si>
    <t>SPA56-9DeJulho-SP-EF</t>
  </si>
  <si>
    <t>04.899.316/0431-94</t>
  </si>
  <si>
    <t>STL03-EnoIgnac-PE-EF</t>
  </si>
  <si>
    <t>04.899.316/0432-75</t>
  </si>
  <si>
    <t>PET07-DaIntegr-PE-EF</t>
  </si>
  <si>
    <t>04.899.316/0433-56</t>
  </si>
  <si>
    <t>JGU11-BarDeMen-PE-EF</t>
  </si>
  <si>
    <t>04.899.316/0434-37</t>
  </si>
  <si>
    <t>FOR147-JosLeon-CE-EF</t>
  </si>
  <si>
    <t>04.899.316/0435-18</t>
  </si>
  <si>
    <t>AGA08-Filadelf-TO-EF</t>
  </si>
  <si>
    <t>04.899.316/0437-80</t>
  </si>
  <si>
    <t>SAL61-ArAzeMac-BA-EF</t>
  </si>
  <si>
    <t>04.899.316/0438-60</t>
  </si>
  <si>
    <t>SPA69-AbiSoare-SP-EF</t>
  </si>
  <si>
    <t>04.899.316/0439-41</t>
  </si>
  <si>
    <t>XIN01-Xinguara-PA-EF</t>
  </si>
  <si>
    <t>04.899.316/0441-66</t>
  </si>
  <si>
    <t>REC64-ShRioRec-PE-EF</t>
  </si>
  <si>
    <t>04.899.316/0442-47</t>
  </si>
  <si>
    <t>JGU12-AySenSil-PE-EF</t>
  </si>
  <si>
    <t>04.899.316/0443-28</t>
  </si>
  <si>
    <t>JBA05-Centro-BA-EF</t>
  </si>
  <si>
    <t>04.899.316/0444-09</t>
  </si>
  <si>
    <t>SPA74-CarPetit-SP-EF</t>
  </si>
  <si>
    <t>04.899.316/0445-90</t>
  </si>
  <si>
    <t>SPA71-BrFarLim-SP-PM</t>
  </si>
  <si>
    <t>04.899.316/0446-70</t>
  </si>
  <si>
    <t>BEL83-NSDeNaza-PA-EF</t>
  </si>
  <si>
    <t>04.899.316/0447-51</t>
  </si>
  <si>
    <t>SBC02-SerdDema-SP-EF</t>
  </si>
  <si>
    <t>04.899.316/0448-32</t>
  </si>
  <si>
    <t>CAB04-HsPerCos-PE-EF</t>
  </si>
  <si>
    <t>04.899.316/0452-19</t>
  </si>
  <si>
    <t>SAL62-DorCaymm-BA-EF</t>
  </si>
  <si>
    <t>04.899.316/0453-08</t>
  </si>
  <si>
    <t>SAL63-DJoaoVi-BA-EF</t>
  </si>
  <si>
    <t>04.899.316/0454-80</t>
  </si>
  <si>
    <t>REC68-Recife-PE-PM</t>
  </si>
  <si>
    <t>04.899.316/0456-42</t>
  </si>
  <si>
    <t>SPA75-JoRamUrt-SP-EF</t>
  </si>
  <si>
    <t>04.899.316/0457-23</t>
  </si>
  <si>
    <t>SPA73-Mercedes-SP-EF</t>
  </si>
  <si>
    <t>04.899.316/0459-95</t>
  </si>
  <si>
    <t>SAL65-PauloVi-BA-EF</t>
  </si>
  <si>
    <t>04.899.316/0462-90</t>
  </si>
  <si>
    <t>BAC03-GetVarga-MA-EF</t>
  </si>
  <si>
    <t>04.899.316/0463-71</t>
  </si>
  <si>
    <t>SAL64-EucDaCun-BA-EF</t>
  </si>
  <si>
    <t>04.899.316/0464-52</t>
  </si>
  <si>
    <t>SPA70-DVeridia-SP-EF</t>
  </si>
  <si>
    <t>04.899.316/0465-33</t>
  </si>
  <si>
    <t>SAL66-MarDeCar-BA-EF</t>
  </si>
  <si>
    <t>04.899.316/0467-03</t>
  </si>
  <si>
    <t>SPA72-FcoMaren-SP-EF</t>
  </si>
  <si>
    <t>04.899.316/0468-86</t>
  </si>
  <si>
    <t>SPA76-JoaTavor-SP-EF</t>
  </si>
  <si>
    <t>04.899.316/0471-81</t>
  </si>
  <si>
    <t>BEL84-AlmBarro-PA-EF</t>
  </si>
  <si>
    <t>04.899.316/0472-62</t>
  </si>
  <si>
    <t>FOR192-BezDMen-CE-EF</t>
  </si>
  <si>
    <t>04.899.316/0474-24</t>
  </si>
  <si>
    <t>FSA12-GetVarga-BA-PM</t>
  </si>
  <si>
    <t>04.899.316/0475-05</t>
  </si>
  <si>
    <t>OLI011-TomGuim-PE-EF</t>
  </si>
  <si>
    <t>04.899.316/0476-96</t>
  </si>
  <si>
    <t>SPA77-Altinopo-SP-EF</t>
  </si>
  <si>
    <t>04.899.316/0477-77</t>
  </si>
  <si>
    <t>SPA78-BrazLeme-SP-EF</t>
  </si>
  <si>
    <t>04.899.316/0478-58</t>
  </si>
  <si>
    <t>SPA79-VeJoaLuc-SP-EF</t>
  </si>
  <si>
    <t>04.899.316/0479-39</t>
  </si>
  <si>
    <t>REC65-Caxanga-PE-PM</t>
  </si>
  <si>
    <t>04.899.316/0480-72</t>
  </si>
  <si>
    <t>SPA80-AleDuma-SP-EF</t>
  </si>
  <si>
    <t>04.899.316/0481-53</t>
  </si>
  <si>
    <t>STM08-DrAnyCha-PA-EF</t>
  </si>
  <si>
    <t>04.899.316/0484-04</t>
  </si>
  <si>
    <t>STM09-BorgLeal-PA-EF</t>
  </si>
  <si>
    <t>04.899.316/0485-87</t>
  </si>
  <si>
    <t>SPA87-CarWeber-SP-EF</t>
  </si>
  <si>
    <t>04.899.316/0486-68</t>
  </si>
  <si>
    <t>SPA82-FcoFalco-SP-EF</t>
  </si>
  <si>
    <t>04.899.316/0488-20</t>
  </si>
  <si>
    <t>SAL67-ShSalvad-BA-EF</t>
  </si>
  <si>
    <t>04.899.316/0489-00</t>
  </si>
  <si>
    <t>SPA81-RodClau-SP-EF</t>
  </si>
  <si>
    <t>04.899.316/0490-44</t>
  </si>
  <si>
    <t>BEL88-Nazare-PA-EF</t>
  </si>
  <si>
    <t>04.899.316/0491-25</t>
  </si>
  <si>
    <t>BEL90-ShPatBel-PA-EF</t>
  </si>
  <si>
    <t>04.899.316/0492-06</t>
  </si>
  <si>
    <t>ANA013-Coqueir-PA-EF</t>
  </si>
  <si>
    <t>04.899.316/0495-59</t>
  </si>
  <si>
    <t>SPA83-Coriolan-SP-EF</t>
  </si>
  <si>
    <t>04.899.316/0496-30</t>
  </si>
  <si>
    <t>MAR06-NovMarab-PA-EF</t>
  </si>
  <si>
    <t>04.899.316/0498-00</t>
  </si>
  <si>
    <t>DOM01-DomElise-PA-EF</t>
  </si>
  <si>
    <t>04.899.316/0499-82</t>
  </si>
  <si>
    <t>PAG03-StaTerez-PA-EF</t>
  </si>
  <si>
    <t>04.899.316/0500-50</t>
  </si>
  <si>
    <t>RED03-Araguaia-PA-EF</t>
  </si>
  <si>
    <t>04.899.316/0501-31</t>
  </si>
  <si>
    <t>SPA85-DaMooca-SP-EF</t>
  </si>
  <si>
    <t>04.899.316/0502-12</t>
  </si>
  <si>
    <t>SPA86-PAntDeSa-SP-EF</t>
  </si>
  <si>
    <t>04.899.316/0503-01</t>
  </si>
  <si>
    <t>SAL69-DJoaoVi-BA-EF</t>
  </si>
  <si>
    <t>04.899.316/0504-84</t>
  </si>
  <si>
    <t>SPA84-DoOrator-SP-EF</t>
  </si>
  <si>
    <t>04.899.316/0505-65</t>
  </si>
  <si>
    <t>REC66-MiArrAle-PE-PM</t>
  </si>
  <si>
    <t>04.899.316/0506-46</t>
  </si>
  <si>
    <t>SPA88-JosJanna-SP-EF</t>
  </si>
  <si>
    <t>04.899.316/0507-27</t>
  </si>
  <si>
    <t>TAI02-Belem-PA-EF</t>
  </si>
  <si>
    <t>04.899.316/0508-08</t>
  </si>
  <si>
    <t>SAL68-ShItaiga-BA-EF</t>
  </si>
  <si>
    <t>04.899.316/0509-99</t>
  </si>
  <si>
    <t>STM010-Maracan-PA-EF</t>
  </si>
  <si>
    <t>04.899.316/0511-03</t>
  </si>
  <si>
    <t>BEL91-Mangueir-PA-EF</t>
  </si>
  <si>
    <t>04.899.316/0512-94</t>
  </si>
  <si>
    <t>SPA89-VieDeMor-SP-EF</t>
  </si>
  <si>
    <t>04.899.316/0513-75</t>
  </si>
  <si>
    <t>FOR193-SenPomp-CE-EF</t>
  </si>
  <si>
    <t>04.899.316/0515-37</t>
  </si>
  <si>
    <t>SPA90-Zumkelle-SP-EF</t>
  </si>
  <si>
    <t>04.899.316/0517-07</t>
  </si>
  <si>
    <t>SPA91-Guapira-SP-EF</t>
  </si>
  <si>
    <t>04.899.316/0518-80</t>
  </si>
  <si>
    <t>SPA93-DrAmaCar-SP-EF</t>
  </si>
  <si>
    <t>04.899.316/0519-60</t>
  </si>
  <si>
    <t>04.899.316/0520-02</t>
  </si>
  <si>
    <t>STA03-CamDoPil-SP-EF</t>
  </si>
  <si>
    <t>04.899.316/0522-66</t>
  </si>
  <si>
    <t>SPA92-PaeDeBar-SP-EF</t>
  </si>
  <si>
    <t>04.899.316/0523-47</t>
  </si>
  <si>
    <t>SAL73-JoaDaBot-BA-EF</t>
  </si>
  <si>
    <t>04.899.316/0524-28</t>
  </si>
  <si>
    <t>LFR05-StDuEsCo-BA-EF</t>
  </si>
  <si>
    <t>04.899.316/0525-09</t>
  </si>
  <si>
    <t>SPA55-DaNacUni-SP-EF</t>
  </si>
  <si>
    <t>04.899.316/0526-90</t>
  </si>
  <si>
    <t>SAL74-ShParale-BA-EF</t>
  </si>
  <si>
    <t>04.899.316/0528-51</t>
  </si>
  <si>
    <t>SAL72-MaDiaSil-BA-EF</t>
  </si>
  <si>
    <t>04.899.316/0529-32</t>
  </si>
  <si>
    <t>CRU012-CaxPaTe-PE-EF</t>
  </si>
  <si>
    <t>04.899.316/0533-19</t>
  </si>
  <si>
    <t>FSA13-GetVarga-BA-PM</t>
  </si>
  <si>
    <t>04.899.316/0534-08</t>
  </si>
  <si>
    <t>REC69-CamGrand-PE-EF</t>
  </si>
  <si>
    <t>04.899.316/0537-42</t>
  </si>
  <si>
    <t>SPA94-MacBiten-SP-EF</t>
  </si>
  <si>
    <t>04.899.316/0538-23</t>
  </si>
  <si>
    <t>REC67-DrMalaqu-PE-EF</t>
  </si>
  <si>
    <t>04.899.316/0540-48</t>
  </si>
  <si>
    <t>SAL75-CarDaSil-BA-EF</t>
  </si>
  <si>
    <t>04.899.316/0541-29</t>
  </si>
  <si>
    <t>SAL76-PfSabSil-BA-EF</t>
  </si>
  <si>
    <t>04.899.316/0542-00</t>
  </si>
  <si>
    <t>STI04-CasBranc-MA-EF</t>
  </si>
  <si>
    <t>04.899.316/0543-90</t>
  </si>
  <si>
    <t>-</t>
  </si>
  <si>
    <t>04.899.316/0233-20</t>
  </si>
  <si>
    <t>04.899.316/0083-64</t>
  </si>
  <si>
    <t>04.899.316/0232-40</t>
  </si>
  <si>
    <t>04.899.316/0195-60</t>
  </si>
  <si>
    <t>04.899.316/0314-20</t>
  </si>
  <si>
    <t>04.899.316/0155-73</t>
  </si>
  <si>
    <t>04.899.316/0284-70</t>
  </si>
  <si>
    <t>04.899.316/0286-32</t>
  </si>
  <si>
    <t>04.899.316/0385-14</t>
  </si>
  <si>
    <t>04.899.316/0310-05</t>
  </si>
  <si>
    <t>04.899.316/0436-07</t>
  </si>
  <si>
    <t>04.899.316/0313-40</t>
  </si>
  <si>
    <t>04.899.316/0254-55</t>
  </si>
  <si>
    <t>04.899.316/0163-83</t>
  </si>
  <si>
    <t>04.899.316/0421-12</t>
  </si>
  <si>
    <t>04.899.316/0387-86</t>
  </si>
  <si>
    <t>04.899.316/0406-83</t>
  </si>
  <si>
    <t>04.899.316/0354-18</t>
  </si>
  <si>
    <t>04.899.316/0250-21</t>
  </si>
  <si>
    <t>04.899.316/0455-61</t>
  </si>
  <si>
    <t>04.899.316/0355-07</t>
  </si>
  <si>
    <t>04.899.316/0440-85</t>
  </si>
  <si>
    <t>04.899.316/0330-40</t>
  </si>
  <si>
    <t>04.899.316/0345-27</t>
  </si>
  <si>
    <t>04.899.316/0370-38</t>
  </si>
  <si>
    <t>04.899.316/0285-51</t>
  </si>
  <si>
    <t>04.899.316/0487-49</t>
  </si>
  <si>
    <t>04.899.316/0510-22</t>
  </si>
  <si>
    <t>04.899.316/0473-43</t>
  </si>
  <si>
    <t>04.899.316/0262-65</t>
  </si>
  <si>
    <t>04.899.316/0461-00</t>
  </si>
  <si>
    <t>04.899.316/0466-14</t>
  </si>
  <si>
    <t>04.899.316/0450-57</t>
  </si>
  <si>
    <t>04.899.316/0460-29</t>
  </si>
  <si>
    <t>04.899.316/0397-58</t>
  </si>
  <si>
    <t>04.899.316/0334-74</t>
  </si>
  <si>
    <t>04.899.316/0407-64</t>
  </si>
  <si>
    <t>04.899.316/0451-38</t>
  </si>
  <si>
    <t>04.899.316/0304-59</t>
  </si>
  <si>
    <t>04.899.316/0396-77</t>
  </si>
  <si>
    <t>04.899.316/0493-97</t>
  </si>
  <si>
    <t>04.899.316/0469-67</t>
  </si>
  <si>
    <t>04.899.316/0347-99</t>
  </si>
  <si>
    <t>04.899.316/0287-13</t>
  </si>
  <si>
    <t>04.899.316/0312-69</t>
  </si>
  <si>
    <t>04.899.316/0383-52</t>
  </si>
  <si>
    <t>04.899.316/0306-10</t>
  </si>
  <si>
    <t>04.899.316/0494-78</t>
  </si>
  <si>
    <t>04.899.316/0288-02</t>
  </si>
  <si>
    <t>04.899.316/0249-98</t>
  </si>
  <si>
    <t>04.899.316/0338-06</t>
  </si>
  <si>
    <t>04.899.316/0274-07</t>
  </si>
  <si>
    <t>04.899.316/0423-84</t>
  </si>
  <si>
    <t>04.899.316/0308-82</t>
  </si>
  <si>
    <t>04.899.316/0429-70</t>
  </si>
  <si>
    <t>04.899.316/0367-32</t>
  </si>
  <si>
    <t>04.899.316/0458-04</t>
  </si>
  <si>
    <t>04.899.316/0516-18</t>
  </si>
  <si>
    <t>04.899.316/0514-56</t>
  </si>
  <si>
    <t>04.899.316/0298-76</t>
  </si>
  <si>
    <t>04.899.316/0449-13</t>
  </si>
  <si>
    <t>04.899.316/0482-34</t>
  </si>
  <si>
    <t>04.899.316/0426-27</t>
  </si>
  <si>
    <t>04.899.316/0483-15</t>
  </si>
  <si>
    <t>04.899.316/0327-45</t>
  </si>
  <si>
    <t>04.899.316/0159-05</t>
  </si>
  <si>
    <t>04.899.316/0110-71</t>
  </si>
  <si>
    <t>04.899.316/0261-84</t>
  </si>
  <si>
    <t>04.899.316/0497-10</t>
  </si>
  <si>
    <t>Y600</t>
  </si>
  <si>
    <t>LOJA 7393 [Troca de Bandeira]</t>
  </si>
  <si>
    <t>LOJA 7394 [Troca de Bandeira]</t>
  </si>
  <si>
    <t>LOJA 7399 [Troca de Bandeira]</t>
  </si>
  <si>
    <t>LOJA 7400 [Troca de Bandeira]</t>
  </si>
  <si>
    <t>LOJA 7414 [Troca de Bandeira]</t>
  </si>
  <si>
    <t>LOJA 7416 [Troca de Bandeira]</t>
  </si>
  <si>
    <t>LOJA 7422  [Troca de Bandeira]</t>
  </si>
  <si>
    <t>LOJA 7439 [Troca de Bandeira]</t>
  </si>
  <si>
    <t>LOJA 7049 [Troca de Bandeira]</t>
  </si>
  <si>
    <t>LOJA 7438 [Troca de Bandeira]</t>
  </si>
  <si>
    <t>LOJA 7454 [Troca de Bandeira]</t>
  </si>
  <si>
    <t>LOJA 7462 [Troca de Bandeira]</t>
  </si>
  <si>
    <t>LOJA 7486 [Troca de Bandeira]</t>
  </si>
  <si>
    <t>LOJA 7488 [Troca de Bandeira]</t>
  </si>
  <si>
    <t>LOJA 7496 [Troca de Bandeira]</t>
  </si>
  <si>
    <t>LOJA 7502 [Troca de Bandeira]</t>
  </si>
  <si>
    <t>LOJA 7503 [Troca de Bandeira]</t>
  </si>
  <si>
    <t>LOJA 7445 [Troca de Bandeira]</t>
  </si>
  <si>
    <t>LOJA 7448 [Troca de Bandeira]</t>
  </si>
  <si>
    <t>LOJA 7457 [Troca de Bandeira]</t>
  </si>
  <si>
    <t>LOJA 7459 [Troca de Bandeira]</t>
  </si>
  <si>
    <t>LOJA 7465 [Troca de Bandeira]</t>
  </si>
  <si>
    <t>LOJA 7468 [Troca de Bandeira]</t>
  </si>
  <si>
    <t>LOJA 7471 [Troca de Bandeira]</t>
  </si>
  <si>
    <t>LOJA 7477 [Troca de Bandeira]</t>
  </si>
  <si>
    <t>LOJA 7478 [Troca de Bandeira]</t>
  </si>
  <si>
    <t>LOJA 7479 [Troca de Bandeira]</t>
  </si>
  <si>
    <t>LOJA 7505 [Troca de Bandeira]</t>
  </si>
  <si>
    <t>LOJA 7518 [Troca de Bandeira]</t>
  </si>
  <si>
    <t>LOJA 7519 [Troca de Bandeira]</t>
  </si>
  <si>
    <t>LOJA 7526 [Troca de Bandeira]</t>
  </si>
  <si>
    <t>LOJA 7464 [Troca de Bandeira]</t>
  </si>
  <si>
    <t>LOJA 7467 [Troca de Bandeira]</t>
  </si>
  <si>
    <t>LOJA 7489 [Troca de Bandeira]</t>
  </si>
  <si>
    <t>LOJA 7509 [Troca de Bandeira]</t>
  </si>
  <si>
    <t>LOJA 7527 [Troca de Bandeira]</t>
  </si>
  <si>
    <t>LOJA 7528 [Troca de Bandeira]</t>
  </si>
  <si>
    <t>LOJA 7529 [Troca de Bandeira]</t>
  </si>
  <si>
    <t>LOJA 7542 [Troca de Bandeira]</t>
  </si>
  <si>
    <t>LOJA 7112 [Troca de Bandeira]</t>
  </si>
  <si>
    <t>LOJA 7377 [Troca de Bandeira]</t>
  </si>
  <si>
    <t>LOJA 7382 [Troca de Bandeira]</t>
  </si>
  <si>
    <t>LOJA 7442 [Troca de Bandeira]</t>
  </si>
  <si>
    <t>LOJA 7490 [Troca de Bandeira]</t>
  </si>
  <si>
    <t>LOJA 7418 [Troca de Bandeira]</t>
  </si>
  <si>
    <t>LOJA 7183 [Troca de Bandeira]</t>
  </si>
  <si>
    <t>LOJA 7201 [Troca de Bandeira]</t>
  </si>
  <si>
    <t>LOJA 7144 [Troca de Bandeira]</t>
  </si>
  <si>
    <t>LOJA 7207 [Troca de Bandeira]</t>
  </si>
  <si>
    <t>LOJA 7375 [Troca de Bandeira]</t>
  </si>
  <si>
    <t>LOJA 7058 [Troca de Bandeira]</t>
  </si>
  <si>
    <t>LOJA 7395 [Troca de Bandeira]</t>
  </si>
  <si>
    <t>LOJA 7361 [Troca de Bandeira]</t>
  </si>
  <si>
    <t>LOJA 7237 [Troca de Bandeira]</t>
  </si>
  <si>
    <t>LOJA 7401 [Troca de Bandeira]</t>
  </si>
  <si>
    <t>LOJA 7520 [Troca de Bandeira]</t>
  </si>
  <si>
    <t>LOJA 7178 [Troca de Bandeira]</t>
  </si>
  <si>
    <t>LOJA 7272 [Troca de Bandeira]</t>
  </si>
  <si>
    <t>LOJA 7012 [Troca de Bandeira]</t>
  </si>
  <si>
    <t>LOJA 7066 [Troca de Bandeira]</t>
  </si>
  <si>
    <t>LOJA 7296 [Troca de Bandeira]</t>
  </si>
  <si>
    <t>LOJA 7096 [Troca de Bandeira]</t>
  </si>
  <si>
    <t>LOJA 7266 [Troca de Bandeira]</t>
  </si>
  <si>
    <t>LOJA 7511 [Troca de Bandeira]</t>
  </si>
  <si>
    <t>LOJA 7484 [Troca de Bandeira]</t>
  </si>
  <si>
    <t>LOJA 7320 [Troca de Bandeira]</t>
  </si>
  <si>
    <t>LOJA 7228 [Troca de Bandeira]</t>
  </si>
  <si>
    <t>LOJA 7173 [Troca de Bandeira]</t>
  </si>
  <si>
    <t>LOJA 7485 [Troca de Bandeira]</t>
  </si>
  <si>
    <t>LOJA 7092 [Troca de Bandeira]</t>
  </si>
  <si>
    <t>LOJA 7251 [Troca de Bandeira]</t>
  </si>
  <si>
    <t>LOJA 7061 [Troca de Bandeira]</t>
  </si>
  <si>
    <t>LOJA 7498 [Troca de Bandeira]</t>
  </si>
  <si>
    <t>LOJA 7087 [Troca de Bandeira]</t>
  </si>
  <si>
    <t>LOJA 7198 [Troca de Bandeira]</t>
  </si>
  <si>
    <t>LOJA 7319 [Troca de Bandeira]</t>
  </si>
  <si>
    <t>LOJA 7241 EF [Troca de Bandeira]</t>
  </si>
  <si>
    <t>LOJA 7323 EF [Troca de Bandeira]</t>
  </si>
  <si>
    <t>LOJA 7238 EF [Troca de Bandeira]</t>
  </si>
  <si>
    <t>LOJA 7240 EF [Troca de Bandeira]</t>
  </si>
  <si>
    <t>LOJA 7324 EF [Troca de Bandeira]</t>
  </si>
  <si>
    <t>LOJA 7372 EF [Troca de Bandeira]</t>
  </si>
  <si>
    <t>LOJA 7415 EF [Troca de Bandeira]</t>
  </si>
  <si>
    <t>LOJA 7424 EF [Troca de Bandeira]</t>
  </si>
  <si>
    <t>LOJA 7242 EF [Troca de Bandeira]</t>
  </si>
  <si>
    <t>LOJA 7326 EF [Troca de Bandeira]</t>
  </si>
  <si>
    <t>LOJA 7322 EF [Troca de Bandeira]</t>
  </si>
  <si>
    <t>LOJA 7379 EF [Troca de Bandeira]</t>
  </si>
  <si>
    <t>LOJA 7292 EF [Troca de Bandeira]</t>
  </si>
  <si>
    <t>LOJA 7434 EF [Troca de Bandeira]</t>
  </si>
  <si>
    <t>LOJA 7444 EF [Troca de Bandeira]</t>
  </si>
  <si>
    <t>LOJA 7340 EF [Troca de Bandeira]</t>
  </si>
  <si>
    <t>LOJA 7295 EF [Troca de Bandeira]</t>
  </si>
  <si>
    <t>LOJA 7350 EF [Troca de Bandeira]</t>
  </si>
  <si>
    <t>LOJA 7476 EF [Troca de Bandeira]</t>
  </si>
  <si>
    <t>LOJA 7452 EF [Troca de Bandeira]</t>
  </si>
  <si>
    <t>LOJA 7443 EF [Troca de Bandeira]</t>
  </si>
  <si>
    <t>LOJA 7365 EF [Troca de Bandeira]</t>
  </si>
  <si>
    <t>LOJA 7433 EF [Troca de Bandeira]</t>
  </si>
  <si>
    <t>LOJA 7359 EF [Troca de Bandeira]</t>
  </si>
  <si>
    <t>LOJA 7248 EF [Troca de Bandeira]</t>
  </si>
  <si>
    <t>LOJA 7321 EF [Troca de Bandeira]</t>
  </si>
  <si>
    <t>LOJA 7329 EF [Troca de Bandeira]</t>
  </si>
  <si>
    <t>LOJA 7333 EF [Troca de Bandeira]</t>
  </si>
  <si>
    <t>LOJA 7331 EF [Troca de Bandeira]</t>
  </si>
  <si>
    <t>LOJA 7348 EF [Troca de Bandeira]</t>
  </si>
  <si>
    <t>LOJA 7376 EF [Troca de Bandeira]</t>
  </si>
  <si>
    <t>LOJA 7388 EF [Troca de Bandeira]</t>
  </si>
  <si>
    <t>LOJA 7384 EF [Troca de Bandeira]</t>
  </si>
  <si>
    <t>LOJA 7405 EF [Troca de Bandeira]</t>
  </si>
  <si>
    <t>LOJA 7419 EF [Troca de Bandeira]</t>
  </si>
  <si>
    <t>LOJA 7540 EF [Troca de Bandeira]</t>
  </si>
  <si>
    <t>LOJA 7537 EF [Troca de Bandeira]</t>
  </si>
  <si>
    <t>LOJA 7432 EF [Troca de Bandeira]</t>
  </si>
  <si>
    <t>LOJA 7346 EF [Troca de Bandeira]</t>
  </si>
  <si>
    <t>LOJA 7352 EF [Troca de Bandeira]</t>
  </si>
  <si>
    <t>LOJA 7349 EF [Troca de Bandeira]</t>
  </si>
  <si>
    <t>LOJA 7230 EF [Troca de Bandeira]</t>
  </si>
  <si>
    <t>LOJA 7235 EF [Troca de Bandeira]</t>
  </si>
  <si>
    <t>LOJA 7368 EF [Troca de Bandeira]</t>
  </si>
  <si>
    <t>LOJA 7392 EF [Troca de Bandeira]</t>
  </si>
  <si>
    <t>LOJA 7428 EF [Troca de Bandeira]</t>
  </si>
  <si>
    <t>FOR196-ScarJer-CE-EF [Troca de Bandeira]</t>
  </si>
  <si>
    <t>Material Luminária</t>
  </si>
  <si>
    <t>Modelo Forro 1250</t>
  </si>
  <si>
    <t>Modelo Forro 617</t>
  </si>
  <si>
    <t>Modelo Sem Forro</t>
  </si>
  <si>
    <t>MODELO PRETO NA IMAGEM</t>
  </si>
  <si>
    <t>Modelo EF75-E2000850</t>
  </si>
  <si>
    <t>QUADRADO</t>
  </si>
  <si>
    <t>Modelo Balizador</t>
  </si>
  <si>
    <t>Modelo Bulbo</t>
  </si>
  <si>
    <t>LUMINARIA LED 36W 4450m</t>
  </si>
  <si>
    <t>Material Toldo e Persiana</t>
  </si>
  <si>
    <t>Toldo</t>
  </si>
  <si>
    <t>Persiana</t>
  </si>
  <si>
    <t>Material CONSTRUÇÃO DE LOJAS</t>
  </si>
  <si>
    <t>GERENCIAMENTO DE OBRAS</t>
  </si>
  <si>
    <t>UTILITIES LOJAS NOVAS</t>
  </si>
  <si>
    <t>REFORMA DE LOJA</t>
  </si>
  <si>
    <t>RUFO LARGO</t>
  </si>
  <si>
    <t>BRAÇO ARTICULADO</t>
  </si>
  <si>
    <t>ADEQUAÇÃO</t>
  </si>
  <si>
    <t>CHAPA DE FERRO</t>
  </si>
  <si>
    <t>DATA ENTRADA</t>
  </si>
  <si>
    <t>DATA SAÍDA</t>
  </si>
  <si>
    <t>SOLICITADO?</t>
  </si>
  <si>
    <t>DIAS</t>
  </si>
  <si>
    <t>HORÁRIO ENTRADA</t>
  </si>
  <si>
    <t>HORÁRIO SAÍDA</t>
  </si>
  <si>
    <t>VALOR DIA</t>
  </si>
  <si>
    <t>VALOR TOTAL</t>
  </si>
  <si>
    <t>ADRIANO</t>
  </si>
  <si>
    <t>REVITALIZA</t>
  </si>
  <si>
    <t>PRESERVAÇÃO</t>
  </si>
  <si>
    <t>Sim</t>
  </si>
  <si>
    <t>CADASTRO NOVAS UNIDADES CONSUMIDORAS</t>
  </si>
  <si>
    <t>DT. ABERTURA</t>
  </si>
  <si>
    <t>CONDIÇÃO</t>
  </si>
  <si>
    <t>STATUS LOJA</t>
  </si>
  <si>
    <t>COORD</t>
  </si>
  <si>
    <t>RESULT</t>
  </si>
  <si>
    <t>TICKET AGUA</t>
  </si>
  <si>
    <t>DATA TICKET AGUA</t>
  </si>
  <si>
    <t>STATUS TICKET AGUA</t>
  </si>
  <si>
    <t>OBS AGUA</t>
  </si>
  <si>
    <t>TICKET ENERGIA</t>
  </si>
  <si>
    <t>DATA TICKET ENERGIA</t>
  </si>
  <si>
    <t>STATUS TICKET ENERGIA</t>
  </si>
  <si>
    <t>OBS ENERGIA</t>
  </si>
  <si>
    <t>RESPONSABILIDADE CSC</t>
  </si>
  <si>
    <t>FATURA EM ABERTO PAGA</t>
  </si>
  <si>
    <t>TICKET CONCLUÍDO</t>
  </si>
  <si>
    <t>COBRANCA VIA CONDOMINIO DO SHOPPING</t>
  </si>
  <si>
    <t>1338816/ 2124182</t>
  </si>
  <si>
    <t>NECESSISDA DE ALTERAÇÃO DE TITULARIDADE</t>
  </si>
  <si>
    <t>AGUARDANDO INSTALAÇÃO DE POÇO ARTESIANO</t>
  </si>
  <si>
    <t>FATURA EM ABERTO VENC 07/05/2025 (OBRAS)</t>
  </si>
  <si>
    <t>aguardando troca de titularidade, entender o motivo do atraso</t>
  </si>
  <si>
    <t>AQU03-BeachPark-CE</t>
  </si>
  <si>
    <t>CRU14-LeãoDourado-PE</t>
  </si>
  <si>
    <t>[16:41, 11/07/2025] Carina Alvo K: a concessionária, por questões sistêmicas, vai precisar alterar a conta contrato, inativando a existente (somente no sistema, e não fisicamente). 
Sendo assim, o pedido de troca da titularidade anterior foi cancelado. E uma solicitação de nova Conta Contrato será protocolada pelo Sílvio.
[16:43, 11/07/2025] Carina Alvo K: Ele disse que esse novo cadastro será feito até sexta feira que vem, 18/07</t>
  </si>
  <si>
    <t>solicitei dados cadastrais aguardando</t>
  </si>
  <si>
    <t>ALT03-Brasilia-PA</t>
  </si>
  <si>
    <t>Não haverá cobrança</t>
  </si>
  <si>
    <t>CGR08-Quarenta-PB</t>
  </si>
  <si>
    <t>FOR192-LesteOeste-CE</t>
  </si>
  <si>
    <t>Consumo via poço</t>
  </si>
  <si>
    <t>19//08/2025</t>
  </si>
  <si>
    <t>PRB04-PA160-PA</t>
  </si>
  <si>
    <t>AGUARDANDO PADRAO 12.10</t>
  </si>
  <si>
    <t>FOR190-CelCarval2-CE</t>
  </si>
  <si>
    <t>APG02-Independenc-GO</t>
  </si>
  <si>
    <t>GOI23-FeirSantana-GO</t>
  </si>
  <si>
    <t>DRD03-JoaqmTeixei-MS</t>
  </si>
  <si>
    <t>MAN19-ManecaMarqu-AM</t>
  </si>
  <si>
    <t>AGUARDANDO PADRÃO 24.09</t>
  </si>
  <si>
    <t>Concluído</t>
  </si>
  <si>
    <t>POÇO</t>
  </si>
  <si>
    <t>ENERGIA LIGADA - AGUARDANDO DADOS</t>
  </si>
  <si>
    <t>AGUARDANDO LIGAÇÃO 22.09</t>
  </si>
  <si>
    <t>TUM01-Tucuma-PA</t>
  </si>
  <si>
    <t>CRS03-25Agosto-AC</t>
  </si>
  <si>
    <t>CGD23-JMurtinho-MS</t>
  </si>
  <si>
    <t>RVD02-PqBuritis-GO</t>
  </si>
  <si>
    <t>SIN04-Flamboyants-MT</t>
  </si>
  <si>
    <t>AGUARDANDO LIGAÇÃO</t>
  </si>
  <si>
    <t>IRA01-Iranduba-AM</t>
  </si>
  <si>
    <t>AGUARDANDO PADRÃO 26.10</t>
  </si>
  <si>
    <t>MAN22-CidadeDeus-AM</t>
  </si>
  <si>
    <t>PRB05-JdCanada-PA</t>
  </si>
  <si>
    <t>PADRÃO MONTADO, LIGAÇÃO NÃO OCORREU [PREVISTO 19/09]</t>
  </si>
  <si>
    <t>ANT01-Anastacio-MS</t>
  </si>
  <si>
    <t>AGUARDANDO PADRÃO</t>
  </si>
  <si>
    <t>SMG01-SMigGuama-PA</t>
  </si>
  <si>
    <t xml:space="preserve">AGUARDANDO LIGAÇÃO </t>
  </si>
  <si>
    <t>6. cancelado</t>
  </si>
  <si>
    <t>COD03-Rotatoria-MA</t>
  </si>
  <si>
    <t>IGA02-CruzRebouca-PE</t>
  </si>
  <si>
    <t>TER36-ZequinhaFre-PI</t>
  </si>
  <si>
    <t>JAI01-Jatai-GO</t>
  </si>
  <si>
    <t>NAV01-Naviraí-MS</t>
  </si>
  <si>
    <t xml:space="preserve">AGUARDANDO PADRÃO </t>
  </si>
  <si>
    <t>CMC02-JoseAlencar-CE</t>
  </si>
  <si>
    <t>AGUARDANDO PADRÃO 14.10</t>
  </si>
  <si>
    <t>IGU04-CarlosRCost-CE</t>
  </si>
  <si>
    <t>MATERIAL</t>
  </si>
  <si>
    <t>QTDE</t>
  </si>
  <si>
    <t>PREÇO</t>
  </si>
  <si>
    <t>DATA</t>
  </si>
  <si>
    <t>RC</t>
  </si>
  <si>
    <t xml:space="preserve">Descrição </t>
  </si>
  <si>
    <t>NCM</t>
  </si>
  <si>
    <t>COD MAT</t>
  </si>
  <si>
    <t>f</t>
  </si>
  <si>
    <t>06.10.2025</t>
  </si>
  <si>
    <t>LED MINI TETRIS MAGNETICO 36W 48V 3000K LUZ DIFUSA CONEX. INFERIOR</t>
  </si>
  <si>
    <t>att</t>
  </si>
  <si>
    <t>LED PERFIL ALUM. KYOTO SOBR. 3M DIF.FOSCO PT MICRO</t>
  </si>
  <si>
    <t>LED FITA FLEX DOUBLE LINE 28,8W/M IP20 24V IRC&gt;90 3000K 256 LEDS/M</t>
  </si>
  <si>
    <t>15.09.2025</t>
  </si>
  <si>
    <t>LED PERFIL KYOTO SOBR. KIT FIXAC. ACO PEND.</t>
  </si>
  <si>
    <t>LED LUMI EMB. PAINEL RETANG. 36W 3000K 320X620</t>
  </si>
  <si>
    <t>LED PERFIL ALUM. LONDRES SOBR. 3M DIF.FOSCO BR MICRO</t>
  </si>
  <si>
    <t>LED FITA FLEX HIGH 14,4W/M IP20 24V IRC&gt;90 3000K 160 LEDS/M</t>
  </si>
  <si>
    <t>03.11.2025</t>
  </si>
  <si>
    <t>LED FONTE TENSAO 100W 24V 90~264VAC IP67 LPV-100-24</t>
  </si>
  <si>
    <t>LED LUMI TRACK LIGHT MAG. SUPERIOR 1X LED 10W 48V 3000K 24° BR</t>
  </si>
  <si>
    <t>TRILHO MAGNETICO SOBR. SLIM 2M BR</t>
  </si>
  <si>
    <t>TRILHO MAGNETICO SLIM CONECTOR ALIMENT. EMENDA BR</t>
  </si>
  <si>
    <t>TRILHO MAGNETICO SLIM CONECTOR ALIMENT. C/CABO BR</t>
  </si>
  <si>
    <t>LED FONTE TENSAO 200W 48V BIVOLT CHAVEADA</t>
  </si>
  <si>
    <t>EMP</t>
  </si>
  <si>
    <t>ARQUIVO</t>
  </si>
  <si>
    <t>ENVIAR COORD?</t>
  </si>
  <si>
    <t>cód forn</t>
  </si>
  <si>
    <t>RC ENVIADA?</t>
  </si>
  <si>
    <t>VALOR RC</t>
  </si>
  <si>
    <t>VALOR A PAGAR</t>
  </si>
  <si>
    <t>VALOR BI</t>
  </si>
  <si>
    <t>STATUS RC</t>
  </si>
  <si>
    <t>ASSUNTO</t>
  </si>
  <si>
    <t>ID</t>
  </si>
  <si>
    <t xml:space="preserve">LINK </t>
  </si>
  <si>
    <t>CHAMADO</t>
  </si>
  <si>
    <t>Status</t>
  </si>
  <si>
    <t>procx status</t>
  </si>
  <si>
    <t>se status</t>
  </si>
  <si>
    <t>Solved + Closed</t>
  </si>
  <si>
    <t>Data_pgto_sap</t>
  </si>
  <si>
    <t>Abrir ticket?</t>
  </si>
  <si>
    <t>teste se status</t>
  </si>
  <si>
    <t>Status Result1</t>
  </si>
  <si>
    <t>Data criação linha</t>
  </si>
  <si>
    <t>Data criação ticket</t>
  </si>
  <si>
    <t>procx ticket</t>
  </si>
  <si>
    <t>se ticket</t>
  </si>
  <si>
    <t>Data criação RC</t>
  </si>
  <si>
    <t>Data criação ticket br</t>
  </si>
  <si>
    <t>Prazo</t>
  </si>
  <si>
    <t>Solicitado apoio?</t>
  </si>
  <si>
    <t>Coluna1</t>
  </si>
  <si>
    <t>Idpadrao</t>
  </si>
  <si>
    <t>CD CE</t>
  </si>
  <si>
    <t>LAUDO DE RISCO CD</t>
  </si>
  <si>
    <t xml:space="preserve"> CEARA ALUMINIO</t>
  </si>
  <si>
    <t>Closed</t>
  </si>
  <si>
    <t>2025-01-21</t>
  </si>
  <si>
    <t>[Relocation]SUZ02-FraGlicerio-SP</t>
  </si>
  <si>
    <t>Ar Condicionado - AC</t>
  </si>
  <si>
    <t>sim</t>
  </si>
  <si>
    <t>AME01-AvBrasil-SP</t>
  </si>
  <si>
    <t>06.626.253/1502-00</t>
  </si>
  <si>
    <t>06.626.253/0124-00</t>
  </si>
  <si>
    <t>MISSOES HIGIENICAS</t>
  </si>
  <si>
    <t>VENTILADOR</t>
  </si>
  <si>
    <t>ABEX</t>
  </si>
  <si>
    <t>LOJAS NOVAS 1381 - ABEX - N°592 – Colaborador</t>
  </si>
  <si>
    <t>2025-04-23</t>
  </si>
  <si>
    <t>2025-03-12</t>
  </si>
  <si>
    <t> </t>
  </si>
  <si>
    <t>adriano</t>
  </si>
  <si>
    <t>chamado com a regilane</t>
  </si>
  <si>
    <t>Abrir chamado</t>
  </si>
  <si>
    <t>Feito pela automação</t>
  </si>
  <si>
    <t>paula</t>
  </si>
  <si>
    <t>juliana</t>
  </si>
  <si>
    <t>no radar dele</t>
  </si>
  <si>
    <t>LOJAS NOVAS 1481 - ABEX - N°590 – Colaborador</t>
  </si>
  <si>
    <t>2025-04-07</t>
  </si>
  <si>
    <t>LAUDO DE RISCO 900 - ABEX - N°596 – Colaborador</t>
  </si>
  <si>
    <t>2025-04-10</t>
  </si>
  <si>
    <t>06.626.253/1504-71</t>
  </si>
  <si>
    <t>CV</t>
  </si>
  <si>
    <t>2024-12-17</t>
  </si>
  <si>
    <t>2025-01-02</t>
  </si>
  <si>
    <t>CD GO</t>
  </si>
  <si>
    <t>06.626.253/0579-35</t>
  </si>
  <si>
    <t>MISSOES HIGIENICAS CD 02</t>
  </si>
  <si>
    <t>FATURAMENTO DIRETO</t>
  </si>
  <si>
    <t>ACO FERNANDES</t>
  </si>
  <si>
    <t>Alvo K - Utilities</t>
  </si>
  <si>
    <t>ALVO - K</t>
  </si>
  <si>
    <t>LOJAS NOVAS 1464 - ALVO - K - N°5763 – Colaborador</t>
  </si>
  <si>
    <t>2025-05-16</t>
  </si>
  <si>
    <t>06.626.253/1508-03</t>
  </si>
  <si>
    <t>ALVO - K [aditivo poste]</t>
  </si>
  <si>
    <t>ALVO - K [auto-trafo]</t>
  </si>
  <si>
    <t>06.626.253/1506-33</t>
  </si>
  <si>
    <t>ALVO - K [exec agua]</t>
  </si>
  <si>
    <t>06.626.253/1435-05</t>
  </si>
  <si>
    <t>2025-03-07</t>
  </si>
  <si>
    <t>2025-01-27</t>
  </si>
  <si>
    <t>LOJAS NOVAS 1446 - ALVO K - N°5759 – Colaborador</t>
  </si>
  <si>
    <t>06.626.253/1488-17</t>
  </si>
  <si>
    <t>13 NFS ALVO K - 2ª LEVA – Colaborador</t>
  </si>
  <si>
    <t>ALVO K 26 NOTAS FISCAIS – Colaborador</t>
  </si>
  <si>
    <t>2025-07-28</t>
  </si>
  <si>
    <t>AGB01-AguaBranca-PI </t>
  </si>
  <si>
    <t>06.626.253/1486-55</t>
  </si>
  <si>
    <t>LOJAS NOVAS 1486 - ALVO - K [exec agua] - N°6039 - – Colaborador</t>
  </si>
  <si>
    <t>Lançamento - jonas</t>
  </si>
  <si>
    <t>csc jose</t>
  </si>
  <si>
    <t>06.626.253/1505-52</t>
  </si>
  <si>
    <t>06.626.253/1499-70</t>
  </si>
  <si>
    <t>ALVO - K [exec ener]</t>
  </si>
  <si>
    <t>solicitei apoio alvo k [ajuste nota]</t>
  </si>
  <si>
    <t>9NFS-ALVOK – Colaborador</t>
  </si>
  <si>
    <t>11 NFS ALVO K – Colaborador</t>
  </si>
  <si>
    <t>Re: 9NFS-ALVOK – Colaborador</t>
  </si>
  <si>
    <t>verificar nota alvok</t>
  </si>
  <si>
    <t>pedido a menor</t>
  </si>
  <si>
    <t>6166/6271</t>
  </si>
  <si>
    <t>06.626.253/1495-46</t>
  </si>
  <si>
    <t>csc alearia</t>
  </si>
  <si>
    <t>06.626.253/1470-98</t>
  </si>
  <si>
    <t>06.626.253/1437-77</t>
  </si>
  <si>
    <t>ALVO - K [exec energia]</t>
  </si>
  <si>
    <t>ALVO - K [proc agua]</t>
  </si>
  <si>
    <t>2024-12-23</t>
  </si>
  <si>
    <t>2025-03-11</t>
  </si>
  <si>
    <t>não aberto ticket</t>
  </si>
  <si>
    <t>LOJAS NOVAS 1381 - ALVO - K - N°5589 – Colaborador</t>
  </si>
  <si>
    <t>LOJAS NOVAS 1446 - ALVO - K - N°5761 – Colaborador</t>
  </si>
  <si>
    <t>2025-06-04</t>
  </si>
  <si>
    <t>AGUARDANDO SALDO</t>
  </si>
  <si>
    <t>LOJAS NOVAS 1486 - ALVO - K [proc agua] - N°6020 - – Colaborador</t>
  </si>
  <si>
    <t>ALVO - K [proc ener]</t>
  </si>
  <si>
    <t>10020175 pedido desta rc está com erro (nova rc 0010020725)</t>
  </si>
  <si>
    <t xml:space="preserve">5105900532     </t>
  </si>
  <si>
    <t>cinthia</t>
  </si>
  <si>
    <t>ticket fechado por um mês (reabri o chamado no dia 26/02/2025)/ ticket novamente fechado, tentando resolver o problema com a TI</t>
  </si>
  <si>
    <t>LOJAS NOVAS 1486 - ALVO - K [proc ener] - N°6046 - – Colaborador</t>
  </si>
  <si>
    <t>ALVO - K [readequação do padrão]</t>
  </si>
  <si>
    <t>LOJAS NOVAS 1475 - ALVO - K [readequação do padrão] - N°6004 - – Colaborador</t>
  </si>
  <si>
    <t>ALVO - K [titularidade]</t>
  </si>
  <si>
    <t>ALVO K</t>
  </si>
  <si>
    <t>LOJAS NOVAS 1480 - ALVO-K - N°5762 – Colaborador</t>
  </si>
  <si>
    <t>2025-05-19</t>
  </si>
  <si>
    <t>LOJAS NOVAS 1473 - ALVO-K - N°5764 – Colaborador</t>
  </si>
  <si>
    <t>LOJAS NOVAS 1446 - ALVO K - N°5760 – Colaborador</t>
  </si>
  <si>
    <t>LOJAS NOVAS 1486 - ALVO - K - N°5830 – Colaborador</t>
  </si>
  <si>
    <t>2025-06-27</t>
  </si>
  <si>
    <t>2024-12-27</t>
  </si>
  <si>
    <t>ALVO-K PADRAO ENERGIA</t>
  </si>
  <si>
    <t>2025-01-28</t>
  </si>
  <si>
    <t>MATRIZ (AUDITÓRIO)</t>
  </si>
  <si>
    <t>ESPECIAL</t>
  </si>
  <si>
    <t>CARPETE BEAULIEU EM PLACA</t>
  </si>
  <si>
    <t>ARTEPISO</t>
  </si>
  <si>
    <t>ESPECIAL MATRIZ (AUDITÓRIO) - ARTEPISO - N°16655 - VENC 07/09/2025 – Colaborador</t>
  </si>
  <si>
    <t xml:space="preserve">BOLETO VENC 07/09/2025 </t>
  </si>
  <si>
    <t>ASTRAL</t>
  </si>
  <si>
    <t>LAUDO DE RISCO 95 - ASTRAL - N°1028 - – Colaborador</t>
  </si>
  <si>
    <t>25/09/2025</t>
  </si>
  <si>
    <t>LAUDO DE RISCO 189 - ASTRAL - N°1029 - – Colaborador</t>
  </si>
  <si>
    <t>ATTITUDE</t>
  </si>
  <si>
    <t>VISA</t>
  </si>
  <si>
    <t>ARMARIO AUTOPEL</t>
  </si>
  <si>
    <t>AUTOPEL</t>
  </si>
  <si>
    <t>VISA 154 - AUTOPEL - N°849499 - – Colaborador</t>
  </si>
  <si>
    <t>ARMÁRIO DE MEDICAMENTOS CONTROLADOS</t>
  </si>
  <si>
    <t>ARMÁRIO DML</t>
  </si>
  <si>
    <t>SAL66-ShopBahia-BA</t>
  </si>
  <si>
    <t>06626253084584.</t>
  </si>
  <si>
    <t>ARMARIO ROUPEIRO</t>
  </si>
  <si>
    <t>LOJAS NOVAS 845 - AUTOPEL - N°880130 – Colaborador</t>
  </si>
  <si>
    <t>2025-06-12</t>
  </si>
  <si>
    <t>LINHA BRANCA</t>
  </si>
  <si>
    <t>LOJAS NOVAS 1439 - AUTOPEL - N°903876 - VENC 11/08/2025 – Colaborador</t>
  </si>
  <si>
    <t>2025-08-04</t>
  </si>
  <si>
    <t>VENC 11/08/2025</t>
  </si>
  <si>
    <t>LOJAS NOVAS 1489 - AUTOPEL - N°906263 - VENC 19/08/2025 – Colaborador</t>
  </si>
  <si>
    <t>felipe sup</t>
  </si>
  <si>
    <t>VENC 19/08/2025</t>
  </si>
  <si>
    <t>LOJAS NOVAS 1486 - AUTOPEL - N°883240 – Colaborador</t>
  </si>
  <si>
    <t>2025-05-22</t>
  </si>
  <si>
    <t>LOJAS NOVAS 1492 - AUTOPEL - N°913034 - VENC 01/09/2025 – Colaborador</t>
  </si>
  <si>
    <t>VENC 01/09/2025</t>
  </si>
  <si>
    <t>Re: LOJAS NOVAS 513 - AUTOPEL - N°836899 – Colaborador</t>
  </si>
  <si>
    <t>2025-03-10</t>
  </si>
  <si>
    <t>Re: VIRADA DE BANDEIRA 7061 - AUTOPEL - N°881126 – Colaborador</t>
  </si>
  <si>
    <t>2025-06-16</t>
  </si>
  <si>
    <t>vanderson</t>
  </si>
  <si>
    <t>aguardando miro</t>
  </si>
  <si>
    <t>Re: VIRADA DE BANDEIRA 7087 - AUTOPEL - N°881322 – Colaborador</t>
  </si>
  <si>
    <t>VIRADA DE BANDEIRA 7498 - AUTOPEL - N°881127 – Colaborador</t>
  </si>
  <si>
    <t>jonas</t>
  </si>
  <si>
    <t>Re: LOJAS NOVAS 1496 - AUTOPEL - N°933154 - VENC 14/10/2025 – Colaborador</t>
  </si>
  <si>
    <t>26/09/2025</t>
  </si>
  <si>
    <t>VENC 14/10/2025</t>
  </si>
  <si>
    <t>Re: LOJAS NOVAS 1480 - AUTOPEL - N°883135 – Colaborador</t>
  </si>
  <si>
    <t>2025-05-28</t>
  </si>
  <si>
    <t>aguardando ajuste pedido</t>
  </si>
  <si>
    <t>LOJAS NOVAS 1369 - AUTOPEL - N°889834 – Colaborador</t>
  </si>
  <si>
    <t>LOJAS NOVAS 1494 - AUTOPEL - N°903941 - – Colaborador</t>
  </si>
  <si>
    <t>2025-07-31</t>
  </si>
  <si>
    <t>LOJAS NOVAS 1464 - AUTOPEL - N°876585 – Colaborador</t>
  </si>
  <si>
    <t>2025-05-23</t>
  </si>
  <si>
    <t>LOJAS NOVAS 1381 - AUTOPEL - N°855018 – Colaborador</t>
  </si>
  <si>
    <t>LOJAS NOVAS 1470 - AUTOPEL - N°930125 - VENC 08/10/2025 – Colaborador</t>
  </si>
  <si>
    <t>13/10/2025</t>
  </si>
  <si>
    <t>VENC 08/10/2025</t>
  </si>
  <si>
    <t>LOJAS NOVAS 1497 - AUTOPEL - N°928293 - VENC 04/10/2025 – Colaborador</t>
  </si>
  <si>
    <t>VENC 04/10/2025</t>
  </si>
  <si>
    <t>Re: LOJAS NOVAS 1446 - AUTOPEL - N°855037 – Colaborador</t>
  </si>
  <si>
    <t>Re: LOJAS NOVAS 1432 - AUTOPEL - N°840838 – Colaborador</t>
  </si>
  <si>
    <t>2025-04-17</t>
  </si>
  <si>
    <t>verificar com adriano</t>
  </si>
  <si>
    <t>Re: LOJAS NOVAS 845 - AUTOPEL - N°867058 – Colaborador</t>
  </si>
  <si>
    <t>2025-05-29</t>
  </si>
  <si>
    <t>LOJAS NOVAS 1498 - AUTOPEL - N°901715 – Colaborador</t>
  </si>
  <si>
    <t>2025-06-30</t>
  </si>
  <si>
    <t>LOJAS NOVAS 1428 - AUTOPEL - N°931981 - – Colaborador</t>
  </si>
  <si>
    <t>LOJAS NOVAS 1473 - AUTOPEL - N°871409 – Colaborador</t>
  </si>
  <si>
    <t>LOJAS NOVAS 1475 - AUTOPEL - N°889555 – Colaborador</t>
  </si>
  <si>
    <t>2025-07-02</t>
  </si>
  <si>
    <t>Re: LOJAS NOVAS 1455 - AUTOPEL - N°837502 – Colaborador</t>
  </si>
  <si>
    <t>2025-06-25</t>
  </si>
  <si>
    <t>adriano verificará com a loja</t>
  </si>
  <si>
    <t>MACA</t>
  </si>
  <si>
    <t>REGULATÓRIO 979 - AUTOPEL - N°892436 – Colaborador</t>
  </si>
  <si>
    <t>2025-06-05</t>
  </si>
  <si>
    <t>REGULATÓRIO 1073 - AUTOPEL - N°885430 – Colaborador</t>
  </si>
  <si>
    <t>2025-06-03</t>
  </si>
  <si>
    <t>aguardando programação</t>
  </si>
  <si>
    <t>REGULATÓRIO 1045 - AUTOPEL - N°885429 – Colaborador</t>
  </si>
  <si>
    <t> 605243</t>
  </si>
  <si>
    <t>https://portaldeservicos.pmenos.com.br/hc/pt-br/requests/1824163?content_type=request</t>
  </si>
  <si>
    <t>MOBÍLIA</t>
  </si>
  <si>
    <t>REGULATÓRIO 687 - AUTOPEL - N°885397 – Colaborador</t>
  </si>
  <si>
    <t>2025-06-13</t>
  </si>
  <si>
    <t>Re: LOJAS NOVAS 1440 - AUTOPEL - N°829582 – Colaborador</t>
  </si>
  <si>
    <t>verifiquei c adriano</t>
  </si>
  <si>
    <t>Re: LOJAS NOVAS 1461 - AUTOPEL - N°842836 – Colaborador</t>
  </si>
  <si>
    <t>junior</t>
  </si>
  <si>
    <t>reabri o chamado dia 31.03</t>
  </si>
  <si>
    <t>Re: LOJAS NOVAS 1461 - AUTOPEL - N°829597 – Colaborador</t>
  </si>
  <si>
    <t>antonia regilane</t>
  </si>
  <si>
    <t>Re: LOJAS NOVAS 1372 - AUTOPEL - N°833697 – Colaborador</t>
  </si>
  <si>
    <t>B L CONSTRUÇÃO</t>
  </si>
  <si>
    <t>4500812178 </t>
  </si>
  <si>
    <t>REGULATORIO (VISA) 94 - B L CONSTRUÇÃO - N°2252 – Colaborador</t>
  </si>
  <si>
    <t>REGULATORIO (VISA) 77 - B L CONSTRUÇÃO - N°2225 – Colaborador</t>
  </si>
  <si>
    <t>REGULATORIO (VISA) 77 - B L CONSTRUÇÃO - N°2202 – Colaborador</t>
  </si>
  <si>
    <t xml:space="preserve">5105926103     </t>
  </si>
  <si>
    <t>2025-05-08</t>
  </si>
  <si>
    <t>LAUDO DE RISCO 276 - B L CONSTRUÇÃO - N°2340 – Colaborador</t>
  </si>
  <si>
    <t>LAUDO DE RISCO 276 - B L CONSTRUÇÃO - N°2366 - – Colaborador</t>
  </si>
  <si>
    <t>2025-08-11</t>
  </si>
  <si>
    <t>CAETE</t>
  </si>
  <si>
    <t>Re: VIRADA DE BANDEIRA 7191 - CAETE - N°532 – Colaborador</t>
  </si>
  <si>
    <t>2025-05-21</t>
  </si>
  <si>
    <t>ajuste no pedido</t>
  </si>
  <si>
    <t>VIRADA DE BANDEIRA 7356 - CAETE - N°530 – Colaborador</t>
  </si>
  <si>
    <t>2025-05-13</t>
  </si>
  <si>
    <t>Re: VIRADA DE BANDEIRA 7398 - CAETE - N°531 – Colaborador</t>
  </si>
  <si>
    <t>Re: VIRADA DE BANDEIRA 7425 - CAETE - N°533 – Colaborador</t>
  </si>
  <si>
    <t>LOJAS NOVAS 1489 - CAETE - N°555 - VENC 25/08/2025 – Colaborador</t>
  </si>
  <si>
    <t>2025-08-06</t>
  </si>
  <si>
    <t>manoel csc</t>
  </si>
  <si>
    <t>VENC 25/08/2025</t>
  </si>
  <si>
    <t>VIRADA DE BANDEIRA 7105 - CAETE - N°527 – Colaborador</t>
  </si>
  <si>
    <t>VIRADA DE BANDEIRA 7053 - CAETE - N°526 – Colaborador</t>
  </si>
  <si>
    <t>VIRADA DE BANDEIRA 7236 - CAETE - N°528 – Colaborador</t>
  </si>
  <si>
    <t>VIRADA DE BANDEIRA 7134 - CAETE - N°529 – Colaborador</t>
  </si>
  <si>
    <t>2025-05-26</t>
  </si>
  <si>
    <t>VIRADA DE BANDEIRA 7114 - CAETE - N°545 – Colaborador</t>
  </si>
  <si>
    <t>2025-06-17</t>
  </si>
  <si>
    <t>VIRADA DE BANDEIRA 7275 - CAETE - N°546 – Colaborador</t>
  </si>
  <si>
    <t>VIRADA DE BANDEIRA 7441 - CAETE - N°547 – Colaborador</t>
  </si>
  <si>
    <t>VIRADA DE BANDEIRA 7054 - CAETE - N°588 - – Colaborador</t>
  </si>
  <si>
    <t>20/10/2025</t>
  </si>
  <si>
    <t>VIRADA DE BANDEIRA 7174 - CAETE - N°586 - – Colaborador</t>
  </si>
  <si>
    <t>VIRADA DE BANDEIRA 7289 - CAETE - N°591 - – Colaborador</t>
  </si>
  <si>
    <t>VIRADA DE BANDEIRA 7341 - CAETE - N°592 - – Colaborador</t>
  </si>
  <si>
    <t>LOJAS NOVAS 1446 - CAETE - N°515 – Colaborador</t>
  </si>
  <si>
    <t>OK</t>
  </si>
  <si>
    <t>suplementado</t>
  </si>
  <si>
    <t>Gerenciadora</t>
  </si>
  <si>
    <t>CAMARGO PENTEADO</t>
  </si>
  <si>
    <t>LAUDO DE RISCO CD CD CE - CAMARGO PENTEADO - N°2690 – Colaborador</t>
  </si>
  <si>
    <t>LAUDO DE RISCO CD CD CE - CAMARGO PENTEADO - N°2768 - – Colaborador</t>
  </si>
  <si>
    <t>24/09/2025</t>
  </si>
  <si>
    <t>2025-01-08</t>
  </si>
  <si>
    <t>LAUDO DE RISCO CD CD CE - CAMARGO PENTEADO - N°2532 – Colaborador</t>
  </si>
  <si>
    <t>2025-04-04</t>
  </si>
  <si>
    <t>LAUDO DE RISCO CD CD CE - CAMARGO PENTEADO - N°2579 – Colaborador</t>
  </si>
  <si>
    <t>2025-05-09</t>
  </si>
  <si>
    <t>LAUDO DE RISCO CD CD CE - CAMARGO PENTEADO - N°2614 – Colaborador</t>
  </si>
  <si>
    <t>2025-06-09</t>
  </si>
  <si>
    <t>diego</t>
  </si>
  <si>
    <t>CARLOS ROBERTO MATIAS 101819</t>
  </si>
  <si>
    <t>ESPECIAL MATRIZ (AUDITÓRIO) - CARLOS ROBERTO MATIAS 101819 - N°24 - – Colaborador</t>
  </si>
  <si>
    <t>2025-07-24</t>
  </si>
  <si>
    <t>RESIZE</t>
  </si>
  <si>
    <t>CARMELI</t>
  </si>
  <si>
    <t>Construtora</t>
  </si>
  <si>
    <t>LOJAS NOVAS - CARMELI - N°307 – Colaborador</t>
  </si>
  <si>
    <t>LOJAS NOVAS 1495 - CARMELI - N°334 – Colaborador</t>
  </si>
  <si>
    <t>LOJAS NOVAS 1487 - CARMELI - N°348 - – Colaborador</t>
  </si>
  <si>
    <t>LOJAS NOVAS 1499 - CARMELI - N°378 - – Colaborador</t>
  </si>
  <si>
    <t>LOJAS NOVAS 1508 - CARMELI - N°374 - – Colaborador</t>
  </si>
  <si>
    <t>LOJAS NOVAS 1508 - CARMELI - N°375 - – Colaborador</t>
  </si>
  <si>
    <t>LOJAS NOVAS 1508 - CARMELI - N°376 - – Colaborador</t>
  </si>
  <si>
    <t>LOJAS NOVAS 1499 - CARMELI - N°379 - – Colaborador</t>
  </si>
  <si>
    <t>LOJAS NOVAS 1495 - CARMELI - N°350 - – Colaborador</t>
  </si>
  <si>
    <t>LOJAS NOVAS 1495 - CARMELI - N°339 - – Colaborador</t>
  </si>
  <si>
    <t>LOJAS NOVAS 1495 - CARMELI - N°335 – Colaborador</t>
  </si>
  <si>
    <t>LOJAS NOVAS 1495 - CARMELI - N°380 - – Colaborador</t>
  </si>
  <si>
    <t>LOJAS NOVAS 1492 - CARMELI - N°365 - – Colaborador</t>
  </si>
  <si>
    <t>LOJAS NOVAS 1492 - CARMELI - N°340 - – Colaborador</t>
  </si>
  <si>
    <t>LOJAS NOVAS 911 - CARMELI - N°324 – Colaborador</t>
  </si>
  <si>
    <t>LOJAS NOVAS 911 - CARMELI - N°312 – Colaborador</t>
  </si>
  <si>
    <t>2025-06-11</t>
  </si>
  <si>
    <t>LOJAS NOVAS 1487 - CARMELI - N°353 - – Colaborador</t>
  </si>
  <si>
    <t>LOJAS NOVAS 1487 - CARMELI - N°357 - – Colaborador</t>
  </si>
  <si>
    <t>LOJAS NOVAS 1470 - CARMELI - N°331 – Colaborador</t>
  </si>
  <si>
    <t>2025-07-03</t>
  </si>
  <si>
    <t>LOJAS NOVAS 1470 - CARMELI - N°359 - – Colaborador</t>
  </si>
  <si>
    <t>LOJAS NOVAS 1470 - CARMELI - N°343 - – Colaborador</t>
  </si>
  <si>
    <t>LOJAS NOVAS 1470 - CARMELI - N°337 – Colaborador</t>
  </si>
  <si>
    <t>LOJAS NOVAS 1461 - CARMELI - N°278 – Colaborador</t>
  </si>
  <si>
    <t xml:space="preserve">5105906653     </t>
  </si>
  <si>
    <t>2025-04-08</t>
  </si>
  <si>
    <t>LOJAS NOVAS 1461 - CARMELI - N°279LOJAS NOVAS 1461 - CARMELI - N°279 – Colaborador</t>
  </si>
  <si>
    <t xml:space="preserve">5105906665     </t>
  </si>
  <si>
    <t>LOJAS NOVAS 1508 - CARMELI - N°382 - – Colaborador</t>
  </si>
  <si>
    <t>30/10/2025</t>
  </si>
  <si>
    <t>4500813571 </t>
  </si>
  <si>
    <t>4500813575 </t>
  </si>
  <si>
    <t>2024-12-16</t>
  </si>
  <si>
    <t>4500813564 </t>
  </si>
  <si>
    <t>2025-02-03</t>
  </si>
  <si>
    <t>/VIRADA DE BANDEIRA 7061 - CARMELI - N°277 – Colaborador</t>
  </si>
  <si>
    <t>Solved</t>
  </si>
  <si>
    <t>2025-03-31</t>
  </si>
  <si>
    <t>VIRADA DE BANDEIRA 7498 - CARMELI - N°276 – Colaborador</t>
  </si>
  <si>
    <t>4500813584 </t>
  </si>
  <si>
    <t>VIRADA DE BANDEIRA 7061 - CARMELI - N°282 – Colaborador</t>
  </si>
  <si>
    <t>2025-05-02</t>
  </si>
  <si>
    <t>VIRADA DE BANDEIRA 7087 - CARMELI - N°281 – Colaborador</t>
  </si>
  <si>
    <t>2025-04-24</t>
  </si>
  <si>
    <t>VIRADA DE BANDEIRA 7198 - CARMELI - N°285 – Colaborador</t>
  </si>
  <si>
    <t>VIRADA DE BANDEIRA 7498 - CARMELI - N°284 – Colaborador</t>
  </si>
  <si>
    <t>VIRADA DE BANDEIRA 7061 - CARMELI - N°283 – Colaborador</t>
  </si>
  <si>
    <t>VIRADA DE BANDEIRA 7053 - CARMELI - N°310 – Colaborador</t>
  </si>
  <si>
    <t>VIRADA DE BANDEIRA 7053 - CARMELI - N°291 – Colaborador</t>
  </si>
  <si>
    <t>2025-04-29</t>
  </si>
  <si>
    <t>VIRADA DE BANDEIRA 7171 - CARMELI - N°297 – Colaborador</t>
  </si>
  <si>
    <t>VIRADA DE BANDEIRA 7171 - CARMELI - N°290 – Colaborador</t>
  </si>
  <si>
    <t>VIRADA DE BANDEIRA 7040 - CARMELI - N°294 – Colaborador</t>
  </si>
  <si>
    <t>VIRADA DE BANDEIRA 7040 - CARMELI - N°286 – Colaborador</t>
  </si>
  <si>
    <t>VIRADA DE BANDEIRA 7214 - CARMELI - N°295 – Colaborador</t>
  </si>
  <si>
    <t>VIRADA DE BANDEIRA 7214 - CARMELI - N°287 – Colaborador</t>
  </si>
  <si>
    <t>LAUDO DE RISCO 99 - CARMELI - N°298 – Colaborador</t>
  </si>
  <si>
    <t>LAUDO DE RISCO 100 - CARMELI - N°308 – Colaborador</t>
  </si>
  <si>
    <t>LAUDO DE RISCO 215 - CARMELI - N°302 – Colaborador</t>
  </si>
  <si>
    <t>2025-05-20</t>
  </si>
  <si>
    <t>LAUDO DE RISCO 262 - CARMELI - N°303 – Colaborador</t>
  </si>
  <si>
    <t>LAUDO DE RISCO 721 - CARMELI - N°299 – Colaborador</t>
  </si>
  <si>
    <t>LAUDO DE RISCO 382 - CARMELI - N°305 – Colaborador</t>
  </si>
  <si>
    <t>LAUDO DE RISCO 829 - CARMELI - N°306 – Colaborador</t>
  </si>
  <si>
    <t>LAUDO DE RISCO 838 - CARMELI - N°309 – Colaborador</t>
  </si>
  <si>
    <t>RESIZE 7190 - CARMELI - N°316 – Colaborador</t>
  </si>
  <si>
    <t>VIRADA DE BANDEIRA 7084 - CARMELI - N°313 – Colaborador</t>
  </si>
  <si>
    <t>VIRADA DE BANDEIRA 7114 - CARMELI - N°315 – Colaborador</t>
  </si>
  <si>
    <t>VIRADA DE BANDEIRA 7275 - CARMELI - N°314 – Colaborador</t>
  </si>
  <si>
    <t>VIRADA DE BANDEIRA 7441 - CARMELI - N°323 – Colaborador</t>
  </si>
  <si>
    <t>2025-06-20</t>
  </si>
  <si>
    <t>LAUDO DE RISCO 516 - CARMELI - N°321 – Colaborador</t>
  </si>
  <si>
    <t>REVITALIZA 52 - CARMELI - N°351 - – Colaborador</t>
  </si>
  <si>
    <t>RETROFIT</t>
  </si>
  <si>
    <t>8NFS-CARMELI – Colaborador</t>
  </si>
  <si>
    <t>EXPANSAO BANHEIROS MATRIZ</t>
  </si>
  <si>
    <t>EXPANSAO BANHEIROS MATRIZ 1 - CARMELI - N°356 - – Colaborador</t>
  </si>
  <si>
    <t xml:space="preserve">LAUDO DE RISCO </t>
  </si>
  <si>
    <t>LAUDO DE RISCO 63 - CARMELI - N°360 - – Colaborador</t>
  </si>
  <si>
    <t>VIRADA DE BANDEIRA 7084 - CARMELI - N°381 - – Colaborador</t>
  </si>
  <si>
    <t>VIRADA DE BANDEIRA 7114 - CARMELI - N°327 – Colaborador</t>
  </si>
  <si>
    <t>VIRADA DE BANDEIRA 7084 - CARMELI - N°326 – Colaborador</t>
  </si>
  <si>
    <t>RESIZE 7190 - CARMELI - N°349 - – Colaborador</t>
  </si>
  <si>
    <t>VIRADA DE BANDEIRA 7275 - CARMELI - N°328 – Colaborador</t>
  </si>
  <si>
    <t>REVITALIZA 52 - CARMELI - N°322 – Colaborador</t>
  </si>
  <si>
    <t>2025-06-18</t>
  </si>
  <si>
    <t>REVITALIZA 52 - CARMELI - N°304 – Colaborador</t>
  </si>
  <si>
    <t>REVITALIZA 52 - CARMELI - N°293 – Colaborador</t>
  </si>
  <si>
    <t>LAUDO DE RISCO 516 - CARMELI - N°336 – Colaborador</t>
  </si>
  <si>
    <t>2024-12-11</t>
  </si>
  <si>
    <t>2024-12-10</t>
  </si>
  <si>
    <t>VIRADA DE BANDEIRA 7441 - CARMELI - N°329 – Colaborador</t>
  </si>
  <si>
    <t xml:space="preserve">CARMELI </t>
  </si>
  <si>
    <t>LAUDO DE RISCO 99 - CARMELI - N°317 – Colaborador</t>
  </si>
  <si>
    <t>LAUDO DE RISCO 382 - CARMELI - N°318 – Colaborador</t>
  </si>
  <si>
    <t>Re: LAUDO DE RISCO 83 - CARMELI - N°311 – Colaborador</t>
  </si>
  <si>
    <t>ajustado</t>
  </si>
  <si>
    <t>LAUDO DE RISCO 94 - CARMELI - N°319 – Colaborador</t>
  </si>
  <si>
    <t>LAUDO DE RISCO 336 - CARMELI - N°320 – Colaborador</t>
  </si>
  <si>
    <t>CARRIER</t>
  </si>
  <si>
    <t>2025-02-21</t>
  </si>
  <si>
    <t>24/10/2025</t>
  </si>
  <si>
    <t>VENC 25/12/2025</t>
  </si>
  <si>
    <t>VENC 15/12/2025</t>
  </si>
  <si>
    <t>LOJAS NOVAS 1512 - CARRIER - N°238012 - VENC 15/12/2025 – Colaborador</t>
  </si>
  <si>
    <t>LOJAS NOVAS 1427 - CARRIER - N°238013 - VENC 15/12/2025 – Colaborador</t>
  </si>
  <si>
    <t>28/10/2025</t>
  </si>
  <si>
    <t>MISSÕES HIGIÊNCIAS CD CE - CARRIER - N°239071 - VENC 25/12/2025 – Colaborador</t>
  </si>
  <si>
    <t>LOJAS NOVAS - CARRIER - N°235662 – Colaborador</t>
  </si>
  <si>
    <t>LOJAS NOVAS 1487 - CARRIER - N°237826 - VENC 05/11/2025 – Colaborador</t>
  </si>
  <si>
    <t>VENC 05/11/2025</t>
  </si>
  <si>
    <t>LOJAS NOVAS 1334 (ESPELHO) - CARRIER - N°238287 - VENC 25/11/2025 – Colaborador</t>
  </si>
  <si>
    <t>pedido ajustado</t>
  </si>
  <si>
    <t>VENC 25/11/2025</t>
  </si>
  <si>
    <t>LOJAS NOVAS 1502 - CARRIER - N°137992 - VENC 15/12/2025 – Colaborador</t>
  </si>
  <si>
    <t>14/10/2025</t>
  </si>
  <si>
    <t>LOJAS NOVAS 1502 - CARRIER - N°238335 - VENC 25/11/2025 – Colaborador</t>
  </si>
  <si>
    <t>LOJAS NOVAS 1435 - CARRIER - N°238014 - VENC 15/12/2025 – Colaborador</t>
  </si>
  <si>
    <t>LOJAS NOVAS 1439 - CARRIER - N°235714 – Colaborador</t>
  </si>
  <si>
    <t>2025-06-06</t>
  </si>
  <si>
    <t>LOJAS NOVAS 1504 - CARRIER - N°238288 - VENC 25/11/2025 – Colaborador</t>
  </si>
  <si>
    <t>REVITALIZA 36 - CARRIER - N°30452 – Colaborador</t>
  </si>
  <si>
    <t>2025-05-27</t>
  </si>
  <si>
    <t>VENC 05/12/2025</t>
  </si>
  <si>
    <t>MESAS DE JOGOS</t>
  </si>
  <si>
    <t>CASA DA SINUCA</t>
  </si>
  <si>
    <t>CD MG</t>
  </si>
  <si>
    <t>06.626.253/1198-09</t>
  </si>
  <si>
    <t>CD SP</t>
  </si>
  <si>
    <t>04.899.316/0536-61</t>
  </si>
  <si>
    <t>CD PA</t>
  </si>
  <si>
    <t>MESA DE JOGOS</t>
  </si>
  <si>
    <t>CD BA</t>
  </si>
  <si>
    <t>CD PE</t>
  </si>
  <si>
    <t>CD MA</t>
  </si>
  <si>
    <t>CD CE2</t>
  </si>
  <si>
    <t>BEBEDOURO</t>
  </si>
  <si>
    <t>CASA E CIA</t>
  </si>
  <si>
    <t>LOJAS NOVAS 845 - CASA E CIA - N°44766 – Colaborador</t>
  </si>
  <si>
    <t>LOJAS NOVAS 1489 - CASA E CIA - N°46204 - VENC 15/09/2025 – Colaborador</t>
  </si>
  <si>
    <t>vanderson csc</t>
  </si>
  <si>
    <t>VENC 15/09/2025</t>
  </si>
  <si>
    <t>LOJAS NOVAS 1486 - CASA E CIA - N°44802 – Colaborador</t>
  </si>
  <si>
    <t>2025-07-01</t>
  </si>
  <si>
    <t>LOJAS NOVAS 1486 - CASA E CIA - N°44801 – Colaborador</t>
  </si>
  <si>
    <t>LOJAS NOVAS 1492 - CASA E CIA - N°46810 - VENC 20/10/2025 – Colaborador</t>
  </si>
  <si>
    <t>2025-08-13</t>
  </si>
  <si>
    <t>VENC 20/10/2025</t>
  </si>
  <si>
    <t>LOJAS NOVAS 1483 - CASA E CIA - N°45130 – Colaborador</t>
  </si>
  <si>
    <t>LOJAS NOVAS 1459 - CASA E CIA - N°46211 - VENC 15/09/2025 – Colaborador</t>
  </si>
  <si>
    <t>LOJAS NOVAS 1369 - CASA E CIA - N°45268 – Colaborador</t>
  </si>
  <si>
    <t>LOJAS NOVAS 1494 - CASA E CIA - N°45922 – Colaborador</t>
  </si>
  <si>
    <t>LOJAS NOVAS 1464 - CASA E CIA - N°43360 – Colaborador</t>
  </si>
  <si>
    <t>2025-04-16</t>
  </si>
  <si>
    <t>LOJAS NOVAS 1464 - CASA E CIA - N°43359 – Colaborador</t>
  </si>
  <si>
    <t>LOJAS NOVAS 1446 - CASA E CIA - N°43672 – Colaborador</t>
  </si>
  <si>
    <t>LOJAS NOVAS 1446 - CASA E CIA - N°43673 – Colaborador</t>
  </si>
  <si>
    <t>LOJAS NOVAS 1473 - CASA E CIA - N°431228 – Colaborador</t>
  </si>
  <si>
    <t>5105916703  </t>
  </si>
  <si>
    <t>2025-04-22</t>
  </si>
  <si>
    <t>LOJAS NOVAS 1473 - CASA E CIA - N°44546 – Colaborador</t>
  </si>
  <si>
    <t>LOJAS NOVAS 1475 - CASA E CIA - N°452098 – Colaborador</t>
  </si>
  <si>
    <t>PROJETO ESPECIAL</t>
  </si>
  <si>
    <t>MINI FREEZER</t>
  </si>
  <si>
    <t>PROJETO ESPECIAL 1485 - CASA E CIA - N°44721 – Colaborador</t>
  </si>
  <si>
    <t>CEARA COMERCIAL</t>
  </si>
  <si>
    <t>CEMIL</t>
  </si>
  <si>
    <t>CHEGOU AGUA</t>
  </si>
  <si>
    <t>MISSÕES HIGIÊNCIAS CD CE - CHEGOU AGUA - N°4414 - – Colaborador</t>
  </si>
  <si>
    <t xml:space="preserve"> 262500,00  </t>
  </si>
  <si>
    <t>2025-02-18</t>
  </si>
  <si>
    <t>2024-12-18</t>
  </si>
  <si>
    <t>LOJAS NOVAS 1481 - CHIANCA - N°964 – Colaborador</t>
  </si>
  <si>
    <t>2025-04-14</t>
  </si>
  <si>
    <t>chianca</t>
  </si>
  <si>
    <t>nota fiscal com retenção indevida</t>
  </si>
  <si>
    <t>LOJAS NOVAS 1480 - CHIANCA - N°979 – Colaborador</t>
  </si>
  <si>
    <t>LOJAS NOVAS 1480 - CHIANCA - N°972 – Colaborador</t>
  </si>
  <si>
    <t>LOJAS NOVAS 1480 - CHIANCA - N°963 – Colaborador</t>
  </si>
  <si>
    <t>LOJAS NOVAS 56 - CHIANCA - N°966 – Colaborador</t>
  </si>
  <si>
    <t>5105908185    </t>
  </si>
  <si>
    <t>PROJETO ESPECIAL 1485 - CHIANCA - N°973 – Colaborador</t>
  </si>
  <si>
    <t>LOJAS NOVAS 1481 - CHIANCA - N°1004 - – Colaborador</t>
  </si>
  <si>
    <t>2025-08-05</t>
  </si>
  <si>
    <t>carlos csc</t>
  </si>
  <si>
    <t>LOJAS NOVAS 1494 - CHIANCA - N°993 – Colaborador</t>
  </si>
  <si>
    <t>2025-07-23</t>
  </si>
  <si>
    <t>LOJAS NOVAS 1488 - CHIANCA - N°995 – Colaborador</t>
  </si>
  <si>
    <t>PROJETO ESPECIAL 1485 - CHIANCA - N°1000 - – Colaborador</t>
  </si>
  <si>
    <t>PROJETO ESPECIAL 1485 - CHIANCA - N°1001 - – Colaborador</t>
  </si>
  <si>
    <t>PROJETO ESPECIAL 1485 - CHIANCA - N°1002 - – Colaborador</t>
  </si>
  <si>
    <t>PROJETO ESPECIAL 1485 - CHIANCA - N°1008 - – Colaborador</t>
  </si>
  <si>
    <t>Re: LOJAS NOVAS 1435 - CHIANCA - N°1015 - – Colaborador</t>
  </si>
  <si>
    <t>Re: LOJAS NOVAS 1480 - CHIANCA - N°1020 - – Colaborador</t>
  </si>
  <si>
    <t>Enviado</t>
  </si>
  <si>
    <t>LOJAS NOVAS 1505 - CHIANCA - N°1024 - – Colaborador</t>
  </si>
  <si>
    <t>LOJAS NOVAS 1513 - CHIANCA - N°1023 - – Colaborador</t>
  </si>
  <si>
    <t>LOJAS NOVAS 1491 - CHIANCA - N°1027 - – Colaborador</t>
  </si>
  <si>
    <t>1028/1030</t>
  </si>
  <si>
    <t>LOJAS NOVAS 520 [espelho] - CHIANCA - N°1028 - – Colaborador</t>
  </si>
  <si>
    <t>LOJAS NOVAS 1494 - CHIANCA - N°999 - – Colaborador</t>
  </si>
  <si>
    <t>carlos</t>
  </si>
  <si>
    <t>LOJAS NOVAS 1494 - CHIANCA - N°998 - – Colaborador</t>
  </si>
  <si>
    <t>LOJAS NOVAS 1494 - CHIANCA - N°994 – Colaborador</t>
  </si>
  <si>
    <t>LOJAS NOVAS 1488 - CHIANCA - N°1019 - – Colaborador</t>
  </si>
  <si>
    <t>LOJAS NOVAS 1488 - CHIANCA - N°1003 - – Colaborador</t>
  </si>
  <si>
    <t>jonas csc</t>
  </si>
  <si>
    <t>LOJAS NOVAS 1488 - CHIANCA - N°1009 - – Colaborador</t>
  </si>
  <si>
    <t>PROJETO ESPECIAL 1485 - CHIANCA - N°997 - – Colaborador</t>
  </si>
  <si>
    <t>PROJETO ESPECIAL 1485 - CHIANCA - N°983 – Colaborador</t>
  </si>
  <si>
    <t>LOJAS NOVAS 1480 - CHIANCA - N°982 – Colaborador</t>
  </si>
  <si>
    <t>LOJAS NOVAS 1435 - CHIANCA - N°1022 - – Colaborador</t>
  </si>
  <si>
    <t>29/09/2025</t>
  </si>
  <si>
    <t>Re: LOJAS NOVAS 1435 - CHIANCA - N°1016 - – Colaborador</t>
  </si>
  <si>
    <t>LOJAS NOVAS 616 - CHIANCA - N°965 – Colaborador</t>
  </si>
  <si>
    <t xml:space="preserve">5105908563     </t>
  </si>
  <si>
    <t>Re: LOJAS NOVAS 1505 - CHIANCA - N°1025 - – Colaborador</t>
  </si>
  <si>
    <t>solicitei apoio sup, solicitei novamente</t>
  </si>
  <si>
    <t>Re: LOJAS NOVAS 1505 - CHIANCA - N°1026 - – Colaborador</t>
  </si>
  <si>
    <t>PINTURA DE FACHADA</t>
  </si>
  <si>
    <t>2024-12-20</t>
  </si>
  <si>
    <t>5105834550    </t>
  </si>
  <si>
    <t>2024-12-19</t>
  </si>
  <si>
    <t>5105834511    </t>
  </si>
  <si>
    <t>5105873248    </t>
  </si>
  <si>
    <t>LAUDO DE RISCO CD CD CE - CHIANCA - N°969 – Colaborador</t>
  </si>
  <si>
    <t xml:space="preserve">5105920841   </t>
  </si>
  <si>
    <t>LAUDO DE RISCO 299 - CHIANCA - N°978 – Colaborador</t>
  </si>
  <si>
    <t>REVITALIZA 7418 - CHIANCA - N°977 – Colaborador</t>
  </si>
  <si>
    <t>ESTACIONAMENTO</t>
  </si>
  <si>
    <t>ESTACIONAMENTO 466 - CHIANCA - N°981 – Colaborador</t>
  </si>
  <si>
    <t>LAUDO DE RISCO 238 - CHIANCA - N°976 – Colaborador</t>
  </si>
  <si>
    <t>ESTACIONAMENTO 466 - CHIANCA - N°1007 - – Colaborador</t>
  </si>
  <si>
    <t>csc jr</t>
  </si>
  <si>
    <t>LAUDO DE RISCO CD CD CE - CHIANCA - N°984 – Colaborador</t>
  </si>
  <si>
    <t>LAUDO DE RISCO CD CD CE - CHIANCA - N°971 – Colaborador</t>
  </si>
  <si>
    <t>HOR02-PatioHorizo-CE</t>
  </si>
  <si>
    <t>ok</t>
  </si>
  <si>
    <t>FORNO MICRO-ONDAS</t>
  </si>
  <si>
    <t>CLIMA RIO</t>
  </si>
  <si>
    <t>PROJETO ESPECIAL 1485 - CLIMA RIO - N°280540 - VENC 13/10/2025 – Colaborador</t>
  </si>
  <si>
    <t>VENC 13/10/2025</t>
  </si>
  <si>
    <t>VENC 07/11/2025</t>
  </si>
  <si>
    <t>Re: LOJAS NOVAS 1512 - CLIMA RIO - N°429374 - VENC 15/12/2025 – Colaborador</t>
  </si>
  <si>
    <t>LOJAS NOVAS 1439 - CLIMA RIO - N°148643 - VENC 04/09/2025 – Colaborador</t>
  </si>
  <si>
    <t>2025-07-30</t>
  </si>
  <si>
    <t>VENC 04/09/2025</t>
  </si>
  <si>
    <t>LOJAS NOVAS 1439 - CLIMA RIO - N°256045 - VENC 04/09/2025 – Colaborador</t>
  </si>
  <si>
    <t>LOJAS NOVAS 1498 - CLIMA RIO - N°245166 – Colaborador</t>
  </si>
  <si>
    <t>LOJAS NOVAS 1498 - CLIMA RIO - N°300587 – Colaborador</t>
  </si>
  <si>
    <t>LOJAS NOVAS 1473 - CLIMA RIO - N°129790 – Colaborador</t>
  </si>
  <si>
    <t>LOJAS NOVAS 1473 - CLIMA RIO - N°401199 – Colaborador</t>
  </si>
  <si>
    <t>LOJAS NOVAS 1435 - CLIMA RIO - N°162577 - VENC 08/12/2025 – Colaborador</t>
  </si>
  <si>
    <t>VENC 08/12/2025</t>
  </si>
  <si>
    <t>LOJAS NOVAS 1435 - CLIMA RIO - N°341471 - VENC 08/12/2025 – Colaborador</t>
  </si>
  <si>
    <t>CNEX</t>
  </si>
  <si>
    <t>REGULATORIO (VISA) 588 - CNEX - N°414 – Colaborador</t>
  </si>
  <si>
    <t>https://portaldeservicos.pmenos.com.br/hc/pt-br/requests/2856722?content_type=request</t>
  </si>
  <si>
    <t>LOJAS NOVAS 1428 - CNEX - N°445 – Colaborador</t>
  </si>
  <si>
    <t>LOJAS NOVAS 1428 - CNEX - N°452 - – Colaborador</t>
  </si>
  <si>
    <t>LOJAS NOVAS 1428 - CNEX - N°466 - – Colaborador</t>
  </si>
  <si>
    <t>LOJAS NOVAS 1428 - CNEX - N°457 - – Colaborador</t>
  </si>
  <si>
    <t>LOJAS NOVAS 1428 - CNEX - N°475 - – Colaborador</t>
  </si>
  <si>
    <t>5105838970    </t>
  </si>
  <si>
    <t>5105834136    </t>
  </si>
  <si>
    <t>LAUDO DE RISCO 1112 - CNEX - N°467 - – Colaborador</t>
  </si>
  <si>
    <t>4500865210</t>
  </si>
  <si>
    <t>LAUDO DE RISCO 497 - CNEX - N°468 - – Colaborador</t>
  </si>
  <si>
    <t>LAUDO DE RISCO 150 - CNEX - N°441 – Colaborador</t>
  </si>
  <si>
    <t>LAUDO DE RISCO 349 - CNEX - N°442 – Colaborador</t>
  </si>
  <si>
    <t>LAUDO DE RISCO 609 - CNEX - N°426 – Colaborador</t>
  </si>
  <si>
    <t>LAUDO DE RISCO CD CD CE - CNEX - N°444 – Colaborador</t>
  </si>
  <si>
    <t>LAUDO DE RISCO CD CD CE - CNEX - N°426 – Colaborador</t>
  </si>
  <si>
    <t xml:space="preserve">5105920860   </t>
  </si>
  <si>
    <t>LAUDO DE RISCO CD CD CE - CNEX - N°433 – Colaborador</t>
  </si>
  <si>
    <t>5105831992     </t>
  </si>
  <si>
    <t>LAUDO DE RISCO 878 - CNEX - N°55 – Colaborador</t>
  </si>
  <si>
    <t>LAUDO DE RISCO 878 - CNEX - N°56 – Colaborador</t>
  </si>
  <si>
    <t>LAUDO DE RISCO 137 - CNEX - N°345 – Colaborador</t>
  </si>
  <si>
    <t>5105920585  </t>
  </si>
  <si>
    <t>2024-12-26</t>
  </si>
  <si>
    <t>2025-01-03</t>
  </si>
  <si>
    <t>COIMBRA PROJETOS</t>
  </si>
  <si>
    <t>CONCETTO</t>
  </si>
  <si>
    <t>ESPECIAL MATRIZ (AUDITÓRIO) - CONCETTO - N°2 – Colaborador</t>
  </si>
  <si>
    <t>2025-06-23</t>
  </si>
  <si>
    <t>ESPECIAL MATRIZ (AUDITÓRIO) - CONCETTO - N°5 - – Colaborador</t>
  </si>
  <si>
    <t>PROJETO ESPECIAL 1485 - CONCETTO - N°3 - – Colaborador</t>
  </si>
  <si>
    <t>PROJETO ESPECIAL 1485 - CONCETTO - N°4 - – Colaborador</t>
  </si>
  <si>
    <t>ESPECIAL MATRIZ (AUDITÓRIO) - CONCETTO - N°8 - – Colaborador</t>
  </si>
  <si>
    <t>CORDEIRO PARTICIPACOES</t>
  </si>
  <si>
    <t>REGULATORIO (VISA) 559 - CORDEIRO PARTICIPACOES - N°100 – Colaborador</t>
  </si>
  <si>
    <t>2025-05-07</t>
  </si>
  <si>
    <t>REGULATORIO (VISA) 559 - CORDEIRO PARTICIPACOES - N°104 – Colaborador</t>
  </si>
  <si>
    <t>REGULATORIO (VISA) 559 - CORDEIRO PARTICIPACOES - N°105 – Colaborador</t>
  </si>
  <si>
    <t xml:space="preserve">REGULATÓRIO </t>
  </si>
  <si>
    <t>REGULATÓRIO 965 - CORDEIRO PARTICIPACOES - N°114 - – Colaborador</t>
  </si>
  <si>
    <t>REGULATORIO 604 - CORDEIRO PARTICIPACOES - N°99 – Colaborador</t>
  </si>
  <si>
    <t>REGULATORIO 604 - CORDEIRO PARTICIPACOES - N°102 – Colaborador</t>
  </si>
  <si>
    <t>REGULATÓRIO 7424 - CORDEIRO PARTICIPACOES - N°109 - – Colaborador</t>
  </si>
  <si>
    <t>2025-01-29</t>
  </si>
  <si>
    <t>CRIHAR</t>
  </si>
  <si>
    <t>aguardando saldo</t>
  </si>
  <si>
    <t>LOJAS NOVAS 1455 - CRIHAR - N°10 – Colaborador</t>
  </si>
  <si>
    <t>2025-04-09</t>
  </si>
  <si>
    <t>LOJAS NOVAS  80 - CRIHAR  - N°46</t>
  </si>
  <si>
    <t>LOJAS NOVAS 80 - CRIHAR - N°50 – Colaborador</t>
  </si>
  <si>
    <t>LOJAS NOVAS 1489 - CRIHAR - N°47 – Colaborador</t>
  </si>
  <si>
    <t>LOJAS NOVAS 1496 - CRIHAR - N°210 - – Colaborador</t>
  </si>
  <si>
    <t>LOJAS NOVAS 688 - CRIHAR - N°66 – Colaborador</t>
  </si>
  <si>
    <t>LOJAS NOVAS 1496 - CRIHAR - N°158 - – Colaborador</t>
  </si>
  <si>
    <t>LOJAS NOVAS 1496 - CRIHAR - N°69 – Colaborador</t>
  </si>
  <si>
    <t>2025-06-26</t>
  </si>
  <si>
    <t>LOJAS NOVAS 1496 - CRIHAR - N°111 – Colaborador</t>
  </si>
  <si>
    <t>LOJAS NOVAS 1498 - CRIHAR - N°156 - – Colaborador</t>
  </si>
  <si>
    <t>LOJAS NOVAS 1439 - CRIHAR - N°155 - – Colaborador</t>
  </si>
  <si>
    <t>LOJAS NOVAS 1439 - CRIHAR - N°213 - – Colaborador</t>
  </si>
  <si>
    <t>LOJAS NOVAS 1439 - CRIHAR - N°101 – Colaborador</t>
  </si>
  <si>
    <t>LOJAS NOVAS 1439 - CRIHAR - N°38 – Colaborador</t>
  </si>
  <si>
    <t>LOJAS NOVAS 1439 - CRIHAR - N°74 – Colaborador</t>
  </si>
  <si>
    <t>LOJAS NOVAS 1439 - CRIHAR - N°39 – Colaborador</t>
  </si>
  <si>
    <t>LOJAS NOVAS 1401 - CRIHAR - N°186 - – Colaborador</t>
  </si>
  <si>
    <t>LOJAS NOVAS 1502 - CRIHAR - N°185 - – Colaborador</t>
  </si>
  <si>
    <t>LOJAS NOVAS 845 - CRIHAR - N°215 - – Colaborador</t>
  </si>
  <si>
    <t>223/237</t>
  </si>
  <si>
    <t>Re: LOJAS NOVAS 1506 - CRIHAR - N°223 - – Colaborador</t>
  </si>
  <si>
    <t>solicitado apoio carlos</t>
  </si>
  <si>
    <t>LOJAS NOVAS 585 - CRIHAR - N°232 - – Colaborador</t>
  </si>
  <si>
    <t>LOJAS NOVAS 1401 - CRIHAR - N°192 - VENC 19/09/2025 – Colaborador</t>
  </si>
  <si>
    <t>VENC 19/09/2025</t>
  </si>
  <si>
    <t>Re: LOJAS NOVAS 1506 - CRIHAR - N°224 - – Colaborador</t>
  </si>
  <si>
    <t>LOJAS NOVAS 1506 - CRIHAR - N°226 - – Colaborador</t>
  </si>
  <si>
    <t>LOJAS NOVAS 1502 - CRIHAR - N°201 - – Colaborador</t>
  </si>
  <si>
    <t>LOJAS NOVAS 1501 - CRIHAR - N°214 - – Colaborador</t>
  </si>
  <si>
    <t>LOJAS NOVAS 1501 - CRIHAR - N°77 – Colaborador</t>
  </si>
  <si>
    <t>LOJAS NOVAS 1501 - CRIHAR - N°123 - – Colaborador</t>
  </si>
  <si>
    <t>LOJAS NOVAS 1501 - CRIHAR - N°89 – Colaborador</t>
  </si>
  <si>
    <t>LOJAS NOVAS 1498 - CRIHAR - N°209 - – Colaborador</t>
  </si>
  <si>
    <t>LOJAS NOVAS 1498 - CRIHAR - N°100 – Colaborador</t>
  </si>
  <si>
    <t>LOJAS NOVAS 1498 - CRIHAR - N°75 – Colaborador</t>
  </si>
  <si>
    <t>LOJAS NOVAS 1461 - CRIHAR - N°67 – Colaborador</t>
  </si>
  <si>
    <t>LOJAS NOVAS 1497 - CRIHAR - N°157 - – Colaborador</t>
  </si>
  <si>
    <t>LOJAS NOVAS 1497 - CRIHAR - N°70 – Colaborador</t>
  </si>
  <si>
    <t>LOJAS NOVAS 1497 - CRIHAR - N°119 - – Colaborador</t>
  </si>
  <si>
    <t>https://portaldeservicos.pmenos.com.br/hc/pt-br/requests/2532915?content_type=request</t>
  </si>
  <si>
    <t>LOJAS NOVAS 1489 - CRIHAR - N°124 - – Colaborador</t>
  </si>
  <si>
    <t>LOJAS NOVAS 1489 - CRIHAR - N°63 – Colaborador</t>
  </si>
  <si>
    <t>LOJAS NOVAS 1489 - CRIHAR - N°86 – Colaborador</t>
  </si>
  <si>
    <t>LOJAS NOVAS 1486 - CRIHAR - N°79 – Colaborador</t>
  </si>
  <si>
    <t>LOJAS NOVAS 1486 - CRIHAR - N°48 – Colaborador</t>
  </si>
  <si>
    <t>LOJAS NOVAS 1486 - CRIHAR - N°1 – Colaborador</t>
  </si>
  <si>
    <t>LOJAS NOVAS 1486 - CRIHAR - N°23 – Colaborador</t>
  </si>
  <si>
    <t>5105917278  </t>
  </si>
  <si>
    <t>LOJAS NOVAS 1483 - CRIHAR - N°80 – Colaborador</t>
  </si>
  <si>
    <t>LOJAS NOVAS 1483 - CRIHAR - N°27 – Colaborador</t>
  </si>
  <si>
    <t>LOJAS NOVAS 1483 - CRIHAR - N°22 – Colaborador</t>
  </si>
  <si>
    <t>LOJAS NOVAS 1455 - CRIHAR - N°148 - – Colaborador</t>
  </si>
  <si>
    <t>LOJAS NOVAS 1455 - CRIHAR - N°28 – Colaborador</t>
  </si>
  <si>
    <t>LOJAS NOVAS 845 - CRIHAR - N°58 – Colaborador</t>
  </si>
  <si>
    <t>LOJAS NOVAS 1218 - CRIHAR - N°8 – Colaborador</t>
  </si>
  <si>
    <t>LOJAS NOVAS 1218 - CRIHAR - N°16 – Colaborador</t>
  </si>
  <si>
    <t>2025-04-11</t>
  </si>
  <si>
    <t>LOJAS NOVAS 1218 - CRIHAR - N°29 – Colaborador</t>
  </si>
  <si>
    <t>2025-05-05</t>
  </si>
  <si>
    <t>LOJAS NOVAS 1502 - CRIHAR - N°204 - – Colaborador</t>
  </si>
  <si>
    <t>LOJAS NOVAS 585 - CRIHAR - N°243 - – Colaborador</t>
  </si>
  <si>
    <t>LOJAS NOVAS 1512 - CRIHAR - N°246 - – Colaborador</t>
  </si>
  <si>
    <t>CAPEX ESPECIAL</t>
  </si>
  <si>
    <t>5105841562     </t>
  </si>
  <si>
    <t>MATRIZ</t>
  </si>
  <si>
    <t>LAUDO FACHADA MATRIZ</t>
  </si>
  <si>
    <t>CUPULA</t>
  </si>
  <si>
    <t>D W A</t>
  </si>
  <si>
    <t>REGULATÓRIO 7044 - D W A - N°1494 – Colaborador</t>
  </si>
  <si>
    <t>DENTECK</t>
  </si>
  <si>
    <t>5105827442   </t>
  </si>
  <si>
    <t>10019983 (rc com cnpj espelho)</t>
  </si>
  <si>
    <t>4500884265 </t>
  </si>
  <si>
    <t>LOJAS NOVAS 1483 - DENTECK - N°146046 – Colaborador</t>
  </si>
  <si>
    <t>2025-01-13</t>
  </si>
  <si>
    <t>2024-12-12</t>
  </si>
  <si>
    <t>LOJAS NOVAS 1480 - DENTECK - N°156787 – Colaborador</t>
  </si>
  <si>
    <t>beatriz</t>
  </si>
  <si>
    <t>abriu chamado TI</t>
  </si>
  <si>
    <t>PROJETO ESPECIAL 1485 - DENTECK - N°159769 – Colaborador</t>
  </si>
  <si>
    <t>norberto</t>
  </si>
  <si>
    <t>aprovação</t>
  </si>
  <si>
    <t>LOJAS NOVAS 1369 - DENTECK - N°73054 – Colaborador</t>
  </si>
  <si>
    <t>LOJAS NOVAS 1369 - DENTECK - N°160980 – Colaborador</t>
  </si>
  <si>
    <t>LOJAS NOVAS 1489 - DENTECK - N°80582 – Colaborador</t>
  </si>
  <si>
    <t>LOJAS NOVAS 80 - DENTECK - N°76362 – Colaborador</t>
  </si>
  <si>
    <t>LOJAS NOVAS 1470 - DENTECK - N°166231 – Colaborador</t>
  </si>
  <si>
    <t>RESIZE 7190 - DENTECK - N°166345 – Colaborador</t>
  </si>
  <si>
    <t>LOJAS NOVAS 1495 - DENTECK - N°167143 – Colaborador</t>
  </si>
  <si>
    <t>LOJAS NOVAS 1488 - DENTECK - N°89899 - VENC 09/11/2025 – Colaborador</t>
  </si>
  <si>
    <t>VENC 09/11/2025</t>
  </si>
  <si>
    <t>LOJAS NOVAS 1500 - DENTECK - N°89487 - VENC 05/11/2025 – Colaborador</t>
  </si>
  <si>
    <t>LOJAS NOVAS 1476 - DENTECK - N°175153 - VENC 17/12/2025 – Colaborador</t>
  </si>
  <si>
    <t>VENC 17/12/2025</t>
  </si>
  <si>
    <t>LOJAS NOVAS 1476 - DENTECK - N°95407 - VENC 17/12/2025 – Colaborador</t>
  </si>
  <si>
    <t>Re: LOJAS NOVAS 1489 - DENTECK - N°163916 – Colaborador</t>
  </si>
  <si>
    <t>LOJAS NOVAS 1486 - DENTECK - N°157871 – Colaborador</t>
  </si>
  <si>
    <t>LOJAS NOVAS 1483 - DENTECK - N°152708 – Colaborador</t>
  </si>
  <si>
    <t>LOJAS NOVAS 1459 - DENTECK - N°165057 – Colaborador</t>
  </si>
  <si>
    <t>LOJAS NOVAS 1496 - DENTECK - N°236351 – Colaborador</t>
  </si>
  <si>
    <t>LOJAS NOVAS 1500 - DENTECK - N°169184 - VENC 05/11/2025 – Colaborador</t>
  </si>
  <si>
    <t>LOJAS NOVAS 1381 - DENTECK - N°152955 – Colaborador</t>
  </si>
  <si>
    <t xml:space="preserve">5105920566   </t>
  </si>
  <si>
    <t>LOJAS NOVAS 1470 - DENTECK - N°85291 – Colaborador</t>
  </si>
  <si>
    <t>LOJAS NOVAS 1501 - DENTECK - N°86119 - VENC 12/10/2025 – Colaborador</t>
  </si>
  <si>
    <t>VENC 12/10/2025</t>
  </si>
  <si>
    <t>LOJAS NOVAS 1501 - DENTECK - N°166988 - VENC 12/10/2025 – Colaborador</t>
  </si>
  <si>
    <t>LOJAS NOVAS 1446 - DENTECK - N°151041 – Colaborador</t>
  </si>
  <si>
    <t>Pending</t>
  </si>
  <si>
    <t>LOJAS NOVAS 1488 - DENTECK - N°169589 - VENC 09/11/2025 – Colaborador</t>
  </si>
  <si>
    <t>LOJAS NOVAS 80 - DENTECK - N°162262 – Colaborador</t>
  </si>
  <si>
    <t>LOJAS NOVAS 1428 - DENTECK - N°167464 - VENC 15/10/2025 – Colaborador</t>
  </si>
  <si>
    <t>VENC 15/10/2025</t>
  </si>
  <si>
    <t>LOJAS NOVAS 1473 - DENTECK - N°155845 – Colaborador</t>
  </si>
  <si>
    <t>aguardando aprovação pedido</t>
  </si>
  <si>
    <t>Re: LOJAS NOVAS 1475 - DENTECK - N°160067 – Colaborador</t>
  </si>
  <si>
    <t>2025-03-05</t>
  </si>
  <si>
    <t>chamado fechado, abri acompanhamento: #1358653</t>
  </si>
  <si>
    <t>VENC 01/12/2025</t>
  </si>
  <si>
    <t>06.626.253/0633-15</t>
  </si>
  <si>
    <t>06.626.253/0875-08</t>
  </si>
  <si>
    <t>04.899.316/0342-84</t>
  </si>
  <si>
    <t>04.899.316/0252-93</t>
  </si>
  <si>
    <t>DIVERGENTE</t>
  </si>
  <si>
    <t>REVITALIZA 36 - DIVERGENTE - N°640 – Colaborador</t>
  </si>
  <si>
    <t>REVITALIZA 36 - DIVERGENTE - N°645 - – Colaborador</t>
  </si>
  <si>
    <t>REVITALIZA 741 - DIVERGENTE - N°651 - – Colaborador</t>
  </si>
  <si>
    <t>CADEIRA GIRATORIA</t>
  </si>
  <si>
    <t>DUANA</t>
  </si>
  <si>
    <t>SALA DE DESCANSO</t>
  </si>
  <si>
    <t>COLCHAO</t>
  </si>
  <si>
    <t>SALA DE DESCANSO 52 - DUANA - N°17578 - VENC 17/10/2025 – Colaborador</t>
  </si>
  <si>
    <t>VENC 17/10/2025</t>
  </si>
  <si>
    <t>POLTRONA</t>
  </si>
  <si>
    <t>SALA DE DESCANSO 52 - DUANA - N°17589 - VENC 25/10/2025 – Colaborador</t>
  </si>
  <si>
    <t>VENC 25/10/2025</t>
  </si>
  <si>
    <t>DUFRIO</t>
  </si>
  <si>
    <t>VENC 22/12/2025</t>
  </si>
  <si>
    <t>LOJAS NOVAS 1494 - DUFRIO - N°2147101 – Colaborador</t>
  </si>
  <si>
    <t>PROJETO ESPECIAL 1485 - DUFRIO - N°2241761 – Colaborador</t>
  </si>
  <si>
    <t>LOJAS NOVAS 1481 - DUFRIO - N°2146823 – Colaborador</t>
  </si>
  <si>
    <t>LOJAS NOVAS 1487 - DUFRIO - N°2289986 - VENC 10/11/2025 – Colaborador</t>
  </si>
  <si>
    <t>VENC 10/11/2025</t>
  </si>
  <si>
    <t>LOJAS NOVAS 1496 - DUFRIO - N°2276348 - VENC 15/10/2025 – Colaborador</t>
  </si>
  <si>
    <t>LOJAS NOVAS 1480 - DUFRIO - N°2233564 – Colaborador</t>
  </si>
  <si>
    <t>LOJAS NOVAS 1500 - DUFRIO - N°2285566 - VENC 31/10/2025 – Colaborador</t>
  </si>
  <si>
    <t>VENC 31/10/2025</t>
  </si>
  <si>
    <t>LOJAS NOVAS 1369 - DUFRIO - N°2251675 – Colaborador</t>
  </si>
  <si>
    <t>LOJAS NOVAS 1381 - DUFRIO - N°2198620 – Colaborador</t>
  </si>
  <si>
    <t>2025-04-28</t>
  </si>
  <si>
    <t>LOJAS NOVAS 1470 - DUFRIO - N°2288108 - – Colaborador</t>
  </si>
  <si>
    <t>VENC 04/11/2025</t>
  </si>
  <si>
    <t>LOJAS NOVAS 1497 - DUFRIO - N°2276386 - VENC 13/10/2025 – Colaborador</t>
  </si>
  <si>
    <t>LOJAS NOVAS 1501 - DUFRIO - N°2285836 - VENC 03/11/2025 – Colaborador</t>
  </si>
  <si>
    <t>VENC 03/11/2025</t>
  </si>
  <si>
    <t>LOJAS NOVAS 1488 - DUFRIO - N° - VENC 03/11/2025 – Colaborador</t>
  </si>
  <si>
    <t>LOJAS NOVAS 845 - DUFRIO - N°2241760 – Colaborador</t>
  </si>
  <si>
    <t>Re: LOJAS NOVAS 845 - DUFRIO - N°2222418 – Colaborador</t>
  </si>
  <si>
    <t>LOJAS NOVAS 1439 - DUFRIO - N°2259709 - VENC 05/09/2025 – Colaborador</t>
  </si>
  <si>
    <t>VENC 05/09/2025</t>
  </si>
  <si>
    <t>LOJAS NOVAS 1498 - DUFRIO - N°2260845 – Colaborador</t>
  </si>
  <si>
    <t>LOJAS NOVAS 1495 - DUFRIO - N°2286078 - VENC 03/11/2025 – Colaborador</t>
  </si>
  <si>
    <t>LOJAS NOVAS 1428 - DUFRIO - N°2275831 - VENC 13/10/2025 – Colaborador</t>
  </si>
  <si>
    <t>LOJAS NOVAS 1508 - DUFRIO - N°2301870 - VENC 25/11/2025 – Colaborador</t>
  </si>
  <si>
    <t>LOJAS NOVAS 1508 - DUFRIO - N°2301958 - VENC 25/11/2025 – Colaborador</t>
  </si>
  <si>
    <t>LOJAS NOVAS 1435 - DUFRIO - N°2310127 - VENC 08/12/2025 – Colaborador</t>
  </si>
  <si>
    <t>0010024051</t>
  </si>
  <si>
    <t>2025-03-06</t>
  </si>
  <si>
    <t>5105870952     </t>
  </si>
  <si>
    <t>REGULATÓRIO 1046 - DWA - N°1500 – Colaborador</t>
  </si>
  <si>
    <t>5105832217     </t>
  </si>
  <si>
    <t>LOJAS NOVAS 1476 - DWA - N°1512 - – Colaborador</t>
  </si>
  <si>
    <t>LOJAS NOVAS 1446 - DWA - N°1516 - – Colaborador</t>
  </si>
  <si>
    <t>LOJAS NOVAS 1334 [ESPELHO] - DWA - N°1535 - – Colaborador</t>
  </si>
  <si>
    <t>LOJAS NOVAS 1504 - DWA - N°1514 - – Colaborador</t>
  </si>
  <si>
    <t>LOJAS NOVAS 1504 - DWA - N°1534 - – Colaborador</t>
  </si>
  <si>
    <t>30/09/2025</t>
  </si>
  <si>
    <t>LOJAS NOVAS 1504 - DWA - N°1519 - – Colaborador</t>
  </si>
  <si>
    <t>LOJAS NOVAS 1476 - DWA - N°1533 - – Colaborador</t>
  </si>
  <si>
    <t>LOJAS NOVAS 1476 - DWA - N°1519 - – Colaborador</t>
  </si>
  <si>
    <t>LOJAS NOVAS 1514 - DWA - N°1545 - – Colaborador</t>
  </si>
  <si>
    <t>5105834792     </t>
  </si>
  <si>
    <t>4500813601 </t>
  </si>
  <si>
    <t>VIRADA DE BANDEIRA 7246 - DWA - N°1467 – Colaborador</t>
  </si>
  <si>
    <t>VIRADA DE BANDEIRA 7134 - DWA - N°1468 – Colaborador</t>
  </si>
  <si>
    <t>VIRADA DE BANDEIRA 7107 - DWA - N°1469 – Colaborador</t>
  </si>
  <si>
    <t>VIRADA DE BANDEIRA 7105 - DWA - N°1473 – Colaborador</t>
  </si>
  <si>
    <t>VIRADA DE BANDEIRA 7265 - DWA - N°1474 – Colaborador</t>
  </si>
  <si>
    <t>VIRADA DE BANDEIRA 7236 - DWA - N°1475 – Colaborador</t>
  </si>
  <si>
    <t>VIRADA DE BANDEIRA 7055 - DWA - N°1480 – Colaborador</t>
  </si>
  <si>
    <t>LAUDO DE RISCO 7237 - DWA - N°1481 – Colaborador</t>
  </si>
  <si>
    <t>VIRADA DE BANDEIRA 7260 - DWA - N°1490 – Colaborador</t>
  </si>
  <si>
    <t>2025-06-24</t>
  </si>
  <si>
    <t>VIRADA DE BANDEIRA 7243 - DWA - N°1491 – Colaborador</t>
  </si>
  <si>
    <t>VIRADA DE BANDEIRA 7109 - DWA - N°1492 – Colaborador</t>
  </si>
  <si>
    <t>REVITALIZA 7260 - DWA - N°1501 – Colaborador</t>
  </si>
  <si>
    <t>VIRADA DE BANDEIRA 7105 - DWA - N°1502 - – Colaborador</t>
  </si>
  <si>
    <t>2025-07-29</t>
  </si>
  <si>
    <t>VIRADA DE BANDEIRA 7055 - DWA - N°1504 - – Colaborador</t>
  </si>
  <si>
    <t>VIRADA DE BANDEIRA 7265 - DWA - N°1503 - – Colaborador</t>
  </si>
  <si>
    <t>VIRADA DE BANDEIRA 7246 - DWA - N°1506 - – Colaborador</t>
  </si>
  <si>
    <t>VIRADA DE BANDEIRA 7236 - DWA - N°1505 - – Colaborador</t>
  </si>
  <si>
    <t>https://portaldeservicos.pmenos.com.br/hc/pt-br/requests/1992335?content_type=request</t>
  </si>
  <si>
    <t>6NFS-DWA – Colaborador</t>
  </si>
  <si>
    <t>REGULATORIO 121 - DWA - N°1470 – Colaborador</t>
  </si>
  <si>
    <t>2024-12-06</t>
  </si>
  <si>
    <t>VIRADA DE BANDEIRA 7140 - DWA - N°1443 - – Colaborador</t>
  </si>
  <si>
    <t>15/10/2025</t>
  </si>
  <si>
    <t>VIRADA DE BANDEIRA 7127 - DWA - N°1539 - – Colaborador</t>
  </si>
  <si>
    <t>VIRADA DE BANDEIRA 7278 - DWA - N°1540 - – Colaborador</t>
  </si>
  <si>
    <t>VIRADA DE BANDEIRA 7129 - DWA - N°1541 - – Colaborador</t>
  </si>
  <si>
    <t>VIRADA DE BANDEIRA 7208 - DWA - N°1542 - – Colaborador</t>
  </si>
  <si>
    <t>VIRADA DE BANDEIRA 7289 - DWA - N°1544 - – Colaborador</t>
  </si>
  <si>
    <t>2025-01-06</t>
  </si>
  <si>
    <t>GELADEIRA</t>
  </si>
  <si>
    <t>ELBER</t>
  </si>
  <si>
    <t>REGULATORIO 7438 - ELBER - N°264987 – Colaborador</t>
  </si>
  <si>
    <t>ELLOIS</t>
  </si>
  <si>
    <t>2024-12-09</t>
  </si>
  <si>
    <t>ANALISE ESTRUTURAL</t>
  </si>
  <si>
    <t>ENGENHEIROS SANGUINETTI</t>
  </si>
  <si>
    <t>LAUDO DE RISCO 694 - ENGENHEIROS SANGUINETTI - N°1229 – Colaborador</t>
  </si>
  <si>
    <t>EQUILIBRA</t>
  </si>
  <si>
    <t>LAUDO DE RISCO CD CD CE - EQUILIBRA - N°1077 - – Colaborador</t>
  </si>
  <si>
    <t>17/10/2025</t>
  </si>
  <si>
    <t>LAUDO DE RISCO CD CD CE - EQUILIBRA CONSTRUCOES - N°911 – Colaborador</t>
  </si>
  <si>
    <t>LAUDO DE RISCO CD CD CE - EQUILIBRA CONSTRUCOES - N°995 – Colaborador</t>
  </si>
  <si>
    <t>LAUDO DE RISCO CD CD CE - EQUILIBRA CONSTRUCOES - N°1021 – Colaborador</t>
  </si>
  <si>
    <t>LAUDO DE RISCO CD CD CE - EQUILIBRA - N°1029 - – Colaborador</t>
  </si>
  <si>
    <t>LAUDO DE RISCO CD CD CE - EQUILIBRA CONSTRUCOES - N°1020 – Colaborador</t>
  </si>
  <si>
    <t>E-TEC</t>
  </si>
  <si>
    <t>MISSÕES HIGIÊNCIAS CD CE - E-TEC - N°289 - – Colaborador</t>
  </si>
  <si>
    <t>enviado</t>
  </si>
  <si>
    <t>MISSÕES HIGIÊNCIAS CD CE - E-TEC - N°284 - – Colaborador</t>
  </si>
  <si>
    <t>MISSÕES HIGIÊNCIAS CD CE - E-TEC - N°286 - – Colaborador</t>
  </si>
  <si>
    <t>alearia</t>
  </si>
  <si>
    <t>EVOSUL</t>
  </si>
  <si>
    <t>2025-01-16</t>
  </si>
  <si>
    <t>2025-01-20</t>
  </si>
  <si>
    <t>COLCHONETE</t>
  </si>
  <si>
    <t>EXCLUSIVE COLCHOES</t>
  </si>
  <si>
    <t>ELABORAÇÃO DE LPU</t>
  </si>
  <si>
    <t>FAST SOLUCOES</t>
  </si>
  <si>
    <t>LOJAS NOVAS 1 - FAST SOLUCOES - N° - – Colaborador</t>
  </si>
  <si>
    <t>LOJAS NOVAS 1 - FAST SOLUCOES - N°1033 - – Colaborador</t>
  </si>
  <si>
    <t>16/10/2025</t>
  </si>
  <si>
    <t>FORTEPEL</t>
  </si>
  <si>
    <t>LOJAS NOVAS 1483 - AUTOPEL - N°329446 – Colaborador</t>
  </si>
  <si>
    <t>MOBILIA</t>
  </si>
  <si>
    <t>REGULATORIO (VISA) 1032 - FORTPEL - N°301750 – Colaborador</t>
  </si>
  <si>
    <t>ABRIR ANTECIPAÇÃO</t>
  </si>
  <si>
    <t>FRIOVIX</t>
  </si>
  <si>
    <t>regilane</t>
  </si>
  <si>
    <t>FORRO</t>
  </si>
  <si>
    <t>GCP LIMA</t>
  </si>
  <si>
    <t>GM ENGENHARIA</t>
  </si>
  <si>
    <t>REGULATORIO 1264 - GM ENGENHARIA - N°820 – Colaborador</t>
  </si>
  <si>
    <t>4500755362 – Colaborador</t>
  </si>
  <si>
    <t>LOJAS NOVAS 1369 - GM ENGENHARIA - N°833 - – Colaborador</t>
  </si>
  <si>
    <t>LOJAS NOVAS 1369 - GM ENGENHARIA - N°829 – Colaborador</t>
  </si>
  <si>
    <t>LOJAS NOVAS 1369 - GM ENGENHARIA - N°826 – Colaborador</t>
  </si>
  <si>
    <t>fazer miro</t>
  </si>
  <si>
    <t>LOJAS NOVAS 1369 - GM ENGENHARIA - N°818 – Colaborador</t>
  </si>
  <si>
    <t>2025-05-12</t>
  </si>
  <si>
    <t>06.626.253/1459-82</t>
  </si>
  <si>
    <t>LOJAS NOVAS 1459 - GM ENGENHARIA - N°823 – Colaborador</t>
  </si>
  <si>
    <t>LOJAS NOVAS 1369 - GM ENGENHARIA - N°836 - – Colaborador</t>
  </si>
  <si>
    <t>26/08/2025</t>
  </si>
  <si>
    <t>Re: LOJAS NOVAS 1427 - GM ENGENHARIA - N°843 - – Colaborador</t>
  </si>
  <si>
    <t>Re: LOJAS NOVAS 1437 - GM ENGENHARIA - N°844 - – Colaborador</t>
  </si>
  <si>
    <t>LOJAS NOVAS 1464 - GM ENGENHARIA - N°847 - – Colaborador</t>
  </si>
  <si>
    <t>LOJAS NOVAS 1464 - GM ENGENHARIA - N°809 – Colaborador</t>
  </si>
  <si>
    <t xml:space="preserve">5105906644     </t>
  </si>
  <si>
    <t>2025-02-19</t>
  </si>
  <si>
    <t>LOJAS NOVAS 1459 - GM ENGENHARIA - N°849 - – Colaborador</t>
  </si>
  <si>
    <t>LOJAS NOVAS 1459 - GM ENGENHARIA - N°845 - – Colaborador</t>
  </si>
  <si>
    <t>LOJAS NOVAS 1459 - GM ENGENHARIA - N°832 - – Colaborador</t>
  </si>
  <si>
    <t>LOJAS NOVAS 1459 - GM ENGENHARIA - N°828 – Colaborador</t>
  </si>
  <si>
    <t>LOJAS NOVAS 1437 - GM ENGENHARIA - N°853 - – Colaborador</t>
  </si>
  <si>
    <t>LOJAS NOVAS 1427 - GM ENGENHARIA - N°851 - – Colaborador</t>
  </si>
  <si>
    <t>LOJAS NOVAS 1372 - GM ENGENHARIA - N°806 – Colaborador</t>
  </si>
  <si>
    <t>LOJAS NOVAS 1437 - GM ENGENHARIA - N°857 - – Colaborador</t>
  </si>
  <si>
    <t>ADITIVO, AGUARDANDO SUPLEMENTACAO</t>
  </si>
  <si>
    <t>LAUDO DE RISCO 900 - GM ENGENHARIA - N°811 – Colaborador</t>
  </si>
  <si>
    <t>LAUDO DE RISCO 1090 - GM ENGENHARIA - N°130 – Colaborador</t>
  </si>
  <si>
    <t>LAUDO DE RISCO 429 - GM ENGENHARIA - N°137 - – Colaborador</t>
  </si>
  <si>
    <t>LAUDO DE RISCO 315 - GM ENGENHARIA - N°131 – Colaborador</t>
  </si>
  <si>
    <t>REVITALIZA 315 - GM ENGENHARIA - N°144 - – Colaborador</t>
  </si>
  <si>
    <t>LAUDO DE RISCO 260 - GM ENGENHARIA - N°145 - – Colaborador</t>
  </si>
  <si>
    <t>LAUDO DE RISCO 315 - GM ENGENHARIA - N°134 – Colaborador</t>
  </si>
  <si>
    <t>LAUDO DE RISCO 1090 - GM ENGENHARIA - N°136 - – Colaborador</t>
  </si>
  <si>
    <t>GOYACO</t>
  </si>
  <si>
    <t>HELIO ENERGIAS</t>
  </si>
  <si>
    <t>LAUDO DE RISCO CD CD CE - HELIO ENERGIAS - N°1713 - – Colaborador</t>
  </si>
  <si>
    <t>ajuste nota</t>
  </si>
  <si>
    <t>LAUDO DE RISCO CD CD CE - HELIO ENERGIAS - N°1717 - – Colaborador</t>
  </si>
  <si>
    <t>HIDRO CAMPO</t>
  </si>
  <si>
    <t>22.11.2025</t>
  </si>
  <si>
    <t>ARMARIO</t>
  </si>
  <si>
    <t>HMY</t>
  </si>
  <si>
    <t>REGULATORIO (VISA) 154 - HMY - N°95166 – Colaborador</t>
  </si>
  <si>
    <t>REGULATÓRIO 549 - HMY - N°93259 – Colaborador</t>
  </si>
  <si>
    <t>ARMÁRIO</t>
  </si>
  <si>
    <t>REGULATORIO (VISA) 929 - HMY - N°91214 – Colaborador</t>
  </si>
  <si>
    <t>REGULATÓRIO 1293 - HMY - N°91022 – Colaborador</t>
  </si>
  <si>
    <t>GAVETA</t>
  </si>
  <si>
    <t>solicitei apoio</t>
  </si>
  <si>
    <t>2025-02-06</t>
  </si>
  <si>
    <t>LOJAS NOVAS 1489 - HMY - N°96669 - VENC 19/09/2025 – Colaborador</t>
  </si>
  <si>
    <t>LOJAS NOVAS 1486 - HMY - N°93988 – Colaborador</t>
  </si>
  <si>
    <t>LOJAS NOVAS 1492 - HMY - N°97239 - VENC 24/09/2025 – Colaborador</t>
  </si>
  <si>
    <t>VENC 24/09/2025</t>
  </si>
  <si>
    <t>LOJAS NOVAS 1481 - HMY - N°93855 – Colaborador</t>
  </si>
  <si>
    <t>CNPJ DA LJ NOVA</t>
  </si>
  <si>
    <t>RESIZE 7190 - HMY - N°98038 - VENC 10/09/2025 – Colaborador</t>
  </si>
  <si>
    <t>2025-08-12</t>
  </si>
  <si>
    <t>VENC 10/09/2025</t>
  </si>
  <si>
    <t>LOJAS NOVAS 1483 - HMY - N°91387 – Colaborador</t>
  </si>
  <si>
    <t>aguardando aprovação</t>
  </si>
  <si>
    <t>LOJAS NOVAS 1459 - HMY - N°98173 - VENC 13/10/2025 – Colaborador</t>
  </si>
  <si>
    <t>LOJAS NOVAS 1496 - HMY - N°98151 - VENC 12/10/2025 – Colaborador</t>
  </si>
  <si>
    <t>LOJAS NOVAS 1480 - HMY - N°93947 – Colaborador</t>
  </si>
  <si>
    <t>hmy</t>
  </si>
  <si>
    <t>aguardando nota corrigida</t>
  </si>
  <si>
    <t>LOJAS NOVAS 1500 - HMY - N°99234 - VENC 18/11/2025 – Colaborador</t>
  </si>
  <si>
    <t>VENC 18/11/2025</t>
  </si>
  <si>
    <t>LOJAS NOVAS 1369 - HMY - N°95674 – Colaborador</t>
  </si>
  <si>
    <t>LOJAS NOVAS 1494 - HMY - N°96542 – Colaborador</t>
  </si>
  <si>
    <t>Re: LOJAS NOVAS 1464 - HMY - N°91795 – Colaborador</t>
  </si>
  <si>
    <t>LOJAS NOVAS 1381 - HMY - N°92535 – Colaborador</t>
  </si>
  <si>
    <t>LOJAS NOVAS 1470 - HMY - N°98784 - VENC 03/11/2025 – Colaborador</t>
  </si>
  <si>
    <t>4500931065 </t>
  </si>
  <si>
    <t>LOJAS NOVAS 1497 - HMY - N°98406 - VENC 20/10/2025 – Colaborador</t>
  </si>
  <si>
    <t>LOJAS NOVAS 1501 - HMY - N°98626 - VENC 27/10/2025 – Colaborador</t>
  </si>
  <si>
    <t>VENC 27/10/2025</t>
  </si>
  <si>
    <t>Re: Re: LOJAS NOVAS 1446 - HMY - N°92624 – Colaborador</t>
  </si>
  <si>
    <t xml:space="preserve">4500941495  </t>
  </si>
  <si>
    <t>LOJAS NOVAS 1488 - HMY - N°99225 - VENC 18/11/2025 – Colaborador</t>
  </si>
  <si>
    <t>LOJAS NOVAS 845 - HMY - N°93739 – Colaborador</t>
  </si>
  <si>
    <t>LOJAS NOVAS 1439 - HMY - N°96373 – Colaborador</t>
  </si>
  <si>
    <t>LOJAS NOVAS 1498 - HMY - N°96188 – Colaborador</t>
  </si>
  <si>
    <t>4500930711 </t>
  </si>
  <si>
    <t>LOJAS NOVAS 1495 - HMY - N°98736 - VENC 01/11/2025 – Colaborador</t>
  </si>
  <si>
    <t>VENC 01/11/2025</t>
  </si>
  <si>
    <t>LOJAS NOVAS 1428 - HMY - N°98845 - VENC 04/11/2025 – Colaborador</t>
  </si>
  <si>
    <t>4500846437 </t>
  </si>
  <si>
    <t>LOJAS NOVAS 1473 - HMY - N°93241 – Colaborador</t>
  </si>
  <si>
    <t>LOJAS NOVAS 1475 - HMY - N°95164 – Colaborador</t>
  </si>
  <si>
    <t>LOJAS NOVAS 1476 - HMY - N°100125 - VENC 17/12/2025 – Colaborador</t>
  </si>
  <si>
    <t xml:space="preserve">4500974958  </t>
  </si>
  <si>
    <t>LOJAS NOVAS 1435 - HMY - N°100102 - VENC 16/12/2025 – Colaborador</t>
  </si>
  <si>
    <t>VENC 16/12/2025</t>
  </si>
  <si>
    <t>LOJAS NOVAS 1512 - HMY - N°100009 - VENC 14/12/2025 – Colaborador</t>
  </si>
  <si>
    <t>VENC 14/12/2025</t>
  </si>
  <si>
    <t>MESA</t>
  </si>
  <si>
    <t>REGULATÓRIO 1087 - HMY - N°94060 – Colaborador</t>
  </si>
  <si>
    <t>MESA BAIXA IMPRESSORA (LINHA BRANCA)</t>
  </si>
  <si>
    <t>MESA BAIXA IMPRESSORA (MOBILIÁRIO)</t>
  </si>
  <si>
    <t>REGULATORIO (VISA) 349 - HMY - N°92180 – Colaborador</t>
  </si>
  <si>
    <t>MOBÍLIA EXTRA</t>
  </si>
  <si>
    <t>LOJAS NOVAS 1483 - HMY - N°91567 – Colaborador</t>
  </si>
  <si>
    <t>Mobiliário + Mont. + Frete</t>
  </si>
  <si>
    <t>LOJAS NOVAS 1481 - HMY - N°93854 – Colaborador</t>
  </si>
  <si>
    <t>csc</t>
  </si>
  <si>
    <t>LOJAS NOVAS 1439 - HMY - N°96372 – Colaborador</t>
  </si>
  <si>
    <t>LOJAS NOVAS 1489 - HMY - N°96668 - VENC 19/09/2025 – Colaborador</t>
  </si>
  <si>
    <t>LOJAS NOVAS 1486 - HMY - N°93987 – Colaborador</t>
  </si>
  <si>
    <t>LOJAS NOVAS 1492 - HMY - N°97240 - VENC 24/09/2025 – Colaborador</t>
  </si>
  <si>
    <t>RESIZE 7190 - HMY - N°98039 - VENC 10/09/2025 – Colaborador</t>
  </si>
  <si>
    <t>LOJAS NOVAS 1483 - HMY - N°91385 – Colaborador</t>
  </si>
  <si>
    <t>LOJAS NOVAS 1459 - HMY - N°98172 - VENC 13/10/2025 – Colaborador</t>
  </si>
  <si>
    <t>LOJAS NOVAS 1496 - HMY - N°98150 - VENC 12/10/2025 – Colaborador</t>
  </si>
  <si>
    <t>LOJAS NOVAS 1480 - HMY - N°93946 – Colaborador</t>
  </si>
  <si>
    <t>ti</t>
  </si>
  <si>
    <t>cancelamento de miro</t>
  </si>
  <si>
    <t>LOJAS NOVAS 1500 - HMY - N°99235 - VENC 18/11/2025 – Colaborador</t>
  </si>
  <si>
    <t>LOJAS NOVAS 1369 - HMY - N°95673 – Colaborador</t>
  </si>
  <si>
    <t>VIRADA DE BANDEIRA 7189 - HMY - N°98352 - VENC 19/09/2025 – Colaborador</t>
  </si>
  <si>
    <t>LOJAS NOVAS 1494 - HMY - N°96541 – Colaborador</t>
  </si>
  <si>
    <t>Re: LOJAS NOVAS 1464 - HMY - N°91794 – Colaborador</t>
  </si>
  <si>
    <t>LOJAS NOVAS 1381 - HMY - N°92534 – Colaborador</t>
  </si>
  <si>
    <t>LOJAS NOVAS 1470 - HMY - N°98785 - VENC 03/11/2025 – Colaborador</t>
  </si>
  <si>
    <t>LOJAS NOVAS 1497 - HMY - N°98407 - VENC 20/10/2025 – Colaborador</t>
  </si>
  <si>
    <t>LOJAS NOVAS 1501 - HMY - N°98627 - VENC 27/10/2025 – Colaborador</t>
  </si>
  <si>
    <t>LOJAS NOVAS 1446 - HMY - N°92623 – Colaborador</t>
  </si>
  <si>
    <t>2025-05-14</t>
  </si>
  <si>
    <t>2025-02-24</t>
  </si>
  <si>
    <t>Hold</t>
  </si>
  <si>
    <t>ver com o adriano</t>
  </si>
  <si>
    <t>em tratativa interna (não atendeu o chamado)</t>
  </si>
  <si>
    <t>LOJAS NOVAS 1488 - HMY - N°99224 - VENC 18/11/2025 – Colaborador</t>
  </si>
  <si>
    <t>LOJAS NOVAS 845 - HMY - N°93738 – Colaborador</t>
  </si>
  <si>
    <t>LOJAS NOVAS 1498 - HMY - N°96182 – Colaborador</t>
  </si>
  <si>
    <t>LOJAS NOVAS 1495 - HMY - N°98735 - VENC 01/11/2025 – Colaborador</t>
  </si>
  <si>
    <t>LOJAS NOVAS 1428 - HMY - N°98844 - VENC 04/11/2025 – Colaborador</t>
  </si>
  <si>
    <t>LOJAS NOVAS 1473 - HMY - N°93240 – Colaborador</t>
  </si>
  <si>
    <t>LOJAS NOVAS 1475 - HMY - N°95163 – Colaborador</t>
  </si>
  <si>
    <t>LOJAS NOVAS 1372 - HMY - N°91218 – Colaborador</t>
  </si>
  <si>
    <t>LOJAS NOVAS 1476 - HMY - N°100124 - VENC 17/12/2025 – Colaborador</t>
  </si>
  <si>
    <t>LOJAS NOVAS 1435 - HMY - N°100101 - VENC 16/12/2025 – Colaborador</t>
  </si>
  <si>
    <t>LOJAS NOVAS 1512 - HMY - N°100010 - VENC 14/12/2025 – Colaborador</t>
  </si>
  <si>
    <t>MONTAGEM</t>
  </si>
  <si>
    <t>LOJAS NOVAS 1481 - HMY - N°10039 – Colaborador</t>
  </si>
  <si>
    <t>LOJAS NOVAS 1489 - HMY - N°10482 - VENC 19/09/2025 – Colaborador</t>
  </si>
  <si>
    <t>LOJAS NOVAS 1486 - HMY - N°10315 – Colaborador</t>
  </si>
  <si>
    <t>REGULATORIO (VISA) 154 - HMY - N°10369 – Colaborador</t>
  </si>
  <si>
    <t>REGULATORIO (VISA) 349 - HMY - N°10170 – Colaborador</t>
  </si>
  <si>
    <t>LOJAS NOVAS 1492 - HMY - N°10542 - VENC 24/09/2025 – Colaborador</t>
  </si>
  <si>
    <t>RESIZE 7190 - HMY - N°10640 - VENC 10/09/2025 – Colaborador</t>
  </si>
  <si>
    <t>LOJAS NOVAS 1483 - HMY - N°9983 – Colaborador</t>
  </si>
  <si>
    <t xml:space="preserve">5105920788   </t>
  </si>
  <si>
    <t>LOJAS NOVAS 1459 - HMY - N°10669 - VENC 13/10/2025 – Colaborador</t>
  </si>
  <si>
    <t>solicitei apoio suprimentos, solicitei novamente</t>
  </si>
  <si>
    <t>4500940681 </t>
  </si>
  <si>
    <t>LOJAS NOVAS 1496 - HMY - N°10659 - VENC 12/10/2025 – Colaborador</t>
  </si>
  <si>
    <t>Re: LOJAS NOVAS 1480 - HMY - N°10308 – Colaborador</t>
  </si>
  <si>
    <t>aguardando cancelamento pedido p ajuste</t>
  </si>
  <si>
    <t>LOJAS NOVAS 1500 - HMY - N°10774 - VENC 18/11/2025 – Colaborador</t>
  </si>
  <si>
    <t>LOJAS NOVAS 1369 - HMY - N°10393 – Colaborador</t>
  </si>
  <si>
    <t>VIRADA DE BANDEIRA 7189 - HMY - N°10711 - VENC 19/09/2025 – Colaborador</t>
  </si>
  <si>
    <t>LOJAS NOVAS 56 - HMY - N°9943 – Colaborador</t>
  </si>
  <si>
    <t>2025-04-01</t>
  </si>
  <si>
    <t>LOJAS NOVAS 1494 - HMY - N°10478 – Colaborador</t>
  </si>
  <si>
    <t>LOJAS NOVAS 1464 - HMY - N°10038 – Colaborador</t>
  </si>
  <si>
    <t>REGULATÓRIO 549 - HMY - N°10367 – Colaborador</t>
  </si>
  <si>
    <t>LOJAS NOVAS 1381 - HMY - N°10152 – Colaborador</t>
  </si>
  <si>
    <t>LOJAS NOVAS 1470 - HMY - N°10721 - VENC 03/11/2025 – Colaborador</t>
  </si>
  <si>
    <t>LOJAS NOVAS 1497 - HMY - N°10692 - VENC 20/10/2025 – Colaborador</t>
  </si>
  <si>
    <t>Re: LOJAS NOVAS 1501 - HMY - N°10712 - VENC 27/10/2025 – Colaborador</t>
  </si>
  <si>
    <t>solicitei apoio suprimentos</t>
  </si>
  <si>
    <t>Re: Re: Re: LOJAS NOVAS 1446 - HMY - N°10172 – Colaborador</t>
  </si>
  <si>
    <t>LOJAS NOVAS 1488 - HMY - N°10761 - VENC 18/11/2025 – Colaborador</t>
  </si>
  <si>
    <t>LOJAS NOVAS 845 - HMY - N°93737 – Colaborador</t>
  </si>
  <si>
    <t>LOJAS NOVAS 845 - HMY - N°10282 – Colaborador</t>
  </si>
  <si>
    <t>LOJAS NOVAS 845 - HMY - N°93736 – Colaborador</t>
  </si>
  <si>
    <t>LOJAS NOVAS 1439 - HMY - N°10477 – Colaborador</t>
  </si>
  <si>
    <t>LOJAS NOVAS 1498 - HMY - N°10452 – Colaborador</t>
  </si>
  <si>
    <t>Re: Re: REGULATÓRIO 1293 - HMY - N°9961 – Colaborador</t>
  </si>
  <si>
    <t>icms</t>
  </si>
  <si>
    <t>Re: LOJAS NOVAS 1495 - HMY - N°10719 - VENC 01/11/2025 – Colaborador</t>
  </si>
  <si>
    <t>Re: REGULATÓRIO 1087 - HMY - N°10316 – Colaborador</t>
  </si>
  <si>
    <t>LOJAS NOVAS 1428 - HMY - N°10722 - VENC 04/11/2025 – Colaborador</t>
  </si>
  <si>
    <t>4500846432 </t>
  </si>
  <si>
    <t>LOJAS NOVAS 1473 - HMY - N°10296 – Colaborador</t>
  </si>
  <si>
    <t>15/04/205</t>
  </si>
  <si>
    <t>LOJAS NOVAS 1475 - HMY - N°10370 – Colaborador</t>
  </si>
  <si>
    <t>LOJAS NOVAS 1455 - HMY - N°9982 – Colaborador</t>
  </si>
  <si>
    <t>LOJAS NOVAS 1476 - HMY - N°10889 - VENC 17/12/2025 – Colaborador</t>
  </si>
  <si>
    <t>LOJAS NOVAS 1435 - HMY - N°10890 - VENC 16/12/2025 – Colaborador</t>
  </si>
  <si>
    <t>LOJAS NOVAS 1512 - HMY - N°10883 - VENC 14/12/2025 – Colaborador</t>
  </si>
  <si>
    <t>PONTOS DE VACINAÇÃO</t>
  </si>
  <si>
    <t>4500780165 </t>
  </si>
  <si>
    <t>REGULATORIO (VISA) 395 - HMY - N°91213 – Colaborador</t>
  </si>
  <si>
    <t>Re: REGULATORIO (VISA) 395 - HMY - N°9970 – Colaborador</t>
  </si>
  <si>
    <t>iva</t>
  </si>
  <si>
    <t>4500695245</t>
  </si>
  <si>
    <t>RESIZE 7190 - HMY - N°98351 - – Colaborador</t>
  </si>
  <si>
    <t>4500995961 </t>
  </si>
  <si>
    <t>4500995965 </t>
  </si>
  <si>
    <t>4500988124 </t>
  </si>
  <si>
    <t>MOBILIÁRIO COMPLEMENTAR</t>
  </si>
  <si>
    <t>CD PB</t>
  </si>
  <si>
    <t>06.626.253/1490-31</t>
  </si>
  <si>
    <t>PROJETO ESPECIAL CD PB - HTB - N°15280 - – Colaborador</t>
  </si>
  <si>
    <t>aguardando saldo 8 onda</t>
  </si>
  <si>
    <t>iva ajustado</t>
  </si>
  <si>
    <t>27/10/2025</t>
  </si>
  <si>
    <t>22/10/2025</t>
  </si>
  <si>
    <t>Re: VIRADA DE BANDEIRA 7059 - HTB - N°15300 - – Colaborador</t>
  </si>
  <si>
    <t>25/10/2025</t>
  </si>
  <si>
    <t>solicitei apoio paula,reabri chamado</t>
  </si>
  <si>
    <t>Re: VIRADA DE BANDEIRA 7060 - HTB - N°15302 - – Colaborador</t>
  </si>
  <si>
    <t>https://portaldeservicos.pmenos.com.br/hc/pt-br/requests/2856874?content_type=request</t>
  </si>
  <si>
    <t>https://portaldeservicos.pmenos.com.br/hc/pt-br/requests/2856886?content_type=request</t>
  </si>
  <si>
    <t>LOJAS NOVAS 1487 - HTB - N°15283 - – Colaborador</t>
  </si>
  <si>
    <t>https://portaldeservicos.pmenos.com.br/hc/pt-br/requests/2856912?content_type=request</t>
  </si>
  <si>
    <t>LOJAS NOVAS 1506 - HTB - N°15123 - – Colaborador</t>
  </si>
  <si>
    <t>2025-01-23</t>
  </si>
  <si>
    <t>2025-01-22</t>
  </si>
  <si>
    <t>LOJAS NOVAS 1432 - HTB - N°14742 – Colaborador</t>
  </si>
  <si>
    <t>2025-04-15</t>
  </si>
  <si>
    <t>LOJAS NOVAS 1455 - HTB - N°14796 – Colaborador</t>
  </si>
  <si>
    <t>LOJAS NOVAS 1481 - HTB - N°14743 – Colaborador</t>
  </si>
  <si>
    <t>4500803846 </t>
  </si>
  <si>
    <t>LOJAS NOVAS 1446 - HTB - N°14744 – Colaborador</t>
  </si>
  <si>
    <t>LOJAS NOVAS 1381 - HTB - N°14745 – Colaborador</t>
  </si>
  <si>
    <t>LOJAS NOVAS 1473 - HTB - N°14797 – Colaborador</t>
  </si>
  <si>
    <t>LOJAS NOVAS 1473 - HTB - N°14746 – Colaborador</t>
  </si>
  <si>
    <t>LOJAS NOVAS 1480 - HTB - N°14732 – Colaborador</t>
  </si>
  <si>
    <t>2025-04-02</t>
  </si>
  <si>
    <t>LOJAS NOVAS 1480 - HTB - N°14799 – Colaborador</t>
  </si>
  <si>
    <t>LOJAS NOVAS 1486 - HTB - N°14680 – Colaborador</t>
  </si>
  <si>
    <t>LOJAS NOVAS 1486 - HTB - N°14800 – Colaborador</t>
  </si>
  <si>
    <t>LOJAS NOVAS 1485 - HTB - N°14750 – Colaborador</t>
  </si>
  <si>
    <t>LOJAS NOVAS 1218 - HTB - N°14747 – Colaborador</t>
  </si>
  <si>
    <t>LOJAS NOVAS 845 - HTB - N°14801 – Colaborador</t>
  </si>
  <si>
    <t>LOJAS NOVAS 1369 - HTB - N°14749 – Colaborador</t>
  </si>
  <si>
    <t>LOJAS NOVAS 1475 - HTB - N°14748 – Colaborador</t>
  </si>
  <si>
    <t>Re: LOJAS NOVAS 1439 - HTB - N°14802 – Colaborador</t>
  </si>
  <si>
    <t>aguardando retorno</t>
  </si>
  <si>
    <t>LOJAS NOVAS 80 - HTB - N°14803 – Colaborador</t>
  </si>
  <si>
    <t>Re: Re: LOJAS NOVAS 1483 - HTB - N°14795 – Colaborador</t>
  </si>
  <si>
    <t>tiago</t>
  </si>
  <si>
    <t>aguardando novo pedido</t>
  </si>
  <si>
    <t>8a onda</t>
  </si>
  <si>
    <t>HTB 30 NOTAS – Colaborador</t>
  </si>
  <si>
    <t>LOJAS NOVAS 1489 - HTB - N°14879 – Colaborador</t>
  </si>
  <si>
    <t>LOJAS NOVAS 911 - HTB - N°14917 – Colaborador</t>
  </si>
  <si>
    <t>LOJAS NOVAS 1471 - HTB - N°14880 – Colaborador</t>
  </si>
  <si>
    <t>LOJAS NOVAS 688 - HTB - N°14918 – Colaborador</t>
  </si>
  <si>
    <t>LOJAS NOVAS 1459 - HTB - N°14877 – Colaborador</t>
  </si>
  <si>
    <t>LOJAS NOVAS 1497 - HTB - N°14878 - – Colaborador</t>
  </si>
  <si>
    <t>LOJAS NOVAS 1495 - HTB - N°14947 - – Colaborador</t>
  </si>
  <si>
    <t>LOJAS NOVAS 1500 - HTB - N°15213 - – Colaborador</t>
  </si>
  <si>
    <t>HTB 21 NOTAS – Colaborador</t>
  </si>
  <si>
    <t>LOJAS NOVAS 1435 - HTB - N°15101 - – Colaborador</t>
  </si>
  <si>
    <t>LOJAS NOVAS 1505 - HTB - N°15104 - – Colaborador</t>
  </si>
  <si>
    <t>LOJAS NOVAS 1513 - HTB - N°15216 - – Colaborador</t>
  </si>
  <si>
    <t>LOJAS NOVAS 1334 (ESPELHO) - HTB - N°15217 - – Colaborador</t>
  </si>
  <si>
    <t>LOJAS NOVAS 1499 - HTB - N°15218 - – Colaborador</t>
  </si>
  <si>
    <t>LOJAS NOVAS 1437 - HTB - N°15215 - – Colaborador</t>
  </si>
  <si>
    <t>LOJAS NOVAS 1508 - HTB - N°15148 - – Colaborador</t>
  </si>
  <si>
    <t>LOJAS NOVAS 1508 - HTB - N°15214 - – Colaborador</t>
  </si>
  <si>
    <t>LOJAS NOVAS 1486 - HTB - N°14853 – Colaborador</t>
  </si>
  <si>
    <t>v</t>
  </si>
  <si>
    <t>PROJETO ESPECIAL 1485 - HTB - N°14854 - – Colaborador</t>
  </si>
  <si>
    <t>LOJAS NOVAS 1481 - HTB - N°14670 – Colaborador</t>
  </si>
  <si>
    <t>2025-04-03</t>
  </si>
  <si>
    <t>LOJAS NOVAS 1483 - HTB - N°14848 – Colaborador</t>
  </si>
  <si>
    <t>11 NFS - HTB – Colaborador</t>
  </si>
  <si>
    <t>LOJAS NOVAS 1480 - HTB - N°14852 – Colaborador</t>
  </si>
  <si>
    <t>LOJAS NOVAS 1369 - HTB - N°14857 – Colaborador</t>
  </si>
  <si>
    <t>LOJAS NOVAS 1464 - HTB - N°14671 – Colaborador</t>
  </si>
  <si>
    <t>LOJAS NOVAS 1381 - HTB - N°14850 – Colaborador</t>
  </si>
  <si>
    <t>LOJAS NOVAS 1381 - HTB - N°14673 – Colaborador</t>
  </si>
  <si>
    <t>LOJAS NOVAS 1440 - HTB - N°14668 – Colaborador</t>
  </si>
  <si>
    <t>noberto aprovação</t>
  </si>
  <si>
    <t>LOJAS NOVAS 1446 - HTB - N°14672 – Colaborador</t>
  </si>
  <si>
    <t>LOJAS NOVAS 1372 - HTB - N°14669 – Colaborador</t>
  </si>
  <si>
    <t>LOJAS NOVAS 845 - HTB - N°14855 – Colaborador</t>
  </si>
  <si>
    <t>LOJAS NOVAS 1473 - HTB - N°14851 – Colaborador</t>
  </si>
  <si>
    <t>LOJAS NOVAS 1475 - HTB - N°14856 – Colaborador</t>
  </si>
  <si>
    <t>LOJAS NOVAS 1455 - HTB - N°14849 – Colaborador</t>
  </si>
  <si>
    <t>IBYTE</t>
  </si>
  <si>
    <t>5105877197    </t>
  </si>
  <si>
    <t>5105825349     </t>
  </si>
  <si>
    <t>SALA DE DESCANSO 52 - IBYTE - N°1629130 – Colaborador</t>
  </si>
  <si>
    <t>04.899.316/0351-75</t>
  </si>
  <si>
    <t>TVS E SALAS COMERCIAIS</t>
  </si>
  <si>
    <t>4500764118 </t>
  </si>
  <si>
    <t>SMART TV</t>
  </si>
  <si>
    <t>VENC 30/11/2025</t>
  </si>
  <si>
    <t>MISSOES HIGIENICAS CD PE - IBYTE - N°152346 - VENC 30/11/2025 – Colaborador</t>
  </si>
  <si>
    <t>MISSOES HIGIENICAS CD BA - IBYTE - N°152342 - VENC 30/11/2025 – Colaborador</t>
  </si>
  <si>
    <t>J C M</t>
  </si>
  <si>
    <t>LOJAS NOVAS 1459 - J C M - N°151881 - VENC 15/09/2025 – Colaborador</t>
  </si>
  <si>
    <t>LOJAS NOVAS 1459 - J C M - N°263442 - VENC 15/09/2025 – Colaborador</t>
  </si>
  <si>
    <t>J C M NITEROI</t>
  </si>
  <si>
    <t>LOJAS NOVAS 1489 - J C M NITEROI - N°262270 - VENC 12/09/2025 – Colaborador</t>
  </si>
  <si>
    <t>VENC 12/09/2025</t>
  </si>
  <si>
    <t>LOJAS NOVAS 1489 - J C M NITEROI - N°151957 - VENC 12/09/2025 – Colaborador</t>
  </si>
  <si>
    <t>LOJAS NOVAS 1492 - J C M NITEROI - N°154888 - VENC 06/10/2025 – Colaborador</t>
  </si>
  <si>
    <t>VENC 06/10/2025</t>
  </si>
  <si>
    <t>LOJAS NOVAS 1492 - J C M NITEROI - N°276654 - VENC 06/10/2025 – Colaborador</t>
  </si>
  <si>
    <t>LOJAS NOVAS 1487 - AUTOPEL - N°423809 - VENC 14/11/2025 – Colaborador</t>
  </si>
  <si>
    <t>VENC 14/11/2025</t>
  </si>
  <si>
    <t>LOJAS NOVAS 1487 - J C M NITEROI - N°314406 - – Colaborador</t>
  </si>
  <si>
    <t>LOJAS NOVAS 1496 - J C M NITEROI - N°155512 - VENC 15/10/2025 – Colaborador</t>
  </si>
  <si>
    <t>LOJAS NOVAS 1470 - J C M NITEROI - N°421923 - VENC 03/11/2025 – Colaborador</t>
  </si>
  <si>
    <t>LOJAS NOVAS 1497 - J C M NITEROI - N°155420 - VENC 13/10/2025 – Colaborador</t>
  </si>
  <si>
    <t>LOJAS NOVAS 1495 - J C M NITEROI - N°158111 - VENC 31/10/2025 – Colaborador</t>
  </si>
  <si>
    <t>LOJAS NOVAS 1428 - J C M NITEROI - N°155381 - VENC 13/10/2025 – Colaborador</t>
  </si>
  <si>
    <t>PORTA DE ENROLAR MATERIAL</t>
  </si>
  <si>
    <t>JCB</t>
  </si>
  <si>
    <t>VIRADA DE BANDEIRA 7061 - JCB - N°136 – Colaborador</t>
  </si>
  <si>
    <t>PORTA DE ENROLAR SERVIÇO</t>
  </si>
  <si>
    <t>VIRADA DE BANDEIRA 7061 - JCB - N°35 – Colaborador</t>
  </si>
  <si>
    <t>JCM</t>
  </si>
  <si>
    <t>4500870761 – Colaborador</t>
  </si>
  <si>
    <t>JUMP</t>
  </si>
  <si>
    <t>KLONNE</t>
  </si>
  <si>
    <t>23/09/2025</t>
  </si>
  <si>
    <t>RETROFIT 412 - KLONNE - N°402 - – Colaborador</t>
  </si>
  <si>
    <t>RETROFIT 838 - KLONNE - N°403 - – Colaborador</t>
  </si>
  <si>
    <t>RETROFIT 1186 - KLONNE - N°400 - – Colaborador</t>
  </si>
  <si>
    <t>RETROFIT 1219 - KLONNE - N°405 - – Colaborador</t>
  </si>
  <si>
    <t>KPI</t>
  </si>
  <si>
    <t>REGULATORIO (VISA) 154 - KPI - N°20284 – Colaborador</t>
  </si>
  <si>
    <t>5105874788    </t>
  </si>
  <si>
    <t>2025-02-04</t>
  </si>
  <si>
    <t>LAUDO DE RISCO 837 - KPI - N°20305 – Colaborador</t>
  </si>
  <si>
    <t>LAUDO DE RISCO 337 - KPI - N°20304 – Colaborador</t>
  </si>
  <si>
    <t>LAUDO DE RISCO 1221 - KPI - N°20352 – Colaborador</t>
  </si>
  <si>
    <t>LAUDO DE RISCO 636 - KPI - N°20346 – Colaborador</t>
  </si>
  <si>
    <t>LAUDO DE RISCO 7023 - KPI - N°20306 – Colaborador</t>
  </si>
  <si>
    <t>Re: LAUDO DE RISCO 7023 - KPI - N°20388 – Colaborador</t>
  </si>
  <si>
    <t>Re: LAUDO DE RISCO 837 - KPI - N°20389 – Colaborador</t>
  </si>
  <si>
    <t>adriano obras</t>
  </si>
  <si>
    <t>aguardando retorno adriano</t>
  </si>
  <si>
    <t>LAUDO DE RISCO 1225 - KPI - N°20387 – Colaborador</t>
  </si>
  <si>
    <t>LAUDO DE RISCO 305 - KPI - N°20361 – Colaborador</t>
  </si>
  <si>
    <t>LAUDO DE RISCO 533 - KPI - N°20386 – Colaborador</t>
  </si>
  <si>
    <t>LAUDO DE RISCO 1202 - KPI - N°20362 – Colaborador</t>
  </si>
  <si>
    <t>LAUDO DE RISCO 962 - KPI - N°20505 – Colaborador</t>
  </si>
  <si>
    <t>VIRADA DE BANDEIRA 7030 - KPI - N°20481 – Colaborador</t>
  </si>
  <si>
    <t>VIRADA DE BANDEIRA 7013 - KPI - N°20480 – Colaborador</t>
  </si>
  <si>
    <t>LAUDO DE RISCO 588 - KPI - N°20457 – Colaborador</t>
  </si>
  <si>
    <t>4500905591 – Colaborador</t>
  </si>
  <si>
    <t>VIRADA DE BANDEIRA 7013 - KPI - N°20573 - – Colaborador</t>
  </si>
  <si>
    <t>VIRADA DE BANDEIRA 7030 - KPI - N°20572 - – Colaborador</t>
  </si>
  <si>
    <t>LAUDO DE RISCO 383 - KPI - N°20568 - – Colaborador</t>
  </si>
  <si>
    <t>LAUDO DE RISCO 537 - KPI - N°20569 - – Colaborador</t>
  </si>
  <si>
    <t>Re: LAUDO DE RISCO 588 - KPI - N°20539 - – Colaborador</t>
  </si>
  <si>
    <t>aguardando aprovação pedido novaes</t>
  </si>
  <si>
    <t>LAUDO DE RISCO 636 - KPI - N°20567 - – Colaborador</t>
  </si>
  <si>
    <t>LAUDO DE RISCO 381 - KPI - N°20570 - – Colaborador</t>
  </si>
  <si>
    <t>VIRADA DE BANDEIRA 7013 - KPI - N°20864 - – Colaborador</t>
  </si>
  <si>
    <t>MISSÕES HIGIÊNCIAS CD BA - KPI - N°20824 - – Colaborador</t>
  </si>
  <si>
    <t>VIRADA DE BANDEIRA 7013 - KPI - N°20865 - – Colaborador</t>
  </si>
  <si>
    <t>LAUDO DE RISCO 588 - KPI - N°20770 - – Colaborador</t>
  </si>
  <si>
    <t>CADEIRA</t>
  </si>
  <si>
    <t>LBM</t>
  </si>
  <si>
    <t>PROJETO ESPECIAL 1485 - LBM - N°10996 – Colaborador</t>
  </si>
  <si>
    <t>PROJETO ESPECIAL 1485 - LBM - N°11004 – Colaborador</t>
  </si>
  <si>
    <t>5105867365    </t>
  </si>
  <si>
    <t>PONTOS DE VACINAÇÃO 52 - LBM - N°10617 – Colaborador</t>
  </si>
  <si>
    <t>verificar itens do pedido c nf</t>
  </si>
  <si>
    <t>Luminária</t>
  </si>
  <si>
    <t>LEMCA</t>
  </si>
  <si>
    <t>PROJETO ESPECIAL 1485 - LEMCA - N°55723 – Colaborador</t>
  </si>
  <si>
    <t>LOMBARDI &amp; VASCONCELLOS</t>
  </si>
  <si>
    <t>REGULATÓRIO 1414 - LOMBARDI &amp; VASCONCELLOS - N°871 - – Colaborador</t>
  </si>
  <si>
    <t>REGULATÓRIO 1414 - LOMBARDI &amp; VASCONCELLOS - N°872 - – Colaborador</t>
  </si>
  <si>
    <t>LUCIANO DA SILVA</t>
  </si>
  <si>
    <t>5105832157     </t>
  </si>
  <si>
    <t>06.626.253/1487-36</t>
  </si>
  <si>
    <t>VENC 06/11/2025 aguardando orçamento</t>
  </si>
  <si>
    <t>06.626.253/1510-10</t>
  </si>
  <si>
    <t>aguardando orç</t>
  </si>
  <si>
    <t>Re: LOJAS NOVAS 1505 - LUMICENTER - N°96131 - VENC 01/12/2025 – Colaborador</t>
  </si>
  <si>
    <t>VENC 13/11/2025</t>
  </si>
  <si>
    <t>VENC 29/11/2025</t>
  </si>
  <si>
    <t>Re: LOJAS NOVAS 1481 - LUMICENTER - N°87499 – Colaborador</t>
  </si>
  <si>
    <t>aninha</t>
  </si>
  <si>
    <t>reabri chamado dia 31.03</t>
  </si>
  <si>
    <t>Re: LOJAS NOVAS 1455 - LUMICENTER - N°86199 – Colaborador</t>
  </si>
  <si>
    <t>aguardando retorno ti (icms)</t>
  </si>
  <si>
    <t>VENC 27/11/2025</t>
  </si>
  <si>
    <t>Re: REVITALIZA 7485 - LUMICENTER - N°95402 - – Colaborador</t>
  </si>
  <si>
    <t xml:space="preserve">LOJAS NOVAS  1428 - LUMICENTER - N°93400 - </t>
  </si>
  <si>
    <t>23/10/2025</t>
  </si>
  <si>
    <t>LOJAS NOVAS 1476 - LUMICENTER - N°95045 - VENC 10/11/2025 – Colaborador</t>
  </si>
  <si>
    <t>LOJAS NOVAS 1427 - LUMICENTER - N°94550 - VENC 27/10/2025 – Colaborador</t>
  </si>
  <si>
    <t>5105827426    </t>
  </si>
  <si>
    <t>5105827429 </t>
  </si>
  <si>
    <t>2025-01-15</t>
  </si>
  <si>
    <t>LN 1432- LUMICENTER - Nº 86063 – Colaborador</t>
  </si>
  <si>
    <t xml:space="preserve">5105906119     </t>
  </si>
  <si>
    <t>Re: Re: LOJAS NOVAS 1480 - LUMICENTER - N°89503 – Colaborador</t>
  </si>
  <si>
    <t>5105982525 </t>
  </si>
  <si>
    <t>karenn</t>
  </si>
  <si>
    <t>erro SAP</t>
  </si>
  <si>
    <t>LOJAS NOVAS 1483 - LUMICENTER - N°89634 – Colaborador</t>
  </si>
  <si>
    <t>LOJAS NOVAS 1381 - LUMICENTER - N°88313 – Colaborador</t>
  </si>
  <si>
    <t>LOJAS NOVAS 1369 - LUMICENTER - N°90448 – Colaborador</t>
  </si>
  <si>
    <t>LOJAS NOVAS 52 - LUMICENTER - N°89951 – Colaborador</t>
  </si>
  <si>
    <t>LOJAS NOVAS 1483 - LUMICENTER - N°87157 – Colaborador</t>
  </si>
  <si>
    <t>LOJAS NOVAS 845 - LUMICENTER - N°89459 – Colaborador</t>
  </si>
  <si>
    <t>LOJAS NOVAS 1486 - LUMICENTER - N°89543 – Colaborador</t>
  </si>
  <si>
    <t>LOJAS NOVAS 1475 - LUMICENTER - N°90476 – Colaborador</t>
  </si>
  <si>
    <t>LOJAS NOVAS 1473 - LUMICENTER - N°88733 – Colaborador</t>
  </si>
  <si>
    <t>LAUDO DE RISCO 655 - LUMICENTER - N°90396 – Colaborador</t>
  </si>
  <si>
    <t>2025-06-10</t>
  </si>
  <si>
    <t>LOJAS NOVAS 1498 - LUMICENTER - N°91520 – Colaborador</t>
  </si>
  <si>
    <t>LAUDO DE RISCO 516 - LUMICENTER - N°90085 – Colaborador</t>
  </si>
  <si>
    <t>Re: LOJAS NOVAS 1439 - LUMICENTER - N°91617 – Colaborador</t>
  </si>
  <si>
    <t>felipe</t>
  </si>
  <si>
    <t>aguardando apoio</t>
  </si>
  <si>
    <t>LOJAS NOVAS 1489 - LUMICENTER - N°91291 – Colaborador</t>
  </si>
  <si>
    <t>LOJAS NOVAS 1459 - LUMICENTER - N°92241 - VENC 17/08/2025 – Colaborador</t>
  </si>
  <si>
    <t>VENC 17/08/2025</t>
  </si>
  <si>
    <t>Re: Re: Re: LOJAS NOVAS 1494 - LUMICENTER - N°91972 – Colaborador</t>
  </si>
  <si>
    <t>aguardando lançamento VENC 10/08/2025</t>
  </si>
  <si>
    <t>LOJAS NOVAS 911 - LUMICENTER - N°92115 – Colaborador</t>
  </si>
  <si>
    <t>Re: LOJAS NOVAS 1495 - LUMICENTER - N°92562 - VENC 28/08/2025 – Colaborador</t>
  </si>
  <si>
    <t>VENC 28/08/2025</t>
  </si>
  <si>
    <t>LOJAS NOVAS 1496 - LUMICENTER - N°92450 - VENC 25/08/2025 – Colaborador</t>
  </si>
  <si>
    <t>2025-08-08</t>
  </si>
  <si>
    <t>LAUDO DE RISCO 680 - LUMICENTER - N°92455 - VENC 25/08/2025 – Colaborador</t>
  </si>
  <si>
    <t>LAUDO DE RISCO 680 - LUMICENTER - N°91702 – Colaborador</t>
  </si>
  <si>
    <t>Re: LAUDO DE RISCO 276 - LUMICENTER - N°92063 - – Colaborador</t>
  </si>
  <si>
    <t>aguardando aprovação fernando</t>
  </si>
  <si>
    <t>VENC 14/08/2025</t>
  </si>
  <si>
    <t>Re: LAUDO DE RISCO 260 - LUMICENTER - N°92065 - – Colaborador</t>
  </si>
  <si>
    <t>LAUDO DE RISCO 937 - LUMICENTER - N°92072 - VENC 14/08/2025 – Colaborador</t>
  </si>
  <si>
    <t>LOJAS NOVAS 1500 - LUMICENTER - N°92799 - VENC 04/09/2025 – Colaborador</t>
  </si>
  <si>
    <t>aguardando ajuste - felipe, solicitei novamente</t>
  </si>
  <si>
    <t>LAUDO DE RISCO 1090 - LUMICENTER - N°92436 - VENC 24/08/2025 – Colaborador</t>
  </si>
  <si>
    <t>VENC 24/08/2025</t>
  </si>
  <si>
    <t>Re: Re: LOJAS NOVAS 1501 - LUMICENTER - N°92673 - VENC 31/08/2025 – Colaborador</t>
  </si>
  <si>
    <t>VENC 31/08/2025</t>
  </si>
  <si>
    <t>Re: LOJAS NOVAS 1497 - LUMICENTER - N°92180 - VENC 16/08/2025 – Colaborador</t>
  </si>
  <si>
    <t>csc lançamento</t>
  </si>
  <si>
    <t>VENC 16/08/2025</t>
  </si>
  <si>
    <t>aguardando saldo revitaliza</t>
  </si>
  <si>
    <t>LAUDO DE RISCO 63 - LUMICENTER - N°92916 - VENC 07/09/2025 – Colaborador</t>
  </si>
  <si>
    <t>VENC 07/09/2025</t>
  </si>
  <si>
    <t>LOJAS NOVAS 1470 - LUMICENTER - N°93664 - – Colaborador</t>
  </si>
  <si>
    <t>LAUDO DE RISCO 276 - LUMICENTER - N°93216 - VENC 18/09/2025 – Colaborador</t>
  </si>
  <si>
    <t>VENC 18/09/2025</t>
  </si>
  <si>
    <t>LOJAS NOVAS 1488 - LUMICENTER - N°93670 - VENC 29/09/2025 – Colaborador</t>
  </si>
  <si>
    <t>VENC 29/09/2025</t>
  </si>
  <si>
    <t>Re: LOJAS NOVAS 1428 - LUMICENTER - N°93400 - VENC 22/09/2025 – Colaborador</t>
  </si>
  <si>
    <t>verificar com andré</t>
  </si>
  <si>
    <t>VENC 22/09/2025</t>
  </si>
  <si>
    <t>Re: REVITALIZA 315 - LUMICENTER - N°93836 - VENC 06/10/2025 – Colaborador</t>
  </si>
  <si>
    <t>nota cnpj ef</t>
  </si>
  <si>
    <t>at material</t>
  </si>
  <si>
    <t>M C METAL CALC</t>
  </si>
  <si>
    <t>5105859060    </t>
  </si>
  <si>
    <t>LAUDO DE RISCO CD CD CE - M C METAL CALC - N°60 – Colaborador</t>
  </si>
  <si>
    <t>LAUDO DE RISCO CD CD CE - M C METAL CALC - N°61 – Colaborador</t>
  </si>
  <si>
    <t>LAUDO DE RISCO CD CD CE - M C METAL CALC - N°63 – Colaborador</t>
  </si>
  <si>
    <t>4500911922 – Colaborador</t>
  </si>
  <si>
    <t>LAUDO DE RISCO CD CD CE - M C METAL CALC - N°62 – Colaborador</t>
  </si>
  <si>
    <t>LAUDO DE RISCO CD CD CE - M&amp;E CONSTRUÇÕES - N° - – Colaborador</t>
  </si>
  <si>
    <t>LAUDO DE RISCO CD CD CE - M&amp;E CONSTRUÇÕES - N°282 - – Colaborador</t>
  </si>
  <si>
    <t>MESA 80x80</t>
  </si>
  <si>
    <t>MADE LAB</t>
  </si>
  <si>
    <t>MAGAZINE LILIANI</t>
  </si>
  <si>
    <t>2025-01-14</t>
  </si>
  <si>
    <t>5105862003    </t>
  </si>
  <si>
    <t>LOJAS NOVAS 1480 - MANDACARU - N°118 – Colaborador</t>
  </si>
  <si>
    <t>REVITALIZA 52 - MANDACARU - N°119 – Colaborador</t>
  </si>
  <si>
    <t>PROJETO ESPECIAL 1485 - MANDACARU - N°122 – Colaborador</t>
  </si>
  <si>
    <t>LOJAS NOVAS 1494 - MANDACARU - N°140 - – Colaborador</t>
  </si>
  <si>
    <t>REVITALIZA 741 - MANDACARU - N°135 - – Colaborador</t>
  </si>
  <si>
    <t>LAUDO DE RISCO 63 - MANDACARU - N°148 - – Colaborador</t>
  </si>
  <si>
    <t>REVITALIZA 52 - MANDACARU - N°145 - – Colaborador</t>
  </si>
  <si>
    <t>RECUPERAÇÃO TOTEM</t>
  </si>
  <si>
    <t>5105834883     </t>
  </si>
  <si>
    <t>COLETOR DE MEDICAMENTOS [LINHA BRANCA]</t>
  </si>
  <si>
    <t>METALFARMA</t>
  </si>
  <si>
    <t>PROJETO ESPECIAL 1485 - METALFARMA - N°59428 – Colaborador</t>
  </si>
  <si>
    <t>LOJAS NOVAS 1489 - METALFARMA - N°60007 - VENC 11/09/2025 – Colaborador</t>
  </si>
  <si>
    <t>VENC 11/09/2025</t>
  </si>
  <si>
    <t>LOJAS NOVAS 1487 - METALFARMA - N°60602 - VENC 01/11/2025 – Colaborador</t>
  </si>
  <si>
    <t>LOJAS NOVAS 1459 - METALFARMA - N°60005 - VENC 11/09/2025 – Colaborador</t>
  </si>
  <si>
    <t>LOJAS NOVAS 1496 - METALFARMA - N°60616 - VENC 01/11/2025 – Colaborador</t>
  </si>
  <si>
    <t>LOJAS NOVAS 1500 - METALFARMA - N°60603 - VENC 01/11/2025 – Colaborador</t>
  </si>
  <si>
    <t>LOJAS NOVAS 1470 - METALFARMA - N°60604 - VENC 01/11/2025 – Colaborador</t>
  </si>
  <si>
    <t>LOJAS NOVAS 1501 - METALFARMA - N°60622 - VENC 01/11/2025 – Colaborador</t>
  </si>
  <si>
    <t>LOJAS NOVAS 1488 - METALFARMA - N°60601 - VENC 01/11/2025 – Colaborador</t>
  </si>
  <si>
    <t>LOJAS NOVAS 1439 - COLETOR DE MEDICAMENTOS [LINHA BRANCA] - N°60006 - VENC 11/09/2025 – Colaborador</t>
  </si>
  <si>
    <t>LOJAS NOVAS 1495 - METAFARMA - N°60526 - VENC 24/10/2025 – Colaborador</t>
  </si>
  <si>
    <t>VENC 24/10/2025</t>
  </si>
  <si>
    <t>VENC 23/11/2025</t>
  </si>
  <si>
    <t>06.626.253/1512-81</t>
  </si>
  <si>
    <t>METRO QUADRADO</t>
  </si>
  <si>
    <t>LAUDO DE RISCO 680 - METRO QUADRADO - N°97 – Colaborador</t>
  </si>
  <si>
    <t>LAUDO DE RISCO 680 - METRO QUADRADO - N°102 – Colaborador</t>
  </si>
  <si>
    <t>LAUDO DE RISCO 220 - METRO QUADRADO - N°111 - – Colaborador</t>
  </si>
  <si>
    <t>REGULATÓRIO 1117 - METRO QUADRADO - N°100 - – Colaborador</t>
  </si>
  <si>
    <t xml:space="preserve">aguardando lançamento </t>
  </si>
  <si>
    <t>MINAS EQUIPAMENTOS</t>
  </si>
  <si>
    <t>29/32</t>
  </si>
  <si>
    <t>14.11.2025</t>
  </si>
  <si>
    <t>LONGARINA</t>
  </si>
  <si>
    <t>MOVEIS SAARA</t>
  </si>
  <si>
    <t>RESIZE 7190 - MOVEIS SAARA - N°7481 – Colaborador</t>
  </si>
  <si>
    <t>NEWENG ENGENHARIA</t>
  </si>
  <si>
    <t>PROJETO ESPECIAL CD PB - NEWENG ENGENHARIA - N°1000051 - – Colaborador</t>
  </si>
  <si>
    <t>PROJETO ESPECIAL CD PB - NEWENG ENGENHARIA - N°1000066 - – Colaborador</t>
  </si>
  <si>
    <t>PROJETO ESPECIAL CD PB - NEWENG ENGENHARIA - N°1000069 - – Colaborador</t>
  </si>
  <si>
    <t>OCM</t>
  </si>
  <si>
    <t>5105865485 </t>
  </si>
  <si>
    <t>5105834518     </t>
  </si>
  <si>
    <t>LOJAS NOVAS 1381 - OCM - N°19 – Colaborador</t>
  </si>
  <si>
    <t>LOJAS NOVAS 1381 - OCM - N°9 – Colaborador</t>
  </si>
  <si>
    <t>LOJAS NOVAS 1381 - OCM - N°45 - – Colaborador</t>
  </si>
  <si>
    <t>LOJAS NOVAS 1475 - OCM - N°31 – Colaborador</t>
  </si>
  <si>
    <t>LOJAS NOVAS 1475 - OCM - N°11 – Colaborador</t>
  </si>
  <si>
    <t>LOJAS NOVAS 1475 - OCM - N°27 – Colaborador</t>
  </si>
  <si>
    <t>LOJAS NOVAS 1475 - OCM - N°12 – Colaborador</t>
  </si>
  <si>
    <t>LOJAS NOVAS 1475 - OCM - N°25 – Colaborador</t>
  </si>
  <si>
    <t>LOJAS NOVAS 1473 - OCM - N°16 – Colaborador</t>
  </si>
  <si>
    <t>LOJAS NOVAS 1473 - OCM - N°10 – Colaborador</t>
  </si>
  <si>
    <t>OMEGA</t>
  </si>
  <si>
    <t>1130 (CORRETO É 1113)</t>
  </si>
  <si>
    <t>LOJAS NOVAS 1500 - OMEGA - N°882 – Colaborador</t>
  </si>
  <si>
    <t>LOJAS NOVAS 1500 - OMEGA - N°891 - – Colaborador</t>
  </si>
  <si>
    <t>LOJAS NOVAS 1500 - OMEGA - N°909 - – Colaborador</t>
  </si>
  <si>
    <t>LOJAS NOVAS 1500 - OMEGA - N°902 - – Colaborador</t>
  </si>
  <si>
    <t>Persianas</t>
  </si>
  <si>
    <t>paula ok</t>
  </si>
  <si>
    <t>Re: LOJAS NOVAS 1381 - PERSUN - N°131 – Colaborador</t>
  </si>
  <si>
    <t>aguardando pedido novo (novo ticket aberto em 30/04)</t>
  </si>
  <si>
    <t>LOJAS NOVAS 1464 - PERSUN - N°125 – Colaborador</t>
  </si>
  <si>
    <t>VENC 23/12/2025</t>
  </si>
  <si>
    <t>5105841900     </t>
  </si>
  <si>
    <t>5105841387    </t>
  </si>
  <si>
    <t>5105840484    </t>
  </si>
  <si>
    <t>5105839709    </t>
  </si>
  <si>
    <t>5105841557     </t>
  </si>
  <si>
    <t>5105839743    </t>
  </si>
  <si>
    <t>5105838994    </t>
  </si>
  <si>
    <t>5105838981    </t>
  </si>
  <si>
    <t>5105839713    </t>
  </si>
  <si>
    <t>5105838989    </t>
  </si>
  <si>
    <t>Re: LOJAS NOVAS 1476 - PERSUN - N°220 - VENC 28/11/2025 – Colaborador</t>
  </si>
  <si>
    <t>VENC 28/11/2025</t>
  </si>
  <si>
    <t>LOJAS NOVAS 1427 - PERSUN - N°222 - VENC 01/12/2025 – Colaborador</t>
  </si>
  <si>
    <t>Re: LOJAS NOVAS 1499 - PERSUN - N°229 - VENC 12/12/2025 – Colaborador</t>
  </si>
  <si>
    <t>VENC 12/12/2025</t>
  </si>
  <si>
    <t>Re: LOJAS NOVAS 1491 - PERSUN - N°231 - VENC 13/12/2025 – Colaborador</t>
  </si>
  <si>
    <t>VENC 13/12/2025</t>
  </si>
  <si>
    <t>VIRADA DE BANDEIRA 7061 - PERSUN - N°130 – Colaborador</t>
  </si>
  <si>
    <t>VIRADA DE BANDEIRA 7498 - PERSUN - N°129 – Colaborador</t>
  </si>
  <si>
    <t>VIRADA DE BANDEIRA 7087 - PERSUN - N°127 – Colaborador</t>
  </si>
  <si>
    <t>LOJAS NOVAS 1473 - PERSUN - N°134 – Colaborador</t>
  </si>
  <si>
    <t>4500867496</t>
  </si>
  <si>
    <t>LAUDO DE RISCO 238 - PERSUN - N°126 – Colaborador</t>
  </si>
  <si>
    <t>LOJAS NOVAS 1369 - PERSUN - N°157 – Colaborador</t>
  </si>
  <si>
    <t>VIRADA DE BANDEIRA 7356 - PERSUN - N°156 – Colaborador</t>
  </si>
  <si>
    <t>4500865801</t>
  </si>
  <si>
    <t>Re: VIRADA DE BANDEIRA 7398 - PERSUN - N°145 – Colaborador</t>
  </si>
  <si>
    <t>VIRADA DE BANDEIRA 7103 - PERSUN - N°148 – Colaborador</t>
  </si>
  <si>
    <t>4500865798</t>
  </si>
  <si>
    <t>VIRADA DE BANDEIRA 7103 - PERSUN - N°152 – Colaborador</t>
  </si>
  <si>
    <t>VIRADA DE BANDEIRA 7191 - PERSUN - N°150 – Colaborador</t>
  </si>
  <si>
    <t>VIRADA DE BANDEIRA 7425 - PERSUN - N°144 – Colaborador</t>
  </si>
  <si>
    <t>4500865806</t>
  </si>
  <si>
    <t>LOJAS NOVAS 1480 - PERSUN - N°138 – Colaborador</t>
  </si>
  <si>
    <t>4500865207</t>
  </si>
  <si>
    <t>LAUDO DE RISCO 900 - PERSUN - N°128 – Colaborador</t>
  </si>
  <si>
    <t>aguardando retorno, pedido ajustado</t>
  </si>
  <si>
    <t>VIRADA DE BANDEIRA 7435 - PERSUN - N°149 – Colaborador</t>
  </si>
  <si>
    <t>VIRADA DE BANDEIRA 7246 - PERSUN - N°154 – Colaborador</t>
  </si>
  <si>
    <t>VIRADA DE BANDEIRA 7171 - PERSUN - N°153 – Colaborador</t>
  </si>
  <si>
    <t>VIRADA DE BANDEIRA 7214 - PERSUN - N°151 – Colaborador</t>
  </si>
  <si>
    <t>VIRADA DE BANDEIRA 7053 - PERSUN - N°147 – Colaborador</t>
  </si>
  <si>
    <t>VIRADA DE BANDEIRA 7055 - PERSUN - N°146 – Colaborador</t>
  </si>
  <si>
    <t>VIRADA DE BANDEIRA 7265 - PERSUN - N°141 – Colaborador</t>
  </si>
  <si>
    <t>VIRADA DE BANDEIRA 7134 - PERSUN - N°142 – Colaborador</t>
  </si>
  <si>
    <t>Re: VIRADA DE BANDEIRA 7105 - PERSUN - N°143 – Colaborador</t>
  </si>
  <si>
    <t>persun (n atualizou - ti)</t>
  </si>
  <si>
    <t>LOJAS NOVAS 1486 - PERSUN - N°139 – Colaborador</t>
  </si>
  <si>
    <t>VIRADA DE BANDEIRA 7040 - PERSUN - N°155 – Colaborador</t>
  </si>
  <si>
    <t>Re: LAUDO DE RISCO 655 - PERSUN - N°163 – Colaborador</t>
  </si>
  <si>
    <t>LOJAS NOVAS 1475 - PERSUN - N°158 – Colaborador</t>
  </si>
  <si>
    <t>VIRADA DE BANDEIRA 7107 - PERSUN - N°159 – Colaborador</t>
  </si>
  <si>
    <t>Re: VIRADA DE BANDEIRA 7030 - PERSUN - N°167 – Colaborador</t>
  </si>
  <si>
    <t>adriano,felipe</t>
  </si>
  <si>
    <t>resolicitei apoio, aguardando retorno sup</t>
  </si>
  <si>
    <t>Re: Re: VIRADA DE BANDEIRA 7084 - PERSUN - N°165 – Colaborador</t>
  </si>
  <si>
    <t>aguardando retorno sup</t>
  </si>
  <si>
    <t>VIRADA DE BANDEIRA 7275 - PERSUN - N°166 – Colaborador</t>
  </si>
  <si>
    <t>VIRADA DE BANDEIRA 7243 - PERSUN - N°168 – Colaborador</t>
  </si>
  <si>
    <t>VIRADA DE BANDEIRA 7441 - PERSUN - N°164 – Colaborador</t>
  </si>
  <si>
    <t>VIRADA DE BANDEIRA 7114 - PERSUN - N°161 – Colaborador</t>
  </si>
  <si>
    <t>LOJAS NOVAS 911 - PERSUN - N°183 – Colaborador</t>
  </si>
  <si>
    <t>Re: Re: LOJAS NOVAS 1497 - PERSUN - N°188 - VENC 21/09/2025 – Colaborador</t>
  </si>
  <si>
    <t>aguardando ajuste - felipe</t>
  </si>
  <si>
    <t>VENC 21/09/2025</t>
  </si>
  <si>
    <t>LOJAS NOVAS 1496 - PERSUN - N°189 - VENC 21/09/2025 – Colaborador</t>
  </si>
  <si>
    <t>Re: VIRADA DE BANDEIRA 7260 - PERSUN - N°180 – Colaborador</t>
  </si>
  <si>
    <t>credito de aproveitamento</t>
  </si>
  <si>
    <t>LOJAS NOVAS 1494 - PERSUN - N°186 – Colaborador</t>
  </si>
  <si>
    <t>LOJAS NOVAS 1498 - PERSUN - N°175 – Colaborador</t>
  </si>
  <si>
    <t>LOJAS NOVAS 1489 - PERSUN - N°174 – Colaborador</t>
  </si>
  <si>
    <t>LAUDO DE RISCO 937 - PERSUN - N°179 – Colaborador</t>
  </si>
  <si>
    <t>LOJAS NOVAS 1439 - PERSUN - N°176 - VENC 23/08/2025 – Colaborador</t>
  </si>
  <si>
    <t>VENC 23/08/2025</t>
  </si>
  <si>
    <t>RESIZE 7190 - PERSUN - N°195 - VENC 04/10/2025 – Colaborador</t>
  </si>
  <si>
    <t>LOJAS NOVAS 1470 - PERSUN - N°198 - VENC 07/10/2025 – Colaborador</t>
  </si>
  <si>
    <t>VENC 07/10/2025</t>
  </si>
  <si>
    <t>LOJAS NOVAS 1501 - PERSUN - N°197 - VENC 07/10/2025 – Colaborador</t>
  </si>
  <si>
    <t>LOJAS NOVAS 1495 - PERSUN - N°194 - VENC 27/09/2025 – Colaborador</t>
  </si>
  <si>
    <t>VENC 27/09/2025</t>
  </si>
  <si>
    <t>LOJAS NOVAS 1428 - PERSUN - N°199 - VENC 07/10/2025 – Colaborador</t>
  </si>
  <si>
    <t>LAUDO DE RISCO 260 - PERSUN - N°182 – Colaborador</t>
  </si>
  <si>
    <t>LOJAS NOVAS 1488 - PERSUN - N°201 - VENC 20/10/2025 – Colaborador</t>
  </si>
  <si>
    <t>VIRADA DE BANDEIRA 7357 - PERSUN - N°172 - VENC 12/08/2025 – Colaborador</t>
  </si>
  <si>
    <t>VENC 12/08/2025</t>
  </si>
  <si>
    <t>VIRADA DE BANDEIRA 7363 - PERSUN - N°169 - VENC 12/08/2025 – Colaborador</t>
  </si>
  <si>
    <t>VIRADA DE BANDEIRA 7412 - PERSUN - N°171 - VENC 12/08/2025 – Colaborador</t>
  </si>
  <si>
    <t>Re: VIRADA DE BANDEIRA 7515 - PERSUN - N°170 - VENC 12/08/2025 – Colaborador</t>
  </si>
  <si>
    <t>aguardando ajuste sup - adriano</t>
  </si>
  <si>
    <t>LAUDO DE RISCO 315 - PERSUN - N°184 - VENC 08/09/2025 - solicitei apoio – Colaborador</t>
  </si>
  <si>
    <t>VENC 08/09/2025 - solicitei apoio</t>
  </si>
  <si>
    <t>LAUDO DE RISCO 186 - PERSUN - N°185 - VENC 13/09/2025 – Colaborador</t>
  </si>
  <si>
    <t>aguardando ajuste ti - chamado felipe</t>
  </si>
  <si>
    <t>VENC 13/09/2025</t>
  </si>
  <si>
    <t>Re: LOJAS NOVAS 1459 - PERSUN - N°190 - VENC 21/09/2025 – Colaborador</t>
  </si>
  <si>
    <t>chamado reaberto</t>
  </si>
  <si>
    <t>VIRADA DE BANDEIRA 7319 - PERSUN - N°173 - VENC 12/08/2025 – Colaborador</t>
  </si>
  <si>
    <t>VIRADA DE BANDEIRA 7319 - PERSUN - N°187 - VENC 20/09/2025 – Colaborador</t>
  </si>
  <si>
    <t>VENC 20/09/2025</t>
  </si>
  <si>
    <t>VIRADA DE BANDEIRA 7013 - PERSUN - N°196 - VENC 05/10/2025 – Colaborador</t>
  </si>
  <si>
    <t>VENC 05/10/2025</t>
  </si>
  <si>
    <t>LOJAS NOVAS 1500 - PERSUN - N°200 - VENC 11/10/2025 – Colaborador</t>
  </si>
  <si>
    <t>VENC 11/10/2025</t>
  </si>
  <si>
    <t>Re: VIRADA DE BANDEIRA 7389 - PERSUN - N°206 - VENC 01/11/2025 – Colaborador</t>
  </si>
  <si>
    <t>]2857992</t>
  </si>
  <si>
    <t>Re: VIRADA DE BANDEIRA 7374 - PERSUN - N°204 - VENC 01/11/2025 – Colaborador</t>
  </si>
  <si>
    <t>VIRADA DE BANDEIRA 7360 - PERSUN - N°205 - VENC 01/11/2025 – Colaborador</t>
  </si>
  <si>
    <t>VIRADA DE BANDEIRA 7057 - PERSUN - N°209 - VENC 03/11/2025 – Colaborador</t>
  </si>
  <si>
    <t>VIRADA DE BANDEIRA 7059 - PERSUN - N°207 - VENC 01/11/2025 – Colaborador</t>
  </si>
  <si>
    <t>Re: LOJAS NOVAS 1435 - PERSUN - N°215 - VENC 16/11/2025 – Colaborador</t>
  </si>
  <si>
    <t>solicitei apoio sup, solicitei novamente, paula</t>
  </si>
  <si>
    <t>VENC 16/11/2025</t>
  </si>
  <si>
    <t>Re: REVITALIZA 373 - PERSUN - N°219 - VENC 24/11/2025 – Colaborador</t>
  </si>
  <si>
    <t>ticket fechado pelo csc</t>
  </si>
  <si>
    <t>VENC 24/11/2025</t>
  </si>
  <si>
    <t>LOJAS NOVAS 1508 - PERSUN - N°211 - VENC 16/11/2025 – Colaborador</t>
  </si>
  <si>
    <t>LOJAS NOVAS 1502 - PERSUN - N°212 - VENC 16/11/2025 – Colaborador</t>
  </si>
  <si>
    <t>LOJAS NOVAS 1512 - PERSUN - N°216 - VENC 17/11/2025 – Colaborador</t>
  </si>
  <si>
    <t>VENC 17/11/2025</t>
  </si>
  <si>
    <t>LOJAS NOVAS 1504 - PERSUN - N°213 - VENC 16/11/2025 – Colaborador</t>
  </si>
  <si>
    <t>LOJAS NOVAS 1437 - PERSUN - N°218 - VENC 24/11/2025 – Colaborador</t>
  </si>
  <si>
    <t>LOJAS NOVAS 1487 - PERSUN - N°214 - VENC 16/11/2025 – Colaborador</t>
  </si>
  <si>
    <t>5105829766    </t>
  </si>
  <si>
    <t>5105829777    </t>
  </si>
  <si>
    <t>5105840049    </t>
  </si>
  <si>
    <t>suplementar 800</t>
  </si>
  <si>
    <t>VENC 01/12/2025 suplementado</t>
  </si>
  <si>
    <t>LAUDO DE RISCO MATRIZ</t>
  </si>
  <si>
    <t>PILOTIS</t>
  </si>
  <si>
    <t>LAUDO DE RISCO MATRIZ MATRIZ - PILOTIS - N°555 – Colaborador</t>
  </si>
  <si>
    <t>LAUDO DE RISCO MATRIZ MATRIZ - PILOTIS - N°631 - – Colaborador</t>
  </si>
  <si>
    <t>aguardando csc</t>
  </si>
  <si>
    <t>PLANAC</t>
  </si>
  <si>
    <t>LAUDO MATRIZ SALAS E EXAUSTÃO</t>
  </si>
  <si>
    <t>4500780149 </t>
  </si>
  <si>
    <t>5105837059    </t>
  </si>
  <si>
    <t>Obra_Laudo_Aditivo</t>
  </si>
  <si>
    <t>4500780154 </t>
  </si>
  <si>
    <t>5105838801    </t>
  </si>
  <si>
    <t>4500806793 </t>
  </si>
  <si>
    <t>00/01/1900</t>
  </si>
  <si>
    <t>4500806783 </t>
  </si>
  <si>
    <t>LAUDO DE RISCO 7478 - PLANAC - N°3940 – Colaborador</t>
  </si>
  <si>
    <t>LAUDO DE RISCO CD CD CE - PLANAC - N°3954 – Colaborador</t>
  </si>
  <si>
    <t>LAUDO DE RISCO CD CD CE - PLANAC - N°3951 – Colaborador</t>
  </si>
  <si>
    <t>LAUDO DE RISCO CD CD CE - PLANAC - N°3950 – Colaborador</t>
  </si>
  <si>
    <t>LAUDO DE RISCO CD CD CE - PLANAC - N°3949 – Colaborador</t>
  </si>
  <si>
    <t>VIRADA DE BANDEIRA 7103 - PLANAC - N°3941 – Colaborador</t>
  </si>
  <si>
    <t>2025-04-25</t>
  </si>
  <si>
    <t>pagar quando receber pedido</t>
  </si>
  <si>
    <t>VIRADA DE BANDEIRA 7103 - PLANAC - N°3955 – Colaborador</t>
  </si>
  <si>
    <t>VIRADA DE BANDEIRA 7189 - PLANAC - N°3942 – Colaborador</t>
  </si>
  <si>
    <t>VIRADA DE BANDEIRA 7189 - PLANAC - N°3956 – Colaborador</t>
  </si>
  <si>
    <t>VIRADA DE BANDEIRA 7191 - PLANAC - N°3943 – Colaborador</t>
  </si>
  <si>
    <t>VIRADA DE BANDEIRA 7191 - PLANAC - N°3957 – Colaborador</t>
  </si>
  <si>
    <t>VIRADA DE BANDEIRA 7356 - PLANAC - N°3944 – Colaborador</t>
  </si>
  <si>
    <t>VIRADA DE BANDEIRA 7356 - PLANAC - N°3958 – Colaborador</t>
  </si>
  <si>
    <t>VIRADA DE BANDEIRA 7398 - PLANAC - N°3948 – Colaborador</t>
  </si>
  <si>
    <t>VIRADA DE BANDEIRA 7398 - PLANAC - N°3962 – Colaborador</t>
  </si>
  <si>
    <t>VIRADA DE BANDEIRA 7425 - PLANAC - N°3946 – Colaborador</t>
  </si>
  <si>
    <t>VIRADA DE BANDEIRA 7425 - PLANAC - N°3960 – Colaborador</t>
  </si>
  <si>
    <t>VIRADA DE BANDEIRA 7435 - PLANAC - N°3967 – Colaborador</t>
  </si>
  <si>
    <t>VIRADA DE BANDEIRA 7435 - PLANAC - N°3961 – Colaborador</t>
  </si>
  <si>
    <t>LAUDO DE RISCO 7356 - PLANAC - N°3948 – Colaborador</t>
  </si>
  <si>
    <t>LAUDO DE RISCO 7356 - PLANAC - N°3959 – Colaborador</t>
  </si>
  <si>
    <t>LAUDO DE RISCO 655 - PLANAC - N°3963 – Colaborador</t>
  </si>
  <si>
    <t>LAUDO DE RISCO CD CD CE - PLANAC - N°3970 – Colaborador</t>
  </si>
  <si>
    <t>LAUDO DE RISCO 1 - PLANAC - N°3964 – Colaborador</t>
  </si>
  <si>
    <t>VIRADA DE BANDEIRA 7319 - PLANAC - N°3978 – Colaborador</t>
  </si>
  <si>
    <t>VIRADA DE BANDEIRA 7319 - PLANAC - N°3971 – Colaborador</t>
  </si>
  <si>
    <t>VIRADA DE BANDEIRA 7357 - PLANAC - N°3979 – Colaborador</t>
  </si>
  <si>
    <t>VIRADA DE BANDEIRA 7357 - PLANAC - N°3972 – Colaborador</t>
  </si>
  <si>
    <t>VIRADA DE BANDEIRA 7363 - PLANAC - N°3980 – Colaborador</t>
  </si>
  <si>
    <t>VIRADA DE BANDEIRA 7363 - PLANAC - N°3973 – Colaborador</t>
  </si>
  <si>
    <t>VIRADA DE BANDEIRA 7412 - PLANAC - N°3981 – Colaborador</t>
  </si>
  <si>
    <t>VIRADA DE BANDEIRA 7412 - PLANAC - N°3974 – Colaborador</t>
  </si>
  <si>
    <t>VIRADA DE BANDEIRA 7515 - PLANAC - N°3975 – Colaborador</t>
  </si>
  <si>
    <t>LAUDO DE RISCO 186 - PLANAC - N°3977 – Colaborador</t>
  </si>
  <si>
    <t>LAUDO DE RISCO 937 - PLANAC - N°3976 – Colaborador</t>
  </si>
  <si>
    <t>LAUDO DE RISCO 937 - PLANAC - N°3995 – Colaborador</t>
  </si>
  <si>
    <t>LAUDO DE RISCO 186 - PLANAC - N°3993 – Colaborador</t>
  </si>
  <si>
    <t>LAUDO DE RISCO 186 - PLANAC - N°3994 – Colaborador</t>
  </si>
  <si>
    <t>LAUDO DE RISCO CD CD GO - PLANAC - N°3999 - – Colaborador</t>
  </si>
  <si>
    <t>REVITALIZA 741 - PLANAC - N°4001 - – Colaborador</t>
  </si>
  <si>
    <t>VIRADA DE BANDEIRA 7103 - PLANAC - N°4009 - – Colaborador</t>
  </si>
  <si>
    <t>VIRADA DE BANDEIRA 7189 - PLANAC - N°4008 - – Colaborador</t>
  </si>
  <si>
    <t>VIRADA DE BANDEIRA 7191 - PLANAC - N°4007 - – Colaborador</t>
  </si>
  <si>
    <t>VIRADA DE BANDEIRA 7398 - PLANAC - N°4006 - – Colaborador</t>
  </si>
  <si>
    <t>VIRADA DE BANDEIRA 7425 - PLANAC - N°4005 - – Colaborador</t>
  </si>
  <si>
    <t>VIRADA DE BANDEIRA 7435 - PLANAC - N°4004 - – Colaborador</t>
  </si>
  <si>
    <t>VIRADA DE BANDEIRA 7356 - PLANAC - N°4003 - – Colaborador</t>
  </si>
  <si>
    <t>10NFS-VIRADA-PLANAC – Colaborador</t>
  </si>
  <si>
    <t>7NFS - PLANAC – Colaborador</t>
  </si>
  <si>
    <t>aguardando orç ajustado</t>
  </si>
  <si>
    <t>VIRADA DE BANDEIRA 7156 - PLANAC - N°4024 - – Colaborador</t>
  </si>
  <si>
    <t>SALA DE IMERSÃO</t>
  </si>
  <si>
    <t>SALA DE IMERSÃO 1 - PLANAC - N°4061 - – Colaborador</t>
  </si>
  <si>
    <t>5NFS-PLANAC – Colaborador</t>
  </si>
  <si>
    <t>8NFS-PLANAC-PEDIDOS APROVAÇÃO – Colaborador</t>
  </si>
  <si>
    <t>aprovação norberto</t>
  </si>
  <si>
    <t>MISSÕES HIGIÊNCIAS CD CE - PLANAC - N°4073 - VENC 18/11/2025 – Colaborador</t>
  </si>
  <si>
    <t>VIRADA DE BANDEIRA 7060 - PLANAC - N°4069 - – Colaborador</t>
  </si>
  <si>
    <t>VIRADA DE BANDEIRA 7161 - PLANAC - N°4070 - – Colaborador</t>
  </si>
  <si>
    <t>VIRADA DE BANDEIRA 7170 - PLANAC - N°4071 - – Colaborador</t>
  </si>
  <si>
    <t>VIRADA DE BANDEIRA 7187 - PLANAC - N°4072 - – Colaborador</t>
  </si>
  <si>
    <t>VIRADA DE BANDEIRA 7515 - PLANAC - N°3982 – Colaborador</t>
  </si>
  <si>
    <t>LAUDO DE RISCO 655 - PLANAC - N°3992 – Colaborador</t>
  </si>
  <si>
    <t>LAUDO DE RISCO CD CD CE - PLANAC - N°4000 - – Colaborador</t>
  </si>
  <si>
    <t>LAUDO DE RISCO CD CD CE - PLANAC - N°4027 - – Colaborador</t>
  </si>
  <si>
    <t>LAUDO DE RISCO CD CD CE - PLANAC - N°3965 – Colaborador</t>
  </si>
  <si>
    <t>LAUDO DE RISCO CD CD CE - PLANAC - N°3989 – Colaborador</t>
  </si>
  <si>
    <t>VIRADA DE BANDEIRA 7194 - PLANAC - N°4086 - – Colaborador</t>
  </si>
  <si>
    <t>não lançar [aguardar adriano]</t>
  </si>
  <si>
    <t>VIRADA DE BANDEIRA 7302 - PLANAC - N°4088 - – Colaborador</t>
  </si>
  <si>
    <t>VIRADA DE BANDEIRA 7402 - PLANAC - N°4090 - – Colaborador</t>
  </si>
  <si>
    <t>VIRADA DE BANDEIRA 7381 - PLANAC - N°4089 - – Colaborador</t>
  </si>
  <si>
    <t>VIRADA DE BANDEIRA 7078 - PLANAC - N°4080 - – Colaborador</t>
  </si>
  <si>
    <t>VIRADA DE BANDEIRA 7045 - PLANAC - N°4081 - – Colaborador</t>
  </si>
  <si>
    <t>Re: VIRADA DE BANDEIRA 7054 - PLANAC - N°4046 - – Colaborador</t>
  </si>
  <si>
    <t>VIRADA DE BANDEIRA 7132 - PLANAC - N°4083 - – Colaborador</t>
  </si>
  <si>
    <t>VIRADA DE BANDEIRA 7174 - PLANAC - N°4084 - – Colaborador</t>
  </si>
  <si>
    <t>VIRADA DE BANDEIRA 7041 - PLANAC - N°4094 - – Colaborador</t>
  </si>
  <si>
    <t>VIRADA DE BANDEIRA 7050 - PLANAC - N°4095 - – Colaborador</t>
  </si>
  <si>
    <t>MISSÕES HIGIÊNCIAS CD CE - PLANAC - N°4099 - – Colaborador</t>
  </si>
  <si>
    <t>5105828345    </t>
  </si>
  <si>
    <t>5105828409    </t>
  </si>
  <si>
    <t>5105828337    </t>
  </si>
  <si>
    <t>5105828306    </t>
  </si>
  <si>
    <t>5105828275    </t>
  </si>
  <si>
    <t>5105828288    </t>
  </si>
  <si>
    <t>5105828358    </t>
  </si>
  <si>
    <t>LAUDO DE RISCO 881 - PLANORC - N°5639 – Colaborador</t>
  </si>
  <si>
    <t>PROJECTUS ENGENHARIA</t>
  </si>
  <si>
    <t>LAUDO DE RISCO 63 - PROJECTUS ENGENHARIA - N°333 – Colaborador</t>
  </si>
  <si>
    <t>PRONEON</t>
  </si>
  <si>
    <t>2024-12-13</t>
  </si>
  <si>
    <t>VIRADA DE BANDEIRA 7103 - PRONEON - N°3072 – Colaborador</t>
  </si>
  <si>
    <t>VIRADA DE BANDEIRA 7189 - PRONEON - N°3073 – Colaborador</t>
  </si>
  <si>
    <t>VIRADA DE BANDEIRA 7435 - PRONEON - N°3074 – Colaborador</t>
  </si>
  <si>
    <t>VIRADA DE BANDEIRA 7171 - PRONEON - N°3070 – Colaborador</t>
  </si>
  <si>
    <t>VIRADA DE BANDEIRA 7214 - PRONEON - N°3068 – Colaborador</t>
  </si>
  <si>
    <t>VIRADA DE BANDEIRA 7265 - PRONEON - N°3069 – Colaborador</t>
  </si>
  <si>
    <t>LOJAS NOVAS 845 - PRONEON - N°3065 – Colaborador</t>
  </si>
  <si>
    <t xml:space="preserve">5105926147   </t>
  </si>
  <si>
    <t>LOJAS NOVAS 1486 - PRONEON - N°3080 – Colaborador</t>
  </si>
  <si>
    <t>LAUDO DE RISCO 655 - PRONEON - N°3063 – Colaborador</t>
  </si>
  <si>
    <t>VIRADA DE BANDEIRA 7040 - PRONEON - N°3076 – Colaborador</t>
  </si>
  <si>
    <t>2025-06-02</t>
  </si>
  <si>
    <t>AGUARDANDO ORÇAMENTO</t>
  </si>
  <si>
    <t>LOJAS NOVAS 1475 - PRONEON - N°3093 – Colaborador</t>
  </si>
  <si>
    <t>LAUDO DE RISCO 1090 - PRONEON - N°3087 – Colaborador</t>
  </si>
  <si>
    <t>VIRADA DE BANDEIRA 7243 - PRONEON - N°3098 – Colaborador</t>
  </si>
  <si>
    <t>VIRADA DE BANDEIRA 7319 - PRONEON - N°3090 – Colaborador</t>
  </si>
  <si>
    <t>VIRADA DE BANDEIRA 7357 - PRONEON - N°3092 – Colaborador</t>
  </si>
  <si>
    <t>VIRADA DE BANDEIRA 7363 - PRONEON - N°3089 – Colaborador</t>
  </si>
  <si>
    <t>VIRADA DE BANDEIRA 7412 - PRONEON - N°3091 – Colaborador</t>
  </si>
  <si>
    <t>VIRADA DE BANDEIRA 7515 - PRONEON - N°3088 – Colaborador</t>
  </si>
  <si>
    <t>alana</t>
  </si>
  <si>
    <t>VIRADA DE BANDEIRA 7109 - PRONEON - N°3096 – Colaborador</t>
  </si>
  <si>
    <t>LOJAS NOVAS 1439 - PRONEON - N°3107 – Colaborador</t>
  </si>
  <si>
    <t>LOJAS NOVAS 911 - PRONEON - N°3106 – Colaborador</t>
  </si>
  <si>
    <t>LAUDO DE RISCO 186 - PRONEON - N°3113 – Colaborador</t>
  </si>
  <si>
    <t>LAUDO DE RISCO 937 - PRONEON - N°3112 – Colaborador</t>
  </si>
  <si>
    <t>2025-07-21</t>
  </si>
  <si>
    <t>VIRADA DE BANDEIRA 7260 - PRONEON - N°3100 – Colaborador</t>
  </si>
  <si>
    <t>LOJAS NOVAS 1369 - PRONEON - N°3105 – Colaborador</t>
  </si>
  <si>
    <t>LOJAS NOVAS 1498 - PRONEON - N°3108 – Colaborador</t>
  </si>
  <si>
    <t>LAUDO DE RISCO 315 - PRONEON - N°3111 – Colaborador</t>
  </si>
  <si>
    <t>LOJAS NOVAS 1496 - PRONEON - N°3120 - – Colaborador</t>
  </si>
  <si>
    <t>LOJAS NOVAS 1459 - PRONEON - N°3119 - – Colaborador</t>
  </si>
  <si>
    <t>LOJAS NOVAS 1428 - PRONEON - N°3123 - – Colaborador</t>
  </si>
  <si>
    <t>REVITALIZA 373 - PRONEON - N°20 - – Colaborador</t>
  </si>
  <si>
    <t>VIRADA DE BANDEIRA 7360 - PRONEON - N°15 - – Colaborador</t>
  </si>
  <si>
    <t>VIRADA DE BANDEIRA 7389 - PRONEON - N°13 - – Colaborador</t>
  </si>
  <si>
    <t>VIRADA DE BANDEIRA 7374 - PRONEON - N°14 - – Colaborador</t>
  </si>
  <si>
    <t>VIRADA DE BANDEIRA 7059 - PRONEON - N°16 - – Colaborador</t>
  </si>
  <si>
    <t>VIRADA DE BANDEIRA 7302 - PRONEON - N°17 - – Colaborador</t>
  </si>
  <si>
    <t>Re: VIRADA DE BANDEIRA 7402 - PRONEON - N°18 - – Colaborador</t>
  </si>
  <si>
    <t>pedido aprovado</t>
  </si>
  <si>
    <t>REAL SOLUTIONS</t>
  </si>
  <si>
    <t>REGULATORIO (VISA) 55 - REAL SOLUTIONS - N°309 – Colaborador</t>
  </si>
  <si>
    <t xml:space="preserve">5105906733     </t>
  </si>
  <si>
    <t>REGULATÓRIO 139 - REAL SOLUTIONS - N°1008 - – Colaborador</t>
  </si>
  <si>
    <t>4500868909 </t>
  </si>
  <si>
    <t>REGULATORIO 664 - REAL SOLUTIONS - N°686 – Colaborador</t>
  </si>
  <si>
    <t>REGULATORIO (VISA) 349 - REAL SOLUTIONS - N°366 – Colaborador</t>
  </si>
  <si>
    <t>real solutions</t>
  </si>
  <si>
    <t>PUFF</t>
  </si>
  <si>
    <t>RESOLVE SUPRIMENTOS</t>
  </si>
  <si>
    <t>https://portaldeservicos.pmenos.com.br/hc/pt-br/requests/3048729?content_type=request</t>
  </si>
  <si>
    <r>
      <t>Forma de pagamento:</t>
    </r>
    <r>
      <rPr>
        <sz val="12"/>
        <color rgb="FF242424"/>
        <rFont val="Aptos"/>
        <family val="2"/>
      </rPr>
      <t> 50% de adiantamento e 50% do dia 27/11/2025</t>
    </r>
    <r>
      <rPr>
        <u/>
        <sz val="12"/>
        <color rgb="FF242424"/>
        <rFont val="Aptos"/>
        <family val="2"/>
      </rPr>
      <t>. Podem programar um pgto para 7 dias e um para dia 27/11, por gentileza?</t>
    </r>
  </si>
  <si>
    <t>https://portaldeservicos.pmenos.com.br/hc/pt-br/requests/3048735?content_type=request</t>
  </si>
  <si>
    <t>https://portaldeservicos.pmenos.com.br/hc/pt-br/requests/3048737?content_type=request</t>
  </si>
  <si>
    <t>https://portaldeservicos.pmenos.com.br/hc/pt-br/requests/3048741?content_type=request</t>
  </si>
  <si>
    <t>https://portaldeservicos.pmenos.com.br/hc/pt-br/requests/3048748?content_type=request</t>
  </si>
  <si>
    <t>TAPUME</t>
  </si>
  <si>
    <t>RIOMAR FORTALEZA</t>
  </si>
  <si>
    <t>RIOMAR RECIFE</t>
  </si>
  <si>
    <t>Pedido Criado</t>
  </si>
  <si>
    <t>1800/1816</t>
  </si>
  <si>
    <t>SOLUCOES CLIMATIZACAO</t>
  </si>
  <si>
    <t>Re: LAUDO DE RISCO 260 - SOLUCOES CLIMATIZACAO - N°1800 - – Colaborador</t>
  </si>
  <si>
    <t>SPRINGER</t>
  </si>
  <si>
    <t>LOJAS NOVAS 1494 - SPRINGER - N°30804 – Colaborador</t>
  </si>
  <si>
    <t>LOJAS NOVAS 1494 - SPRINGER - N°236321 – Colaborador</t>
  </si>
  <si>
    <t>LOJAS NOVAS 1437 - SPRINGER - N°238203 - VENC 25/11/2025 – Colaborador</t>
  </si>
  <si>
    <t>LOJAS NOVAS 1508 - SPRINGER - N°238477 - VENC 05/12/2025 – Colaborador</t>
  </si>
  <si>
    <t>LOJAS NOVAS 1497 - SPRINGER - N°236322 – Colaborador</t>
  </si>
  <si>
    <t>ABRIGO RESIDUAL</t>
  </si>
  <si>
    <t>TANULIO</t>
  </si>
  <si>
    <t>LAUDO DE RISCO 137 - TANULIO - N°183 – Colaborador</t>
  </si>
  <si>
    <t>VISA 271 - TANULIO - N°273 - – Colaborador</t>
  </si>
  <si>
    <t>LAUDO DE RISCO 271 - TANULIO - N°274 - – Colaborador</t>
  </si>
  <si>
    <t>LAUDO DE RISCO 271 - TANULIO - N°182 – Colaborador</t>
  </si>
  <si>
    <t>VIRADA DE BANDEIRA 7061 - TCF - N°5186 – Colaborador</t>
  </si>
  <si>
    <t>Re: VIRADA DE BANDEIRA 7087 - TCF - N°5188 – Colaborador</t>
  </si>
  <si>
    <t>Re: VIRADA DE BANDEIRA 7198 - TCF - N°5189 – Colaborador</t>
  </si>
  <si>
    <t>5105838216     </t>
  </si>
  <si>
    <t>5105837013    </t>
  </si>
  <si>
    <t>LAUDO DE RISCO 1138 - TCF - N°80 – Colaborador</t>
  </si>
  <si>
    <t>VIRADA DE BANDEIRA 7087 - TCF - N°81 – Colaborador</t>
  </si>
  <si>
    <t>Re: VIRADA DE BANDEIRA 7107 - TCF - N°5264 – Colaborador</t>
  </si>
  <si>
    <t>VIRADA DE BANDEIRA 7246 - TCF - N°5297 – Colaborador</t>
  </si>
  <si>
    <t>VIRADA DE BANDEIRA 7055 - TCF - N°5296 – Colaborador</t>
  </si>
  <si>
    <t>faltando saldo</t>
  </si>
  <si>
    <t>VIRADA DE BANDEIRA 7055 - TCF - N°5263 – Colaborador</t>
  </si>
  <si>
    <t>VIRADA DE BANDEIRA 7013 - TCF - N°7371 – Colaborador</t>
  </si>
  <si>
    <t>VIRADA DE BANDEIRA 7030 - TCF - N°7372 – Colaborador</t>
  </si>
  <si>
    <t>VIRADA DE BANDEIRA 7084 - TCF - N°7373 – Colaborador</t>
  </si>
  <si>
    <t>LOJAS NOVAS 1497 - TCF - N°8733 - VENC 21/09/2025 – Colaborador</t>
  </si>
  <si>
    <t>LOJAS NOVAS 1495 - TCF - N°8734 - VENC 21/09/2025 – Colaborador</t>
  </si>
  <si>
    <t>VIRADA DE BANDEIRA 7030 - TCF - N°4707 - – Colaborador</t>
  </si>
  <si>
    <t>2025-08-07</t>
  </si>
  <si>
    <t>VENC 20/11/2025</t>
  </si>
  <si>
    <t>LOJAS NOVAS 1501 - TCF - N°8774 - VENC 09/10/2025 – Colaborador</t>
  </si>
  <si>
    <t>VENC 09/10/2025</t>
  </si>
  <si>
    <t>Re: LOJAS NOVAS 1488 - TCF - N°8817 - – Colaborador</t>
  </si>
  <si>
    <t>VENC 22/10/2025</t>
  </si>
  <si>
    <t>VIRADA DE BANDEIRA 7084 - TCF - N°4815 - – Colaborador</t>
  </si>
  <si>
    <t>Re: LOJAS NOVAS 1508 - TCF - N°8826 – Colaborador</t>
  </si>
  <si>
    <t>5105832299     </t>
  </si>
  <si>
    <t>LOJAS NOVAS 1473 - TCF - N°5248 – Colaborador</t>
  </si>
  <si>
    <t>aguardando adriano ajustar pedido</t>
  </si>
  <si>
    <t>77(78 nova nota)</t>
  </si>
  <si>
    <t>wiliam</t>
  </si>
  <si>
    <t>GERADOR</t>
  </si>
  <si>
    <t>TOYAMA</t>
  </si>
  <si>
    <t>RETROFIT 328 - TOYAMA - N°164398 – Colaborador</t>
  </si>
  <si>
    <t>RETROFIT 382 - A DEFINIR - N°164396 – Colaborador</t>
  </si>
  <si>
    <t>RETROFIT 412 - TOYAMA - N°164404 – Colaborador</t>
  </si>
  <si>
    <t>RETROFIT 829 - TOYAMA - N°164395 – Colaborador</t>
  </si>
  <si>
    <t>RETROFIT 838 - TOYAMA - N°164394 – Colaborador</t>
  </si>
  <si>
    <t>RETROFIT 1186 - TOYAMA - N°164390 – Colaborador</t>
  </si>
  <si>
    <t>RETROFIT 1219 - TOYAMA - N°164393 – Colaborador</t>
  </si>
  <si>
    <t>RETROFIT 1235 - TOYAMA - N°164392 – Colaborador</t>
  </si>
  <si>
    <t>RETROFIT 1258 - TOYAMA - N°164391 – Colaborador</t>
  </si>
  <si>
    <t>TRIACON</t>
  </si>
  <si>
    <t>5105832286     </t>
  </si>
  <si>
    <t>VITRINE</t>
  </si>
  <si>
    <t>LOJAS NOVAS 1464 - VITRINE - N°2527 – Colaborador</t>
  </si>
  <si>
    <t>LAUDO DE RISCO 271 - - N°265 - – Colaborador</t>
  </si>
  <si>
    <t>][]</t>
  </si>
  <si>
    <t>[]</t>
  </si>
  <si>
    <t>[][]</t>
  </si>
  <si>
    <t>[']</t>
  </si>
  <si>
    <t>[[[[[[[[[[[[[[[[[[[[[[[[[[[[[[[[[[[]]]]]]</t>
  </si>
  <si>
    <t>//////</t>
  </si>
  <si>
    <t>ENXOVAL</t>
  </si>
  <si>
    <t>CLIMATIZAÇÃO</t>
  </si>
  <si>
    <t>COLETOR DE RESIDUOS</t>
  </si>
  <si>
    <t>REGULATÓRIO (VISA)</t>
  </si>
  <si>
    <t>#873124</t>
  </si>
  <si>
    <t>cancelado por pendencia(reenviado)</t>
  </si>
  <si>
    <t>no prazo</t>
  </si>
  <si>
    <t>#885008</t>
  </si>
  <si>
    <t>#882324</t>
  </si>
  <si>
    <t>REGULATORIO (VISA)</t>
  </si>
  <si>
    <t>REGULATORIO (VISA) 929 - HMY - N°74766 – Colaborador</t>
  </si>
  <si>
    <t>aguardando produto chegar</t>
  </si>
  <si>
    <t>carlos henrique</t>
  </si>
  <si>
    <t>E-MAIL</t>
  </si>
  <si>
    <t>contato@criharengenharia.com</t>
  </si>
  <si>
    <t>engenhariacarmeli@gmail.com</t>
  </si>
  <si>
    <t>gm@gmeloengenharia.com</t>
  </si>
  <si>
    <t>dwaarnaldo@gmail.com</t>
  </si>
  <si>
    <t>financeiro@planac.eng.br</t>
  </si>
  <si>
    <t>adm@proneon.com.br</t>
  </si>
  <si>
    <t>financeiro@chiancaconstrucoes.com.br</t>
  </si>
  <si>
    <t>financeiro@kpi.adm.br</t>
  </si>
  <si>
    <t>thiago@ocm.eng.br</t>
  </si>
  <si>
    <t>ester.lumicenter@outlook.com</t>
  </si>
  <si>
    <t>fabiana@protsun.com.br</t>
  </si>
  <si>
    <t>financeiro@equilibraengenharia.com.br</t>
  </si>
  <si>
    <t>nfe@alvok.com.br; carina.oliveira@alvok.com.br</t>
  </si>
  <si>
    <t>etec.tecnicasconstrutivas@gmail.com</t>
  </si>
  <si>
    <t>4500995995 </t>
  </si>
  <si>
    <t>Re: LOJAS NOVAS 1470 - TCF - N°8775 - VENC 20/11/2025 – Colaborador</t>
  </si>
  <si>
    <t>Re: LOJAS NOVAS 1501 - AUTOPEL - N°947576 - – Colaborador</t>
  </si>
  <si>
    <t>Re: LOJAS NOVAS 1495 - AUTOPEL - N°933155 - – Colaborador</t>
  </si>
  <si>
    <t>Re: LOJAS NOVAS 1500 - AUTOPEL - N°945532 - – Colaborador</t>
  </si>
  <si>
    <t>Re: LOJAS NOVAS 1487 - AUTOPEL - N°945092 - – Colaborador</t>
  </si>
  <si>
    <t>aprovado</t>
  </si>
  <si>
    <t>Re: LOJAS NOVAS 1488 - AUTOPEL - N°947489 - – Colaborador</t>
  </si>
  <si>
    <t>paula - ajustar o forn</t>
  </si>
  <si>
    <t>henrique abriu chamado</t>
  </si>
  <si>
    <t>Re: LOJAS NOVAS 1435 - AUTOPEL - N°962775 - – Colaborador</t>
  </si>
  <si>
    <t>Re: LOJAS NOVAS 1504 - LUMICENTER - N°50019 - nota cnpj ef – Colaborador</t>
  </si>
  <si>
    <t>Re: LOJAS NOVAS 1513 - PERSUN - N°221 - VENC 01/12/2025 – Colaborador</t>
  </si>
  <si>
    <t>Re: LOJAS NOVAS 1491 - ALVO - K [proc ener] - N°6427 - – Colaborador</t>
  </si>
  <si>
    <t>manoel</t>
  </si>
  <si>
    <t>Re: LOJAS NOVAS 1506 - ALVO - K [exec ener] - N°6437 - – Colaborador</t>
  </si>
  <si>
    <t>Re: MISSOES HIGIENICAS CD 02 CD GO - MINAS EQUIPAMENTOS - N°28 - – Colaborador</t>
  </si>
  <si>
    <t>28/36</t>
  </si>
  <si>
    <t>verificar c adriano</t>
  </si>
  <si>
    <t>EXPANSAO BANHEIROS MATRIZ 1 - CARMELI - N°395 - – Colaborador</t>
  </si>
  <si>
    <t>0010024166</t>
  </si>
  <si>
    <t>suplementar 200</t>
  </si>
  <si>
    <t>VENC 30/12/2025</t>
  </si>
  <si>
    <t>Coluna2</t>
  </si>
  <si>
    <t>Re: LOJAS NOVAS 1505 - HMY - N°100473 - VENC 01/12/2025 – Colaborador</t>
  </si>
  <si>
    <t>Re: LOJAS NOVAS 1427 - HMY - N°100311 - VENC 01/12/2025 – Colaborador</t>
  </si>
  <si>
    <t>Re: LOJAS NOVAS 1427 - HMY - N°100310 - VENC 01/12/2025 – Colaborador</t>
  </si>
  <si>
    <t>Re: LAUDO DE RISCO CD CD CE - CHIANCA - N°1038 - – Colaborador</t>
  </si>
  <si>
    <t>Re: LAUDO DE RISCO CD CD CE - CHIANCA - N°1040 - – Colaborador</t>
  </si>
  <si>
    <t>Re: LOJAS NOVAS 585 - PERSUN - N°254 - VENC 01/12/2025 – Colaborador</t>
  </si>
  <si>
    <t>Re: VIRADA DE BANDEIRA 7132 - PERSUN - N°237 - VENC 01/12/2025 – Colaborador</t>
  </si>
  <si>
    <t>Re: VIRADA DE BANDEIRA 7126 - TCF - N°10523 - VENC 20/11/2025 – Colaborador</t>
  </si>
  <si>
    <t>CE2</t>
  </si>
  <si>
    <t>CE</t>
  </si>
  <si>
    <t>MG</t>
  </si>
  <si>
    <t>PA</t>
  </si>
  <si>
    <t>PE</t>
  </si>
  <si>
    <t>ESPREGUIÇADEIRA</t>
  </si>
  <si>
    <t>SOMBRELIS</t>
  </si>
  <si>
    <t>solicitar orç</t>
  </si>
  <si>
    <t>4501013799 </t>
  </si>
  <si>
    <t>suplementar 1200</t>
  </si>
  <si>
    <t>aguardando orçamento, aguardando retorno adriano</t>
  </si>
  <si>
    <t>LAUDO DE RISCO CD CD CE - EQUILIBRA - N°1102 - – Colaborador</t>
  </si>
  <si>
    <t>VENC 31/01/2026</t>
  </si>
  <si>
    <t>VENC 26/01/2026</t>
  </si>
  <si>
    <t>VENC 20/01/2026</t>
  </si>
  <si>
    <t>att mat</t>
  </si>
  <si>
    <t>VENC 16/01/2026</t>
  </si>
  <si>
    <t>VENC 29/01/2026</t>
  </si>
  <si>
    <t>VENC 28/12/2025</t>
  </si>
  <si>
    <t xml:space="preserve">VENC 18/01/2025 - aguardando orç </t>
  </si>
  <si>
    <t>VENC 18/01/2026</t>
  </si>
  <si>
    <t>VENC 18/01/2026 - aguardando orç</t>
  </si>
  <si>
    <t>Re: LOJAS NOVAS 1461 - HTB - N°15402 - – Colaborador</t>
  </si>
  <si>
    <t>VENC 18/01/2026aguardando orç</t>
  </si>
  <si>
    <t>LAUDO ESTRUTURAL</t>
  </si>
  <si>
    <t>B L CONSTRUCAO</t>
  </si>
  <si>
    <t>Re: LOJAS NOVAS 1502 - CARRIER - N°137941 - VENC 05/12/2025 – Colaborador</t>
  </si>
  <si>
    <t>LOJAS NOVAS 1489 - ALVO - K [exec ener] - N°6162 – Colaborador</t>
  </si>
  <si>
    <t>LOJAS NOVAS 1475 - OCM - N° - – Colaborador</t>
  </si>
  <si>
    <t>LOJAS NOVAS 1482 - DWA - N°1583 - – Colaborador</t>
  </si>
  <si>
    <t>LOJAS NOVAS 1508 - METALFARMA - N°61423 - VENC 23/11/2025 – Colaborador</t>
  </si>
  <si>
    <t>VENC 19/01/2026</t>
  </si>
  <si>
    <t>VENC 19/02/2026</t>
  </si>
  <si>
    <t>Re: LOJAS NOVAS 1499 - CAETE - N°611 - – Colaborador</t>
  </si>
  <si>
    <t>Re: Re: LOJAS NOVAS 1492 - METALFARMA - N°62321 - VENC 01/12/2025 – Colaborador</t>
  </si>
  <si>
    <t>Re: LOJAS NOVAS 1505 - CAETE - N°607 - – Colaborador</t>
  </si>
  <si>
    <t>VENC 05/01/2026</t>
  </si>
  <si>
    <t>VENC 24/01/2026</t>
  </si>
  <si>
    <t>ESPECIAIS</t>
  </si>
  <si>
    <t>VENC 02/02/2026</t>
  </si>
  <si>
    <t>VENC 09/03/2026</t>
  </si>
  <si>
    <t>paula fez pedido novo</t>
  </si>
  <si>
    <t>suplementar 58k</t>
  </si>
  <si>
    <t>suplementar 51.600</t>
  </si>
  <si>
    <t>suplementar 125k</t>
  </si>
  <si>
    <t>4501003411 </t>
  </si>
  <si>
    <t>VENC 15/01/2026</t>
  </si>
  <si>
    <t>VIRADA DE BANDEIRA 7189 - HMY - N°99985 - – Colaborador</t>
  </si>
  <si>
    <t>Re: Re: LOJAS NOVAS 1487 - TCF - N°10244 - – Colaborador</t>
  </si>
  <si>
    <t>hmy nota incorreta - email enviado pela paula</t>
  </si>
  <si>
    <t>Re: LOJAS NOVAS 1516 - HMY - N°101410 - – Colaborador</t>
  </si>
  <si>
    <t>VENC 09/02/2026</t>
  </si>
  <si>
    <t>VENC 29/12/2025</t>
  </si>
  <si>
    <t>0010024282</t>
  </si>
  <si>
    <t>aguardando retorno, pedido ajustado, permanece com erro</t>
  </si>
  <si>
    <t>fazer em 26</t>
  </si>
  <si>
    <t>06.626.253/1516-05</t>
  </si>
  <si>
    <t>06.626.253/1513-62</t>
  </si>
  <si>
    <t>valor dif</t>
  </si>
  <si>
    <t>Re: PROJETO ESPECIAL CD PB - HTB - N°15449 - – Colaborador</t>
  </si>
  <si>
    <t>aguardando nf - hmy</t>
  </si>
  <si>
    <t>MISSOES HIGIENICAS CD 02 CD GO - MINAS EQUIPAMENTOS - N°39 - – Colaborador</t>
  </si>
  <si>
    <t>Re: LOJAS NOVAS 1446 - LUMICENTER - N°88245 - – Colaborador</t>
  </si>
  <si>
    <t>LAUDO DE RISCO 1138 - LUMICENTER - N°94860 - VENC 06/11/2025 aguardando orçamento – Colaborador</t>
  </si>
  <si>
    <t>Re: Re: LOJAS NOVAS 1502 - CAETE - N°606 - – Colaborador</t>
  </si>
  <si>
    <t>paula resolvido</t>
  </si>
  <si>
    <t>Re: Re: VIRADA DE BANDEIRA 7140 - CAETE - N°590 - suplementado – Colaborador</t>
  </si>
  <si>
    <t>Re: LOJAS NOVAS 1427 - PRONEON - N°3132 - – Colaborador</t>
  </si>
  <si>
    <t>Re: LOJAS NOVAS 1437 - PRONEON - N°3131 - – Colaborador</t>
  </si>
  <si>
    <t>Re: VIRADA DE BANDEIRA 7041 - TCF - N°10528 - VENC 20/11/2025 – Colaborador</t>
  </si>
  <si>
    <t>Re: VIRADA DE BANDEIRA 7543 - TCF - N°10529 - VENC 20/11/2025 – Colaborador</t>
  </si>
  <si>
    <t>Re: Re: LOJAS NOVAS 1502 - HMY - N°100290 - VENC 01/12/2025 – Colaborador</t>
  </si>
  <si>
    <t xml:space="preserve">paula resolvido </t>
  </si>
  <si>
    <t>Re: LOJAS NOVAS 1516 - HMY - N°101413 - – Colaborador</t>
  </si>
  <si>
    <t>ESPECIAIS MATRIZ (AUDITÓRIO) - CONCETTO - N°9 - – Colaborador</t>
  </si>
  <si>
    <t>VENC 07/02/2026 suplementar 4900</t>
  </si>
  <si>
    <t>Re: LOJAS NOVAS 1435 - LUMICENTER - N°95530 - at material – Colaborador</t>
  </si>
  <si>
    <t>Re: Re: LOJAS NOVAS 1512 - LUMICENTER - N°95809 - VENC 04/12/2025 – Colaborador</t>
  </si>
  <si>
    <t>N PAGAR NF CNPJ 503</t>
  </si>
  <si>
    <t>paula ajuste forn</t>
  </si>
  <si>
    <t>Re: LOJAS NOVAS 1505 - AUTOPEL - N°969652 - – Colaborador</t>
  </si>
  <si>
    <t>Re: Re: LOJAS NOVAS 1508 - HMY - N°99245 - – Colaborador</t>
  </si>
  <si>
    <t xml:space="preserve">adriano </t>
  </si>
  <si>
    <t>ajustou</t>
  </si>
  <si>
    <t>abrir chamado</t>
  </si>
  <si>
    <t>chamado aberto</t>
  </si>
  <si>
    <t>aguardando saldo na ordem</t>
  </si>
  <si>
    <t>Re: Re: Re: LAUDO DE RISCO 260 - PRONEON - N°3126 - – Colaborador</t>
  </si>
  <si>
    <t>Re: VIRADA DE BANDEIRA 7336 - PRONEON - N°3134 - OK – Colaborador</t>
  </si>
  <si>
    <t>encaminhado</t>
  </si>
  <si>
    <t>reenviado</t>
  </si>
  <si>
    <t>Re: LOJAS NOVAS 1513 - HTB - N°15416 - – Colaborador</t>
  </si>
  <si>
    <t>reaberto chamado</t>
  </si>
  <si>
    <t>resolicitei</t>
  </si>
  <si>
    <t>resolicitado</t>
  </si>
  <si>
    <t>Re: LOJAS NOVAS 1513 - AUTOPEL - N°983806 - – Colaborador</t>
  </si>
  <si>
    <t>tatia</t>
  </si>
  <si>
    <t>ajustado, aguardando retorno csc</t>
  </si>
  <si>
    <t>reencaminhado</t>
  </si>
  <si>
    <t>BENEL</t>
  </si>
  <si>
    <t>CRIAÇÃO DE PEDIDO - FORNECEDOR BENEL – Colaborador</t>
  </si>
  <si>
    <t>adm@cnexgroup.com.br; marcio@cnexgroup.com.br; jfv@cnexgroup.com.br</t>
  </si>
  <si>
    <t>Re: CRIAÇÃO DE PEDIDO COIMBRA - NF 259 – Colaborador</t>
  </si>
  <si>
    <t>michele.lopes@awlplanorc.com.br;gilmar.ferreira@awlplanorc.com.br;paulo.guimaraes@awlplanorc.com.br</t>
  </si>
  <si>
    <t>maurapenteado@cpenteado.com.br; fernanda@cpenteado.com.br</t>
  </si>
  <si>
    <t>resolicitie apoio</t>
  </si>
  <si>
    <t>RETROFIT 382 - KLONNE - N°404 - – Colaborador</t>
  </si>
  <si>
    <t>aguardando saldo ordem</t>
  </si>
  <si>
    <t>0010024341</t>
  </si>
  <si>
    <t>0010024342</t>
  </si>
  <si>
    <t>0010024343</t>
  </si>
  <si>
    <t>CISTERNA</t>
  </si>
  <si>
    <t>aguardando carryover</t>
  </si>
  <si>
    <t>0010024352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</si>
</sst>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_(* #,##0.00_);_(* \(#,##0.00\);_(* &quot;-&quot;??_);_(@_)"/>
    <numFmt numFmtId="167" formatCode="_-&quot;R$&quot;* #,##0.00_-;\-&quot;R$&quot;* #,##0.00_-;_-&quot;R$&quot;* &quot;-&quot;??_-;_-@_-"/>
    <numFmt numFmtId="168" formatCode="0.00_ ;\-0.00\ "/>
    <numFmt numFmtId="169" formatCode="dd/mm/\y\y\y\y"/>
    <numFmt numFmtId="170" formatCode="&quot;R$&quot;\ #,##0.00"/>
    <numFmt numFmtId="171" formatCode="h:mm;@"/>
    <numFmt numFmtId="172" formatCode="m/d/yyyy"/>
    <numFmt numFmtId="173" formatCode="h:mm"/>
    <numFmt numFmtId="174" formatCode="_-[$R$-416]\ * #,##0.00_-;\-[$R$-416]\ * #,##0.00_-;_-[$R$-416]\ * &quot;-&quot;??_-;_-@_-"/>
  </numFmts>
  <fonts count="6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B050"/>
      <name val="Calibri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1"/>
      <color rgb="FF000000"/>
      <name val="Aptos Narrow"/>
      <family val="2"/>
      <scheme val="minor"/>
    </font>
    <font>
      <b/>
      <sz val="10"/>
      <color theme="1"/>
      <name val="Verdana"/>
      <family val="2"/>
    </font>
    <font>
      <sz val="8"/>
      <name val="Aptos Narrow"/>
      <family val="2"/>
      <scheme val="minor"/>
    </font>
    <font>
      <b/>
      <sz val="8"/>
      <color theme="0"/>
      <name val="Verdana"/>
      <family val="2"/>
    </font>
    <font>
      <b/>
      <sz val="10"/>
      <color rgb="FF002060"/>
      <name val="Verdana"/>
      <family val="2"/>
    </font>
    <font>
      <sz val="10"/>
      <color rgb="FF002060"/>
      <name val="Verdana"/>
      <family val="2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</font>
    <font>
      <sz val="11"/>
      <color rgb="FF9C0006"/>
      <name val="Aptos Narrow"/>
      <family val="2"/>
    </font>
    <font>
      <sz val="12"/>
      <color rgb="FF000000"/>
      <name val="Aptos"/>
      <family val="2"/>
    </font>
    <font>
      <sz val="9"/>
      <color rgb="FF000000"/>
      <name val="Aptos Narrow"/>
      <family val="2"/>
      <scheme val="minor"/>
    </font>
    <font>
      <b/>
      <sz val="10.5"/>
      <color rgb="FF444444"/>
      <name val="Segoe UI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2F3941"/>
      <name val="Segoe UI"/>
      <family val="2"/>
    </font>
    <font>
      <sz val="12"/>
      <color rgb="FF000000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rgb="FF757575"/>
      <name val="Arial"/>
      <family val="2"/>
    </font>
    <font>
      <sz val="10.5"/>
      <color rgb="FF2B2E2F"/>
      <name val="Segoe UI"/>
      <family val="2"/>
    </font>
    <font>
      <sz val="10.5"/>
      <color rgb="FF444444"/>
      <name val="Segoe UI"/>
      <family val="2"/>
    </font>
    <font>
      <sz val="9"/>
      <color theme="1"/>
      <name val="Montserrat"/>
    </font>
    <font>
      <sz val="10"/>
      <color rgb="FF000000"/>
      <name val="Times New Roman"/>
      <family val="1"/>
    </font>
    <font>
      <b/>
      <sz val="12"/>
      <color theme="1"/>
      <name val="Aptos"/>
      <family val="2"/>
    </font>
    <font>
      <b/>
      <sz val="10.5"/>
      <color rgb="FF444444"/>
      <name val="-apple-system"/>
    </font>
    <font>
      <sz val="8"/>
      <color rgb="FF2F3941"/>
      <name val="Segoe UI"/>
      <family val="2"/>
    </font>
    <font>
      <sz val="12"/>
      <color theme="1"/>
      <name val="Aptos"/>
      <family val="2"/>
    </font>
    <font>
      <sz val="12"/>
      <color rgb="FF2B2E2F"/>
      <name val="Aptos"/>
      <family val="2"/>
    </font>
    <font>
      <sz val="10"/>
      <name val="Aptos Narrow"/>
      <family val="2"/>
      <scheme val="minor"/>
    </font>
    <font>
      <sz val="12"/>
      <color rgb="FF242424"/>
      <name val="Aptos"/>
      <family val="2"/>
    </font>
    <font>
      <u/>
      <sz val="12"/>
      <color rgb="FF242424"/>
      <name val="Aptos"/>
      <family val="2"/>
    </font>
    <font>
      <sz val="7"/>
      <color theme="1"/>
      <name val="Consolas"/>
      <family val="3"/>
    </font>
    <font>
      <sz val="11"/>
      <color rgb="FF000000"/>
      <name val="Aptos"/>
      <family val="2"/>
    </font>
    <font>
      <sz val="8"/>
      <color rgb="FF757575"/>
      <name val="Arial"/>
    </font>
  </fonts>
  <fills count="4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gradientFill>
        <stop position="0">
          <color theme="8" tint="-0.25098422193060094"/>
        </stop>
        <stop position="1">
          <color rgb="FF7030A0"/>
        </stop>
      </gradient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BE2D5"/>
        <bgColor rgb="FFFBE2D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2060"/>
        <bgColor theme="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1"/>
      </bottom>
      <diagonal/>
    </border>
    <border diagonalUp="1" diagonalDown="1">
      <left/>
      <right/>
      <top/>
      <bottom/>
      <diagonal style="thick">
        <color theme="0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/>
      <right/>
      <top style="medium">
        <color theme="1"/>
      </top>
      <bottom style="thin">
        <color theme="5" tint="0.39997558519241921"/>
      </bottom>
      <diagonal/>
    </border>
    <border>
      <left/>
      <right style="thin">
        <color rgb="FF196B24"/>
      </right>
      <top style="thin">
        <color rgb="FFF1A983"/>
      </top>
      <bottom style="thin">
        <color rgb="FFF1A983"/>
      </bottom>
      <diagonal/>
    </border>
    <border>
      <left/>
      <right/>
      <top style="thin">
        <color rgb="FFF1A983"/>
      </top>
      <bottom style="thin">
        <color rgb="FF000000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67">
    <xf numFmtId="0" fontId="0" fillId="0" borderId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4" fillId="0" borderId="0"/>
    <xf numFmtId="0" fontId="2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6" fillId="0" borderId="0"/>
    <xf numFmtId="166" fontId="1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18" fillId="0" borderId="0" xfId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26" fillId="34" borderId="0" xfId="0" applyFont="1" applyFill="1" applyAlignment="1">
      <alignment horizontal="center" vertical="center"/>
    </xf>
    <xf numFmtId="0" fontId="27" fillId="3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35" borderId="0" xfId="0" applyFont="1" applyFill="1" applyAlignment="1">
      <alignment horizontal="center"/>
    </xf>
    <xf numFmtId="0" fontId="32" fillId="0" borderId="10" xfId="0" applyFont="1" applyBorder="1" applyAlignment="1">
      <alignment horizontal="center" vertical="center"/>
    </xf>
    <xf numFmtId="14" fontId="30" fillId="0" borderId="10" xfId="0" applyNumberFormat="1" applyFont="1" applyBorder="1" applyAlignment="1">
      <alignment horizontal="center" vertical="center"/>
    </xf>
    <xf numFmtId="14" fontId="32" fillId="0" borderId="10" xfId="0" applyNumberFormat="1" applyFont="1" applyBorder="1" applyAlignment="1">
      <alignment horizontal="center" vertical="center"/>
    </xf>
    <xf numFmtId="14" fontId="31" fillId="0" borderId="10" xfId="0" applyNumberFormat="1" applyFont="1" applyBorder="1" applyAlignment="1">
      <alignment horizontal="center" vertical="center"/>
    </xf>
    <xf numFmtId="4" fontId="0" fillId="0" borderId="0" xfId="0" applyNumberFormat="1"/>
    <xf numFmtId="165" fontId="2" fillId="2" borderId="0" xfId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2" fillId="0" borderId="0" xfId="0" applyFont="1"/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36" borderId="10" xfId="0" applyFont="1" applyFill="1" applyBorder="1" applyAlignment="1">
      <alignment horizontal="center" vertical="center" wrapText="1"/>
    </xf>
    <xf numFmtId="0" fontId="35" fillId="0" borderId="10" xfId="59" applyNumberFormat="1" applyFont="1" applyFill="1" applyBorder="1" applyAlignment="1">
      <alignment horizontal="center" vertical="center"/>
    </xf>
    <xf numFmtId="0" fontId="33" fillId="0" borderId="10" xfId="59" applyNumberFormat="1" applyFont="1" applyFill="1" applyBorder="1" applyAlignment="1">
      <alignment horizontal="center" vertical="center"/>
    </xf>
    <xf numFmtId="0" fontId="29" fillId="0" borderId="10" xfId="59" applyNumberFormat="1" applyFont="1" applyFill="1" applyBorder="1" applyAlignment="1">
      <alignment horizontal="center" vertical="center"/>
    </xf>
    <xf numFmtId="0" fontId="38" fillId="0" borderId="10" xfId="59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14" fontId="39" fillId="0" borderId="10" xfId="0" applyNumberFormat="1" applyFont="1" applyBorder="1" applyAlignment="1">
      <alignment horizontal="center" vertical="center"/>
    </xf>
    <xf numFmtId="165" fontId="17" fillId="0" borderId="0" xfId="1" applyFont="1" applyFill="1" applyBorder="1" applyAlignment="1">
      <alignment horizontal="center" vertical="center"/>
    </xf>
    <xf numFmtId="165" fontId="40" fillId="0" borderId="0" xfId="1" applyFont="1" applyFill="1" applyBorder="1" applyAlignment="1">
      <alignment horizontal="center" vertical="center"/>
    </xf>
    <xf numFmtId="165" fontId="0" fillId="0" borderId="0" xfId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40" fillId="0" borderId="0" xfId="1" applyNumberFormat="1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5" fontId="5" fillId="0" borderId="0" xfId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165" fontId="42" fillId="0" borderId="0" xfId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4" fontId="0" fillId="0" borderId="0" xfId="1" applyNumberFormat="1" applyFont="1" applyFill="1" applyAlignment="1">
      <alignment horizontal="center" vertical="center"/>
    </xf>
    <xf numFmtId="0" fontId="20" fillId="0" borderId="0" xfId="60"/>
    <xf numFmtId="0" fontId="46" fillId="0" borderId="0" xfId="0" applyFont="1"/>
    <xf numFmtId="0" fontId="47" fillId="39" borderId="0" xfId="0" applyFont="1" applyFill="1" applyAlignment="1">
      <alignment horizontal="center"/>
    </xf>
    <xf numFmtId="0" fontId="47" fillId="39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2" fillId="0" borderId="0" xfId="0" applyFont="1"/>
    <xf numFmtId="0" fontId="17" fillId="37" borderId="0" xfId="0" applyFont="1" applyFill="1" applyAlignment="1">
      <alignment horizontal="center" vertical="center"/>
    </xf>
    <xf numFmtId="0" fontId="17" fillId="40" borderId="0" xfId="0" applyFont="1" applyFill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55" fillId="0" borderId="0" xfId="0" applyFont="1" applyAlignment="1">
      <alignment vertical="center" wrapText="1"/>
    </xf>
    <xf numFmtId="0" fontId="17" fillId="38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4" fillId="41" borderId="0" xfId="0" applyFont="1" applyFill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0" fillId="0" borderId="0" xfId="60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0" fillId="0" borderId="0" xfId="60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6" fontId="0" fillId="0" borderId="0" xfId="59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0" xfId="59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7" fillId="0" borderId="0" xfId="1" applyNumberFormat="1" applyFont="1" applyFill="1" applyBorder="1" applyAlignment="1">
      <alignment horizontal="center" vertical="center"/>
    </xf>
    <xf numFmtId="0" fontId="59" fillId="0" borderId="0" xfId="0" applyFont="1"/>
    <xf numFmtId="0" fontId="49" fillId="0" borderId="0" xfId="0" applyFont="1"/>
    <xf numFmtId="164" fontId="0" fillId="0" borderId="0" xfId="1" applyNumberFormat="1" applyFont="1" applyFill="1" applyBorder="1" applyAlignment="1">
      <alignment horizontal="center" vertical="center"/>
    </xf>
    <xf numFmtId="0" fontId="58" fillId="0" borderId="0" xfId="0" applyFont="1"/>
    <xf numFmtId="0" fontId="17" fillId="43" borderId="16" xfId="0" applyFont="1" applyFill="1" applyBorder="1" applyAlignment="1">
      <alignment horizontal="center" vertical="center"/>
    </xf>
    <xf numFmtId="165" fontId="17" fillId="43" borderId="16" xfId="1" applyFont="1" applyFill="1" applyBorder="1" applyAlignment="1">
      <alignment horizontal="center" vertical="center"/>
    </xf>
    <xf numFmtId="0" fontId="17" fillId="43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40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173" fontId="0" fillId="0" borderId="0" xfId="0" applyNumberFormat="1" applyAlignment="1">
      <alignment horizontal="center" vertical="center"/>
    </xf>
    <xf numFmtId="14" fontId="17" fillId="43" borderId="16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34" fillId="41" borderId="0" xfId="0" applyNumberFormat="1" applyFont="1" applyFill="1" applyAlignment="1">
      <alignment horizontal="center" vertical="center"/>
    </xf>
    <xf numFmtId="169" fontId="0" fillId="0" borderId="17" xfId="0" applyNumberFormat="1" applyBorder="1" applyAlignment="1">
      <alignment horizontal="center" vertical="center"/>
    </xf>
    <xf numFmtId="14" fontId="49" fillId="0" borderId="0" xfId="0" applyNumberFormat="1" applyFont="1"/>
    <xf numFmtId="0" fontId="60" fillId="0" borderId="0" xfId="0" applyFont="1"/>
    <xf numFmtId="0" fontId="34" fillId="41" borderId="18" xfId="0" applyFont="1" applyFill="1" applyBorder="1" applyAlignment="1">
      <alignment horizontal="center" vertical="center"/>
    </xf>
    <xf numFmtId="0" fontId="34" fillId="41" borderId="15" xfId="0" applyFont="1" applyFill="1" applyBorder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165" fontId="0" fillId="0" borderId="0" xfId="1" applyFont="1" applyBorder="1" applyAlignment="1">
      <alignment horizontal="center" vertical="center"/>
    </xf>
    <xf numFmtId="165" fontId="0" fillId="42" borderId="0" xfId="1" applyFont="1" applyFill="1" applyBorder="1" applyAlignment="1">
      <alignment horizontal="center" vertical="center"/>
    </xf>
    <xf numFmtId="165" fontId="0" fillId="0" borderId="1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NumberFormat="1" applyFont="1" applyFill="1" applyBorder="1" applyAlignment="1">
      <alignment horizontal="center" vertical="center"/>
    </xf>
    <xf numFmtId="165" fontId="0" fillId="0" borderId="0" xfId="1" applyFont="1"/>
    <xf numFmtId="0" fontId="3" fillId="0" borderId="0" xfId="0" applyFont="1" applyAlignment="1">
      <alignment horizontal="center" vertical="center"/>
    </xf>
    <xf numFmtId="0" fontId="61" fillId="0" borderId="0" xfId="0" applyFont="1"/>
    <xf numFmtId="172" fontId="17" fillId="0" borderId="0" xfId="0" applyNumberFormat="1" applyFont="1" applyAlignment="1">
      <alignment horizontal="center" vertical="center"/>
    </xf>
    <xf numFmtId="165" fontId="62" fillId="0" borderId="0" xfId="1" applyFont="1" applyBorder="1" applyAlignment="1">
      <alignment horizontal="center" vertical="center" wrapText="1"/>
    </xf>
    <xf numFmtId="174" fontId="22" fillId="0" borderId="0" xfId="0" applyNumberFormat="1" applyFont="1"/>
    <xf numFmtId="8" fontId="0" fillId="0" borderId="0" xfId="1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20" fillId="0" borderId="0" xfId="60" applyAlignment="1">
      <alignment horizontal="left" vertical="center"/>
    </xf>
    <xf numFmtId="165" fontId="0" fillId="0" borderId="20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0" fillId="0" borderId="0" xfId="60" applyFill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165" fontId="40" fillId="0" borderId="11" xfId="1" applyFont="1" applyFill="1" applyBorder="1" applyAlignment="1">
      <alignment horizontal="center" vertical="center"/>
    </xf>
    <xf numFmtId="165" fontId="0" fillId="0" borderId="17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0" fillId="39" borderId="0" xfId="1" applyFont="1" applyFill="1" applyBorder="1" applyAlignment="1">
      <alignment horizontal="center" vertical="center"/>
    </xf>
    <xf numFmtId="165" fontId="5" fillId="39" borderId="0" xfId="0" applyNumberFormat="1" applyFont="1" applyFill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165" fontId="5" fillId="0" borderId="11" xfId="1" applyFont="1" applyFill="1" applyBorder="1" applyAlignment="1">
      <alignment horizontal="center" vertical="center"/>
    </xf>
    <xf numFmtId="0" fontId="66" fillId="0" borderId="0" xfId="0" applyFont="1"/>
    <xf numFmtId="0" fontId="65" fillId="0" borderId="0" xfId="0" applyFont="1" applyAlignment="1">
      <alignment horizontal="center" vertical="center"/>
    </xf>
    <xf numFmtId="4" fontId="0" fillId="0" borderId="0" xfId="1" applyNumberFormat="1" applyFont="1" applyFill="1" applyBorder="1" applyAlignment="1">
      <alignment horizontal="center" vertical="center"/>
    </xf>
    <xf numFmtId="0" fontId="67" fillId="0" borderId="0" xfId="0" applyFont="1"/>
    <xf numFmtId="165" fontId="0" fillId="0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2" xfId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7" fillId="39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67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iperlink" xfId="60" builtinId="8"/>
    <cellStyle name="Hiperlink 2" xfId="51" xr:uid="{E69CDD36-6EF4-4EE2-830D-CE1E56FCA47D}"/>
    <cellStyle name="Hiperlink 3" xfId="52" xr:uid="{318813DF-41DE-4E58-BC1A-4AE10FD9E7D0}"/>
    <cellStyle name="Moeda" xfId="1" builtinId="4"/>
    <cellStyle name="Moeda 2" xfId="45" xr:uid="{A9EFFAD9-68B7-42A6-B9D0-C7A25B2525B9}"/>
    <cellStyle name="Moeda 3" xfId="43" xr:uid="{5E5D4541-841B-4AB0-B536-F356CCE166C7}"/>
    <cellStyle name="Moeda 4" xfId="54" xr:uid="{C3C9EBB4-2D20-4AFC-94F7-92014F58AA04}"/>
    <cellStyle name="Moeda 5" xfId="57" xr:uid="{02F301DC-D44E-458F-9720-E48AC164B51F}"/>
    <cellStyle name="Moeda 6" xfId="58" xr:uid="{C0136CE2-C09E-4F84-ACBB-5B27159DFB4D}"/>
    <cellStyle name="Moeda 7" xfId="61" xr:uid="{105A36ED-3739-45B6-9C1A-C4CCDCF2A4A7}"/>
    <cellStyle name="Moeda 8" xfId="63" xr:uid="{B53D6CCE-62E9-4C53-9DAF-753B9CE18ADB}"/>
    <cellStyle name="Neutro" xfId="9" builtinId="28" customBuiltin="1"/>
    <cellStyle name="Normal" xfId="0" builtinId="0"/>
    <cellStyle name="Normal 2" xfId="46" xr:uid="{BF2AC15B-5A01-4678-8138-FB728EBB321A}"/>
    <cellStyle name="Normal 2 2" xfId="48" xr:uid="{C740CABB-21D4-45E1-861C-3B6F1F6839F4}"/>
    <cellStyle name="Normal 2 2 2" xfId="49" xr:uid="{56569132-93F7-43B6-B67D-23A37E1F4F7A}"/>
    <cellStyle name="Normal 2 2 3" xfId="56" xr:uid="{A20033D7-5F36-4A6A-8988-9F4617A2B904}"/>
    <cellStyle name="Normal 2 3" xfId="65" xr:uid="{62775A3A-B6E3-4D05-8CC7-05002278E412}"/>
    <cellStyle name="Normal 3" xfId="55" xr:uid="{6FF97FCA-EEED-49F2-BB02-13593F74303D}"/>
    <cellStyle name="Normal 4" xfId="50" xr:uid="{B9E10E44-01CD-4CD9-86EB-4EA0E098B723}"/>
    <cellStyle name="Nota" xfId="16" builtinId="10" customBuiltin="1"/>
    <cellStyle name="Percent 2" xfId="62" xr:uid="{D52C85FE-92B2-4E0A-BBAA-AFACA4425534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59" builtinId="3"/>
    <cellStyle name="Vírgula 2" xfId="47" xr:uid="{16AF3BE3-09F3-460A-8308-E79ED656758F}"/>
    <cellStyle name="Vírgula 3" xfId="44" xr:uid="{23E7896C-5E7E-4807-A50F-879C4EDAA039}"/>
    <cellStyle name="Vírgula 4" xfId="53" xr:uid="{1118C18B-C3EB-4734-93EA-135B32558FFB}"/>
    <cellStyle name="Vírgula 5" xfId="64" xr:uid="{A0B9C194-B04F-4645-8B44-DFA6554D99E9}"/>
    <cellStyle name="Vírgula 6" xfId="66" xr:uid="{29F63514-0B25-454F-99BD-95A076E2A1C7}"/>
  </cellStyles>
  <dxfs count="4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9" formatCode="dd/mm/\y\y\y\y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169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9" formatCode="dd/mm/\y\y\y\y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169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9" formatCode="dd/mm/\y\y\y\y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169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9" formatCode="dd/mm/\y\y\y\y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72" formatCode="m/d/yyyy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57575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57575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6"/>
        </left>
        <right style="thin">
          <color theme="6"/>
        </right>
        <top style="medium">
          <color theme="1"/>
        </top>
        <bottom style="thin">
          <color theme="1"/>
        </bottom>
      </border>
    </dxf>
    <dxf>
      <numFmt numFmtId="169" formatCode="dd/mm/\y\y\y\y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2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70" formatCode="&quot;R$&quot;\ #,##0.00"/>
      <alignment horizontal="center" vertical="center" textRotation="0" wrapText="0" indent="0" justifyLastLine="0" shrinkToFit="0" readingOrder="0"/>
    </dxf>
    <dxf>
      <numFmt numFmtId="173" formatCode="h:mm"/>
      <alignment horizontal="center" vertical="center" textRotation="0" wrapText="0" indent="0" justifyLastLine="0" shrinkToFit="0" readingOrder="0"/>
    </dxf>
    <dxf>
      <numFmt numFmtId="173" formatCode="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2" formatCode="m/d/yyyy"/>
      <alignment horizontal="center" vertical="center" textRotation="0" wrapText="0" indent="0" justifyLastLine="0" shrinkToFit="0" readingOrder="0"/>
    </dxf>
    <dxf>
      <numFmt numFmtId="172" formatCode="m/d/yyyy"/>
      <alignment horizontal="center" vertical="center" textRotation="0" wrapText="0" indent="0" justifyLastLine="0" shrinkToFit="0" readingOrder="0"/>
    </dxf>
    <dxf>
      <numFmt numFmtId="172" formatCode="m/d/yyyy"/>
      <alignment horizontal="center" vertical="center" textRotation="0" wrapText="0" indent="0" justifyLastLine="0" shrinkToFit="0" readingOrder="0"/>
    </dxf>
    <dxf>
      <numFmt numFmtId="172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&quot;R$&quot;* #,##0.00_);_(&quot;R$&quot;* \(#,##0.00\);_(&quot;R$&quot;* &quot;-&quot;??_);_(@_)"/>
      <fill>
        <patternFill patternType="solid">
          <fgColor theme="5"/>
          <bgColor rgb="FF002060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Invisible" pivot="0" table="0" count="0" xr9:uid="{FF856791-72A3-40FA-AEFA-1BDF913D153A}"/>
    <tableStyle name="Personalizado1" pivot="0" table="0" count="2" xr9:uid="{2CFE1157-18E7-40C3-8FEB-779B040303C8}">
      <tableStyleElement type="wholeTable" dxfId="485"/>
      <tableStyleElement type="headerRow" dxfId="484"/>
    </tableStyle>
    <tableStyle name="PivotStyleLight16 2" table="0" count="12" xr9:uid="{3AF205A4-C7F0-4A93-B2E0-30778B4E0A12}">
      <tableStyleElement type="wholeTable" dxfId="483"/>
      <tableStyleElement type="headerRow" dxfId="482"/>
      <tableStyleElement type="totalRow" dxfId="481"/>
      <tableStyleElement type="firstRowStripe" dxfId="480"/>
      <tableStyleElement type="firstColumnStripe" dxfId="479"/>
      <tableStyleElement type="firstSubtotalColumn" dxfId="478"/>
      <tableStyleElement type="firstSubtotalRow" dxfId="477"/>
      <tableStyleElement type="secondSubtotalRow" dxfId="476"/>
      <tableStyleElement type="firstRowSubheading" dxfId="475"/>
      <tableStyleElement type="secondRowSubheading" dxfId="474"/>
      <tableStyleElement type="pageFieldLabels" dxfId="473"/>
      <tableStyleElement type="pageFieldValues" dxfId="4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guemenos.sharepoint.com/sites/Diretoria/Documentos%20Partilhados/PMO/Novas%20Lojas/Novas%20Lojas%202025/01.%20Base%20de%20Dados/Abertura%20de%20Lojas%202025.xlsx" TargetMode="External"/><Relationship Id="rId1" Type="http://schemas.openxmlformats.org/officeDocument/2006/relationships/externalLinkPath" Target="/sites/Diretoria/Documentos%20Partilhados/PMO/Novas%20Lojas/Novas%20Lojas%202025/01.%20Base%20de%20Dados/Abertura%20de%20Loja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guemenos-my.sharepoint.com/personal/126815_pmenos_com_br/Documents/&#193;rea%20de%20Trabalho/NFS/2025/MISSOES%20HIGIENICAS/CASA%20DA%20SINUCA/NFs_CD_Padronizadas/Resumo_NFs_CD.xlsx" TargetMode="External"/><Relationship Id="rId1" Type="http://schemas.openxmlformats.org/officeDocument/2006/relationships/externalLinkPath" Target="https://paguemenos-my.sharepoint.com/personal/126815_pmenos_com_br/Documents/&#193;rea%20de%20Trabalho/NFS/2025/MISSOES%20HIGIENICAS/CASA%20DA%20SINUCA/NFs_CD_Padronizadas/Resumo_NFs_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YhN8N2TS0SLxq4zfPlI8D3oCHxyGIdGqr3ffqAx1Uemuf89se6BTZ7fVnLpmmTg" itemId="01VT32SZLKOFS6WIIYI5AY7CDUKKNRFFHW">
      <xxl21:absoluteUrl r:id="rId2"/>
    </xxl21:alternateUrls>
    <sheetNames>
      <sheetName val="Consolidado"/>
      <sheetName val="Planilha14"/>
      <sheetName val="Planilha17"/>
      <sheetName val="Planilha12"/>
      <sheetName val="Planilha10"/>
      <sheetName val="Planilha11"/>
      <sheetName val="Inaugurações 2024 (1) "/>
      <sheetName val="tipo"/>
      <sheetName val="Planilha2"/>
      <sheetName val="Slide Alvarás"/>
      <sheetName val="Planilha6"/>
      <sheetName val="Kaka"/>
      <sheetName val="Planilha7"/>
      <sheetName val="Legendas"/>
      <sheetName val="Planilha9"/>
      <sheetName val="Planilha4"/>
      <sheetName val="Planilha3"/>
      <sheetName val="Planilha8"/>
      <sheetName val="Planilha5"/>
      <sheetName val="Planilha1"/>
      <sheetName val="ModelRiskDSN"/>
      <sheetName val="Inaugurações 2025 (2)"/>
      <sheetName val="Planilha15"/>
      <sheetName val="Roadmap"/>
      <sheetName val="Planilha13"/>
      <sheetName val="Planilha16"/>
      <sheetName val="Resumo"/>
      <sheetName val="Inaugurações 2025 (3)"/>
      <sheetName val="Inaugurações 2025"/>
      <sheetName val="Mapa"/>
    </sheetNames>
    <sheetDataSet>
      <sheetData sheetId="0">
        <row r="1">
          <cell r="A1" t="str">
            <v>Projetos</v>
          </cell>
          <cell r="D1" t="str">
            <v>Inauguração</v>
          </cell>
          <cell r="AN1" t="str">
            <v>Inaug. Obs</v>
          </cell>
        </row>
        <row r="2">
          <cell r="A2" t="str">
            <v>AJU30-GetulioVarg-SE</v>
          </cell>
          <cell r="D2">
            <v>9</v>
          </cell>
        </row>
        <row r="3">
          <cell r="A3" t="str">
            <v>FOR188-Genibau-CE</v>
          </cell>
          <cell r="D3">
            <v>106</v>
          </cell>
        </row>
        <row r="4">
          <cell r="A4" t="str">
            <v>FOR198-ParqDelSol-CE</v>
          </cell>
          <cell r="D4">
            <v>106</v>
          </cell>
        </row>
        <row r="5">
          <cell r="A5" t="str">
            <v>FOR194-Kennedy-CE</v>
          </cell>
          <cell r="D5">
            <v>106</v>
          </cell>
        </row>
        <row r="6">
          <cell r="A6" t="str">
            <v>FOR192-AlCraveiro-CE</v>
          </cell>
          <cell r="D6">
            <v>45670</v>
          </cell>
        </row>
        <row r="7">
          <cell r="A7" t="str">
            <v>FOR191-15Novembro-CE</v>
          </cell>
          <cell r="D7">
            <v>45684</v>
          </cell>
        </row>
        <row r="8">
          <cell r="A8" t="str">
            <v>OEI01-Oeiras-PI</v>
          </cell>
          <cell r="D8">
            <v>45687</v>
          </cell>
        </row>
        <row r="9">
          <cell r="A9" t="str">
            <v>PRB03-Liberdade-PA</v>
          </cell>
          <cell r="D9">
            <v>45688</v>
          </cell>
        </row>
        <row r="10">
          <cell r="A10" t="str">
            <v>REC74-LuizNunes-PE</v>
          </cell>
          <cell r="D10">
            <v>45701</v>
          </cell>
        </row>
        <row r="11">
          <cell r="A11" t="str">
            <v>REC72-AntFalcao-PE</v>
          </cell>
          <cell r="D11">
            <v>45719</v>
          </cell>
        </row>
        <row r="12">
          <cell r="A12" t="str">
            <v>BJS02-ManuelLeite-CE</v>
          </cell>
          <cell r="D12">
            <v>45726</v>
          </cell>
        </row>
        <row r="13">
          <cell r="A13" t="str">
            <v>MAC26-Aldebaran-AL</v>
          </cell>
          <cell r="D13">
            <v>45761</v>
          </cell>
        </row>
        <row r="14">
          <cell r="A14" t="str">
            <v>RBR13-VilaIvonete-AC</v>
          </cell>
          <cell r="D14">
            <v>45763</v>
          </cell>
        </row>
        <row r="15">
          <cell r="A15" t="str">
            <v>SLU82-StDumont-MA</v>
          </cell>
          <cell r="D15">
            <v>45768</v>
          </cell>
        </row>
        <row r="16">
          <cell r="A16" t="str">
            <v>TER31-CasteloPiaui-PI</v>
          </cell>
          <cell r="D16">
            <v>45780</v>
          </cell>
        </row>
        <row r="17">
          <cell r="A17" t="str">
            <v>VAR06-JoaoPonce-MT</v>
          </cell>
          <cell r="D17">
            <v>45796</v>
          </cell>
        </row>
        <row r="18">
          <cell r="A18" t="str">
            <v>CGD23-TrêsBarras-MS</v>
          </cell>
          <cell r="D18">
            <v>45796</v>
          </cell>
        </row>
        <row r="19">
          <cell r="A19" t="str">
            <v>SAL64-ShBahia-BA</v>
          </cell>
          <cell r="D19">
            <v>45797</v>
          </cell>
        </row>
        <row r="20">
          <cell r="A20" t="str">
            <v>CRA05-CelAntLuiz-CE</v>
          </cell>
          <cell r="D20">
            <v>45810</v>
          </cell>
        </row>
        <row r="21">
          <cell r="A21" t="str">
            <v>AGU01-AguaBranca-PI</v>
          </cell>
          <cell r="D21">
            <v>45813</v>
          </cell>
        </row>
        <row r="22">
          <cell r="A22" t="str">
            <v>AQU03-BeachPark-CE</v>
          </cell>
          <cell r="D22">
            <v>45835</v>
          </cell>
        </row>
        <row r="23">
          <cell r="A23" t="str">
            <v>CRU14-LeãoDourado-PE</v>
          </cell>
          <cell r="D23">
            <v>45843</v>
          </cell>
        </row>
        <row r="24">
          <cell r="A24" t="str">
            <v>TER32-15deNov-PI</v>
          </cell>
          <cell r="D24">
            <v>45848</v>
          </cell>
        </row>
        <row r="25">
          <cell r="A25" t="str">
            <v>JPE50-FcoLeocadio-PB</v>
          </cell>
          <cell r="D25">
            <v>45860</v>
          </cell>
        </row>
        <row r="26">
          <cell r="A26" t="str">
            <v>SLU78-JoaoPessoa-MA</v>
          </cell>
          <cell r="D26">
            <v>45874</v>
          </cell>
        </row>
        <row r="27">
          <cell r="A27" t="str">
            <v>FOR192-LesteOeste-CE</v>
          </cell>
          <cell r="D27">
            <v>45876</v>
          </cell>
        </row>
        <row r="28">
          <cell r="A28" t="str">
            <v>AGA09-SadocCorrei-TO</v>
          </cell>
          <cell r="D28">
            <v>45889</v>
          </cell>
        </row>
        <row r="29">
          <cell r="A29" t="str">
            <v>SLU79-Cajazeiras-MA</v>
          </cell>
          <cell r="D29">
            <v>45896</v>
          </cell>
        </row>
        <row r="30">
          <cell r="A30" t="str">
            <v>ALT03-Brasilia-PA</v>
          </cell>
          <cell r="D30">
            <v>45899</v>
          </cell>
        </row>
        <row r="31">
          <cell r="A31" t="str">
            <v>PRB04-PA160-PA</v>
          </cell>
          <cell r="D31">
            <v>45917</v>
          </cell>
          <cell r="AN31" t="str">
            <v>Atraso na contratação farma que gerou atraso nos Alvarás. Erro na inclinação de obra vão resolver após abertura</v>
          </cell>
        </row>
        <row r="32">
          <cell r="A32" t="str">
            <v>CHP02-15Novembro-MA</v>
          </cell>
          <cell r="D32">
            <v>45918</v>
          </cell>
          <cell r="AN32" t="str">
            <v>Atrasou I.E para envio de mercadoria / Atraso no envio de fardamento</v>
          </cell>
        </row>
        <row r="33">
          <cell r="A33" t="str">
            <v>CGR08-Quarenta-PB</v>
          </cell>
          <cell r="D33">
            <v>45927</v>
          </cell>
          <cell r="AN33" t="str">
            <v>Atraso emissão da I.E.</v>
          </cell>
        </row>
        <row r="34">
          <cell r="A34" t="str">
            <v>STH01-SantaHelena-MA</v>
          </cell>
          <cell r="D34">
            <v>45936</v>
          </cell>
          <cell r="AN34" t="str">
            <v>Atraso na emissão da I.E. / Atraso na solicitação de mercadoria, confirmaram o envio sem estar confirmado</v>
          </cell>
        </row>
        <row r="35">
          <cell r="A35" t="str">
            <v>TER30-Aeroporto-PI</v>
          </cell>
          <cell r="D35">
            <v>45940</v>
          </cell>
          <cell r="AN35" t="str">
            <v>controlado liberado 22/09 / Emissão do Alvará de funcionamento segurou a abertura. 
Pbra executada em desacordo com o projeto aprovado. Atraso significativo na entrega de documentação</v>
          </cell>
        </row>
        <row r="36">
          <cell r="A36" t="str">
            <v>CRS03-25Agosto-AC</v>
          </cell>
          <cell r="D36">
            <v>45946</v>
          </cell>
          <cell r="AN36" t="str">
            <v>Obs: só terá câmera e alarme dia 18/10. Vistoria agendada para 15/10</v>
          </cell>
        </row>
        <row r="37">
          <cell r="A37" t="str">
            <v>PRB05-JdCanada-PA</v>
          </cell>
          <cell r="D37">
            <v>45947</v>
          </cell>
          <cell r="AN37" t="str">
            <v>Construtora não conseguiu entregar a tempo, alterada de 23/09 para 30/09</v>
          </cell>
        </row>
        <row r="38">
          <cell r="A38" t="str">
            <v>RVD02-PqBuritis-GO</v>
          </cell>
          <cell r="D38">
            <v>45952</v>
          </cell>
          <cell r="AN38" t="str">
            <v>Atraso documentação. Causa Raiz: Atraso aprovação de projeto e contratação farma</v>
          </cell>
        </row>
        <row r="39">
          <cell r="A39" t="str">
            <v>MAN19-ManecaMarqu-AM</v>
          </cell>
          <cell r="D39">
            <v>45965</v>
          </cell>
          <cell r="AN39" t="str">
            <v>Atraso na entrega de linha branca</v>
          </cell>
        </row>
        <row r="40">
          <cell r="A40" t="str">
            <v>TUM01-Tucuma-PA</v>
          </cell>
          <cell r="D40">
            <v>45969</v>
          </cell>
          <cell r="AN40" t="str">
            <v>Pendente contrato de resíduos |jurídico</v>
          </cell>
        </row>
        <row r="41">
          <cell r="A41" t="str">
            <v>JGU11-Montarroyos-PE</v>
          </cell>
          <cell r="D41">
            <v>45971</v>
          </cell>
        </row>
        <row r="42">
          <cell r="A42" t="str">
            <v>IGA02-CruzRebouca-PE</v>
          </cell>
          <cell r="D42">
            <v>45975</v>
          </cell>
        </row>
        <row r="43">
          <cell r="A43" t="str">
            <v>SLU75-Holandeses-MA</v>
          </cell>
          <cell r="D43">
            <v>45976</v>
          </cell>
          <cell r="AN43" t="str">
            <v>vistoria de vigilância</v>
          </cell>
        </row>
        <row r="44">
          <cell r="A44" t="str">
            <v>BOV14-Jprimavera-RR</v>
          </cell>
          <cell r="D44">
            <v>45979</v>
          </cell>
          <cell r="AN44" t="str">
            <v>Pendente contrato de resíduos |jurídico</v>
          </cell>
        </row>
        <row r="45">
          <cell r="A45" t="str">
            <v>NAV01-Naviraí-MS</v>
          </cell>
          <cell r="D45">
            <v>45986</v>
          </cell>
          <cell r="AN45" t="str">
            <v>IE liberada</v>
          </cell>
        </row>
        <row r="46">
          <cell r="A46" t="str">
            <v>ANT01-Anastacio-MS</v>
          </cell>
          <cell r="D46">
            <v>45987</v>
          </cell>
          <cell r="AN46" t="str">
            <v>IE pendente | previsão 24/10</v>
          </cell>
        </row>
        <row r="47">
          <cell r="A47" t="str">
            <v>IRA01-Iranduba-AM</v>
          </cell>
          <cell r="D47">
            <v>45989</v>
          </cell>
        </row>
        <row r="48">
          <cell r="A48" t="str">
            <v>SMG01-SMigGuama-PA</v>
          </cell>
          <cell r="D48">
            <v>45989</v>
          </cell>
        </row>
        <row r="49">
          <cell r="A49" t="str">
            <v>SIN04-Flamboyants-MT</v>
          </cell>
          <cell r="D49">
            <v>45989</v>
          </cell>
          <cell r="AN49" t="str">
            <v>Exigido apresentar licença ambiental | 30 dias | CNAE retirar vacina</v>
          </cell>
        </row>
        <row r="50">
          <cell r="A50" t="str">
            <v>[Relocation] SUZ02-FraGlicerio-SP</v>
          </cell>
          <cell r="D50">
            <v>46000</v>
          </cell>
          <cell r="AN50" t="str">
            <v>Risco de documentação. Só pode inaugurar se tiver inscrição municipal Ativa</v>
          </cell>
        </row>
        <row r="51">
          <cell r="A51" t="str">
            <v>AME01-AvBrasil-SP</v>
          </cell>
          <cell r="D51">
            <v>46000</v>
          </cell>
          <cell r="AN51" t="str">
            <v>Risco de documentação. Só pode inaugurar se tiver inscrição municipal Ativa</v>
          </cell>
        </row>
        <row r="52">
          <cell r="A52" t="str">
            <v>HOR02-PatioHorizo-CE</v>
          </cell>
          <cell r="D52">
            <v>45993</v>
          </cell>
        </row>
        <row r="53">
          <cell r="A53" t="str">
            <v>COD03-Rotatoria-MA</v>
          </cell>
          <cell r="D53">
            <v>46001</v>
          </cell>
        </row>
        <row r="54">
          <cell r="A54" t="str">
            <v>CMC02-JoseAlencar-CE</v>
          </cell>
          <cell r="D54">
            <v>46006</v>
          </cell>
        </row>
        <row r="55">
          <cell r="A55" t="str">
            <v>APG02-Independenc-GO</v>
          </cell>
          <cell r="D55">
            <v>46007</v>
          </cell>
        </row>
        <row r="56">
          <cell r="A56" t="str">
            <v>IGU04-CarlosRCost-CE</v>
          </cell>
          <cell r="D56">
            <v>46007</v>
          </cell>
        </row>
        <row r="57">
          <cell r="A57" t="str">
            <v>JAI01-Jatai-GO</v>
          </cell>
          <cell r="D57">
            <v>46011</v>
          </cell>
        </row>
        <row r="58">
          <cell r="A58" t="str">
            <v>JUA09-CasteloBranco-CE</v>
          </cell>
          <cell r="D58">
            <v>46014</v>
          </cell>
        </row>
        <row r="59">
          <cell r="A59" t="str">
            <v>CGD23-JMurtinho-MS</v>
          </cell>
          <cell r="D59">
            <v>46017</v>
          </cell>
        </row>
        <row r="60">
          <cell r="A60" t="str">
            <v>JPE48-AvProducao-PB</v>
          </cell>
          <cell r="D60">
            <v>46037</v>
          </cell>
          <cell r="AN60" t="str">
            <v>4 vistorias | evolução de obra | placas sinalização | CND | Contrato CSC JUR</v>
          </cell>
        </row>
        <row r="61">
          <cell r="A61" t="str">
            <v>PAR08-Rdosventos-RN</v>
          </cell>
          <cell r="D61">
            <v>46045</v>
          </cell>
        </row>
        <row r="62">
          <cell r="A62" t="str">
            <v>[Resize] NAT04-Candelaria-RN</v>
          </cell>
          <cell r="D62">
            <v>46045</v>
          </cell>
        </row>
        <row r="63">
          <cell r="A63" t="str">
            <v>GOI23-FeirSantana-GO</v>
          </cell>
          <cell r="D63">
            <v>46057</v>
          </cell>
        </row>
        <row r="64">
          <cell r="A64" t="str">
            <v>JPE38-RuyCarneiro-PB</v>
          </cell>
          <cell r="D64">
            <v>46063</v>
          </cell>
        </row>
        <row r="65">
          <cell r="A65" t="str">
            <v>RDP01-RondonPara-PA</v>
          </cell>
          <cell r="D65">
            <v>46080</v>
          </cell>
        </row>
        <row r="66">
          <cell r="A66" t="str">
            <v>STM10-FerGuilhon-PA</v>
          </cell>
          <cell r="D66">
            <v>46080</v>
          </cell>
        </row>
        <row r="67">
          <cell r="A67" t="str">
            <v>CUI23-Pedra90-MT</v>
          </cell>
          <cell r="D67">
            <v>46095</v>
          </cell>
        </row>
        <row r="68">
          <cell r="A68" t="str">
            <v>EUS04-MallEusebio-CE</v>
          </cell>
          <cell r="D68">
            <v>46095</v>
          </cell>
        </row>
        <row r="69">
          <cell r="A69" t="str">
            <v>QUI03-EpitacioPes-CE</v>
          </cell>
          <cell r="D69">
            <v>46095</v>
          </cell>
        </row>
        <row r="70">
          <cell r="A70" t="str">
            <v>BAC03-OsvaldoCruz-MA</v>
          </cell>
          <cell r="D70">
            <v>46096</v>
          </cell>
        </row>
        <row r="71">
          <cell r="A71" t="str">
            <v>ALG02-DantasBião-BA</v>
          </cell>
        </row>
        <row r="72">
          <cell r="A72" t="str">
            <v>CAU08-NvMetropole-CE</v>
          </cell>
          <cell r="D72">
            <v>46105</v>
          </cell>
        </row>
        <row r="73">
          <cell r="A73" t="str">
            <v>MAN22-CidadeDeus-AM</v>
          </cell>
          <cell r="D73">
            <v>46105</v>
          </cell>
        </row>
        <row r="74">
          <cell r="A74" t="str">
            <v>MAR07-Rotatoria-PA</v>
          </cell>
          <cell r="D74">
            <v>46105</v>
          </cell>
        </row>
        <row r="75">
          <cell r="A75" t="str">
            <v>TER36-ZequinhaFre-PI</v>
          </cell>
          <cell r="D75">
            <v>46116</v>
          </cell>
        </row>
        <row r="76">
          <cell r="A76" t="str">
            <v>[Resize] Loja262 NAT11-Jaguarari-RN</v>
          </cell>
          <cell r="D76">
            <v>46117</v>
          </cell>
        </row>
        <row r="77">
          <cell r="A77" t="str">
            <v>PAR08-ParqNações-RN</v>
          </cell>
          <cell r="D77">
            <v>46119</v>
          </cell>
        </row>
        <row r="78">
          <cell r="A78" t="str">
            <v>CAX04-AlexCosta-MA</v>
          </cell>
          <cell r="D78">
            <v>46120</v>
          </cell>
        </row>
        <row r="79">
          <cell r="A79" t="str">
            <v>ACA03-VilaIldemar-MA</v>
          </cell>
        </row>
        <row r="80">
          <cell r="A80" t="str">
            <v>STI05-CasteloBco-MA</v>
          </cell>
        </row>
        <row r="81">
          <cell r="A81" t="str">
            <v>SAL64-GaivotaImbuí-BA</v>
          </cell>
        </row>
        <row r="82">
          <cell r="A82" t="str">
            <v>CTL06-NovaOlinda-PA</v>
          </cell>
          <cell r="D82">
            <v>46125</v>
          </cell>
        </row>
        <row r="83">
          <cell r="A83" t="str">
            <v>[Relocation] IMP03-BernardSay-MA</v>
          </cell>
          <cell r="D83">
            <v>46126</v>
          </cell>
        </row>
        <row r="84">
          <cell r="A84" t="str">
            <v>MAU08-Pajuçara-CE</v>
          </cell>
          <cell r="D84">
            <v>46126</v>
          </cell>
        </row>
        <row r="85">
          <cell r="A85" t="str">
            <v>FOR195-SaoCristovao-CE</v>
          </cell>
          <cell r="D85">
            <v>46126</v>
          </cell>
        </row>
        <row r="86">
          <cell r="A86" t="str">
            <v>[Resize] CAU05-EdMotCor-CE</v>
          </cell>
          <cell r="D86">
            <v>46127</v>
          </cell>
        </row>
        <row r="87">
          <cell r="A87" t="str">
            <v>JGU15-AnicetoV-PE</v>
          </cell>
          <cell r="D87">
            <v>46133</v>
          </cell>
        </row>
        <row r="88">
          <cell r="A88" t="str">
            <v>[Resize] Loja398 VIT02-JdCamburi-ES</v>
          </cell>
          <cell r="D88">
            <v>46138</v>
          </cell>
        </row>
        <row r="89">
          <cell r="A89" t="str">
            <v>SLU83-JAlbuquerqu-MA</v>
          </cell>
          <cell r="D89">
            <v>46155</v>
          </cell>
        </row>
        <row r="90">
          <cell r="A90" t="str">
            <v>PAR05-RosaFernandes-RN</v>
          </cell>
          <cell r="D90">
            <v>46155</v>
          </cell>
        </row>
        <row r="91">
          <cell r="A91" t="str">
            <v>BAR03-Barreirinha-BA</v>
          </cell>
          <cell r="D91">
            <v>46202</v>
          </cell>
        </row>
        <row r="92">
          <cell r="A92" t="str">
            <v>CAM03-BuscaVida-BA</v>
          </cell>
          <cell r="D92">
            <v>46207</v>
          </cell>
        </row>
        <row r="93">
          <cell r="A93" t="str">
            <v>AJU33-Siqueira2-SE</v>
          </cell>
          <cell r="D93">
            <v>46207</v>
          </cell>
        </row>
        <row r="94">
          <cell r="A94" t="str">
            <v>CAJ02-BaraoRioBco-PB</v>
          </cell>
          <cell r="D94">
            <v>46207</v>
          </cell>
        </row>
        <row r="95">
          <cell r="A95" t="str">
            <v>FOR197-MallGuararapes-CE</v>
          </cell>
          <cell r="D95">
            <v>46220</v>
          </cell>
        </row>
        <row r="96">
          <cell r="A96" t="str">
            <v>FOR189-AvIJWalter-CE</v>
          </cell>
          <cell r="D96">
            <v>46220</v>
          </cell>
        </row>
        <row r="97">
          <cell r="A97" t="str">
            <v>FOR187-BezMenez7-CE</v>
          </cell>
          <cell r="D97">
            <v>46220</v>
          </cell>
        </row>
        <row r="98">
          <cell r="A98" t="str">
            <v>QIM02-CelTeofilo-CE</v>
          </cell>
          <cell r="D98">
            <v>46230</v>
          </cell>
        </row>
        <row r="99">
          <cell r="A99" t="str">
            <v>REC72-Liberdade-PE</v>
          </cell>
        </row>
        <row r="100">
          <cell r="A100" t="str">
            <v>ARA08-Bosque-AL</v>
          </cell>
          <cell r="D100">
            <v>46238</v>
          </cell>
        </row>
        <row r="101">
          <cell r="A101" t="str">
            <v>CGD22-AvHiroshima-MS</v>
          </cell>
        </row>
        <row r="102">
          <cell r="A102" t="str">
            <v>FOR190-CelCarval2-CE</v>
          </cell>
          <cell r="D102">
            <v>0</v>
          </cell>
        </row>
        <row r="103">
          <cell r="A103" t="str">
            <v>DRD03-JoaqmTeixei-MS</v>
          </cell>
          <cell r="D103">
            <v>0</v>
          </cell>
        </row>
        <row r="104">
          <cell r="A104" t="str">
            <v>BOV15-NazareFilgu-RR</v>
          </cell>
        </row>
        <row r="105">
          <cell r="A105" t="str">
            <v>PAL07-AvNorte-TO</v>
          </cell>
        </row>
        <row r="106">
          <cell r="A106" t="str">
            <v>ALG03-DantasBião-BA</v>
          </cell>
        </row>
        <row r="107">
          <cell r="A107" t="str">
            <v>PET08-CardosoSa-PE</v>
          </cell>
        </row>
        <row r="108">
          <cell r="A108" t="str">
            <v>REC73-JoseBonifacio-PE</v>
          </cell>
        </row>
        <row r="109">
          <cell r="A109" t="str">
            <v>IMP-Bacuri-MA</v>
          </cell>
        </row>
        <row r="110">
          <cell r="A110" t="str">
            <v>JUA13-VirgilioTav-CE</v>
          </cell>
        </row>
        <row r="111">
          <cell r="A111" t="str">
            <v>FSA14-FragaMaia-BA</v>
          </cell>
        </row>
        <row r="112">
          <cell r="A112" t="str">
            <v>LFR6-EstCoco-BA</v>
          </cell>
        </row>
        <row r="113">
          <cell r="A113" t="str">
            <v>AJU32-Aruana-SE</v>
          </cell>
        </row>
        <row r="114">
          <cell r="A114" t="str">
            <v>NAT22-RomGalvão-RN</v>
          </cell>
        </row>
        <row r="115">
          <cell r="A115" t="str">
            <v>BAA01-Barras-PI</v>
          </cell>
        </row>
        <row r="116">
          <cell r="A116" t="str">
            <v>SAL-PaseoItaig-BA</v>
          </cell>
        </row>
        <row r="117">
          <cell r="A117" t="str">
            <v>PAR09-Rdosventos-RN</v>
          </cell>
        </row>
        <row r="118">
          <cell r="A118" t="str">
            <v>PAR10-ParqNações-RN</v>
          </cell>
        </row>
        <row r="119">
          <cell r="A119" t="str">
            <v>GOI18-Alphaville-GO</v>
          </cell>
        </row>
        <row r="120">
          <cell r="A120" t="str">
            <v>IMP10-Bacuri-MA</v>
          </cell>
        </row>
        <row r="121">
          <cell r="A121" t="str">
            <v>LFR07-VilasAtlant-BA</v>
          </cell>
        </row>
        <row r="122">
          <cell r="A122" t="str">
            <v>PET10-CardosoSa-PE</v>
          </cell>
        </row>
        <row r="123">
          <cell r="A123" t="str">
            <v>TER34-AyrtonSena-PI</v>
          </cell>
        </row>
        <row r="124">
          <cell r="A124" t="str">
            <v>BSB16-Sudoeste304-DF</v>
          </cell>
        </row>
        <row r="125">
          <cell r="A125" t="str">
            <v>BSB-Noroeste311-DF</v>
          </cell>
        </row>
        <row r="126">
          <cell r="A126" t="str">
            <v>AJU32-Jardins-SE</v>
          </cell>
        </row>
        <row r="127">
          <cell r="A127" t="str">
            <v>PAF04-Rotatoria-BA</v>
          </cell>
        </row>
        <row r="128">
          <cell r="A128" t="str">
            <v>REC75-Consaguiar4-PE</v>
          </cell>
        </row>
        <row r="129">
          <cell r="A129" t="str">
            <v>SAL-ImbuiCurra-BA</v>
          </cell>
        </row>
        <row r="130">
          <cell r="A130" t="str">
            <v>FSA-NoideCer-BA</v>
          </cell>
        </row>
        <row r="131">
          <cell r="A131" t="str">
            <v>[Relocation] Loja140 MAC02-PontaVerde-AL</v>
          </cell>
        </row>
        <row r="132">
          <cell r="A132" t="str">
            <v>[Relocation] Loja152 MAC04-MarioGusma-AL</v>
          </cell>
        </row>
        <row r="133">
          <cell r="A133" t="str">
            <v>PAR-AyrtonSenna-RN</v>
          </cell>
        </row>
        <row r="134">
          <cell r="A134" t="str">
            <v>FOR188-Genibau-CE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L4" t="str">
            <v>Pedido</v>
          </cell>
          <cell r="M4" t="str">
            <v>NF</v>
          </cell>
        </row>
        <row r="5">
          <cell r="L5">
            <v>4500991102</v>
          </cell>
          <cell r="M5">
            <v>580</v>
          </cell>
        </row>
        <row r="6">
          <cell r="L6">
            <v>4500991108</v>
          </cell>
          <cell r="M6">
            <v>579</v>
          </cell>
        </row>
        <row r="7">
          <cell r="L7">
            <v>4500991121</v>
          </cell>
          <cell r="M7">
            <v>573</v>
          </cell>
        </row>
        <row r="8">
          <cell r="L8">
            <v>4500991126</v>
          </cell>
          <cell r="M8">
            <v>581</v>
          </cell>
        </row>
        <row r="9">
          <cell r="L9">
            <v>4500991711</v>
          </cell>
          <cell r="M9">
            <v>582</v>
          </cell>
        </row>
        <row r="10">
          <cell r="L10">
            <v>4500991082</v>
          </cell>
          <cell r="M10">
            <v>583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E74C10B1-2FAE-4AEF-9782-26BBE494F025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OSE CARLOS ANDRADE BEZERRA GUIMARAES" id="{D5133F47-BDF2-4D60-B650-329321EF4D7E}" userId="S::17514@pmenos.com.br::8cb5628d-a24d-4eee-bd8e-344c771d703d" providerId="AD"/>
  <person displayName="MARIA GRAZIELLY DA SILVA GASPAR" id="{AE1FD723-7F5C-4271-8F17-96D25E47B877}" userId="S::109452@pmenos.com.br::64f0ddf2-206d-4bf7-ab46-dcf14fc8188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E260D2-BB04-4CD4-B7BD-57E1166DF408}" name="Tabela2" displayName="Tabela2" ref="A1:N7" totalsRowShown="0" headerRowDxfId="471" dataDxfId="470" headerRowCellStyle="Moeda">
  <autoFilter ref="A1:N7" xr:uid="{0DE260D2-BB04-4CD4-B7BD-57E1166DF408}"/>
  <tableColumns count="14">
    <tableColumn id="1" xr3:uid="{81C32EA8-3187-4B3E-B8D1-DB0957078F64}" name="FILIAL" dataDxfId="469"/>
    <tableColumn id="2" xr3:uid="{477EDBDE-1946-4EA0-B407-E5F53102A565}" name="COORDENADOR" dataDxfId="468"/>
    <tableColumn id="3" xr3:uid="{4551D58F-2909-4D6E-9A42-B046AB1189E9}" name="PROJETO" dataDxfId="467"/>
    <tableColumn id="4" xr3:uid="{629134B2-F303-481A-BC6A-3743513798F3}" name="SERVIÇO" dataDxfId="466"/>
    <tableColumn id="5" xr3:uid="{C1B612FF-B69A-405B-B221-3F286F6E2A6D}" name="ORDEM" dataDxfId="465"/>
    <tableColumn id="6" xr3:uid="{96E86B8F-07DD-4022-849F-D783DD4E4F67}" name="DATA ENTRADA" dataDxfId="464"/>
    <tableColumn id="14" xr3:uid="{47E3D036-2147-4433-99BA-B2EC3D811675}" name="DATA SAÍDA" dataDxfId="463">
      <calculatedColumnFormula>Tabela2[[#This Row],[DATA ENTRADA]]</calculatedColumnFormula>
    </tableColumn>
    <tableColumn id="7" xr3:uid="{08D334F2-B174-48C8-B2C8-5C4B9B9132B5}" name="SOLICITADO?" dataDxfId="462"/>
    <tableColumn id="8" xr3:uid="{360C5FA7-07EE-4D40-82E2-3F3FD6A46EFA}" name="STATUS" dataDxfId="461">
      <calculatedColumnFormula>IF(Tabela2[[#This Row],[VALOR TOTAL]]&gt;=1,"Concluído",IF(Tabela2[[#This Row],[SOLICITADO?]]="Sim","Solicitado",""))</calculatedColumnFormula>
    </tableColumn>
    <tableColumn id="9" xr3:uid="{FB7170C9-F210-4D82-ACF0-921F85895F11}" name="DIAS" dataDxfId="460"/>
    <tableColumn id="10" xr3:uid="{71F997FE-E383-47F1-8751-615011099212}" name="HORÁRIO ENTRADA" dataDxfId="459"/>
    <tableColumn id="11" xr3:uid="{50EBCA7E-58DE-4386-A0CC-5FE76C1B1A47}" name="HORÁRIO SAÍDA" dataDxfId="458"/>
    <tableColumn id="12" xr3:uid="{7D35E479-5FC8-4769-9D81-D721DE608515}" name="VALOR DIA" dataDxfId="457"/>
    <tableColumn id="13" xr3:uid="{BF76A349-40A5-4B36-8CD8-40FE6B720867}" name="VALOR TOTAL" dataDxfId="456" dataCellStyle="Moeda">
      <calculatedColumnFormula>Tabela2[[#This Row],[VALOR DIA]]*Tabela2[[#This Row],[DIAS]]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6F63F-E3DC-437E-8F12-27A965F61DCF}" name="Tabela1" displayName="Tabela1" ref="A1:AR2323" totalsRowShown="0" headerRowDxfId="455" dataDxfId="454" tableBorderDxfId="453">
  <autoFilter ref="A1:AR2323" xr:uid="{B6E6F63F-E3DC-437E-8F12-27A965F61DCF}">
    <filterColumn colId="30">
      <filters>
        <filter val="sim"/>
      </filters>
    </filterColumn>
  </autoFilter>
  <tableColumns count="44">
    <tableColumn id="1" xr3:uid="{8941A253-F4E7-4FF3-B62B-2AB4E8BA0DF8}" name="EMP" dataDxfId="452" totalsRowDxfId="451">
      <calculatedColumnFormula>IF(B2&lt;7000,1000,2000)</calculatedColumnFormula>
    </tableColumn>
    <tableColumn id="2" xr3:uid="{E308C62F-2354-4E19-A051-795C68C88FFD}" name="FILIAL" dataDxfId="450" totalsRowDxfId="449"/>
    <tableColumn id="3" xr3:uid="{A5890B68-DBD5-4CFE-A19D-D75E614A0114}" name="LOJA" dataDxfId="448" totalsRowDxfId="447"/>
    <tableColumn id="4" xr3:uid="{A28BBC94-F6B0-4952-9E57-03E402B988DE}" name="CNPJ" dataDxfId="446" totalsRowDxfId="445"/>
    <tableColumn id="5" xr3:uid="{950C0EF3-6000-4531-AD19-32ED47D45DB5}" name="COORDENADOR" dataDxfId="444" totalsRowDxfId="443"/>
    <tableColumn id="6" xr3:uid="{D22D7FB9-0FCE-477A-AE85-488E14F1D4A9}" name="PROJETO" dataDxfId="442" totalsRowDxfId="441"/>
    <tableColumn id="7" xr3:uid="{ED06ACA0-5FBE-442A-A55D-0FB3E8CBC6B4}" name="SERVIÇO" dataDxfId="440" totalsRowDxfId="439"/>
    <tableColumn id="8" xr3:uid="{FE233B7D-27EB-41A1-A6E1-D51B74C5C652}" name="NOTA" dataDxfId="438" totalsRowDxfId="437"/>
    <tableColumn id="9" xr3:uid="{B54EE034-2649-4074-84C3-47B29B231A9A}" name="FORNECEDOR" dataDxfId="436" totalsRowDxfId="435"/>
    <tableColumn id="11" xr3:uid="{799E6012-976D-4949-8562-FDC6F5DBD581}" name="ARQUIVO" dataDxfId="434" totalsRowDxfId="433"/>
    <tableColumn id="43" xr3:uid="{605A0FC3-2ADA-4F92-8024-E55D286250FD}" name="ENVIAR COORD?" dataDxfId="432" totalsRowDxfId="431"/>
    <tableColumn id="12" xr3:uid="{F5787E5B-C6B6-4217-9B57-D15C61AEE937}" name="cód forn" dataDxfId="430" totalsRowDxfId="429"/>
    <tableColumn id="13" xr3:uid="{3FF9A0A3-368C-4150-B7AD-E9D11064B526}" name="ORDEM" dataDxfId="428" totalsRowDxfId="427"/>
    <tableColumn id="14" xr3:uid="{D4EE89D2-B281-414C-A527-160FD1826787}" name="REQUISIÇÃO" dataDxfId="426" totalsRowDxfId="425"/>
    <tableColumn id="39" xr3:uid="{B51F3678-11F8-416D-B8CE-00D411DA80DC}" name="RC ENVIADA?" dataDxfId="424" totalsRowDxfId="423"/>
    <tableColumn id="15" xr3:uid="{4A6839E9-2274-4AB0-A2EA-2534EAB47F61}" name="VALOR RC" dataDxfId="422" totalsRowDxfId="421" dataCellStyle="Moeda" totalsRowCellStyle="Moeda"/>
    <tableColumn id="16" xr3:uid="{98BE6E9A-E6AB-4215-A4E2-B575934CA031}" name="VALOR A PAGAR" dataDxfId="420" totalsRowDxfId="419" dataCellStyle="Moeda" totalsRowCellStyle="Moeda"/>
    <tableColumn id="17" xr3:uid="{0F97E4B3-4D1A-4F23-BBE3-90B268B694C2}" name="VALOR BI" dataDxfId="418" totalsRowDxfId="417" dataCellStyle="Moeda" totalsRowCellStyle="Moeda">
      <calculatedColumnFormula>IF(Tabela1[[#This Row],[VALOR A PAGAR]]&gt;1,Tabela1[[#This Row],[VALOR A PAGAR]],Tabela1[[#This Row],[VALOR RC]])</calculatedColumnFormula>
    </tableColumn>
    <tableColumn id="18" xr3:uid="{4819728D-D3BB-45B3-B751-A1EFCC13851F}" name="STATUS RC" dataDxfId="416" totalsRowDxfId="415" dataCellStyle="Moeda" totalsRowCellStyle="Moeda">
      <calculatedColumnFormula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calculatedColumnFormula>
    </tableColumn>
    <tableColumn id="19" xr3:uid="{720BD849-F549-493A-AF8B-ED1FD6FC4836}" name="PEDIDO" dataDxfId="414" totalsRowDxfId="413"/>
    <tableColumn id="20" xr3:uid="{ADFB33C2-8B57-4B55-B52C-49A79A7BFC96}" name="ASSUNTO" dataDxfId="412" totalsRowDxfId="411">
      <calculatedColumnFormula>F2 &amp; " " &amp; " " &amp; B2 &amp; " - " &amp; I2 &amp; " - " &amp; "N°" &amp; H2 &amp; " - " &amp; Tabela1[[#This Row],[Coluna1]]</calculatedColumnFormula>
    </tableColumn>
    <tableColumn id="21" xr3:uid="{4EBC7A12-6961-436D-ACA7-3CDF8D547975}" name="ID" dataDxfId="410" totalsRowDxfId="409"/>
    <tableColumn id="44" xr3:uid="{8FDE4FCD-FA6B-499E-9CB9-9E4B319C63D7}" name="LINK " dataDxfId="408" totalsRowDxfId="407"/>
    <tableColumn id="22" xr3:uid="{D3C8A016-39FE-4535-9F2D-8873DC71E7EC}" name="CHAMADO" dataDxfId="406" totalsRowDxfId="405">
      <calculatedColumnFormula>IF(V2&lt;&gt;"","ABERTO","PENDENTE")</calculatedColumnFormula>
    </tableColumn>
    <tableColumn id="23" xr3:uid="{31004B75-7955-4718-A3D3-977597D67095}" name="Status" dataDxfId="404" totalsRowDxfId="403" dataCellStyle="Moeda" totalsRowCellStyle="Moeda"/>
    <tableColumn id="24" xr3:uid="{EC18E04D-4B15-4655-A7D4-FEDC7AB7C97B}" name="procx status" dataDxfId="402" totalsRowDxfId="401"/>
    <tableColumn id="25" xr3:uid="{CF37E03E-5336-4AF6-8F7D-DC185BD1F335}" name="se status" dataDxfId="400" totalsRowDxfId="399">
      <calculatedColumnFormula>IF(Tabela1[[#This Row],[CHAMADO]]="ABERTO",Tabela1[[#This Row],[procx status]],"")</calculatedColumnFormula>
    </tableColumn>
    <tableColumn id="26" xr3:uid="{6DE991D7-4B64-4248-8FB1-96C10935FAC9}" name="Solved + Closed" dataDxfId="398" totalsRowDxfId="397"/>
    <tableColumn id="27" xr3:uid="{AE9ED9D3-7342-49FC-BBEC-83568923C7AB}" name="Data_pgto_sap" dataDxfId="396" totalsRowDxfId="395" dataCellStyle="Moeda" totalsRowCellStyle="Moeda"/>
    <tableColumn id="28" xr3:uid="{335BCB65-EF5B-45E2-95D2-E4156E17A375}" name="MIRO" dataDxfId="394" totalsRowDxfId="393"/>
    <tableColumn id="29" xr3:uid="{A918B261-08E6-40FD-A878-8DBD135766D4}" name="Abrir ticket?" dataDxfId="392" totalsRowDxfId="391">
      <calculatedColumnFormula>IF(Tabela1[[#This Row],[Status Result1]]="Aguardando autorização pgto", "sim","")</calculatedColumnFormula>
    </tableColumn>
    <tableColumn id="37" xr3:uid="{9A0ADB85-7DB9-49BE-A316-21DC6F0CF080}" name="teste se status" dataDxfId="390" totalsRowDxfId="389">
      <calculatedColumnFormula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calculatedColumnFormula>
    </tableColumn>
    <tableColumn id="38" xr3:uid="{A70C903F-9C4A-4ED2-9905-B36454C2F0F2}" name="Status Result1" dataDxfId="388" totalsRowDxfId="387">
      <calculatedColumnFormula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calculatedColumnFormula>
    </tableColumn>
    <tableColumn id="30" xr3:uid="{213B8464-0002-4199-9769-B68C08CF7942}" name="Data criação linha" dataDxfId="386" totalsRowDxfId="385"/>
    <tableColumn id="31" xr3:uid="{00E655F8-3741-4F95-B3AF-DBFAB783C80F}" name="Data criação ticket" dataDxfId="384" totalsRowDxfId="383"/>
    <tableColumn id="32" xr3:uid="{708F0A00-79E1-4615-A58F-507222873920}" name="procx ticket" dataDxfId="382" totalsRowDxfId="381"/>
    <tableColumn id="33" xr3:uid="{005C4A23-72B5-4B96-9516-B3E4FF021A7D}" name="se ticket" dataDxfId="380" totalsRowDxfId="379">
      <calculatedColumnFormula>IF(Tabela1[[#This Row],[procx ticket]]="",Tabela1[[#This Row],[Data criação ticket]],Tabela1[[#This Row],[procx ticket]])</calculatedColumnFormula>
    </tableColumn>
    <tableColumn id="36" xr3:uid="{6CB36510-B395-4011-B2D6-32F9A8A6E95E}" name="Data criação RC" dataDxfId="378" totalsRowDxfId="377"/>
    <tableColumn id="34" xr3:uid="{97C4FB13-1C46-448A-A484-E5145F89CEFB}" name="Data criação ticket br" dataDxfId="376" totalsRowDxfId="375">
      <calculatedColumnFormula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calculatedColumnFormula>
    </tableColumn>
    <tableColumn id="35" xr3:uid="{BFA5E55D-AE65-40C1-9B59-3AD4C0F22746}" name="Prazo" dataDxfId="374" totalsRowDxfId="373">
      <calculatedColumnFormula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calculatedColumnFormula>
    </tableColumn>
    <tableColumn id="40" xr3:uid="{EF8AFB0F-1B6B-43C7-A676-E435C882A4C0}" name="Solicitado apoio?" dataDxfId="372" totalsRowDxfId="371"/>
    <tableColumn id="41" xr3:uid="{A1691D94-7BE7-4142-8CA3-E188C51305D9}" name="Coluna1" dataDxfId="370" totalsRowDxfId="369"/>
    <tableColumn id="10" xr3:uid="{B7F70307-990F-487D-A8E5-A4035995624B}" name="Idpadrao" dataDxfId="368" totalsRowDxfId="367">
      <calculatedColumnFormula>Tabela1[[#This Row],[FILIAL]]&amp;Tabela1[[#This Row],[ORDEM]]&amp;Tabela1[[#This Row],[VALOR RC]]&amp;Tabela1[[#This Row],[COORDENADOR]]&amp;Tabela1[[#This Row],[PROJETO]]&amp;Tabela1[[#This Row],[SERVIÇO]]&amp;Tabela1[[#This Row],[FORNECEDOR]]</calculatedColumnFormula>
    </tableColumn>
    <tableColumn id="42" xr3:uid="{5B578334-39FD-466F-9813-D4B797593E89}" name="Coluna2" dataDxfId="366" totalsRowDxfId="36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2-11-07T14:46:17.65" personId="{D5133F47-BDF2-4D60-B650-329321EF4D7E}" id="{05C033AA-C71A-4784-966A-CE82B52FB213}">
    <text>Antiga loja 763 - mudança dia 15/10/2021</text>
  </threadedComment>
  <threadedComment ref="A50" dT="2022-11-07T14:48:33.03" personId="{D5133F47-BDF2-4D60-B650-329321EF4D7E}" id="{3D8AEB94-071F-4693-856C-0BD86F50392E}">
    <text>Antiga loja 877 - mudança 10/10/2021</text>
  </threadedComment>
  <threadedComment ref="A56" dT="2022-11-07T14:47:18.60" personId="{D5133F47-BDF2-4D60-B650-329321EF4D7E}" id="{95FEC709-26D9-4FF7-8668-6D1A0224BAD9}">
    <text>Antiga loja 822 - mudança 23/10/2021</text>
  </threadedComment>
  <threadedComment ref="A67" dT="2022-11-07T14:49:41.38" personId="{D5133F47-BDF2-4D60-B650-329321EF4D7E}" id="{EED738B0-2E04-4040-8C42-F819F287CF0F}">
    <text>Antiga loja 865 - Mudança 22/10/2021</text>
  </threadedComment>
  <threadedComment ref="A90" dT="2022-11-07T14:50:37.05" personId="{D5133F47-BDF2-4D60-B650-329321EF4D7E}" id="{3BC478F3-A81A-4AC8-84F1-E1ACBA47D42E}">
    <text>Antiga loja 958 - Mudança 15/10/2021</text>
  </threadedComment>
  <threadedComment ref="A1228" dT="2024-08-01T14:07:10.16" personId="{AE1FD723-7F5C-4271-8F17-96D25E47B877}" id="{09F50828-820C-4A5E-91DF-2309198DB48E}">
    <text>Loja Exclusiva E-commerce</text>
  </threadedComment>
  <threadedComment ref="A1613" dT="2023-03-01T18:01:02.14" personId="{D5133F47-BDF2-4D60-B650-329321EF4D7E}" id="{6D68758D-DAB9-40F7-B2D0-B774BA7403DB}">
    <text>Cod em desuso 7130</text>
  </threadedComment>
  <threadedComment ref="A1685" dT="2023-02-01T11:53:03.53" personId="{D5133F47-BDF2-4D60-B650-329321EF4D7E}" id="{DCC43323-C3E3-49DA-BE5B-18745B1C9727}">
    <text>Mudança para bandeira PM_Abr23</text>
  </threadedComment>
  <threadedComment ref="A1695" dT="2023-02-01T11:56:29.32" personId="{D5133F47-BDF2-4D60-B650-329321EF4D7E}" id="{58508AA9-BD0A-4231-934D-2AEA55D0BB2A}">
    <text>Mudança para bandeira PM_Fev23</text>
  </threadedComment>
  <threadedComment ref="A1698" dT="2023-02-01T11:57:27.54" personId="{D5133F47-BDF2-4D60-B650-329321EF4D7E}" id="{795B0B23-9E4A-42B1-9960-E4FD7306705F}">
    <text>Mudança para bandeira PM_Fev23</text>
  </threadedComment>
  <threadedComment ref="A1721" dT="2023-02-01T11:59:10.72" personId="{D5133F47-BDF2-4D60-B650-329321EF4D7E}" id="{F2A80109-101A-46A9-9E44-7AC1121A20B4}">
    <text>Mudança para bandeira PM_Abr23</text>
  </threadedComment>
  <threadedComment ref="A1728" dT="2023-02-01T12:01:25.67" personId="{D5133F47-BDF2-4D60-B650-329321EF4D7E}" id="{B744906F-07E1-460E-90A2-DA61A6B8DD93}">
    <text>Mudança para bandeira PM_Fev23</text>
  </threadedComment>
  <threadedComment ref="A1744" dT="2023-02-01T12:03:27.02" personId="{D5133F47-BDF2-4D60-B650-329321EF4D7E}" id="{F0CDD95A-4A80-4BFA-B228-7AB0EBDA7DF8}">
    <text>Mudança para bandeira PM_Fev23</text>
  </threadedComment>
  <threadedComment ref="A1750" dT="2022-12-23T12:03:30.28" personId="{D5133F47-BDF2-4D60-B650-329321EF4D7E}" id="{12801BF5-5828-47F9-AA84-B71C55B18C7C}">
    <text>Mudança de bandeira PM Jan/23</text>
  </threadedComment>
  <threadedComment ref="A1762" dT="2022-12-23T12:02:44.78" personId="{D5133F47-BDF2-4D60-B650-329321EF4D7E}" id="{22782193-3BA7-4943-B6D0-4C9EA65D1BC4}">
    <text>Mudança de bandeira PM Jan/23</text>
  </threadedComment>
  <threadedComment ref="A1767" dT="2022-12-23T12:04:17.95" personId="{D5133F47-BDF2-4D60-B650-329321EF4D7E}" id="{7A4DCF44-4D1F-4719-9C35-82C5A37C57A0}">
    <text>Mudança de bandeira PM Jan/23</text>
  </threadedComment>
  <threadedComment ref="A1787" dT="2022-12-23T12:03:47.57" personId="{D5133F47-BDF2-4D60-B650-329321EF4D7E}" id="{5761AD10-68EB-496D-A0F7-72F62788DFC7}">
    <text>Mudança de bandeira PM Jan/23</text>
  </threadedComment>
  <threadedComment ref="A1808" dT="2022-12-23T12:03:09.11" personId="{D5133F47-BDF2-4D60-B650-329321EF4D7E}" id="{40DD83BC-C972-4D48-BFEF-CE3E75FDB2FD}">
    <text>Mudança de bandeira PM Jan/23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B408E6-34C5-4583-BBF3-2F7726244771}">
  <we:reference id="wa200005271" version="2.5.5.0" store="pt-B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ortaldeservicos.pmenos.com.br/hc/pt-br/requests/3302371?content_type=request" TargetMode="External"/><Relationship Id="rId21" Type="http://schemas.openxmlformats.org/officeDocument/2006/relationships/hyperlink" Target="https://portaldeservicos.pmenos.com.br/hc/pt-br/requests/1485744" TargetMode="External"/><Relationship Id="rId170" Type="http://schemas.openxmlformats.org/officeDocument/2006/relationships/hyperlink" Target="https://portaldeservicos.pmenos.com.br/hc/pt-br/requests/1780837?content_type=request" TargetMode="External"/><Relationship Id="rId268" Type="http://schemas.openxmlformats.org/officeDocument/2006/relationships/hyperlink" Target="https://portaldeservicos.pmenos.com.br/hc/pt-br/requests/1905235?content_type=request" TargetMode="External"/><Relationship Id="rId475" Type="http://schemas.openxmlformats.org/officeDocument/2006/relationships/hyperlink" Target="https://portaldeservicos.pmenos.com.br/hc/pt-br/requests/2118843?content_type=request" TargetMode="External"/><Relationship Id="rId682" Type="http://schemas.openxmlformats.org/officeDocument/2006/relationships/hyperlink" Target="https://portaldeservicos.pmenos.com.br/hc/pt-br/requests/2301544?content_type=request" TargetMode="External"/><Relationship Id="rId128" Type="http://schemas.openxmlformats.org/officeDocument/2006/relationships/hyperlink" Target="https://portaldeservicos.pmenos.com.br/hc/pt-br/requests/1715090" TargetMode="External"/><Relationship Id="rId335" Type="http://schemas.openxmlformats.org/officeDocument/2006/relationships/hyperlink" Target="https://portaldeservicos.pmenos.com.br/hc/pt-br/requests/1961550?content_type=request" TargetMode="External"/><Relationship Id="rId542" Type="http://schemas.openxmlformats.org/officeDocument/2006/relationships/hyperlink" Target="https://portaldeservicos.pmenos.com.br/hc/pt-br/requests/2190047?content_type=request" TargetMode="External"/><Relationship Id="rId987" Type="http://schemas.openxmlformats.org/officeDocument/2006/relationships/hyperlink" Target="https://portaldeservicos.pmenos.com.br/hc/pt-br/requests/2743012?content_type=request" TargetMode="External"/><Relationship Id="rId1172" Type="http://schemas.openxmlformats.org/officeDocument/2006/relationships/hyperlink" Target="https://portaldeservicos.pmenos.com.br/hc/pt-br/requests/2971690?content_type=request" TargetMode="External"/><Relationship Id="rId402" Type="http://schemas.openxmlformats.org/officeDocument/2006/relationships/hyperlink" Target="https://portaldeservicos.pmenos.com.br/hc/pt-br/requests/2005666?content_type=request" TargetMode="External"/><Relationship Id="rId847" Type="http://schemas.openxmlformats.org/officeDocument/2006/relationships/hyperlink" Target="https://portaldeservicos.pmenos.com.br/hc/pt-br/requests/2550458?content_type=request" TargetMode="External"/><Relationship Id="rId1032" Type="http://schemas.openxmlformats.org/officeDocument/2006/relationships/hyperlink" Target="https://portaldeservicos.pmenos.com.br/hc/pt-br/requests/2821751?content_type=request" TargetMode="External"/><Relationship Id="rId1477" Type="http://schemas.openxmlformats.org/officeDocument/2006/relationships/hyperlink" Target="https://portaldeservicos.pmenos.com.br/hc/pt-br/requests/3285044?content_type=request" TargetMode="External"/><Relationship Id="rId1684" Type="http://schemas.openxmlformats.org/officeDocument/2006/relationships/hyperlink" Target="https://portaldeservicos.pmenos.com.br/hc/pt-br/requests/3397957?content_type=request" TargetMode="External"/><Relationship Id="rId707" Type="http://schemas.openxmlformats.org/officeDocument/2006/relationships/hyperlink" Target="https://portaldeservicos.pmenos.com.br/hc/pt-br/requests/2334735?content_type=request" TargetMode="External"/><Relationship Id="rId914" Type="http://schemas.openxmlformats.org/officeDocument/2006/relationships/hyperlink" Target="https://portaldeservicos.pmenos.com.br/hc/pt-br/requests/2654906?content_type=request" TargetMode="External"/><Relationship Id="rId1337" Type="http://schemas.openxmlformats.org/officeDocument/2006/relationships/hyperlink" Target="https://portaldeservicos.pmenos.com.br/hc/pt-br/requests/3232139?content_type=request" TargetMode="External"/><Relationship Id="rId1544" Type="http://schemas.openxmlformats.org/officeDocument/2006/relationships/hyperlink" Target="https://portaldeservicos.pmenos.com.br/hc/pt-br/requests/3327591?content_type=request" TargetMode="External"/><Relationship Id="rId43" Type="http://schemas.openxmlformats.org/officeDocument/2006/relationships/hyperlink" Target="https://portaldeservicos.pmenos.com.br/hc/pt-br/requests/1534195" TargetMode="External"/><Relationship Id="rId1404" Type="http://schemas.openxmlformats.org/officeDocument/2006/relationships/hyperlink" Target="https://portaldeservicos.pmenos.com.br/hc/pt-br/requests/3235569?content_type=request" TargetMode="External"/><Relationship Id="rId1611" Type="http://schemas.openxmlformats.org/officeDocument/2006/relationships/hyperlink" Target="https://portaldeservicos.pmenos.com.br/hc/pt-br/requests/3365492?content_type=request" TargetMode="External"/><Relationship Id="rId192" Type="http://schemas.openxmlformats.org/officeDocument/2006/relationships/hyperlink" Target="https://portaldeservicos.pmenos.com.br/hc/pt-br/requests/1806732?content_type=request" TargetMode="External"/><Relationship Id="rId497" Type="http://schemas.openxmlformats.org/officeDocument/2006/relationships/hyperlink" Target="https://portaldeservicos.pmenos.com.br/hc/pt-br/requests/2135534?content_type=request" TargetMode="External"/><Relationship Id="rId357" Type="http://schemas.openxmlformats.org/officeDocument/2006/relationships/hyperlink" Target="https://portaldeservicos.pmenos.com.br/hc/pt-br/requests/1978790?content_type=request" TargetMode="External"/><Relationship Id="rId1194" Type="http://schemas.openxmlformats.org/officeDocument/2006/relationships/hyperlink" Target="https://portaldeservicos.pmenos.com.br/hc/pt-br/requests/2977539?content_type=request" TargetMode="External"/><Relationship Id="rId217" Type="http://schemas.openxmlformats.org/officeDocument/2006/relationships/hyperlink" Target="https://portaldeservicos.pmenos.com.br/hc/pt-br/requests/1820456?content_type=request" TargetMode="External"/><Relationship Id="rId564" Type="http://schemas.openxmlformats.org/officeDocument/2006/relationships/hyperlink" Target="https://portaldeservicos.pmenos.com.br/hc/pt-br/requests/2224259?content_type=request" TargetMode="External"/><Relationship Id="rId771" Type="http://schemas.openxmlformats.org/officeDocument/2006/relationships/hyperlink" Target="https://portaldeservicos.pmenos.com.br/hc/pt-br/requests/2401361?content_type=request" TargetMode="External"/><Relationship Id="rId869" Type="http://schemas.openxmlformats.org/officeDocument/2006/relationships/hyperlink" Target="https://portaldeservicos.pmenos.com.br/hc/pt-br/requests/2605160?content_type=request" TargetMode="External"/><Relationship Id="rId1499" Type="http://schemas.openxmlformats.org/officeDocument/2006/relationships/hyperlink" Target="https://portaldeservicos.pmenos.com.br/hc/pt-br/requests/3297635?content_type=request" TargetMode="External"/><Relationship Id="rId424" Type="http://schemas.openxmlformats.org/officeDocument/2006/relationships/hyperlink" Target="https://portaldeservicos.pmenos.com.br/hc/pt-br/requests/2029450?content_type=request" TargetMode="External"/><Relationship Id="rId631" Type="http://schemas.openxmlformats.org/officeDocument/2006/relationships/hyperlink" Target="https://portaldeservicos.pmenos.com.br/hc/pt-br/requests/2252612?content_type=request" TargetMode="External"/><Relationship Id="rId729" Type="http://schemas.openxmlformats.org/officeDocument/2006/relationships/hyperlink" Target="https://portaldeservicos.pmenos.com.br/hc/pt-br/requests/2350701?content_type=request" TargetMode="External"/><Relationship Id="rId1054" Type="http://schemas.openxmlformats.org/officeDocument/2006/relationships/hyperlink" Target="https://portaldeservicos.pmenos.com.br/hc/pt-br/requests/2853925?content_type=request" TargetMode="External"/><Relationship Id="rId1261" Type="http://schemas.openxmlformats.org/officeDocument/2006/relationships/hyperlink" Target="https://portaldeservicos.pmenos.com.br/hc/pt-br/requests/3044770?content_type=request" TargetMode="External"/><Relationship Id="rId1359" Type="http://schemas.openxmlformats.org/officeDocument/2006/relationships/hyperlink" Target="https://portaldeservicos.pmenos.com.br/hc/pt-br/requests/3232318?content_type=request" TargetMode="External"/><Relationship Id="rId936" Type="http://schemas.openxmlformats.org/officeDocument/2006/relationships/hyperlink" Target="https://portaldeservicos.pmenos.com.br/hc/pt-br/requests/2684159?content_type=request" TargetMode="External"/><Relationship Id="rId1121" Type="http://schemas.openxmlformats.org/officeDocument/2006/relationships/hyperlink" Target="https://portaldeservicos.pmenos.com.br/hc/pt-br/requests/2909363?content_type=request" TargetMode="External"/><Relationship Id="rId1219" Type="http://schemas.openxmlformats.org/officeDocument/2006/relationships/hyperlink" Target="https://portaldeservicos.pmenos.com.br/hc/pt-br/requests/2985045?content_type=request" TargetMode="External"/><Relationship Id="rId1566" Type="http://schemas.openxmlformats.org/officeDocument/2006/relationships/hyperlink" Target="https://portaldeservicos.pmenos.com.br/hc/pt-br/requests/3340299?content_type=request" TargetMode="External"/><Relationship Id="rId65" Type="http://schemas.openxmlformats.org/officeDocument/2006/relationships/hyperlink" Target="https://portaldeservicos.pmenos.com.br/hc/pt-br/requests/1580589" TargetMode="External"/><Relationship Id="rId1426" Type="http://schemas.openxmlformats.org/officeDocument/2006/relationships/hyperlink" Target="https://portaldeservicos.pmenos.com.br/hc/pt-br/requests/3268459?content_type=request" TargetMode="External"/><Relationship Id="rId1633" Type="http://schemas.openxmlformats.org/officeDocument/2006/relationships/hyperlink" Target="https://portaldeservicos.pmenos.com.br/hc/pt-br/requests/3384813?content_type=request" TargetMode="External"/><Relationship Id="rId281" Type="http://schemas.openxmlformats.org/officeDocument/2006/relationships/hyperlink" Target="https://portaldeservicos.pmenos.com.br/hc/pt-br/requests/1909766?content_type=request" TargetMode="External"/><Relationship Id="rId141" Type="http://schemas.openxmlformats.org/officeDocument/2006/relationships/hyperlink" Target="https://portaldeservicos.pmenos.com.br/hc/pt-br/requests/1732259" TargetMode="External"/><Relationship Id="rId379" Type="http://schemas.openxmlformats.org/officeDocument/2006/relationships/hyperlink" Target="https://portaldeservicos.pmenos.com.br/hc/pt-br/requests/1987176?content_type=request" TargetMode="External"/><Relationship Id="rId586" Type="http://schemas.openxmlformats.org/officeDocument/2006/relationships/hyperlink" Target="https://portaldeservicos.pmenos.com.br/hc/pt-br/requests/2237692?content_type=request" TargetMode="External"/><Relationship Id="rId793" Type="http://schemas.openxmlformats.org/officeDocument/2006/relationships/hyperlink" Target="https://portaldeservicos.pmenos.com.br/hc/pt-br/requests/2448435?content_type=request" TargetMode="External"/><Relationship Id="rId7" Type="http://schemas.openxmlformats.org/officeDocument/2006/relationships/hyperlink" Target="https://portaldeservicos.pmenos.com.br/hc/pt-br/requests/1469725" TargetMode="External"/><Relationship Id="rId239" Type="http://schemas.openxmlformats.org/officeDocument/2006/relationships/hyperlink" Target="https://portaldeservicos.pmenos.com.br/hc/pt-br/requests/1852139?content_type=request" TargetMode="External"/><Relationship Id="rId446" Type="http://schemas.openxmlformats.org/officeDocument/2006/relationships/hyperlink" Target="https://portaldeservicos.pmenos.com.br/hc/pt-br/requests/2069224?content_type=request" TargetMode="External"/><Relationship Id="rId653" Type="http://schemas.openxmlformats.org/officeDocument/2006/relationships/hyperlink" Target="https://portaldeservicos.pmenos.com.br/hc/pt-br/requests/2264279?content_type=request" TargetMode="External"/><Relationship Id="rId1076" Type="http://schemas.openxmlformats.org/officeDocument/2006/relationships/hyperlink" Target="https://portaldeservicos.pmenos.com.br/hc/pt-br/requests/2857797?content_type=request" TargetMode="External"/><Relationship Id="rId1283" Type="http://schemas.openxmlformats.org/officeDocument/2006/relationships/hyperlink" Target="https://portaldeservicos.pmenos.com.br/hc/pt-br/requests/3069585?content_type=request" TargetMode="External"/><Relationship Id="rId1490" Type="http://schemas.openxmlformats.org/officeDocument/2006/relationships/hyperlink" Target="https://portaldeservicos.pmenos.com.br/hc/pt-br/requests/3293309?content_type=request" TargetMode="External"/><Relationship Id="rId306" Type="http://schemas.openxmlformats.org/officeDocument/2006/relationships/hyperlink" Target="https://portaldeservicos.pmenos.com.br/hc/pt-br/requests/1953784?content_type=request" TargetMode="External"/><Relationship Id="rId860" Type="http://schemas.openxmlformats.org/officeDocument/2006/relationships/hyperlink" Target="https://portaldeservicos.pmenos.com.br/hc/pt-br/requests/2588202?content_type=request" TargetMode="External"/><Relationship Id="rId958" Type="http://schemas.openxmlformats.org/officeDocument/2006/relationships/hyperlink" Target="https://portaldeservicos.pmenos.com.br/hc/pt-br/requests/2705826?content_type=request" TargetMode="External"/><Relationship Id="rId1143" Type="http://schemas.openxmlformats.org/officeDocument/2006/relationships/hyperlink" Target="https://portaldeservicos.pmenos.com.br/hc/pt-br/requests/2927439?content_type=request" TargetMode="External"/><Relationship Id="rId1588" Type="http://schemas.openxmlformats.org/officeDocument/2006/relationships/hyperlink" Target="https://portaldeservicos.pmenos.com.br/hc/pt-br/requests/3347421?content_type=request" TargetMode="External"/><Relationship Id="rId87" Type="http://schemas.openxmlformats.org/officeDocument/2006/relationships/hyperlink" Target="https://portaldeservicos.pmenos.com.br/hc/pt-br/requests/1631534" TargetMode="External"/><Relationship Id="rId513" Type="http://schemas.openxmlformats.org/officeDocument/2006/relationships/hyperlink" Target="https://portaldeservicos.pmenos.com.br/hc/pt-br/requests/2148869?content_type=request" TargetMode="External"/><Relationship Id="rId720" Type="http://schemas.openxmlformats.org/officeDocument/2006/relationships/hyperlink" Target="https://portaldeservicos.pmenos.com.br/hc/pt-br/requests/2338809?content_type=request" TargetMode="External"/><Relationship Id="rId818" Type="http://schemas.openxmlformats.org/officeDocument/2006/relationships/hyperlink" Target="https://portaldeservicos.pmenos.com.br/hc/pt-br/requests/2499231?content_type=request" TargetMode="External"/><Relationship Id="rId1350" Type="http://schemas.openxmlformats.org/officeDocument/2006/relationships/hyperlink" Target="https://portaldeservicos.pmenos.com.br/hc/pt-br/requests/3232235?content_type=request" TargetMode="External"/><Relationship Id="rId1448" Type="http://schemas.openxmlformats.org/officeDocument/2006/relationships/hyperlink" Target="https://portaldeservicos.pmenos.com.br/hc/pt-br/requests/3275018?content_type=request" TargetMode="External"/><Relationship Id="rId1655" Type="http://schemas.openxmlformats.org/officeDocument/2006/relationships/hyperlink" Target="https://portaldeservicos.pmenos.com.br/hc/pt-br/requests/3386157?content_type=request" TargetMode="External"/><Relationship Id="rId1003" Type="http://schemas.openxmlformats.org/officeDocument/2006/relationships/hyperlink" Target="https://portaldeservicos.pmenos.com.br/hc/pt-br/requests/2790566?content_type=request" TargetMode="External"/><Relationship Id="rId1210" Type="http://schemas.openxmlformats.org/officeDocument/2006/relationships/hyperlink" Target="https://portaldeservicos.pmenos.com.br/hc/pt-br/requests/2984942?content_type=request" TargetMode="External"/><Relationship Id="rId1308" Type="http://schemas.openxmlformats.org/officeDocument/2006/relationships/hyperlink" Target="https://portaldeservicos.pmenos.com.br/hc/pt-br/requests/3077367?content_type=request" TargetMode="External"/><Relationship Id="rId1515" Type="http://schemas.openxmlformats.org/officeDocument/2006/relationships/hyperlink" Target="https://portaldeservicos.pmenos.com.br/hc/pt-br/requests/3302298?content_type=request" TargetMode="External"/><Relationship Id="rId14" Type="http://schemas.openxmlformats.org/officeDocument/2006/relationships/hyperlink" Target="https://portaldeservicos.pmenos.com.br/hc/pt-br/requests/1470763" TargetMode="External"/><Relationship Id="rId163" Type="http://schemas.openxmlformats.org/officeDocument/2006/relationships/hyperlink" Target="https://portaldeservicos.pmenos.com.br/hc/pt-br/requests/1777522" TargetMode="External"/><Relationship Id="rId370" Type="http://schemas.openxmlformats.org/officeDocument/2006/relationships/hyperlink" Target="https://portaldeservicos.pmenos.com.br/hc/pt-br/requests/1986836?content_type=request" TargetMode="External"/><Relationship Id="rId230" Type="http://schemas.openxmlformats.org/officeDocument/2006/relationships/hyperlink" Target="https://portaldeservicos.pmenos.com.br/hc/pt-br/requests/1841897?content_type=request" TargetMode="External"/><Relationship Id="rId468" Type="http://schemas.openxmlformats.org/officeDocument/2006/relationships/hyperlink" Target="https://portaldeservicos.pmenos.com.br/hc/pt-br/requests/2095679?content_type=request" TargetMode="External"/><Relationship Id="rId675" Type="http://schemas.openxmlformats.org/officeDocument/2006/relationships/hyperlink" Target="https://portaldeservicos.pmenos.com.br/hc/pt-br/requests/2298056?content_type=request" TargetMode="External"/><Relationship Id="rId882" Type="http://schemas.openxmlformats.org/officeDocument/2006/relationships/hyperlink" Target="https://portaldeservicos.pmenos.com.br/hc/pt-br/requests/2612981?content_type=request" TargetMode="External"/><Relationship Id="rId1098" Type="http://schemas.openxmlformats.org/officeDocument/2006/relationships/hyperlink" Target="https://portaldeservicos.pmenos.com.br/hc/pt-br/requests/2880984?content_type=request" TargetMode="External"/><Relationship Id="rId328" Type="http://schemas.openxmlformats.org/officeDocument/2006/relationships/hyperlink" Target="https://portaldeservicos.pmenos.com.br/hc/pt-br/requests/1961129?content_type=request" TargetMode="External"/><Relationship Id="rId535" Type="http://schemas.openxmlformats.org/officeDocument/2006/relationships/hyperlink" Target="https://portaldeservicos.pmenos.com.br/hc/pt-br/requests/2189687?content_type=request" TargetMode="External"/><Relationship Id="rId742" Type="http://schemas.openxmlformats.org/officeDocument/2006/relationships/hyperlink" Target="https://portaldeservicos.pmenos.com.br/hc/pt-br/requests/2354355?content_type=request" TargetMode="External"/><Relationship Id="rId1165" Type="http://schemas.openxmlformats.org/officeDocument/2006/relationships/hyperlink" Target="https://portaldeservicos.pmenos.com.br/hc/pt-br/requests/2960340?content_type=request" TargetMode="External"/><Relationship Id="rId1372" Type="http://schemas.openxmlformats.org/officeDocument/2006/relationships/hyperlink" Target="https://portaldeservicos.pmenos.com.br/hc/pt-br/requests/3233605?content_type=request" TargetMode="External"/><Relationship Id="rId602" Type="http://schemas.openxmlformats.org/officeDocument/2006/relationships/hyperlink" Target="https://portaldeservicos.pmenos.com.br/hc/pt-br/requests/2237692?content_type=request" TargetMode="External"/><Relationship Id="rId1025" Type="http://schemas.openxmlformats.org/officeDocument/2006/relationships/hyperlink" Target="https://portaldeservicos.pmenos.com.br/hc/pt-br/requests/2806147?content_type=request" TargetMode="External"/><Relationship Id="rId1232" Type="http://schemas.openxmlformats.org/officeDocument/2006/relationships/hyperlink" Target="https://portaldeservicos.pmenos.com.br/hc/pt-br/requests/3027297?content_type=request" TargetMode="External"/><Relationship Id="rId1677" Type="http://schemas.openxmlformats.org/officeDocument/2006/relationships/hyperlink" Target="https://portaldeservicos.pmenos.com.br/hc/pt-br/requests/3397596?content_type=request" TargetMode="External"/><Relationship Id="rId907" Type="http://schemas.openxmlformats.org/officeDocument/2006/relationships/hyperlink" Target="https://portaldeservicos.pmenos.com.br/hc/pt-br/requests/2646732?content_type=request" TargetMode="External"/><Relationship Id="rId1537" Type="http://schemas.openxmlformats.org/officeDocument/2006/relationships/hyperlink" Target="https://portaldeservicos.pmenos.com.br/hc/pt-br/requests/3327491?content_type=request" TargetMode="External"/><Relationship Id="rId36" Type="http://schemas.openxmlformats.org/officeDocument/2006/relationships/hyperlink" Target="https://portaldeservicos.pmenos.com.br/hc/pt-br/requests/1519848" TargetMode="External"/><Relationship Id="rId1604" Type="http://schemas.openxmlformats.org/officeDocument/2006/relationships/hyperlink" Target="https://portaldeservicos.pmenos.com.br/hc/pt-br/requests/3365458?content_type=request" TargetMode="External"/><Relationship Id="rId185" Type="http://schemas.openxmlformats.org/officeDocument/2006/relationships/hyperlink" Target="https://portaldeservicos.pmenos.com.br/hc/pt-br/requests/1792441?content_type=request" TargetMode="External"/><Relationship Id="rId392" Type="http://schemas.openxmlformats.org/officeDocument/2006/relationships/hyperlink" Target="https://portaldeservicos.pmenos.com.br/hc/pt-br/requests/1987683?content_type=request" TargetMode="External"/><Relationship Id="rId697" Type="http://schemas.openxmlformats.org/officeDocument/2006/relationships/hyperlink" Target="https://portaldeservicos.pmenos.com.br/hc/pt-br/requests/2309983?content_type=request" TargetMode="External"/><Relationship Id="rId252" Type="http://schemas.openxmlformats.org/officeDocument/2006/relationships/hyperlink" Target="https://portaldeservicos.pmenos.com.br/hc/pt-br/requests/1881870?content_type=request" TargetMode="External"/><Relationship Id="rId1187" Type="http://schemas.openxmlformats.org/officeDocument/2006/relationships/hyperlink" Target="https://portaldeservicos.pmenos.com.br/hc/pt-br/requests/2977370?content_type=request" TargetMode="External"/><Relationship Id="rId112" Type="http://schemas.openxmlformats.org/officeDocument/2006/relationships/hyperlink" Target="https://portaldeservicos.pmenos.com.br/hc/pt-br/requests/1661517" TargetMode="External"/><Relationship Id="rId557" Type="http://schemas.openxmlformats.org/officeDocument/2006/relationships/hyperlink" Target="https://portaldeservicos.pmenos.com.br/hc/pt-br/requests/2207572?content_type=request" TargetMode="External"/><Relationship Id="rId764" Type="http://schemas.openxmlformats.org/officeDocument/2006/relationships/hyperlink" Target="https://portaldeservicos.pmenos.com.br/hc/pt-br/requests/2394288?content_type=request" TargetMode="External"/><Relationship Id="rId971" Type="http://schemas.openxmlformats.org/officeDocument/2006/relationships/hyperlink" Target="https://portaldeservicos.pmenos.com.br/hc/pt-br/requests/2713659?content_type=request" TargetMode="External"/><Relationship Id="rId1394" Type="http://schemas.openxmlformats.org/officeDocument/2006/relationships/hyperlink" Target="https://portaldeservicos.pmenos.com.br/hc/pt-br/requests/3235503?content_type=request" TargetMode="External"/><Relationship Id="rId417" Type="http://schemas.openxmlformats.org/officeDocument/2006/relationships/hyperlink" Target="https://portaldeservicos.pmenos.com.br/hc/pt-br/requests/2010648?content_type=request" TargetMode="External"/><Relationship Id="rId624" Type="http://schemas.openxmlformats.org/officeDocument/2006/relationships/hyperlink" Target="https://portaldeservicos.pmenos.com.br/hc/pt-br/requests/2252612?content_type=request" TargetMode="External"/><Relationship Id="rId831" Type="http://schemas.openxmlformats.org/officeDocument/2006/relationships/hyperlink" Target="https://portaldeservicos.pmenos.com.br/hc/pt-br/requests/2541638?content_type=request" TargetMode="External"/><Relationship Id="rId1047" Type="http://schemas.openxmlformats.org/officeDocument/2006/relationships/hyperlink" Target="https://portaldeservicos.pmenos.com.br/hc/pt-br/requests/2853583?content_type=request" TargetMode="External"/><Relationship Id="rId1254" Type="http://schemas.openxmlformats.org/officeDocument/2006/relationships/hyperlink" Target="https://portaldeservicos.pmenos.com.br/hc/pt-br/requests/3044726?content_type=request" TargetMode="External"/><Relationship Id="rId1461" Type="http://schemas.openxmlformats.org/officeDocument/2006/relationships/hyperlink" Target="https://portaldeservicos.pmenos.com.br/hc/pt-br/requests/3283299?content_type=request" TargetMode="External"/><Relationship Id="rId929" Type="http://schemas.openxmlformats.org/officeDocument/2006/relationships/hyperlink" Target="https://portaldeservicos.pmenos.com.br/hc/pt-br/requests/2662673?content_type=request" TargetMode="External"/><Relationship Id="rId1114" Type="http://schemas.openxmlformats.org/officeDocument/2006/relationships/hyperlink" Target="https://portaldeservicos.pmenos.com.br/hc/pt-br/requests/2895012?content_type=request" TargetMode="External"/><Relationship Id="rId1321" Type="http://schemas.openxmlformats.org/officeDocument/2006/relationships/hyperlink" Target="https://portaldeservicos.pmenos.com.br/hc/pt-br/requests/3224059?content_type=request" TargetMode="External"/><Relationship Id="rId1559" Type="http://schemas.openxmlformats.org/officeDocument/2006/relationships/hyperlink" Target="https://portaldeservicos.pmenos.com.br/hc/pt-br/requests/3338283?content_type=request" TargetMode="External"/><Relationship Id="rId58" Type="http://schemas.openxmlformats.org/officeDocument/2006/relationships/hyperlink" Target="https://portaldeservicos.pmenos.com.br/hc/pt-br/requests/1570224" TargetMode="External"/><Relationship Id="rId1419" Type="http://schemas.openxmlformats.org/officeDocument/2006/relationships/hyperlink" Target="https://portaldeservicos.pmenos.com.br/hc/pt-br/requests/3268422?content_type=request" TargetMode="External"/><Relationship Id="rId1626" Type="http://schemas.openxmlformats.org/officeDocument/2006/relationships/hyperlink" Target="https://portaldeservicos.pmenos.com.br/hc/pt-br/requests/3384790?content_type=request" TargetMode="External"/><Relationship Id="rId274" Type="http://schemas.openxmlformats.org/officeDocument/2006/relationships/hyperlink" Target="https://portaldeservicos.pmenos.com.br/hc/pt-br/requests/1908118?content_type=request" TargetMode="External"/><Relationship Id="rId481" Type="http://schemas.openxmlformats.org/officeDocument/2006/relationships/hyperlink" Target="https://portaldeservicos.pmenos.com.br/hc/pt-br/requests/2119710?content_type=request" TargetMode="External"/><Relationship Id="rId134" Type="http://schemas.openxmlformats.org/officeDocument/2006/relationships/hyperlink" Target="https://portaldeservicos.pmenos.com.br/hc/pt-br/requests/1729094" TargetMode="External"/><Relationship Id="rId579" Type="http://schemas.openxmlformats.org/officeDocument/2006/relationships/hyperlink" Target="https://portaldeservicos.pmenos.com.br/hc/pt-br/requests/2229624?content_type=request" TargetMode="External"/><Relationship Id="rId786" Type="http://schemas.openxmlformats.org/officeDocument/2006/relationships/hyperlink" Target="https://portaldeservicos.pmenos.com.br/hc/pt-br/requests/2437124?content_type=request" TargetMode="External"/><Relationship Id="rId993" Type="http://schemas.openxmlformats.org/officeDocument/2006/relationships/hyperlink" Target="https://portaldeservicos.pmenos.com.br/hc/pt-br/requests/2757394?content_type=request" TargetMode="External"/><Relationship Id="rId341" Type="http://schemas.openxmlformats.org/officeDocument/2006/relationships/hyperlink" Target="https://portaldeservicos.pmenos.com.br/hc/pt-br/requests/1963015?content_type=request" TargetMode="External"/><Relationship Id="rId439" Type="http://schemas.openxmlformats.org/officeDocument/2006/relationships/hyperlink" Target="https://portaldeservicos.pmenos.com.br/hc/pt-br/requests/2044876?content_type=request" TargetMode="External"/><Relationship Id="rId646" Type="http://schemas.openxmlformats.org/officeDocument/2006/relationships/hyperlink" Target="https://portaldeservicos.pmenos.com.br/hc/pt-br/requests/2263682?content_type=request" TargetMode="External"/><Relationship Id="rId1069" Type="http://schemas.openxmlformats.org/officeDocument/2006/relationships/hyperlink" Target="https://portaldeservicos.pmenos.com.br/hc/pt-br/requests/2854880?content_type=request" TargetMode="External"/><Relationship Id="rId1276" Type="http://schemas.openxmlformats.org/officeDocument/2006/relationships/hyperlink" Target="https://portaldeservicos.pmenos.com.br/hc/pt-br/requests/3069527?content_type=request" TargetMode="External"/><Relationship Id="rId1483" Type="http://schemas.openxmlformats.org/officeDocument/2006/relationships/hyperlink" Target="https://portaldeservicos.pmenos.com.br/hc/pt-br/requests/3285091?content_type=request" TargetMode="External"/><Relationship Id="rId201" Type="http://schemas.openxmlformats.org/officeDocument/2006/relationships/hyperlink" Target="https://portaldeservicos.pmenos.com.br/hc/pt-br/requests/1811817?content_type=request" TargetMode="External"/><Relationship Id="rId506" Type="http://schemas.openxmlformats.org/officeDocument/2006/relationships/hyperlink" Target="https://portaldeservicos.pmenos.com.br/hc/pt-br/requests/2138860?content_type=request" TargetMode="External"/><Relationship Id="rId853" Type="http://schemas.openxmlformats.org/officeDocument/2006/relationships/hyperlink" Target="https://portaldeservicos.pmenos.com.br/hc/pt-br/requests/2180572?content_type=request" TargetMode="External"/><Relationship Id="rId1136" Type="http://schemas.openxmlformats.org/officeDocument/2006/relationships/hyperlink" Target="https://portaldeservicos.pmenos.com.br/hc/pt-br/requests/2927371?content_type=request" TargetMode="External"/><Relationship Id="rId1690" Type="http://schemas.openxmlformats.org/officeDocument/2006/relationships/printerSettings" Target="../printerSettings/printerSettings4.bin"/><Relationship Id="rId713" Type="http://schemas.openxmlformats.org/officeDocument/2006/relationships/hyperlink" Target="https://portaldeservicos.pmenos.com.br/hc/pt-br/requests/2336298?content_type=request" TargetMode="External"/><Relationship Id="rId920" Type="http://schemas.openxmlformats.org/officeDocument/2006/relationships/hyperlink" Target="https://portaldeservicos.pmenos.com.br/hc/pt-br/requests/2660466?content_type=request" TargetMode="External"/><Relationship Id="rId1343" Type="http://schemas.openxmlformats.org/officeDocument/2006/relationships/hyperlink" Target="https://portaldeservicos.pmenos.com.br/hc/pt-br/requests/3232186?content_type=request" TargetMode="External"/><Relationship Id="rId1550" Type="http://schemas.openxmlformats.org/officeDocument/2006/relationships/hyperlink" Target="https://portaldeservicos.pmenos.com.br/hc/pt-br/requests/3329496?content_type=request" TargetMode="External"/><Relationship Id="rId1648" Type="http://schemas.openxmlformats.org/officeDocument/2006/relationships/hyperlink" Target="https://portaldeservicos.pmenos.com.br/hc/pt-br/requests/3385304?content_type=request" TargetMode="External"/><Relationship Id="rId1203" Type="http://schemas.openxmlformats.org/officeDocument/2006/relationships/hyperlink" Target="https://portaldeservicos.pmenos.com.br/hc/pt-br/requests/2981816?content_type=request" TargetMode="External"/><Relationship Id="rId1410" Type="http://schemas.openxmlformats.org/officeDocument/2006/relationships/hyperlink" Target="https://portaldeservicos.pmenos.com.br/hc/pt-br/requests/3235612?content_type=request" TargetMode="External"/><Relationship Id="rId1508" Type="http://schemas.openxmlformats.org/officeDocument/2006/relationships/hyperlink" Target="https://portaldeservicos.pmenos.com.br/hc/pt-br/requests/3298879?content_type=request" TargetMode="External"/><Relationship Id="rId296" Type="http://schemas.openxmlformats.org/officeDocument/2006/relationships/hyperlink" Target="https://portaldeservicos.pmenos.com.br/hc/pt-br/requests/1939549?content_type=request" TargetMode="External"/><Relationship Id="rId156" Type="http://schemas.openxmlformats.org/officeDocument/2006/relationships/hyperlink" Target="https://portaldeservicos.pmenos.com.br/hc/pt-br/requests/1776197" TargetMode="External"/><Relationship Id="rId363" Type="http://schemas.openxmlformats.org/officeDocument/2006/relationships/hyperlink" Target="https://portaldeservicos.pmenos.com.br/hc/pt-br/requests/1979062?content_type=request" TargetMode="External"/><Relationship Id="rId570" Type="http://schemas.openxmlformats.org/officeDocument/2006/relationships/hyperlink" Target="https://portaldeservicos.pmenos.com.br/hc/pt-br/requests/2228526?content_type=request" TargetMode="External"/><Relationship Id="rId223" Type="http://schemas.openxmlformats.org/officeDocument/2006/relationships/hyperlink" Target="https://portaldeservicos.pmenos.com.br/hc/pt-br/requests/1827940?content_type=request" TargetMode="External"/><Relationship Id="rId430" Type="http://schemas.openxmlformats.org/officeDocument/2006/relationships/hyperlink" Target="https://portaldeservicos.pmenos.com.br/hc/pt-br/requests/2039209?content_type=request" TargetMode="External"/><Relationship Id="rId668" Type="http://schemas.openxmlformats.org/officeDocument/2006/relationships/hyperlink" Target="https://portaldeservicos.pmenos.com.br/hc/pt-br/requests/2293774?content_type=request" TargetMode="External"/><Relationship Id="rId875" Type="http://schemas.openxmlformats.org/officeDocument/2006/relationships/hyperlink" Target="https://portaldeservicos.pmenos.com.br/hc/pt-br/requests/2612832?content_type=request" TargetMode="External"/><Relationship Id="rId1060" Type="http://schemas.openxmlformats.org/officeDocument/2006/relationships/hyperlink" Target="https://portaldeservicos.pmenos.com.br/hc/pt-br/requests/2854009?content_type=request" TargetMode="External"/><Relationship Id="rId1298" Type="http://schemas.openxmlformats.org/officeDocument/2006/relationships/hyperlink" Target="https://portaldeservicos.pmenos.com.br/hc/pt-br/requests/3077323?content_type=request" TargetMode="External"/><Relationship Id="rId528" Type="http://schemas.openxmlformats.org/officeDocument/2006/relationships/hyperlink" Target="https://portaldeservicos.pmenos.com.br/hc/pt-br/requests/2167728?content_type=request" TargetMode="External"/><Relationship Id="rId735" Type="http://schemas.openxmlformats.org/officeDocument/2006/relationships/hyperlink" Target="https://portaldeservicos.pmenos.com.br/hc/pt-br/requests/2354106?content_type=request" TargetMode="External"/><Relationship Id="rId942" Type="http://schemas.openxmlformats.org/officeDocument/2006/relationships/hyperlink" Target="https://portaldeservicos.pmenos.com.br/hc/pt-br/requests/2703431?content_type=request" TargetMode="External"/><Relationship Id="rId1158" Type="http://schemas.openxmlformats.org/officeDocument/2006/relationships/hyperlink" Target="https://portaldeservicos.pmenos.com.br/hc/pt-br/requests/2960267?content_type=request" TargetMode="External"/><Relationship Id="rId1365" Type="http://schemas.openxmlformats.org/officeDocument/2006/relationships/hyperlink" Target="https://portaldeservicos.pmenos.com.br/hc/pt-br/requests/3232366?content_type=request" TargetMode="External"/><Relationship Id="rId1572" Type="http://schemas.openxmlformats.org/officeDocument/2006/relationships/hyperlink" Target="https://portaldeservicos.pmenos.com.br/hc/pt-br/requests/3340347?content_type=request" TargetMode="External"/><Relationship Id="rId1018" Type="http://schemas.openxmlformats.org/officeDocument/2006/relationships/hyperlink" Target="https://portaldeservicos.pmenos.com.br/hc/pt-br/requests/2798736?content_type=request" TargetMode="External"/><Relationship Id="rId1225" Type="http://schemas.openxmlformats.org/officeDocument/2006/relationships/hyperlink" Target="https://portaldeservicos.pmenos.com.br/hc/pt-br/requests/3027214?content_type=request" TargetMode="External"/><Relationship Id="rId1432" Type="http://schemas.openxmlformats.org/officeDocument/2006/relationships/hyperlink" Target="https://portaldeservicos.pmenos.com.br/hc/pt-br/requests/3269781?content_type=request" TargetMode="External"/><Relationship Id="rId71" Type="http://schemas.openxmlformats.org/officeDocument/2006/relationships/hyperlink" Target="https://portaldeservicos.pmenos.com.br/hc/pt-br/requests/1619613" TargetMode="External"/><Relationship Id="rId802" Type="http://schemas.openxmlformats.org/officeDocument/2006/relationships/hyperlink" Target="https://portaldeservicos.pmenos.com.br/hc/pt-br/requests/2472739?content_type=request" TargetMode="External"/><Relationship Id="rId29" Type="http://schemas.openxmlformats.org/officeDocument/2006/relationships/hyperlink" Target="https://portaldeservicos.pmenos.com.br/hc/pt-br/requests/1515059" TargetMode="External"/><Relationship Id="rId178" Type="http://schemas.openxmlformats.org/officeDocument/2006/relationships/hyperlink" Target="https://portaldeservicos.pmenos.com.br/hc/pt-br/requests/1781065?content_type=request" TargetMode="External"/><Relationship Id="rId385" Type="http://schemas.openxmlformats.org/officeDocument/2006/relationships/hyperlink" Target="https://portaldeservicos.pmenos.com.br/hc/pt-br/requests/1987374?content_type=request" TargetMode="External"/><Relationship Id="rId592" Type="http://schemas.openxmlformats.org/officeDocument/2006/relationships/hyperlink" Target="https://portaldeservicos.pmenos.com.br/hc/pt-br/requests/2237692?content_type=request" TargetMode="External"/><Relationship Id="rId245" Type="http://schemas.openxmlformats.org/officeDocument/2006/relationships/hyperlink" Target="https://portaldeservicos.pmenos.com.br/hc/pt-br/requests/1856045?content_type=request" TargetMode="External"/><Relationship Id="rId452" Type="http://schemas.openxmlformats.org/officeDocument/2006/relationships/hyperlink" Target="https://portaldeservicos.pmenos.com.br/hc/pt-br/requests/2082005?content_type=request" TargetMode="External"/><Relationship Id="rId897" Type="http://schemas.openxmlformats.org/officeDocument/2006/relationships/hyperlink" Target="https://portaldeservicos.pmenos.com.br/hc/pt-br/requests/2641331?content_type=request" TargetMode="External"/><Relationship Id="rId1082" Type="http://schemas.openxmlformats.org/officeDocument/2006/relationships/hyperlink" Target="https://portaldeservicos.pmenos.com.br/hc/pt-br/requests/2860417?content_type=request" TargetMode="External"/><Relationship Id="rId105" Type="http://schemas.openxmlformats.org/officeDocument/2006/relationships/hyperlink" Target="https://portaldeservicos.pmenos.com.br/hc/pt-br/requests/1658308" TargetMode="External"/><Relationship Id="rId312" Type="http://schemas.openxmlformats.org/officeDocument/2006/relationships/hyperlink" Target="https://portaldeservicos.pmenos.com.br/hc/pt-br/requests/1955821?content_type=request" TargetMode="External"/><Relationship Id="rId757" Type="http://schemas.openxmlformats.org/officeDocument/2006/relationships/hyperlink" Target="https://portaldeservicos.pmenos.com.br/hc/pt-br/requests/2391438?content_type=request" TargetMode="External"/><Relationship Id="rId964" Type="http://schemas.openxmlformats.org/officeDocument/2006/relationships/hyperlink" Target="https://portaldeservicos.pmenos.com.br/hc/pt-br/requests/2705909?content_type=request" TargetMode="External"/><Relationship Id="rId1387" Type="http://schemas.openxmlformats.org/officeDocument/2006/relationships/hyperlink" Target="https://portaldeservicos.pmenos.com.br/hc/pt-br/requests/3235126?content_type=request" TargetMode="External"/><Relationship Id="rId1594" Type="http://schemas.openxmlformats.org/officeDocument/2006/relationships/hyperlink" Target="https://portaldeservicos.pmenos.com.br/hc/pt-br/requests/3361055?content_type=request" TargetMode="External"/><Relationship Id="rId93" Type="http://schemas.openxmlformats.org/officeDocument/2006/relationships/hyperlink" Target="https://portaldeservicos.pmenos.com.br/hc/pt-br/requests/1637943" TargetMode="External"/><Relationship Id="rId617" Type="http://schemas.openxmlformats.org/officeDocument/2006/relationships/hyperlink" Target="https://portaldeservicos.pmenos.com.br/hc/pt-br/requests/2252612?content_type=request" TargetMode="External"/><Relationship Id="rId824" Type="http://schemas.openxmlformats.org/officeDocument/2006/relationships/hyperlink" Target="https://portaldeservicos.pmenos.com.br/hc/pt-br/requests/2534860?content_type=request" TargetMode="External"/><Relationship Id="rId1247" Type="http://schemas.openxmlformats.org/officeDocument/2006/relationships/hyperlink" Target="https://portaldeservicos.pmenos.com.br/hc/pt-br/requests/3044663?content_type=request" TargetMode="External"/><Relationship Id="rId1454" Type="http://schemas.openxmlformats.org/officeDocument/2006/relationships/hyperlink" Target="https://portaldeservicos.pmenos.com.br/hc/pt-br/requests/3275047?content_type=request" TargetMode="External"/><Relationship Id="rId1661" Type="http://schemas.openxmlformats.org/officeDocument/2006/relationships/hyperlink" Target="https://portaldeservicos.pmenos.com.br/hc/pt-br/requests/3386185?content_type=request" TargetMode="External"/><Relationship Id="rId1107" Type="http://schemas.openxmlformats.org/officeDocument/2006/relationships/hyperlink" Target="https://portaldeservicos.pmenos.com.br/hc/pt-br/requests/2881141?content_type=request" TargetMode="External"/><Relationship Id="rId1314" Type="http://schemas.openxmlformats.org/officeDocument/2006/relationships/hyperlink" Target="https://portaldeservicos.pmenos.com.br/hc/pt-br/requests/3219420?content_type=request" TargetMode="External"/><Relationship Id="rId1521" Type="http://schemas.openxmlformats.org/officeDocument/2006/relationships/hyperlink" Target="https://portaldeservicos.pmenos.com.br/hc/pt-br/requests/3302360?content_type=request" TargetMode="External"/><Relationship Id="rId1619" Type="http://schemas.openxmlformats.org/officeDocument/2006/relationships/hyperlink" Target="https://portaldeservicos.pmenos.com.br/hc/pt-br/requests/3370053?content_type=request" TargetMode="External"/><Relationship Id="rId20" Type="http://schemas.openxmlformats.org/officeDocument/2006/relationships/hyperlink" Target="https://portaldeservicos.pmenos.com.br/hc/pt-br/requests/1480014" TargetMode="External"/><Relationship Id="rId267" Type="http://schemas.openxmlformats.org/officeDocument/2006/relationships/hyperlink" Target="https://portaldeservicos.pmenos.com.br/hc/pt-br/requests/1905176?content_type=request" TargetMode="External"/><Relationship Id="rId474" Type="http://schemas.openxmlformats.org/officeDocument/2006/relationships/hyperlink" Target="https://portaldeservicos.pmenos.com.br/hc/pt-br/requests/2118828?content_type=request" TargetMode="External"/><Relationship Id="rId127" Type="http://schemas.openxmlformats.org/officeDocument/2006/relationships/hyperlink" Target="https://portaldeservicos.pmenos.com.br/hc/pt-br/requests/1715067" TargetMode="External"/><Relationship Id="rId681" Type="http://schemas.openxmlformats.org/officeDocument/2006/relationships/hyperlink" Target="https://portaldeservicos.pmenos.com.br/hc/pt-br/requests/2298150?content_type=request" TargetMode="External"/><Relationship Id="rId779" Type="http://schemas.openxmlformats.org/officeDocument/2006/relationships/hyperlink" Target="https://portaldeservicos.pmenos.com.br/hc/pt-br/requests/2424425?content_type=request" TargetMode="External"/><Relationship Id="rId986" Type="http://schemas.openxmlformats.org/officeDocument/2006/relationships/hyperlink" Target="https://portaldeservicos.pmenos.com.br/hc/pt-br/requests/2741702?content_type=request" TargetMode="External"/><Relationship Id="rId334" Type="http://schemas.openxmlformats.org/officeDocument/2006/relationships/hyperlink" Target="https://portaldeservicos.pmenos.com.br/hc/pt-br/requests/1961461?content_type=request" TargetMode="External"/><Relationship Id="rId541" Type="http://schemas.openxmlformats.org/officeDocument/2006/relationships/hyperlink" Target="https://portaldeservicos.pmenos.com.br/hc/pt-br/requests/2190035?content_type=request" TargetMode="External"/><Relationship Id="rId639" Type="http://schemas.openxmlformats.org/officeDocument/2006/relationships/hyperlink" Target="https://portaldeservicos.pmenos.com.br/hc/pt-br/requests/2256411?content_type=request" TargetMode="External"/><Relationship Id="rId1171" Type="http://schemas.openxmlformats.org/officeDocument/2006/relationships/hyperlink" Target="https://portaldeservicos.pmenos.com.br/hc/pt-br/requests/2971420?content_type=request" TargetMode="External"/><Relationship Id="rId1269" Type="http://schemas.openxmlformats.org/officeDocument/2006/relationships/hyperlink" Target="https://portaldeservicos.pmenos.com.br/hc/pt-br/requests/3048954?content_type=request" TargetMode="External"/><Relationship Id="rId1476" Type="http://schemas.openxmlformats.org/officeDocument/2006/relationships/hyperlink" Target="https://portaldeservicos.pmenos.com.br/hc/pt-br/requests/3285036?content_type=request" TargetMode="External"/><Relationship Id="rId401" Type="http://schemas.openxmlformats.org/officeDocument/2006/relationships/hyperlink" Target="https://portaldeservicos.pmenos.com.br/hc/pt-br/requests/1997127?content_type=request" TargetMode="External"/><Relationship Id="rId846" Type="http://schemas.openxmlformats.org/officeDocument/2006/relationships/hyperlink" Target="https://portaldeservicos.pmenos.com.br/hc/pt-br/requests/2549328?content_type=request" TargetMode="External"/><Relationship Id="rId1031" Type="http://schemas.openxmlformats.org/officeDocument/2006/relationships/hyperlink" Target="https://portaldeservicos.pmenos.com.br/hc/pt-br/requests/2811399?content_type=request" TargetMode="External"/><Relationship Id="rId1129" Type="http://schemas.openxmlformats.org/officeDocument/2006/relationships/hyperlink" Target="https://portaldeservicos.pmenos.com.br/hc/pt-br/requests/2912899?content_type=request" TargetMode="External"/><Relationship Id="rId1683" Type="http://schemas.openxmlformats.org/officeDocument/2006/relationships/hyperlink" Target="https://portaldeservicos.pmenos.com.br/hc/pt-br/requests/3397955?content_type=request" TargetMode="External"/><Relationship Id="rId706" Type="http://schemas.openxmlformats.org/officeDocument/2006/relationships/hyperlink" Target="https://portaldeservicos.pmenos.com.br/hc/pt-br/requests/2325696?content_type=request" TargetMode="External"/><Relationship Id="rId913" Type="http://schemas.openxmlformats.org/officeDocument/2006/relationships/hyperlink" Target="https://portaldeservicos.pmenos.com.br/hc/pt-br/requests/2649474?content_type=request" TargetMode="External"/><Relationship Id="rId1336" Type="http://schemas.openxmlformats.org/officeDocument/2006/relationships/hyperlink" Target="https://portaldeservicos.pmenos.com.br/hc/pt-br/requests/3232122?content_type=request" TargetMode="External"/><Relationship Id="rId1543" Type="http://schemas.openxmlformats.org/officeDocument/2006/relationships/hyperlink" Target="https://portaldeservicos.pmenos.com.br/hc/pt-br/requests/3327585?content_type=request" TargetMode="External"/><Relationship Id="rId42" Type="http://schemas.openxmlformats.org/officeDocument/2006/relationships/hyperlink" Target="https://portaldeservicos.pmenos.com.br/hc/pt-br/requests/1533497" TargetMode="External"/><Relationship Id="rId1403" Type="http://schemas.openxmlformats.org/officeDocument/2006/relationships/hyperlink" Target="https://portaldeservicos.pmenos.com.br/hc/pt-br/requests/3235557?content_type=request" TargetMode="External"/><Relationship Id="rId1610" Type="http://schemas.openxmlformats.org/officeDocument/2006/relationships/hyperlink" Target="https://portaldeservicos.pmenos.com.br/hc/pt-br/requests/3365482?content_type=request" TargetMode="External"/><Relationship Id="rId191" Type="http://schemas.openxmlformats.org/officeDocument/2006/relationships/hyperlink" Target="https://portaldeservicos.pmenos.com.br/hc/pt-br/requests/1806721?content_type=request" TargetMode="External"/><Relationship Id="rId289" Type="http://schemas.openxmlformats.org/officeDocument/2006/relationships/hyperlink" Target="https://portaldeservicos.pmenos.com.br/hc/pt-br/requests/1929203?content_type=request" TargetMode="External"/><Relationship Id="rId496" Type="http://schemas.openxmlformats.org/officeDocument/2006/relationships/hyperlink" Target="https://portaldeservicos.pmenos.com.br/hc/pt-br/requests/2135522?content_type=request" TargetMode="External"/><Relationship Id="rId149" Type="http://schemas.openxmlformats.org/officeDocument/2006/relationships/hyperlink" Target="https://portaldeservicos.pmenos.com.br/hc/pt-br/requests/1744377" TargetMode="External"/><Relationship Id="rId356" Type="http://schemas.openxmlformats.org/officeDocument/2006/relationships/hyperlink" Target="https://portaldeservicos.pmenos.com.br/hc/pt-br/requests/1978766?content_type=request" TargetMode="External"/><Relationship Id="rId563" Type="http://schemas.openxmlformats.org/officeDocument/2006/relationships/hyperlink" Target="https://portaldeservicos.pmenos.com.br/hc/pt-br/requests/2222575?content_type=request" TargetMode="External"/><Relationship Id="rId770" Type="http://schemas.openxmlformats.org/officeDocument/2006/relationships/hyperlink" Target="https://portaldeservicos.pmenos.com.br/hc/pt-br/requests/2400293?content_type=request" TargetMode="External"/><Relationship Id="rId1193" Type="http://schemas.openxmlformats.org/officeDocument/2006/relationships/hyperlink" Target="https://portaldeservicos.pmenos.com.br/hc/pt-br/requests/2977536?content_type=request" TargetMode="External"/><Relationship Id="rId216" Type="http://schemas.openxmlformats.org/officeDocument/2006/relationships/hyperlink" Target="https://portaldeservicos.pmenos.com.br/hc/pt-br/requests/1820429?content_type=request" TargetMode="External"/><Relationship Id="rId423" Type="http://schemas.openxmlformats.org/officeDocument/2006/relationships/hyperlink" Target="https://portaldeservicos.pmenos.com.br/hc/pt-br/requests/2029427?content_type=request" TargetMode="External"/><Relationship Id="rId868" Type="http://schemas.openxmlformats.org/officeDocument/2006/relationships/hyperlink" Target="https://portaldeservicos.pmenos.com.br/hc/pt-br/requests/2605160?content_type=request" TargetMode="External"/><Relationship Id="rId1053" Type="http://schemas.openxmlformats.org/officeDocument/2006/relationships/hyperlink" Target="https://portaldeservicos.pmenos.com.br/hc/pt-br/requests/2853902?content_type=request" TargetMode="External"/><Relationship Id="rId1260" Type="http://schemas.openxmlformats.org/officeDocument/2006/relationships/hyperlink" Target="https://portaldeservicos.pmenos.com.br/hc/pt-br/requests/3044762?content_type=request" TargetMode="External"/><Relationship Id="rId1498" Type="http://schemas.openxmlformats.org/officeDocument/2006/relationships/hyperlink" Target="https://portaldeservicos.pmenos.com.br/hc/pt-br/requests/3295416?content_type=request" TargetMode="External"/><Relationship Id="rId630" Type="http://schemas.openxmlformats.org/officeDocument/2006/relationships/hyperlink" Target="https://portaldeservicos.pmenos.com.br/hc/pt-br/requests/2252612?content_type=request" TargetMode="External"/><Relationship Id="rId728" Type="http://schemas.openxmlformats.org/officeDocument/2006/relationships/hyperlink" Target="https://portaldeservicos.pmenos.com.br/hc/pt-br/requests/2350684?content_type=request" TargetMode="External"/><Relationship Id="rId935" Type="http://schemas.openxmlformats.org/officeDocument/2006/relationships/hyperlink" Target="https://portaldeservicos.pmenos.com.br/hc/pt-br/requests/2682820?content_type=request" TargetMode="External"/><Relationship Id="rId1358" Type="http://schemas.openxmlformats.org/officeDocument/2006/relationships/hyperlink" Target="https://portaldeservicos.pmenos.com.br/hc/pt-br/requests/3232300?content_type=request" TargetMode="External"/><Relationship Id="rId1565" Type="http://schemas.openxmlformats.org/officeDocument/2006/relationships/hyperlink" Target="https://portaldeservicos.pmenos.com.br/hc/pt-br/requests/3340291?content_type=request" TargetMode="External"/><Relationship Id="rId64" Type="http://schemas.openxmlformats.org/officeDocument/2006/relationships/hyperlink" Target="https://portaldeservicos.pmenos.com.br/hc/pt-br/requests/1580490" TargetMode="External"/><Relationship Id="rId1120" Type="http://schemas.openxmlformats.org/officeDocument/2006/relationships/hyperlink" Target="https://portaldeservicos.pmenos.com.br/hc/pt-br/requests/2906618?content_type=request" TargetMode="External"/><Relationship Id="rId1218" Type="http://schemas.openxmlformats.org/officeDocument/2006/relationships/hyperlink" Target="https://portaldeservicos.pmenos.com.br/hc/pt-br/requests/2985040?content_type=request" TargetMode="External"/><Relationship Id="rId1425" Type="http://schemas.openxmlformats.org/officeDocument/2006/relationships/hyperlink" Target="https://portaldeservicos.pmenos.com.br/hc/pt-br/requests/3268451?content_type=request" TargetMode="External"/><Relationship Id="rId1632" Type="http://schemas.openxmlformats.org/officeDocument/2006/relationships/hyperlink" Target="https://portaldeservicos.pmenos.com.br/hc/pt-br/requests/3384808?content_type=request" TargetMode="External"/><Relationship Id="rId280" Type="http://schemas.openxmlformats.org/officeDocument/2006/relationships/hyperlink" Target="https://portaldeservicos.pmenos.com.br/hc/pt-br/requests/1909455?content_type=request" TargetMode="External"/><Relationship Id="rId140" Type="http://schemas.openxmlformats.org/officeDocument/2006/relationships/hyperlink" Target="https://portaldeservicos.pmenos.com.br/hc/pt-br/requests/1732229" TargetMode="External"/><Relationship Id="rId378" Type="http://schemas.openxmlformats.org/officeDocument/2006/relationships/hyperlink" Target="https://portaldeservicos.pmenos.com.br/hc/pt-br/requests/1987117?content_type=request" TargetMode="External"/><Relationship Id="rId585" Type="http://schemas.openxmlformats.org/officeDocument/2006/relationships/hyperlink" Target="https://portaldeservicos.pmenos.com.br/hc/pt-br/requests/2237692?content_type=request" TargetMode="External"/><Relationship Id="rId792" Type="http://schemas.openxmlformats.org/officeDocument/2006/relationships/hyperlink" Target="https://portaldeservicos.pmenos.com.br/hc/pt-br/requests/2448420?content_type=request" TargetMode="External"/><Relationship Id="rId6" Type="http://schemas.openxmlformats.org/officeDocument/2006/relationships/hyperlink" Target="https://portaldeservicos.pmenos.com.br/hc/pt-br/requests/1467604" TargetMode="External"/><Relationship Id="rId238" Type="http://schemas.openxmlformats.org/officeDocument/2006/relationships/hyperlink" Target="https://portaldeservicos.pmenos.com.br/hc/pt-br/requests/1851650?content_type=request" TargetMode="External"/><Relationship Id="rId445" Type="http://schemas.openxmlformats.org/officeDocument/2006/relationships/hyperlink" Target="https://portaldeservicos.pmenos.com.br/hc/pt-br/requests/2069055?content_type=request" TargetMode="External"/><Relationship Id="rId652" Type="http://schemas.openxmlformats.org/officeDocument/2006/relationships/hyperlink" Target="https://portaldeservicos.pmenos.com.br/hc/pt-br/requests/2264314?content_type=request" TargetMode="External"/><Relationship Id="rId1075" Type="http://schemas.openxmlformats.org/officeDocument/2006/relationships/hyperlink" Target="https://portaldeservicos.pmenos.com.br/hc/pt-br/requests/2857791?content_type=request" TargetMode="External"/><Relationship Id="rId1282" Type="http://schemas.openxmlformats.org/officeDocument/2006/relationships/hyperlink" Target="https://portaldeservicos.pmenos.com.br/hc/pt-br/requests/3069576?content_type=request" TargetMode="External"/><Relationship Id="rId305" Type="http://schemas.openxmlformats.org/officeDocument/2006/relationships/hyperlink" Target="https://portaldeservicos.pmenos.com.br/hc/pt-br/requests/1948468?content_type=request" TargetMode="External"/><Relationship Id="rId512" Type="http://schemas.openxmlformats.org/officeDocument/2006/relationships/hyperlink" Target="https://portaldeservicos.pmenos.com.br/hc/pt-br/requests/2148855?content_type=request" TargetMode="External"/><Relationship Id="rId957" Type="http://schemas.openxmlformats.org/officeDocument/2006/relationships/hyperlink" Target="https://portaldeservicos.pmenos.com.br/hc/pt-br/requests/2705815?content_type=request" TargetMode="External"/><Relationship Id="rId1142" Type="http://schemas.openxmlformats.org/officeDocument/2006/relationships/hyperlink" Target="https://portaldeservicos.pmenos.com.br/hc/pt-br/requests/2927431?content_type=request" TargetMode="External"/><Relationship Id="rId1587" Type="http://schemas.openxmlformats.org/officeDocument/2006/relationships/hyperlink" Target="https://portaldeservicos.pmenos.com.br/hc/pt-br/requests/3347419?content_type=request" TargetMode="External"/><Relationship Id="rId86" Type="http://schemas.openxmlformats.org/officeDocument/2006/relationships/hyperlink" Target="https://portaldeservicos.pmenos.com.br/hc/pt-br/requests/1631516" TargetMode="External"/><Relationship Id="rId817" Type="http://schemas.openxmlformats.org/officeDocument/2006/relationships/hyperlink" Target="https://portaldeservicos.pmenos.com.br/hc/pt-br/requests/2499195?content_type=request" TargetMode="External"/><Relationship Id="rId1002" Type="http://schemas.openxmlformats.org/officeDocument/2006/relationships/hyperlink" Target="https://portaldeservicos.pmenos.com.br/hc/pt-br/requests/2790523?content_type=request" TargetMode="External"/><Relationship Id="rId1447" Type="http://schemas.openxmlformats.org/officeDocument/2006/relationships/hyperlink" Target="https://portaldeservicos.pmenos.com.br/hc/pt-br/requests/3275002?content_type=request" TargetMode="External"/><Relationship Id="rId1654" Type="http://schemas.openxmlformats.org/officeDocument/2006/relationships/hyperlink" Target="https://portaldeservicos.pmenos.com.br/hc/pt-br/requests/3386152?content_type=request" TargetMode="External"/><Relationship Id="rId1307" Type="http://schemas.openxmlformats.org/officeDocument/2006/relationships/hyperlink" Target="https://portaldeservicos.pmenos.com.br/hc/pt-br/requests/3077363?content_type=request" TargetMode="External"/><Relationship Id="rId1514" Type="http://schemas.openxmlformats.org/officeDocument/2006/relationships/hyperlink" Target="https://portaldeservicos.pmenos.com.br/hc/pt-br/requests/3302291?content_type=request" TargetMode="External"/><Relationship Id="rId13" Type="http://schemas.openxmlformats.org/officeDocument/2006/relationships/hyperlink" Target="https://portaldeservicos.pmenos.com.br/hc/pt-br/requests/1034548" TargetMode="External"/><Relationship Id="rId162" Type="http://schemas.openxmlformats.org/officeDocument/2006/relationships/hyperlink" Target="https://portaldeservicos.pmenos.com.br/hc/pt-br/requests/1777501" TargetMode="External"/><Relationship Id="rId467" Type="http://schemas.openxmlformats.org/officeDocument/2006/relationships/hyperlink" Target="https://portaldeservicos.pmenos.com.br/hc/pt-br/requests/2095035?content_type=request" TargetMode="External"/><Relationship Id="rId1097" Type="http://schemas.openxmlformats.org/officeDocument/2006/relationships/hyperlink" Target="https://portaldeservicos.pmenos.com.br/hc/pt-br/requests/2880960?content_type=request" TargetMode="External"/><Relationship Id="rId674" Type="http://schemas.openxmlformats.org/officeDocument/2006/relationships/hyperlink" Target="https://portaldeservicos.pmenos.com.br/hc/pt-br/requests/2298043?content_type=request" TargetMode="External"/><Relationship Id="rId881" Type="http://schemas.openxmlformats.org/officeDocument/2006/relationships/hyperlink" Target="https://portaldeservicos.pmenos.com.br/hc/pt-br/requests/2612938?content_type=request" TargetMode="External"/><Relationship Id="rId979" Type="http://schemas.openxmlformats.org/officeDocument/2006/relationships/hyperlink" Target="https://portaldeservicos.pmenos.com.br/hc/pt-br/requests/2733604?content_type=request" TargetMode="External"/><Relationship Id="rId327" Type="http://schemas.openxmlformats.org/officeDocument/2006/relationships/hyperlink" Target="https://portaldeservicos.pmenos.com.br/hc/pt-br/requests/1961015?content_type=request" TargetMode="External"/><Relationship Id="rId534" Type="http://schemas.openxmlformats.org/officeDocument/2006/relationships/hyperlink" Target="https://portaldeservicos.pmenos.com.br/hc/pt-br/requests/2189590?content_type=request" TargetMode="External"/><Relationship Id="rId741" Type="http://schemas.openxmlformats.org/officeDocument/2006/relationships/hyperlink" Target="https://portaldeservicos.pmenos.com.br/hc/pt-br/requests/2354339?content_type=request" TargetMode="External"/><Relationship Id="rId839" Type="http://schemas.openxmlformats.org/officeDocument/2006/relationships/hyperlink" Target="https://portaldeservicos.pmenos.com.br/hc/pt-br/requests/2542706?content_type=request" TargetMode="External"/><Relationship Id="rId1164" Type="http://schemas.openxmlformats.org/officeDocument/2006/relationships/hyperlink" Target="https://portaldeservicos.pmenos.com.br/hc/pt-br/requests/2960330?content_type=request" TargetMode="External"/><Relationship Id="rId1371" Type="http://schemas.openxmlformats.org/officeDocument/2006/relationships/hyperlink" Target="https://portaldeservicos.pmenos.com.br/hc/pt-br/requests/3233598?content_type=request" TargetMode="External"/><Relationship Id="rId1469" Type="http://schemas.openxmlformats.org/officeDocument/2006/relationships/hyperlink" Target="https://portaldeservicos.pmenos.com.br/hc/pt-br/requests/3284992?content_type=request" TargetMode="External"/><Relationship Id="rId601" Type="http://schemas.openxmlformats.org/officeDocument/2006/relationships/hyperlink" Target="https://portaldeservicos.pmenos.com.br/hc/pt-br/requests/2237692?content_type=request" TargetMode="External"/><Relationship Id="rId1024" Type="http://schemas.openxmlformats.org/officeDocument/2006/relationships/hyperlink" Target="https://portaldeservicos.pmenos.com.br/hc/pt-br/requests/2806113?content_type=request" TargetMode="External"/><Relationship Id="rId1231" Type="http://schemas.openxmlformats.org/officeDocument/2006/relationships/hyperlink" Target="https://portaldeservicos.pmenos.com.br/hc/pt-br/requests/3027291?content_type=request" TargetMode="External"/><Relationship Id="rId1676" Type="http://schemas.openxmlformats.org/officeDocument/2006/relationships/hyperlink" Target="https://portaldeservicos.pmenos.com.br/hc/pt-br/requests/3397248?content_type=request" TargetMode="External"/><Relationship Id="rId906" Type="http://schemas.openxmlformats.org/officeDocument/2006/relationships/hyperlink" Target="https://portaldeservicos.pmenos.com.br/hc/pt-br/requests/2646724?content_type=request" TargetMode="External"/><Relationship Id="rId1329" Type="http://schemas.openxmlformats.org/officeDocument/2006/relationships/hyperlink" Target="https://portaldeservicos.pmenos.com.br/hc/pt-br/requests/3227765?content_type=request" TargetMode="External"/><Relationship Id="rId1536" Type="http://schemas.openxmlformats.org/officeDocument/2006/relationships/hyperlink" Target="https://portaldeservicos.pmenos.com.br/hc/pt-br/requests/3327482?content_type=request" TargetMode="External"/><Relationship Id="rId35" Type="http://schemas.openxmlformats.org/officeDocument/2006/relationships/hyperlink" Target="https://portaldeservicos.pmenos.com.br/hc/pt-br/requests/1519315" TargetMode="External"/><Relationship Id="rId1603" Type="http://schemas.openxmlformats.org/officeDocument/2006/relationships/hyperlink" Target="https://portaldeservicos.pmenos.com.br/hc/pt-br/requests/3365453?content_type=request" TargetMode="External"/><Relationship Id="rId184" Type="http://schemas.openxmlformats.org/officeDocument/2006/relationships/hyperlink" Target="https://portaldeservicos.pmenos.com.br/hc/pt-br/requests/1792433?content_type=request" TargetMode="External"/><Relationship Id="rId391" Type="http://schemas.openxmlformats.org/officeDocument/2006/relationships/hyperlink" Target="https://portaldeservicos.pmenos.com.br/hc/pt-br/requests/1987631?content_type=request" TargetMode="External"/><Relationship Id="rId251" Type="http://schemas.openxmlformats.org/officeDocument/2006/relationships/hyperlink" Target="https://portaldeservicos.pmenos.com.br/hc/pt-br/requests/1864440?content_type=request" TargetMode="External"/><Relationship Id="rId489" Type="http://schemas.openxmlformats.org/officeDocument/2006/relationships/hyperlink" Target="https://portaldeservicos.pmenos.com.br/hc/pt-br/requests/2126713?content_type=request" TargetMode="External"/><Relationship Id="rId696" Type="http://schemas.openxmlformats.org/officeDocument/2006/relationships/hyperlink" Target="https://portaldeservicos.pmenos.com.br/hc/pt-br/requests/2309957?content_type=request" TargetMode="External"/><Relationship Id="rId349" Type="http://schemas.openxmlformats.org/officeDocument/2006/relationships/hyperlink" Target="https://portaldeservicos.pmenos.com.br/hc/pt-br/requests/1977818?content_type=request" TargetMode="External"/><Relationship Id="rId556" Type="http://schemas.openxmlformats.org/officeDocument/2006/relationships/hyperlink" Target="https://portaldeservicos.pmenos.com.br/hc/pt-br/requests/2194310?content_type=request" TargetMode="External"/><Relationship Id="rId763" Type="http://schemas.openxmlformats.org/officeDocument/2006/relationships/hyperlink" Target="https://portaldeservicos.pmenos.com.br/hc/pt-br/requests/2394005?content_type=request" TargetMode="External"/><Relationship Id="rId1186" Type="http://schemas.openxmlformats.org/officeDocument/2006/relationships/hyperlink" Target="https://portaldeservicos.pmenos.com.br/hc/pt-br/requests/2977275?content_type=request" TargetMode="External"/><Relationship Id="rId1393" Type="http://schemas.openxmlformats.org/officeDocument/2006/relationships/hyperlink" Target="https://portaldeservicos.pmenos.com.br/hc/pt-br/requests/3235498?content_type=request" TargetMode="External"/><Relationship Id="rId111" Type="http://schemas.openxmlformats.org/officeDocument/2006/relationships/hyperlink" Target="https://portaldeservicos.pmenos.com.br/hc/pt-br/requests/1660722" TargetMode="External"/><Relationship Id="rId209" Type="http://schemas.openxmlformats.org/officeDocument/2006/relationships/hyperlink" Target="https://portaldeservicos.pmenos.com.br/hc/pt-br/requests/1816339?content_type=request" TargetMode="External"/><Relationship Id="rId416" Type="http://schemas.openxmlformats.org/officeDocument/2006/relationships/hyperlink" Target="https://portaldeservicos.pmenos.com.br/hc/pt-br/requests/2010631?content_type=request" TargetMode="External"/><Relationship Id="rId970" Type="http://schemas.openxmlformats.org/officeDocument/2006/relationships/hyperlink" Target="https://portaldeservicos.pmenos.com.br/hc/pt-br/requests/2713508?content_type=request" TargetMode="External"/><Relationship Id="rId1046" Type="http://schemas.openxmlformats.org/officeDocument/2006/relationships/hyperlink" Target="https://portaldeservicos.pmenos.com.br/hc/pt-br/requests/2853574?content_type=request" TargetMode="External"/><Relationship Id="rId1253" Type="http://schemas.openxmlformats.org/officeDocument/2006/relationships/hyperlink" Target="https://portaldeservicos.pmenos.com.br/hc/pt-br/requests/3044722?content_type=request" TargetMode="External"/><Relationship Id="rId623" Type="http://schemas.openxmlformats.org/officeDocument/2006/relationships/hyperlink" Target="https://portaldeservicos.pmenos.com.br/hc/pt-br/requests/2252612?content_type=request" TargetMode="External"/><Relationship Id="rId830" Type="http://schemas.openxmlformats.org/officeDocument/2006/relationships/hyperlink" Target="https://portaldeservicos.pmenos.com.br/hc/pt-br/requests/2540965?content_type=request" TargetMode="External"/><Relationship Id="rId928" Type="http://schemas.openxmlformats.org/officeDocument/2006/relationships/hyperlink" Target="https://portaldeservicos.pmenos.com.br/hc/pt-br/requests/2662634?content_type=request" TargetMode="External"/><Relationship Id="rId1460" Type="http://schemas.openxmlformats.org/officeDocument/2006/relationships/hyperlink" Target="https://portaldeservicos.pmenos.com.br/hc/pt-br/requests/3283299?content_type=request" TargetMode="External"/><Relationship Id="rId1558" Type="http://schemas.openxmlformats.org/officeDocument/2006/relationships/hyperlink" Target="https://portaldeservicos.pmenos.com.br/hc/pt-br/requests/3338276?content_type=request" TargetMode="External"/><Relationship Id="rId57" Type="http://schemas.openxmlformats.org/officeDocument/2006/relationships/hyperlink" Target="https://portaldeservicos.pmenos.com.br/hc/pt-br/requests/1570203" TargetMode="External"/><Relationship Id="rId1113" Type="http://schemas.openxmlformats.org/officeDocument/2006/relationships/hyperlink" Target="https://portaldeservicos.pmenos.com.br/hc/pt-br/requests/2894886?content_type=request" TargetMode="External"/><Relationship Id="rId1320" Type="http://schemas.openxmlformats.org/officeDocument/2006/relationships/hyperlink" Target="https://portaldeservicos.pmenos.com.br/hc/pt-br/requests/3222698?content_type=request" TargetMode="External"/><Relationship Id="rId1418" Type="http://schemas.openxmlformats.org/officeDocument/2006/relationships/hyperlink" Target="https://portaldeservicos.pmenos.com.br/hc/pt-br/requests/3268420?content_type=request" TargetMode="External"/><Relationship Id="rId1625" Type="http://schemas.openxmlformats.org/officeDocument/2006/relationships/hyperlink" Target="https://portaldeservicos.pmenos.com.br/hc/pt-br/requests/3384786?content_type=request" TargetMode="External"/><Relationship Id="rId273" Type="http://schemas.openxmlformats.org/officeDocument/2006/relationships/hyperlink" Target="https://portaldeservicos.pmenos.com.br/hc/pt-br/requests/1905509?content_type=request" TargetMode="External"/><Relationship Id="rId480" Type="http://schemas.openxmlformats.org/officeDocument/2006/relationships/hyperlink" Target="https://portaldeservicos.pmenos.com.br/hc/pt-br/requests/2119094?content_type=request" TargetMode="External"/><Relationship Id="rId133" Type="http://schemas.openxmlformats.org/officeDocument/2006/relationships/hyperlink" Target="https://portaldeservicos.pmenos.com.br/hc/pt-br/requests/1725891" TargetMode="External"/><Relationship Id="rId340" Type="http://schemas.openxmlformats.org/officeDocument/2006/relationships/hyperlink" Target="https://portaldeservicos.pmenos.com.br/hc/pt-br/requests/1962997?content_type=request" TargetMode="External"/><Relationship Id="rId578" Type="http://schemas.openxmlformats.org/officeDocument/2006/relationships/hyperlink" Target="https://portaldeservicos.pmenos.com.br/hc/pt-br/requests/2229319?content_type=request" TargetMode="External"/><Relationship Id="rId785" Type="http://schemas.openxmlformats.org/officeDocument/2006/relationships/hyperlink" Target="https://portaldeservicos.pmenos.com.br/hc/pt-br/requests/2437084?content_type=request" TargetMode="External"/><Relationship Id="rId992" Type="http://schemas.openxmlformats.org/officeDocument/2006/relationships/hyperlink" Target="https://portaldeservicos.pmenos.com.br/hc/pt-br/requests/2752321?content_type=request" TargetMode="External"/><Relationship Id="rId200" Type="http://schemas.openxmlformats.org/officeDocument/2006/relationships/hyperlink" Target="https://portaldeservicos.pmenos.com.br/hc/pt-br/requests/1811681?content_type=request" TargetMode="External"/><Relationship Id="rId438" Type="http://schemas.openxmlformats.org/officeDocument/2006/relationships/hyperlink" Target="https://portaldeservicos.pmenos.com.br/hc/pt-br/requests/2041665?content_type=request" TargetMode="External"/><Relationship Id="rId645" Type="http://schemas.openxmlformats.org/officeDocument/2006/relationships/hyperlink" Target="https://portaldeservicos.pmenos.com.br/hc/pt-br/requests/2257353?content_type=request" TargetMode="External"/><Relationship Id="rId852" Type="http://schemas.openxmlformats.org/officeDocument/2006/relationships/hyperlink" Target="https://portaldeservicos.pmenos.com.br/hc/pt-br/requests/2557022?content_type=request" TargetMode="External"/><Relationship Id="rId1068" Type="http://schemas.openxmlformats.org/officeDocument/2006/relationships/hyperlink" Target="https://portaldeservicos.pmenos.com.br/hc/pt-br/requests/2854863?content_type=request" TargetMode="External"/><Relationship Id="rId1275" Type="http://schemas.openxmlformats.org/officeDocument/2006/relationships/hyperlink" Target="https://portaldeservicos.pmenos.com.br/hc/pt-br/requests/3069491?content_type=request" TargetMode="External"/><Relationship Id="rId1482" Type="http://schemas.openxmlformats.org/officeDocument/2006/relationships/hyperlink" Target="https://portaldeservicos.pmenos.com.br/hc/pt-br/requests/3285086?content_type=request" TargetMode="External"/><Relationship Id="rId505" Type="http://schemas.openxmlformats.org/officeDocument/2006/relationships/hyperlink" Target="https://portaldeservicos.pmenos.com.br/hc/pt-br/requests/2138667?content_type=request" TargetMode="External"/><Relationship Id="rId712" Type="http://schemas.openxmlformats.org/officeDocument/2006/relationships/hyperlink" Target="https://portaldeservicos.pmenos.com.br/hc/pt-br/requests/2335933?content_type=request" TargetMode="External"/><Relationship Id="rId1135" Type="http://schemas.openxmlformats.org/officeDocument/2006/relationships/hyperlink" Target="https://portaldeservicos.pmenos.com.br/hc/pt-br/requests/2927363?content_type=request" TargetMode="External"/><Relationship Id="rId1342" Type="http://schemas.openxmlformats.org/officeDocument/2006/relationships/hyperlink" Target="https://portaldeservicos.pmenos.com.br/hc/pt-br/requests/3232180?content_type=request" TargetMode="External"/><Relationship Id="rId79" Type="http://schemas.openxmlformats.org/officeDocument/2006/relationships/hyperlink" Target="https://portaldeservicos.pmenos.com.br/hc/pt-br/requests/1626280" TargetMode="External"/><Relationship Id="rId1202" Type="http://schemas.openxmlformats.org/officeDocument/2006/relationships/hyperlink" Target="https://portaldeservicos.pmenos.com.br/hc/pt-br/requests/2980107?content_type=request" TargetMode="External"/><Relationship Id="rId1647" Type="http://schemas.openxmlformats.org/officeDocument/2006/relationships/hyperlink" Target="https://portaldeservicos.pmenos.com.br/hc/pt-br/requests/3385297?content_type=request" TargetMode="External"/><Relationship Id="rId1507" Type="http://schemas.openxmlformats.org/officeDocument/2006/relationships/hyperlink" Target="https://portaldeservicos.pmenos.com.br/hc/pt-br/requests/3297679?content_type=request" TargetMode="External"/><Relationship Id="rId295" Type="http://schemas.openxmlformats.org/officeDocument/2006/relationships/hyperlink" Target="https://portaldeservicos.pmenos.com.br/hc/pt-br/requests/1898437?content_type=request" TargetMode="External"/><Relationship Id="rId155" Type="http://schemas.openxmlformats.org/officeDocument/2006/relationships/hyperlink" Target="https://portaldeservicos.pmenos.com.br/hc/pt-br/requests/1776152" TargetMode="External"/><Relationship Id="rId362" Type="http://schemas.openxmlformats.org/officeDocument/2006/relationships/hyperlink" Target="https://portaldeservicos.pmenos.com.br/hc/pt-br/requests/1979040?content_type=request" TargetMode="External"/><Relationship Id="rId1297" Type="http://schemas.openxmlformats.org/officeDocument/2006/relationships/hyperlink" Target="https://portaldeservicos.pmenos.com.br/hc/pt-br/requests/3077319?content_type=request" TargetMode="External"/><Relationship Id="rId222" Type="http://schemas.openxmlformats.org/officeDocument/2006/relationships/hyperlink" Target="https://portaldeservicos.pmenos.com.br/hc/pt-br/requests/1827759?content_type=request" TargetMode="External"/><Relationship Id="rId667" Type="http://schemas.openxmlformats.org/officeDocument/2006/relationships/hyperlink" Target="https://portaldeservicos.pmenos.com.br/hc/pt-br/requests/2293735?content_type=request" TargetMode="External"/><Relationship Id="rId874" Type="http://schemas.openxmlformats.org/officeDocument/2006/relationships/hyperlink" Target="https://portaldeservicos.pmenos.com.br/hc/pt-br/requests/2612804?content_type=request" TargetMode="External"/><Relationship Id="rId527" Type="http://schemas.openxmlformats.org/officeDocument/2006/relationships/hyperlink" Target="https://portaldeservicos.pmenos.com.br/hc/pt-br/requests/2167691?content_type=request" TargetMode="External"/><Relationship Id="rId734" Type="http://schemas.openxmlformats.org/officeDocument/2006/relationships/hyperlink" Target="https://portaldeservicos.pmenos.com.br/hc/pt-br/requests/2354079?content_type=request" TargetMode="External"/><Relationship Id="rId941" Type="http://schemas.openxmlformats.org/officeDocument/2006/relationships/hyperlink" Target="https://portaldeservicos.pmenos.com.br/hc/pt-br/requests/2703431?content_type=request" TargetMode="External"/><Relationship Id="rId1157" Type="http://schemas.openxmlformats.org/officeDocument/2006/relationships/hyperlink" Target="https://portaldeservicos.pmenos.com.br/hc/pt-br/requests/2960259?content_type=request" TargetMode="External"/><Relationship Id="rId1364" Type="http://schemas.openxmlformats.org/officeDocument/2006/relationships/hyperlink" Target="https://portaldeservicos.pmenos.com.br/hc/pt-br/requests/3232357?content_type=request" TargetMode="External"/><Relationship Id="rId1571" Type="http://schemas.openxmlformats.org/officeDocument/2006/relationships/hyperlink" Target="https://portaldeservicos.pmenos.com.br/hc/pt-br/requests/3340342?content_type=request" TargetMode="External"/><Relationship Id="rId70" Type="http://schemas.openxmlformats.org/officeDocument/2006/relationships/hyperlink" Target="https://portaldeservicos.pmenos.com.br/hc/pt-br/requests/1618555" TargetMode="External"/><Relationship Id="rId801" Type="http://schemas.openxmlformats.org/officeDocument/2006/relationships/hyperlink" Target="https://portaldeservicos.pmenos.com.br/hc/pt-br/requests/2472694?content_type=request" TargetMode="External"/><Relationship Id="rId1017" Type="http://schemas.openxmlformats.org/officeDocument/2006/relationships/hyperlink" Target="https://portaldeservicos.pmenos.com.br/hc/pt-br/requests/2798648?content_type=request" TargetMode="External"/><Relationship Id="rId1224" Type="http://schemas.openxmlformats.org/officeDocument/2006/relationships/hyperlink" Target="https://portaldeservicos.pmenos.com.br/hc/pt-br/requests/3027197?content_type=request" TargetMode="External"/><Relationship Id="rId1431" Type="http://schemas.openxmlformats.org/officeDocument/2006/relationships/hyperlink" Target="https://portaldeservicos.pmenos.com.br/hc/pt-br/requests/3269779?content_type=request" TargetMode="External"/><Relationship Id="rId1669" Type="http://schemas.openxmlformats.org/officeDocument/2006/relationships/hyperlink" Target="https://portaldeservicos.pmenos.com.br/hc/pt-br/requests/3386219?content_type=request" TargetMode="External"/><Relationship Id="rId1529" Type="http://schemas.openxmlformats.org/officeDocument/2006/relationships/hyperlink" Target="https://portaldeservicos.pmenos.com.br/hc/pt-br/requests/3312942?content_type=request" TargetMode="External"/><Relationship Id="rId28" Type="http://schemas.openxmlformats.org/officeDocument/2006/relationships/hyperlink" Target="https://portaldeservicos.pmenos.com.br/hc/pt-br/requests/1514284" TargetMode="External"/><Relationship Id="rId177" Type="http://schemas.openxmlformats.org/officeDocument/2006/relationships/hyperlink" Target="https://portaldeservicos.pmenos.com.br/hc/pt-br/requests/1781043?content_type=request" TargetMode="External"/><Relationship Id="rId384" Type="http://schemas.openxmlformats.org/officeDocument/2006/relationships/hyperlink" Target="https://portaldeservicos.pmenos.com.br/hc/pt-br/requests/1987343?content_type=request" TargetMode="External"/><Relationship Id="rId591" Type="http://schemas.openxmlformats.org/officeDocument/2006/relationships/hyperlink" Target="https://portaldeservicos.pmenos.com.br/hc/pt-br/requests/2237692?content_type=request" TargetMode="External"/><Relationship Id="rId244" Type="http://schemas.openxmlformats.org/officeDocument/2006/relationships/hyperlink" Target="https://portaldeservicos.pmenos.com.br/hc/pt-br/requests/1856013?content_type=request" TargetMode="External"/><Relationship Id="rId689" Type="http://schemas.openxmlformats.org/officeDocument/2006/relationships/hyperlink" Target="https://portaldeservicos.pmenos.com.br/hc/pt-br/requests/2307168?content_type=request" TargetMode="External"/><Relationship Id="rId896" Type="http://schemas.openxmlformats.org/officeDocument/2006/relationships/hyperlink" Target="https://portaldeservicos.pmenos.com.br/hc/pt-br/requests/2641323?content_type=request" TargetMode="External"/><Relationship Id="rId1081" Type="http://schemas.openxmlformats.org/officeDocument/2006/relationships/hyperlink" Target="https://portaldeservicos.pmenos.com.br/hc/pt-br/requests/2858298?content_type=request" TargetMode="External"/><Relationship Id="rId451" Type="http://schemas.openxmlformats.org/officeDocument/2006/relationships/hyperlink" Target="https://portaldeservicos.pmenos.com.br/hc/pt-br/requests/2081753?content_type=request" TargetMode="External"/><Relationship Id="rId549" Type="http://schemas.openxmlformats.org/officeDocument/2006/relationships/hyperlink" Target="https://portaldeservicos.pmenos.com.br/hc/pt-br/requests/2190993?content_type=request" TargetMode="External"/><Relationship Id="rId756" Type="http://schemas.openxmlformats.org/officeDocument/2006/relationships/hyperlink" Target="https://portaldeservicos.pmenos.com.br/hc/pt-br/requests/2391358?content_type=request" TargetMode="External"/><Relationship Id="rId1179" Type="http://schemas.openxmlformats.org/officeDocument/2006/relationships/hyperlink" Target="https://portaldeservicos.pmenos.com.br/hc/pt-br/requests/2976113?content_type=request" TargetMode="External"/><Relationship Id="rId1386" Type="http://schemas.openxmlformats.org/officeDocument/2006/relationships/hyperlink" Target="https://portaldeservicos.pmenos.com.br/hc/pt-br/requests/3235120?content_type=request" TargetMode="External"/><Relationship Id="rId1593" Type="http://schemas.openxmlformats.org/officeDocument/2006/relationships/hyperlink" Target="https://portaldeservicos.pmenos.com.br/hc/pt-br/requests/3361049?content_type=request" TargetMode="External"/><Relationship Id="rId104" Type="http://schemas.openxmlformats.org/officeDocument/2006/relationships/hyperlink" Target="https://portaldeservicos.pmenos.com.br/hc/pt-br/requests/1657859" TargetMode="External"/><Relationship Id="rId311" Type="http://schemas.openxmlformats.org/officeDocument/2006/relationships/hyperlink" Target="https://portaldeservicos.pmenos.com.br/hc/pt-br/requests/1955810?content_type=request" TargetMode="External"/><Relationship Id="rId409" Type="http://schemas.openxmlformats.org/officeDocument/2006/relationships/hyperlink" Target="https://portaldeservicos.pmenos.com.br/hc/pt-br/requests/2007051?content_type=request" TargetMode="External"/><Relationship Id="rId963" Type="http://schemas.openxmlformats.org/officeDocument/2006/relationships/hyperlink" Target="https://portaldeservicos.pmenos.com.br/hc/pt-br/requests/2705894?content_type=request" TargetMode="External"/><Relationship Id="rId1039" Type="http://schemas.openxmlformats.org/officeDocument/2006/relationships/hyperlink" Target="https://portaldeservicos.pmenos.com.br/hc/pt-br/requests/2840170?content_type=request" TargetMode="External"/><Relationship Id="rId1246" Type="http://schemas.openxmlformats.org/officeDocument/2006/relationships/hyperlink" Target="https://portaldeservicos.pmenos.com.br/hc/pt-br/requests/3043696?content_type=request" TargetMode="External"/><Relationship Id="rId92" Type="http://schemas.openxmlformats.org/officeDocument/2006/relationships/hyperlink" Target="https://portaldeservicos.pmenos.com.br/hc/pt-br/requests/1637914" TargetMode="External"/><Relationship Id="rId616" Type="http://schemas.openxmlformats.org/officeDocument/2006/relationships/hyperlink" Target="https://portaldeservicos.pmenos.com.br/hc/pt-br/requests/2252612?content_type=request" TargetMode="External"/><Relationship Id="rId823" Type="http://schemas.openxmlformats.org/officeDocument/2006/relationships/hyperlink" Target="https://portaldeservicos.pmenos.com.br/hc/pt-br/requests/2534799?content_type=request" TargetMode="External"/><Relationship Id="rId1453" Type="http://schemas.openxmlformats.org/officeDocument/2006/relationships/hyperlink" Target="https://portaldeservicos.pmenos.com.br/hc/pt-br/requests/3275046?content_type=request" TargetMode="External"/><Relationship Id="rId1660" Type="http://schemas.openxmlformats.org/officeDocument/2006/relationships/hyperlink" Target="https://portaldeservicos.pmenos.com.br/hc/pt-br/requests/3386180?content_type=request" TargetMode="External"/><Relationship Id="rId1106" Type="http://schemas.openxmlformats.org/officeDocument/2006/relationships/hyperlink" Target="https://portaldeservicos.pmenos.com.br/hc/pt-br/requests/2881136?content_type=request" TargetMode="External"/><Relationship Id="rId1313" Type="http://schemas.openxmlformats.org/officeDocument/2006/relationships/hyperlink" Target="https://portaldeservicos.pmenos.com.br/hc/pt-br/requests/3219407?content_type=request" TargetMode="External"/><Relationship Id="rId1520" Type="http://schemas.openxmlformats.org/officeDocument/2006/relationships/hyperlink" Target="https://portaldeservicos.pmenos.com.br/hc/pt-br/requests/3302349?content_type=request" TargetMode="External"/><Relationship Id="rId1618" Type="http://schemas.openxmlformats.org/officeDocument/2006/relationships/hyperlink" Target="https://portaldeservicos.pmenos.com.br/hc/pt-br/requests/3368431?content_type=request" TargetMode="External"/><Relationship Id="rId199" Type="http://schemas.openxmlformats.org/officeDocument/2006/relationships/hyperlink" Target="https://portaldeservicos.pmenos.com.br/hc/pt-br/requests/1809511?content_type=request" TargetMode="External"/><Relationship Id="rId266" Type="http://schemas.openxmlformats.org/officeDocument/2006/relationships/hyperlink" Target="https://portaldeservicos.pmenos.com.br/hc/pt-br/requests/1905104?content_type=request" TargetMode="External"/><Relationship Id="rId473" Type="http://schemas.openxmlformats.org/officeDocument/2006/relationships/hyperlink" Target="https://portaldeservicos.pmenos.com.br/hc/pt-br/requests/2099508?content_type=request" TargetMode="External"/><Relationship Id="rId680" Type="http://schemas.openxmlformats.org/officeDocument/2006/relationships/hyperlink" Target="https://portaldeservicos.pmenos.com.br/hc/pt-br/requests/2298138?content_type=request" TargetMode="External"/><Relationship Id="rId126" Type="http://schemas.openxmlformats.org/officeDocument/2006/relationships/hyperlink" Target="https://portaldeservicos.pmenos.com.br/hc/pt-br/requests/1714787" TargetMode="External"/><Relationship Id="rId333" Type="http://schemas.openxmlformats.org/officeDocument/2006/relationships/hyperlink" Target="https://portaldeservicos.pmenos.com.br/hc/pt-br/requests/1961438?content_type=request" TargetMode="External"/><Relationship Id="rId540" Type="http://schemas.openxmlformats.org/officeDocument/2006/relationships/hyperlink" Target="https://portaldeservicos.pmenos.com.br/hc/pt-br/requests/2189963?content_type=request" TargetMode="External"/><Relationship Id="rId778" Type="http://schemas.openxmlformats.org/officeDocument/2006/relationships/hyperlink" Target="https://portaldeservicos.pmenos.com.br/hc/pt-br/requests/2424393?content_type=request" TargetMode="External"/><Relationship Id="rId985" Type="http://schemas.openxmlformats.org/officeDocument/2006/relationships/hyperlink" Target="https://portaldeservicos.pmenos.com.br/hc/pt-br/requests/2741684?content_type=request" TargetMode="External"/><Relationship Id="rId1170" Type="http://schemas.openxmlformats.org/officeDocument/2006/relationships/hyperlink" Target="https://portaldeservicos.pmenos.com.br/hc/pt-br/requests/2960952?content_type=request" TargetMode="External"/><Relationship Id="rId638" Type="http://schemas.openxmlformats.org/officeDocument/2006/relationships/hyperlink" Target="https://portaldeservicos.pmenos.com.br/hc/pt-br/requests/2256004?content_type=request" TargetMode="External"/><Relationship Id="rId845" Type="http://schemas.openxmlformats.org/officeDocument/2006/relationships/hyperlink" Target="https://portaldeservicos.pmenos.com.br/hc/pt-br/requests/2542845?content_type=request" TargetMode="External"/><Relationship Id="rId1030" Type="http://schemas.openxmlformats.org/officeDocument/2006/relationships/hyperlink" Target="https://portaldeservicos.pmenos.com.br/hc/pt-br/requests/2810442?content_type=request" TargetMode="External"/><Relationship Id="rId1268" Type="http://schemas.openxmlformats.org/officeDocument/2006/relationships/hyperlink" Target="https://portaldeservicos.pmenos.com.br/hc/pt-br/requests/3048748?content_type=request" TargetMode="External"/><Relationship Id="rId1475" Type="http://schemas.openxmlformats.org/officeDocument/2006/relationships/hyperlink" Target="https://portaldeservicos.pmenos.com.br/hc/pt-br/requests/3285027?content_type=request" TargetMode="External"/><Relationship Id="rId1682" Type="http://schemas.openxmlformats.org/officeDocument/2006/relationships/hyperlink" Target="https://portaldeservicos.pmenos.com.br/hc/pt-br/requests/3397944?content_type=request" TargetMode="External"/><Relationship Id="rId400" Type="http://schemas.openxmlformats.org/officeDocument/2006/relationships/hyperlink" Target="https://portaldeservicos.pmenos.com.br/hc/pt-br/requests/1995745?content_type=request" TargetMode="External"/><Relationship Id="rId705" Type="http://schemas.openxmlformats.org/officeDocument/2006/relationships/hyperlink" Target="https://portaldeservicos.pmenos.com.br/hc/pt-br/requests/2314850?content_type=request" TargetMode="External"/><Relationship Id="rId1128" Type="http://schemas.openxmlformats.org/officeDocument/2006/relationships/hyperlink" Target="https://portaldeservicos.pmenos.com.br/hc/pt-br/requests/2912290?content_type=request" TargetMode="External"/><Relationship Id="rId1335" Type="http://schemas.openxmlformats.org/officeDocument/2006/relationships/hyperlink" Target="https://portaldeservicos.pmenos.com.br/hc/pt-br/requests/3232117?content_type=request" TargetMode="External"/><Relationship Id="rId1542" Type="http://schemas.openxmlformats.org/officeDocument/2006/relationships/hyperlink" Target="https://portaldeservicos.pmenos.com.br/hc/pt-br/requests/3327582?content_type=request" TargetMode="External"/><Relationship Id="rId912" Type="http://schemas.openxmlformats.org/officeDocument/2006/relationships/hyperlink" Target="https://portaldeservicos.pmenos.com.br/hc/pt-br/requests/2646987?content_type=request" TargetMode="External"/><Relationship Id="rId41" Type="http://schemas.openxmlformats.org/officeDocument/2006/relationships/hyperlink" Target="https://portaldeservicos.pmenos.com.br/hc/pt-br/requests/1530087" TargetMode="External"/><Relationship Id="rId1402" Type="http://schemas.openxmlformats.org/officeDocument/2006/relationships/hyperlink" Target="https://portaldeservicos.pmenos.com.br/hc/pt-br/requests/3235555?content_type=request" TargetMode="External"/><Relationship Id="rId190" Type="http://schemas.openxmlformats.org/officeDocument/2006/relationships/hyperlink" Target="https://portaldeservicos.pmenos.com.br/hc/pt-br/requests/1801434?content_type=request" TargetMode="External"/><Relationship Id="rId288" Type="http://schemas.openxmlformats.org/officeDocument/2006/relationships/hyperlink" Target="https://portaldeservicos.pmenos.com.br/hc/pt-br/requests/1928248?content_type=request" TargetMode="External"/><Relationship Id="rId495" Type="http://schemas.openxmlformats.org/officeDocument/2006/relationships/hyperlink" Target="https://portaldeservicos.pmenos.com.br/hc/pt-br/requests/2135452?content_type=request" TargetMode="External"/><Relationship Id="rId148" Type="http://schemas.openxmlformats.org/officeDocument/2006/relationships/hyperlink" Target="https://portaldeservicos.pmenos.com.br/hc/pt-br/requests/1744328" TargetMode="External"/><Relationship Id="rId355" Type="http://schemas.openxmlformats.org/officeDocument/2006/relationships/hyperlink" Target="https://portaldeservicos.pmenos.com.br/hc/pt-br/requests/1978750?content_type=request" TargetMode="External"/><Relationship Id="rId562" Type="http://schemas.openxmlformats.org/officeDocument/2006/relationships/hyperlink" Target="https://portaldeservicos.pmenos.com.br/hc/pt-br/requests/2217613?content_type=request" TargetMode="External"/><Relationship Id="rId1192" Type="http://schemas.openxmlformats.org/officeDocument/2006/relationships/hyperlink" Target="https://portaldeservicos.pmenos.com.br/hc/pt-br/requests/2977532?content_type=request" TargetMode="External"/><Relationship Id="rId215" Type="http://schemas.openxmlformats.org/officeDocument/2006/relationships/hyperlink" Target="https://portaldeservicos.pmenos.com.br/hc/pt-br/requests/1820414?content_type=request" TargetMode="External"/><Relationship Id="rId422" Type="http://schemas.openxmlformats.org/officeDocument/2006/relationships/hyperlink" Target="https://portaldeservicos.pmenos.com.br/hc/pt-br/requests/2021425?content_type=request" TargetMode="External"/><Relationship Id="rId867" Type="http://schemas.openxmlformats.org/officeDocument/2006/relationships/hyperlink" Target="https://portaldeservicos.pmenos.com.br/hc/pt-br/requests/2605160?content_type=request" TargetMode="External"/><Relationship Id="rId1052" Type="http://schemas.openxmlformats.org/officeDocument/2006/relationships/hyperlink" Target="https://portaldeservicos.pmenos.com.br/hc/pt-br/requests/2853890?content_type=request" TargetMode="External"/><Relationship Id="rId1497" Type="http://schemas.openxmlformats.org/officeDocument/2006/relationships/hyperlink" Target="https://portaldeservicos.pmenos.com.br/hc/pt-br/requests/3295410?content_type=request" TargetMode="External"/><Relationship Id="rId727" Type="http://schemas.openxmlformats.org/officeDocument/2006/relationships/hyperlink" Target="https://portaldeservicos.pmenos.com.br/hc/pt-br/requests/2350678?content_type=request" TargetMode="External"/><Relationship Id="rId934" Type="http://schemas.openxmlformats.org/officeDocument/2006/relationships/hyperlink" Target="https://portaldeservicos.pmenos.com.br/hc/pt-br/requests/2682701?content_type=request" TargetMode="External"/><Relationship Id="rId1357" Type="http://schemas.openxmlformats.org/officeDocument/2006/relationships/hyperlink" Target="https://portaldeservicos.pmenos.com.br/hc/pt-br/requests/3232291?content_type=request" TargetMode="External"/><Relationship Id="rId1564" Type="http://schemas.openxmlformats.org/officeDocument/2006/relationships/hyperlink" Target="https://portaldeservicos.pmenos.com.br/hc/pt-br/requests/3340284?content_type=request" TargetMode="External"/><Relationship Id="rId63" Type="http://schemas.openxmlformats.org/officeDocument/2006/relationships/hyperlink" Target="https://portaldeservicos.pmenos.com.br/hc/pt-br/requests/1548786" TargetMode="External"/><Relationship Id="rId1217" Type="http://schemas.openxmlformats.org/officeDocument/2006/relationships/hyperlink" Target="https://portaldeservicos.pmenos.com.br/hc/pt-br/requests/2985030?content_type=request" TargetMode="External"/><Relationship Id="rId1424" Type="http://schemas.openxmlformats.org/officeDocument/2006/relationships/hyperlink" Target="https://portaldeservicos.pmenos.com.br/hc/pt-br/requests/3268450?content_type=request" TargetMode="External"/><Relationship Id="rId1631" Type="http://schemas.openxmlformats.org/officeDocument/2006/relationships/hyperlink" Target="https://portaldeservicos.pmenos.com.br/hc/pt-br/requests/3384802?content_type=request" TargetMode="External"/><Relationship Id="rId377" Type="http://schemas.openxmlformats.org/officeDocument/2006/relationships/hyperlink" Target="https://portaldeservicos.pmenos.com.br/hc/pt-br/requests/1987091?content_type=request" TargetMode="External"/><Relationship Id="rId584" Type="http://schemas.openxmlformats.org/officeDocument/2006/relationships/hyperlink" Target="https://portaldeservicos.pmenos.com.br/hc/pt-br/requests/2237692?content_type=request" TargetMode="External"/><Relationship Id="rId5" Type="http://schemas.openxmlformats.org/officeDocument/2006/relationships/hyperlink" Target="https://portaldeservicos.pmenos.com.br/hc/pt-br/requests/1467571" TargetMode="External"/><Relationship Id="rId237" Type="http://schemas.openxmlformats.org/officeDocument/2006/relationships/hyperlink" Target="https://portaldeservicos.pmenos.com.br/hc/pt-br/requests/1851620?content_type=request" TargetMode="External"/><Relationship Id="rId791" Type="http://schemas.openxmlformats.org/officeDocument/2006/relationships/hyperlink" Target="https://portaldeservicos.pmenos.com.br/hc/pt-br/requests/2448396?content_type=request" TargetMode="External"/><Relationship Id="rId889" Type="http://schemas.openxmlformats.org/officeDocument/2006/relationships/hyperlink" Target="https://portaldeservicos.pmenos.com.br/hc/pt-br/requests/2614913?content_type=request" TargetMode="External"/><Relationship Id="rId1074" Type="http://schemas.openxmlformats.org/officeDocument/2006/relationships/hyperlink" Target="https://portaldeservicos.pmenos.com.br/hc/pt-br/requests/2857781?content_type=request" TargetMode="External"/><Relationship Id="rId444" Type="http://schemas.openxmlformats.org/officeDocument/2006/relationships/hyperlink" Target="https://portaldeservicos.pmenos.com.br/hc/pt-br/requests/2056140?content_type=request" TargetMode="External"/><Relationship Id="rId651" Type="http://schemas.openxmlformats.org/officeDocument/2006/relationships/hyperlink" Target="https://portaldeservicos.pmenos.com.br/hc/pt-br/requests/2264215?content_type=request" TargetMode="External"/><Relationship Id="rId749" Type="http://schemas.openxmlformats.org/officeDocument/2006/relationships/hyperlink" Target="https://portaldeservicos.pmenos.com.br/hc/pt-br/requests/2357401?content_type=request" TargetMode="External"/><Relationship Id="rId1281" Type="http://schemas.openxmlformats.org/officeDocument/2006/relationships/hyperlink" Target="https://portaldeservicos.pmenos.com.br/hc/pt-br/requests/3069568?content_type=request" TargetMode="External"/><Relationship Id="rId1379" Type="http://schemas.openxmlformats.org/officeDocument/2006/relationships/hyperlink" Target="https://portaldeservicos.pmenos.com.br/hc/pt-br/requests/3235068?content_type=request" TargetMode="External"/><Relationship Id="rId1586" Type="http://schemas.openxmlformats.org/officeDocument/2006/relationships/hyperlink" Target="https://portaldeservicos.pmenos.com.br/hc/pt-br/requests/3345732?content_type=request" TargetMode="External"/><Relationship Id="rId304" Type="http://schemas.openxmlformats.org/officeDocument/2006/relationships/hyperlink" Target="https://portaldeservicos.pmenos.com.br/hc/pt-br/requests/1948168?content_type=request" TargetMode="External"/><Relationship Id="rId511" Type="http://schemas.openxmlformats.org/officeDocument/2006/relationships/hyperlink" Target="https://portaldeservicos.pmenos.com.br/hc/pt-br/requests/2145770?content_type=request" TargetMode="External"/><Relationship Id="rId609" Type="http://schemas.openxmlformats.org/officeDocument/2006/relationships/hyperlink" Target="https://portaldeservicos.pmenos.com.br/hc/pt-br/requests/2252405?content_type=request" TargetMode="External"/><Relationship Id="rId956" Type="http://schemas.openxmlformats.org/officeDocument/2006/relationships/hyperlink" Target="https://portaldeservicos.pmenos.com.br/hc/pt-br/requests/2705805?content_type=request" TargetMode="External"/><Relationship Id="rId1141" Type="http://schemas.openxmlformats.org/officeDocument/2006/relationships/hyperlink" Target="https://portaldeservicos.pmenos.com.br/hc/pt-br/requests/2927426?content_type=request" TargetMode="External"/><Relationship Id="rId1239" Type="http://schemas.openxmlformats.org/officeDocument/2006/relationships/hyperlink" Target="https://portaldeservicos.pmenos.com.br/hc/pt-br/requests/3027355?content_type=request" TargetMode="External"/><Relationship Id="rId85" Type="http://schemas.openxmlformats.org/officeDocument/2006/relationships/hyperlink" Target="https://portaldeservicos.pmenos.com.br/hc/pt-br/requests/1631504" TargetMode="External"/><Relationship Id="rId816" Type="http://schemas.openxmlformats.org/officeDocument/2006/relationships/hyperlink" Target="https://portaldeservicos.pmenos.com.br/hc/pt-br/requests/2499053?content_type=request" TargetMode="External"/><Relationship Id="rId1001" Type="http://schemas.openxmlformats.org/officeDocument/2006/relationships/hyperlink" Target="https://portaldeservicos.pmenos.com.br/hc/pt-br/requests/2785123?content_type=request" TargetMode="External"/><Relationship Id="rId1446" Type="http://schemas.openxmlformats.org/officeDocument/2006/relationships/hyperlink" Target="https://portaldeservicos.pmenos.com.br/hc/pt-br/requests/3274690?content_type=request" TargetMode="External"/><Relationship Id="rId1653" Type="http://schemas.openxmlformats.org/officeDocument/2006/relationships/hyperlink" Target="https://portaldeservicos.pmenos.com.br/hc/pt-br/requests/3386151?content_type=request" TargetMode="External"/><Relationship Id="rId1306" Type="http://schemas.openxmlformats.org/officeDocument/2006/relationships/hyperlink" Target="https://portaldeservicos.pmenos.com.br/hc/pt-br/requests/3077358?content_type=request" TargetMode="External"/><Relationship Id="rId1513" Type="http://schemas.openxmlformats.org/officeDocument/2006/relationships/hyperlink" Target="https://portaldeservicos.pmenos.com.br/hc/pt-br/requests/3302270?content_type=request" TargetMode="External"/><Relationship Id="rId12" Type="http://schemas.openxmlformats.org/officeDocument/2006/relationships/hyperlink" Target="https://portaldeservicos.pmenos.com.br/hc/pt-br/requests/1470320" TargetMode="External"/><Relationship Id="rId161" Type="http://schemas.openxmlformats.org/officeDocument/2006/relationships/hyperlink" Target="https://portaldeservicos.pmenos.com.br/hc/pt-br/requests/1777030" TargetMode="External"/><Relationship Id="rId399" Type="http://schemas.openxmlformats.org/officeDocument/2006/relationships/hyperlink" Target="https://portaldeservicos.pmenos.com.br/hc/pt-br/requests/1995220?content_type=request" TargetMode="External"/><Relationship Id="rId259" Type="http://schemas.openxmlformats.org/officeDocument/2006/relationships/hyperlink" Target="https://portaldeservicos.pmenos.com.br/hc/pt-br/requests/1893574?content_type=request" TargetMode="External"/><Relationship Id="rId466" Type="http://schemas.openxmlformats.org/officeDocument/2006/relationships/hyperlink" Target="https://portaldeservicos.pmenos.com.br/hc/pt-br/requests/2094598?content_type=request" TargetMode="External"/><Relationship Id="rId673" Type="http://schemas.openxmlformats.org/officeDocument/2006/relationships/hyperlink" Target="https://portaldeservicos.pmenos.com.br/hc/pt-br/requests/2298032?content_type=request" TargetMode="External"/><Relationship Id="rId880" Type="http://schemas.openxmlformats.org/officeDocument/2006/relationships/hyperlink" Target="https://portaldeservicos.pmenos.com.br/hc/pt-br/requests/2612923?content_type=request" TargetMode="External"/><Relationship Id="rId1096" Type="http://schemas.openxmlformats.org/officeDocument/2006/relationships/hyperlink" Target="https://portaldeservicos.pmenos.com.br/hc/pt-br/requests/2880917?content_type=request" TargetMode="External"/><Relationship Id="rId119" Type="http://schemas.openxmlformats.org/officeDocument/2006/relationships/hyperlink" Target="https://portaldeservicos.pmenos.com.br/hc/pt-br/requests/1682100" TargetMode="External"/><Relationship Id="rId326" Type="http://schemas.openxmlformats.org/officeDocument/2006/relationships/hyperlink" Target="https://portaldeservicos.pmenos.com.br/hc/pt-br/requests/1960714?content_type=request" TargetMode="External"/><Relationship Id="rId533" Type="http://schemas.openxmlformats.org/officeDocument/2006/relationships/hyperlink" Target="https://portaldeservicos.pmenos.com.br/hc/pt-br/requests/2187593?content_type=request" TargetMode="External"/><Relationship Id="rId978" Type="http://schemas.openxmlformats.org/officeDocument/2006/relationships/hyperlink" Target="https://portaldeservicos.pmenos.com.br/hc/pt-br/requests/2733590?content_type=request" TargetMode="External"/><Relationship Id="rId1163" Type="http://schemas.openxmlformats.org/officeDocument/2006/relationships/hyperlink" Target="https://portaldeservicos.pmenos.com.br/hc/pt-br/requests/2960321?content_type=request" TargetMode="External"/><Relationship Id="rId1370" Type="http://schemas.openxmlformats.org/officeDocument/2006/relationships/hyperlink" Target="https://portaldeservicos.pmenos.com.br/hc/pt-br/requests/3233585?content_type=request" TargetMode="External"/><Relationship Id="rId740" Type="http://schemas.openxmlformats.org/officeDocument/2006/relationships/hyperlink" Target="https://portaldeservicos.pmenos.com.br/hc/pt-br/requests/2354322?content_type=request" TargetMode="External"/><Relationship Id="rId838" Type="http://schemas.openxmlformats.org/officeDocument/2006/relationships/hyperlink" Target="https://portaldeservicos.pmenos.com.br/hc/pt-br/requests/2542632?content_type=request" TargetMode="External"/><Relationship Id="rId1023" Type="http://schemas.openxmlformats.org/officeDocument/2006/relationships/hyperlink" Target="https://portaldeservicos.pmenos.com.br/hc/pt-br/requests/2806098?content_type=request" TargetMode="External"/><Relationship Id="rId1468" Type="http://schemas.openxmlformats.org/officeDocument/2006/relationships/hyperlink" Target="https://portaldeservicos.pmenos.com.br/hc/pt-br/requests/3284986?content_type=request" TargetMode="External"/><Relationship Id="rId1675" Type="http://schemas.openxmlformats.org/officeDocument/2006/relationships/hyperlink" Target="https://portaldeservicos.pmenos.com.br/hc/pt-br/requests/3395184?content_type=request" TargetMode="External"/><Relationship Id="rId600" Type="http://schemas.openxmlformats.org/officeDocument/2006/relationships/hyperlink" Target="https://portaldeservicos.pmenos.com.br/hc/pt-br/requests/2237692?content_type=request" TargetMode="External"/><Relationship Id="rId1230" Type="http://schemas.openxmlformats.org/officeDocument/2006/relationships/hyperlink" Target="https://portaldeservicos.pmenos.com.br/hc/pt-br/requests/3027279?content_type=request" TargetMode="External"/><Relationship Id="rId1328" Type="http://schemas.openxmlformats.org/officeDocument/2006/relationships/hyperlink" Target="https://portaldeservicos.pmenos.com.br/hc/pt-br/requests/3227761?content_type=request" TargetMode="External"/><Relationship Id="rId1535" Type="http://schemas.openxmlformats.org/officeDocument/2006/relationships/hyperlink" Target="https://portaldeservicos.pmenos.com.br/hc/pt-br/requests/3327479?content_type=request" TargetMode="External"/><Relationship Id="rId905" Type="http://schemas.openxmlformats.org/officeDocument/2006/relationships/hyperlink" Target="https://portaldeservicos.pmenos.com.br/hc/pt-br/requests/2646713?content_type=request" TargetMode="External"/><Relationship Id="rId34" Type="http://schemas.openxmlformats.org/officeDocument/2006/relationships/hyperlink" Target="https://portaldeservicos.pmenos.com.br/hc/pt-br/requests/1518103" TargetMode="External"/><Relationship Id="rId1602" Type="http://schemas.openxmlformats.org/officeDocument/2006/relationships/hyperlink" Target="https://portaldeservicos.pmenos.com.br/hc/pt-br/requests/3365448?content_type=request" TargetMode="External"/><Relationship Id="rId183" Type="http://schemas.openxmlformats.org/officeDocument/2006/relationships/hyperlink" Target="https://portaldeservicos.pmenos.com.br/hc/pt-br/requests/1792408?content_type=request" TargetMode="External"/><Relationship Id="rId390" Type="http://schemas.openxmlformats.org/officeDocument/2006/relationships/hyperlink" Target="https://portaldeservicos.pmenos.com.br/hc/pt-br/requests/1987577?content_type=request" TargetMode="External"/><Relationship Id="rId250" Type="http://schemas.openxmlformats.org/officeDocument/2006/relationships/hyperlink" Target="https://portaldeservicos.pmenos.com.br/hc/pt-br/requests/1860050?content_type=request" TargetMode="External"/><Relationship Id="rId488" Type="http://schemas.openxmlformats.org/officeDocument/2006/relationships/hyperlink" Target="https://portaldeservicos.pmenos.com.br/hc/pt-br/requests/2126571?content_type=request" TargetMode="External"/><Relationship Id="rId695" Type="http://schemas.openxmlformats.org/officeDocument/2006/relationships/hyperlink" Target="https://portaldeservicos.pmenos.com.br/hc/pt-br/requests/2309937?content_type=request" TargetMode="External"/><Relationship Id="rId110" Type="http://schemas.openxmlformats.org/officeDocument/2006/relationships/hyperlink" Target="https://portaldeservicos.pmenos.com.br/hc/pt-br/requests/1660693" TargetMode="External"/><Relationship Id="rId348" Type="http://schemas.openxmlformats.org/officeDocument/2006/relationships/hyperlink" Target="https://portaldeservicos.pmenos.com.br/hc/pt-br/requests/1977803?content_type=request" TargetMode="External"/><Relationship Id="rId555" Type="http://schemas.openxmlformats.org/officeDocument/2006/relationships/hyperlink" Target="https://portaldeservicos.pmenos.com.br/hc/pt-br/requests/2194274?content_type=request" TargetMode="External"/><Relationship Id="rId762" Type="http://schemas.openxmlformats.org/officeDocument/2006/relationships/hyperlink" Target="https://portaldeservicos.pmenos.com.br/hc/pt-br/requests/2393892?content_type=request" TargetMode="External"/><Relationship Id="rId1185" Type="http://schemas.openxmlformats.org/officeDocument/2006/relationships/hyperlink" Target="https://portaldeservicos.pmenos.com.br/hc/pt-br/requests/2977263?content_type=request" TargetMode="External"/><Relationship Id="rId1392" Type="http://schemas.openxmlformats.org/officeDocument/2006/relationships/hyperlink" Target="https://portaldeservicos.pmenos.com.br/hc/pt-br/requests/3235494?content_type=request" TargetMode="External"/><Relationship Id="rId208" Type="http://schemas.openxmlformats.org/officeDocument/2006/relationships/hyperlink" Target="https://portaldeservicos.pmenos.com.br/hc/pt-br/requests/1816282?content_type=request" TargetMode="External"/><Relationship Id="rId415" Type="http://schemas.openxmlformats.org/officeDocument/2006/relationships/hyperlink" Target="https://portaldeservicos.pmenos.com.br/hc/pt-br/requests/2010626?content_type=request" TargetMode="External"/><Relationship Id="rId622" Type="http://schemas.openxmlformats.org/officeDocument/2006/relationships/hyperlink" Target="https://portaldeservicos.pmenos.com.br/hc/pt-br/requests/2252612?content_type=request" TargetMode="External"/><Relationship Id="rId1045" Type="http://schemas.openxmlformats.org/officeDocument/2006/relationships/hyperlink" Target="https://portaldeservicos.pmenos.com.br/hc/pt-br/requests/2853304?content_type=request" TargetMode="External"/><Relationship Id="rId1252" Type="http://schemas.openxmlformats.org/officeDocument/2006/relationships/hyperlink" Target="https://portaldeservicos.pmenos.com.br/hc/pt-br/requests/3044715?content_type=request" TargetMode="External"/><Relationship Id="rId927" Type="http://schemas.openxmlformats.org/officeDocument/2006/relationships/hyperlink" Target="https://portaldeservicos.pmenos.com.br/hc/pt-br/requests/2662589?content_type=request" TargetMode="External"/><Relationship Id="rId1112" Type="http://schemas.openxmlformats.org/officeDocument/2006/relationships/hyperlink" Target="https://portaldeservicos.pmenos.com.br/hc/pt-br/requests/2894729?content_type=request" TargetMode="External"/><Relationship Id="rId1557" Type="http://schemas.openxmlformats.org/officeDocument/2006/relationships/hyperlink" Target="https://portaldeservicos.pmenos.com.br/hc/pt-br/requests/3338273?content_type=request" TargetMode="External"/><Relationship Id="rId56" Type="http://schemas.openxmlformats.org/officeDocument/2006/relationships/hyperlink" Target="https://portaldeservicos.pmenos.com.br/hc/pt-br/requests/1570176" TargetMode="External"/><Relationship Id="rId1417" Type="http://schemas.openxmlformats.org/officeDocument/2006/relationships/hyperlink" Target="https://portaldeservicos.pmenos.com.br/hc/pt-br/requests/3268418?content_type=request" TargetMode="External"/><Relationship Id="rId1624" Type="http://schemas.openxmlformats.org/officeDocument/2006/relationships/hyperlink" Target="https://portaldeservicos.pmenos.com.br/hc/pt-br/requests/3384782?content_type=request" TargetMode="External"/><Relationship Id="rId272" Type="http://schemas.openxmlformats.org/officeDocument/2006/relationships/hyperlink" Target="https://portaldeservicos.pmenos.com.br/hc/pt-br/requests/1905471?content_type=request" TargetMode="External"/><Relationship Id="rId577" Type="http://schemas.openxmlformats.org/officeDocument/2006/relationships/hyperlink" Target="https://portaldeservicos.pmenos.com.br/hc/pt-br/requests/2229309?content_type=request" TargetMode="External"/><Relationship Id="rId132" Type="http://schemas.openxmlformats.org/officeDocument/2006/relationships/hyperlink" Target="https://portaldeservicos.pmenos.com.br/hc/pt-br/requests/1723312" TargetMode="External"/><Relationship Id="rId784" Type="http://schemas.openxmlformats.org/officeDocument/2006/relationships/hyperlink" Target="https://portaldeservicos.pmenos.com.br/hc/pt-br/requests/2436823?content_type=request" TargetMode="External"/><Relationship Id="rId991" Type="http://schemas.openxmlformats.org/officeDocument/2006/relationships/hyperlink" Target="https://portaldeservicos.pmenos.com.br/hc/pt-br/requests/2752177?content_type=request" TargetMode="External"/><Relationship Id="rId1067" Type="http://schemas.openxmlformats.org/officeDocument/2006/relationships/hyperlink" Target="https://portaldeservicos.pmenos.com.br/hc/pt-br/requests/2854249?content_type=request" TargetMode="External"/><Relationship Id="rId437" Type="http://schemas.openxmlformats.org/officeDocument/2006/relationships/hyperlink" Target="https://portaldeservicos.pmenos.com.br/hc/pt-br/requests/2041587?content_type=request" TargetMode="External"/><Relationship Id="rId644" Type="http://schemas.openxmlformats.org/officeDocument/2006/relationships/hyperlink" Target="https://portaldeservicos.pmenos.com.br/hc/pt-br/requests/2257264?content_type=request" TargetMode="External"/><Relationship Id="rId851" Type="http://schemas.openxmlformats.org/officeDocument/2006/relationships/hyperlink" Target="https://portaldeservicos.pmenos.com.br/hc/pt-br/requests/2556715?content_type=request" TargetMode="External"/><Relationship Id="rId1274" Type="http://schemas.openxmlformats.org/officeDocument/2006/relationships/hyperlink" Target="https://portaldeservicos.pmenos.com.br/hc/pt-br/requests/3069483?content_type=request" TargetMode="External"/><Relationship Id="rId1481" Type="http://schemas.openxmlformats.org/officeDocument/2006/relationships/hyperlink" Target="https://portaldeservicos.pmenos.com.br/hc/pt-br/requests/3285080?content_type=request" TargetMode="External"/><Relationship Id="rId1579" Type="http://schemas.openxmlformats.org/officeDocument/2006/relationships/hyperlink" Target="https://portaldeservicos.pmenos.com.br/hc/pt-br/requests/3341035?content_type=request" TargetMode="External"/><Relationship Id="rId504" Type="http://schemas.openxmlformats.org/officeDocument/2006/relationships/hyperlink" Target="https://portaldeservicos.pmenos.com.br/hc/pt-br/requests/2137209?content_type=request" TargetMode="External"/><Relationship Id="rId711" Type="http://schemas.openxmlformats.org/officeDocument/2006/relationships/hyperlink" Target="https://portaldeservicos.pmenos.com.br/hc/pt-br/requests/2335278?content_type=request" TargetMode="External"/><Relationship Id="rId949" Type="http://schemas.openxmlformats.org/officeDocument/2006/relationships/hyperlink" Target="https://portaldeservicos.pmenos.com.br/hc/pt-br/requests/2703616?content_type=request" TargetMode="External"/><Relationship Id="rId1134" Type="http://schemas.openxmlformats.org/officeDocument/2006/relationships/hyperlink" Target="https://portaldeservicos.pmenos.com.br/hc/pt-br/requests/2926729?content_type=request" TargetMode="External"/><Relationship Id="rId1341" Type="http://schemas.openxmlformats.org/officeDocument/2006/relationships/hyperlink" Target="https://portaldeservicos.pmenos.com.br/hc/pt-br/requests/3232172?content_type=request" TargetMode="External"/><Relationship Id="rId78" Type="http://schemas.openxmlformats.org/officeDocument/2006/relationships/hyperlink" Target="https://portaldeservicos.pmenos.com.br/hc/pt-br/requests/1626261" TargetMode="External"/><Relationship Id="rId809" Type="http://schemas.openxmlformats.org/officeDocument/2006/relationships/hyperlink" Target="https://portaldeservicos.pmenos.com.br/hc/pt-br/requests/2486685?content_type=request" TargetMode="External"/><Relationship Id="rId1201" Type="http://schemas.openxmlformats.org/officeDocument/2006/relationships/hyperlink" Target="https://portaldeservicos.pmenos.com.br/hc/pt-br/requests/2980102?content_type=request" TargetMode="External"/><Relationship Id="rId1439" Type="http://schemas.openxmlformats.org/officeDocument/2006/relationships/hyperlink" Target="https://portaldeservicos.pmenos.com.br/hc/pt-br/requests/3274638?content_type=request" TargetMode="External"/><Relationship Id="rId1646" Type="http://schemas.openxmlformats.org/officeDocument/2006/relationships/hyperlink" Target="https://portaldeservicos.pmenos.com.br/hc/pt-br/requests/3384893?content_type=request" TargetMode="External"/><Relationship Id="rId1506" Type="http://schemas.openxmlformats.org/officeDocument/2006/relationships/hyperlink" Target="https://portaldeservicos.pmenos.com.br/hc/pt-br/requests/3297677?content_type=request" TargetMode="External"/><Relationship Id="rId294" Type="http://schemas.openxmlformats.org/officeDocument/2006/relationships/hyperlink" Target="https://portaldeservicos.pmenos.com.br/hc/pt-br/requests/1931204?content_type=request" TargetMode="External"/><Relationship Id="rId154" Type="http://schemas.openxmlformats.org/officeDocument/2006/relationships/hyperlink" Target="https://portaldeservicos.pmenos.com.br/hc/pt-br/requests/1754113" TargetMode="External"/><Relationship Id="rId361" Type="http://schemas.openxmlformats.org/officeDocument/2006/relationships/hyperlink" Target="https://portaldeservicos.pmenos.com.br/hc/pt-br/requests/1978897?content_type=request" TargetMode="External"/><Relationship Id="rId599" Type="http://schemas.openxmlformats.org/officeDocument/2006/relationships/hyperlink" Target="https://portaldeservicos.pmenos.com.br/hc/pt-br/requests/2237692?content_type=request" TargetMode="External"/><Relationship Id="rId459" Type="http://schemas.openxmlformats.org/officeDocument/2006/relationships/hyperlink" Target="https://portaldeservicos.pmenos.com.br/hc/pt-br/requests/2087648?content_type=request" TargetMode="External"/><Relationship Id="rId666" Type="http://schemas.openxmlformats.org/officeDocument/2006/relationships/hyperlink" Target="https://portaldeservicos.pmenos.com.br/hc/pt-br/requests/2293706?content_type=request" TargetMode="External"/><Relationship Id="rId873" Type="http://schemas.openxmlformats.org/officeDocument/2006/relationships/hyperlink" Target="https://portaldeservicos.pmenos.com.br/hc/pt-br/requests/2612793?content_type=request" TargetMode="External"/><Relationship Id="rId1089" Type="http://schemas.openxmlformats.org/officeDocument/2006/relationships/hyperlink" Target="https://portaldeservicos.pmenos.com.br/hc/pt-br/requests/2869276?content_type=request" TargetMode="External"/><Relationship Id="rId1296" Type="http://schemas.openxmlformats.org/officeDocument/2006/relationships/hyperlink" Target="https://portaldeservicos.pmenos.com.br/hc/pt-br/requests/3077316?content_type=request" TargetMode="External"/><Relationship Id="rId221" Type="http://schemas.openxmlformats.org/officeDocument/2006/relationships/hyperlink" Target="https://portaldeservicos.pmenos.com.br/hc/pt-br/requests/1826817?content_type=request" TargetMode="External"/><Relationship Id="rId319" Type="http://schemas.openxmlformats.org/officeDocument/2006/relationships/hyperlink" Target="https://portaldeservicos.pmenos.com.br/hc/pt-br/requests/1956518?content_type=request" TargetMode="External"/><Relationship Id="rId526" Type="http://schemas.openxmlformats.org/officeDocument/2006/relationships/hyperlink" Target="https://portaldeservicos.pmenos.com.br/hc/pt-br/requests/2167662?content_type=request" TargetMode="External"/><Relationship Id="rId1156" Type="http://schemas.openxmlformats.org/officeDocument/2006/relationships/hyperlink" Target="https://portaldeservicos.pmenos.com.br/hc/pt-br/requests/2960252?content_type=request" TargetMode="External"/><Relationship Id="rId1363" Type="http://schemas.openxmlformats.org/officeDocument/2006/relationships/hyperlink" Target="https://portaldeservicos.pmenos.com.br/hc/pt-br/requests/3232348?content_type=request" TargetMode="External"/><Relationship Id="rId733" Type="http://schemas.openxmlformats.org/officeDocument/2006/relationships/hyperlink" Target="https://portaldeservicos.pmenos.com.br/hc/pt-br/requests/2354048?content_type=request" TargetMode="External"/><Relationship Id="rId940" Type="http://schemas.openxmlformats.org/officeDocument/2006/relationships/hyperlink" Target="https://portaldeservicos.pmenos.com.br/hc/pt-br/requests/2703431?content_type=request" TargetMode="External"/><Relationship Id="rId1016" Type="http://schemas.openxmlformats.org/officeDocument/2006/relationships/hyperlink" Target="https://portaldeservicos.pmenos.com.br/hc/pt-br/requests/2790886?content_type=request" TargetMode="External"/><Relationship Id="rId1570" Type="http://schemas.openxmlformats.org/officeDocument/2006/relationships/hyperlink" Target="https://portaldeservicos.pmenos.com.br/hc/pt-br/requests/3340333?content_type=request" TargetMode="External"/><Relationship Id="rId1668" Type="http://schemas.openxmlformats.org/officeDocument/2006/relationships/hyperlink" Target="https://portaldeservicos.pmenos.com.br/hc/pt-br/requests/3386217?content_type=request" TargetMode="External"/><Relationship Id="rId800" Type="http://schemas.openxmlformats.org/officeDocument/2006/relationships/hyperlink" Target="https://portaldeservicos.pmenos.com.br/hc/pt-br/requests/2454310?content_type=request" TargetMode="External"/><Relationship Id="rId1223" Type="http://schemas.openxmlformats.org/officeDocument/2006/relationships/hyperlink" Target="https://portaldeservicos.pmenos.com.br/hc/pt-br/requests/3027189?content_type=request" TargetMode="External"/><Relationship Id="rId1430" Type="http://schemas.openxmlformats.org/officeDocument/2006/relationships/hyperlink" Target="https://portaldeservicos.pmenos.com.br/hc/pt-br/requests/3269773?content_type=request" TargetMode="External"/><Relationship Id="rId1528" Type="http://schemas.openxmlformats.org/officeDocument/2006/relationships/hyperlink" Target="https://portaldeservicos.pmenos.com.br/hc/pt-br/requests/3302406?content_type=request" TargetMode="External"/><Relationship Id="rId27" Type="http://schemas.openxmlformats.org/officeDocument/2006/relationships/hyperlink" Target="https://portaldeservicos.pmenos.com.br/hc/pt-br/requests/1502390" TargetMode="External"/><Relationship Id="rId537" Type="http://schemas.openxmlformats.org/officeDocument/2006/relationships/hyperlink" Target="https://portaldeservicos.pmenos.com.br/hc/pt-br/requests/2189899?content_type=request" TargetMode="External"/><Relationship Id="rId744" Type="http://schemas.openxmlformats.org/officeDocument/2006/relationships/hyperlink" Target="https://portaldeservicos.pmenos.com.br/hc/pt-br/requests/2357102?content_type=request" TargetMode="External"/><Relationship Id="rId951" Type="http://schemas.openxmlformats.org/officeDocument/2006/relationships/hyperlink" Target="https://portaldeservicos.pmenos.com.br/hc/pt-br/requests/2703616?content_type=request" TargetMode="External"/><Relationship Id="rId1167" Type="http://schemas.openxmlformats.org/officeDocument/2006/relationships/hyperlink" Target="https://portaldeservicos.pmenos.com.br/hc/pt-br/requests/2960356?content_type=request" TargetMode="External"/><Relationship Id="rId1374" Type="http://schemas.openxmlformats.org/officeDocument/2006/relationships/hyperlink" Target="https://portaldeservicos.pmenos.com.br/hc/pt-br/requests/3233625?content_type=request" TargetMode="External"/><Relationship Id="rId1581" Type="http://schemas.openxmlformats.org/officeDocument/2006/relationships/hyperlink" Target="https://portaldeservicos.pmenos.com.br/hc/pt-br/requests/3341144?content_type=request" TargetMode="External"/><Relationship Id="rId1679" Type="http://schemas.openxmlformats.org/officeDocument/2006/relationships/hyperlink" Target="https://portaldeservicos.pmenos.com.br/hc/pt-br/requests/3397610?content_type=request" TargetMode="External"/><Relationship Id="rId80" Type="http://schemas.openxmlformats.org/officeDocument/2006/relationships/hyperlink" Target="https://portaldeservicos.pmenos.com.br/hc/pt-br/requests/1628915" TargetMode="External"/><Relationship Id="rId176" Type="http://schemas.openxmlformats.org/officeDocument/2006/relationships/hyperlink" Target="https://portaldeservicos.pmenos.com.br/hc/pt-br/requests/1781028?content_type=request" TargetMode="External"/><Relationship Id="rId383" Type="http://schemas.openxmlformats.org/officeDocument/2006/relationships/hyperlink" Target="https://portaldeservicos.pmenos.com.br/hc/pt-br/requests/1987326?content_type=request" TargetMode="External"/><Relationship Id="rId590" Type="http://schemas.openxmlformats.org/officeDocument/2006/relationships/hyperlink" Target="https://portaldeservicos.pmenos.com.br/hc/pt-br/requests/2237692?content_type=request" TargetMode="External"/><Relationship Id="rId604" Type="http://schemas.openxmlformats.org/officeDocument/2006/relationships/hyperlink" Target="https://portaldeservicos.pmenos.com.br/hc/pt-br/requests/2237692?content_type=request" TargetMode="External"/><Relationship Id="rId811" Type="http://schemas.openxmlformats.org/officeDocument/2006/relationships/hyperlink" Target="https://portaldeservicos.pmenos.com.br/hc/pt-br/requests/2487533?content_type=request" TargetMode="External"/><Relationship Id="rId1027" Type="http://schemas.openxmlformats.org/officeDocument/2006/relationships/hyperlink" Target="https://portaldeservicos.pmenos.com.br/hc/pt-br/requests/2809128?content_type=request" TargetMode="External"/><Relationship Id="rId1234" Type="http://schemas.openxmlformats.org/officeDocument/2006/relationships/hyperlink" Target="https://portaldeservicos.pmenos.com.br/hc/pt-br/requests/3027310?content_type=request" TargetMode="External"/><Relationship Id="rId1441" Type="http://schemas.openxmlformats.org/officeDocument/2006/relationships/hyperlink" Target="https://portaldeservicos.pmenos.com.br/hc/pt-br/requests/3274647?content_type=request" TargetMode="External"/><Relationship Id="rId243" Type="http://schemas.openxmlformats.org/officeDocument/2006/relationships/hyperlink" Target="https://portaldeservicos.pmenos.com.br/hc/pt-br/requests/1855761?content_type=request" TargetMode="External"/><Relationship Id="rId450" Type="http://schemas.openxmlformats.org/officeDocument/2006/relationships/hyperlink" Target="https://portaldeservicos.pmenos.com.br/hc/pt-br/requests/2081103?content_type=request" TargetMode="External"/><Relationship Id="rId688" Type="http://schemas.openxmlformats.org/officeDocument/2006/relationships/hyperlink" Target="https://portaldeservicos.pmenos.com.br/hc/pt-br/requests/2307167?content_type=request" TargetMode="External"/><Relationship Id="rId895" Type="http://schemas.openxmlformats.org/officeDocument/2006/relationships/hyperlink" Target="https://portaldeservicos.pmenos.com.br/hc/pt-br/requests/2641244?content_type=request" TargetMode="External"/><Relationship Id="rId909" Type="http://schemas.openxmlformats.org/officeDocument/2006/relationships/hyperlink" Target="https://portaldeservicos.pmenos.com.br/hc/pt-br/requests/2646785?content_type=request" TargetMode="External"/><Relationship Id="rId1080" Type="http://schemas.openxmlformats.org/officeDocument/2006/relationships/hyperlink" Target="https://portaldeservicos.pmenos.com.br/hc/pt-br/requests/2858283?content_type=request" TargetMode="External"/><Relationship Id="rId1301" Type="http://schemas.openxmlformats.org/officeDocument/2006/relationships/hyperlink" Target="https://portaldeservicos.pmenos.com.br/hc/pt-br/requests/3077340?content_type=request" TargetMode="External"/><Relationship Id="rId1539" Type="http://schemas.openxmlformats.org/officeDocument/2006/relationships/hyperlink" Target="https://portaldeservicos.pmenos.com.br/hc/pt-br/requests/3327568?content_type=request" TargetMode="External"/><Relationship Id="rId38" Type="http://schemas.openxmlformats.org/officeDocument/2006/relationships/hyperlink" Target="https://portaldeservicos.pmenos.com.br/hc/pt-br/requests/1526673" TargetMode="External"/><Relationship Id="rId103" Type="http://schemas.openxmlformats.org/officeDocument/2006/relationships/hyperlink" Target="https://portaldeservicos.pmenos.com.br/hc/pt-br/requests/1657822" TargetMode="External"/><Relationship Id="rId310" Type="http://schemas.openxmlformats.org/officeDocument/2006/relationships/hyperlink" Target="https://portaldeservicos.pmenos.com.br/hc/pt-br/requests/1955789?content_type=request" TargetMode="External"/><Relationship Id="rId548" Type="http://schemas.openxmlformats.org/officeDocument/2006/relationships/hyperlink" Target="https://portaldeservicos.pmenos.com.br/hc/pt-br/requests/2190962?content_type=request" TargetMode="External"/><Relationship Id="rId755" Type="http://schemas.openxmlformats.org/officeDocument/2006/relationships/hyperlink" Target="https://portaldeservicos.pmenos.com.br/hc/pt-br/requests/2386192?content_type=request" TargetMode="External"/><Relationship Id="rId962" Type="http://schemas.openxmlformats.org/officeDocument/2006/relationships/hyperlink" Target="https://portaldeservicos.pmenos.com.br/hc/pt-br/requests/2705888?content_type=request" TargetMode="External"/><Relationship Id="rId1178" Type="http://schemas.openxmlformats.org/officeDocument/2006/relationships/hyperlink" Target="https://portaldeservicos.pmenos.com.br/hc/pt-br/requests/2976092?content_type=request" TargetMode="External"/><Relationship Id="rId1385" Type="http://schemas.openxmlformats.org/officeDocument/2006/relationships/hyperlink" Target="https://portaldeservicos.pmenos.com.br/hc/pt-br/requests/3235111?content_type=request" TargetMode="External"/><Relationship Id="rId1592" Type="http://schemas.openxmlformats.org/officeDocument/2006/relationships/hyperlink" Target="https://portaldeservicos.pmenos.com.br/hc/pt-br/requests/3361040?content_type=request" TargetMode="External"/><Relationship Id="rId1606" Type="http://schemas.openxmlformats.org/officeDocument/2006/relationships/hyperlink" Target="https://portaldeservicos.pmenos.com.br/hc/pt-br/requests/3365469?content_type=request" TargetMode="External"/><Relationship Id="rId91" Type="http://schemas.openxmlformats.org/officeDocument/2006/relationships/hyperlink" Target="https://portaldeservicos.pmenos.com.br/hc/pt-br/requests/1637875" TargetMode="External"/><Relationship Id="rId187" Type="http://schemas.openxmlformats.org/officeDocument/2006/relationships/hyperlink" Target="https://portaldeservicos.pmenos.com.br/hc/pt-br/requests/1794809?content_type=request" TargetMode="External"/><Relationship Id="rId394" Type="http://schemas.openxmlformats.org/officeDocument/2006/relationships/hyperlink" Target="https://portaldeservicos.pmenos.com.br/hc/pt-br/requests/1987903?content_type=request" TargetMode="External"/><Relationship Id="rId408" Type="http://schemas.openxmlformats.org/officeDocument/2006/relationships/hyperlink" Target="https://portaldeservicos.pmenos.com.br/hc/pt-br/requests/2006242?content_type=request" TargetMode="External"/><Relationship Id="rId615" Type="http://schemas.openxmlformats.org/officeDocument/2006/relationships/hyperlink" Target="https://portaldeservicos.pmenos.com.br/hc/pt-br/requests/2252612?content_type=request" TargetMode="External"/><Relationship Id="rId822" Type="http://schemas.openxmlformats.org/officeDocument/2006/relationships/hyperlink" Target="https://portaldeservicos.pmenos.com.br/hc/pt-br/requests/2532949?content_type=request" TargetMode="External"/><Relationship Id="rId1038" Type="http://schemas.openxmlformats.org/officeDocument/2006/relationships/hyperlink" Target="https://portaldeservicos.pmenos.com.br/hc/pt-br/requests/2840163?content_type=request" TargetMode="External"/><Relationship Id="rId1245" Type="http://schemas.openxmlformats.org/officeDocument/2006/relationships/hyperlink" Target="https://portaldeservicos.pmenos.com.br/hc/pt-br/requests/3034936?content_type=request" TargetMode="External"/><Relationship Id="rId1452" Type="http://schemas.openxmlformats.org/officeDocument/2006/relationships/hyperlink" Target="https://portaldeservicos.pmenos.com.br/hc/pt-br/requests/3275043?content_type=request" TargetMode="External"/><Relationship Id="rId254" Type="http://schemas.openxmlformats.org/officeDocument/2006/relationships/hyperlink" Target="https://portaldeservicos.pmenos.com.br/hc/pt-br/requests/1886273?content_type=request" TargetMode="External"/><Relationship Id="rId699" Type="http://schemas.openxmlformats.org/officeDocument/2006/relationships/hyperlink" Target="https://portaldeservicos.pmenos.com.br/hc/pt-br/requests/2310420?content_type=request" TargetMode="External"/><Relationship Id="rId1091" Type="http://schemas.openxmlformats.org/officeDocument/2006/relationships/hyperlink" Target="https://portaldeservicos.pmenos.com.br/hc/pt-br/requests/2878541?content_type=request" TargetMode="External"/><Relationship Id="rId1105" Type="http://schemas.openxmlformats.org/officeDocument/2006/relationships/hyperlink" Target="https://portaldeservicos.pmenos.com.br/hc/pt-br/requests/2881126?content_type=request" TargetMode="External"/><Relationship Id="rId1312" Type="http://schemas.openxmlformats.org/officeDocument/2006/relationships/hyperlink" Target="https://portaldeservicos.pmenos.com.br/hc/pt-br/requests/3219358?content_type=request" TargetMode="External"/><Relationship Id="rId49" Type="http://schemas.openxmlformats.org/officeDocument/2006/relationships/hyperlink" Target="https://portaldeservicos.pmenos.com.br/hc/pt-br/requests/1550558" TargetMode="External"/><Relationship Id="rId114" Type="http://schemas.openxmlformats.org/officeDocument/2006/relationships/hyperlink" Target="https://portaldeservicos.pmenos.com.br/hc/pt-br/requests/1661578" TargetMode="External"/><Relationship Id="rId461" Type="http://schemas.openxmlformats.org/officeDocument/2006/relationships/hyperlink" Target="https://portaldeservicos.pmenos.com.br/hc/pt-br/requests/2087977?content_type=request" TargetMode="External"/><Relationship Id="rId559" Type="http://schemas.openxmlformats.org/officeDocument/2006/relationships/hyperlink" Target="https://portaldeservicos.pmenos.com.br/hc/pt-br/requests/2209406?content_type=request" TargetMode="External"/><Relationship Id="rId766" Type="http://schemas.openxmlformats.org/officeDocument/2006/relationships/hyperlink" Target="https://portaldeservicos.pmenos.com.br/hc/pt-br/requests/2398787?content_type=request" TargetMode="External"/><Relationship Id="rId1189" Type="http://schemas.openxmlformats.org/officeDocument/2006/relationships/hyperlink" Target="https://portaldeservicos.pmenos.com.br/hc/pt-br/requests/2977392?content_type=request" TargetMode="External"/><Relationship Id="rId1396" Type="http://schemas.openxmlformats.org/officeDocument/2006/relationships/hyperlink" Target="https://portaldeservicos.pmenos.com.br/hc/pt-br/requests/3235515?content_type=request" TargetMode="External"/><Relationship Id="rId1617" Type="http://schemas.openxmlformats.org/officeDocument/2006/relationships/hyperlink" Target="https://portaldeservicos.pmenos.com.br/hc/pt-br/requests/3366945?content_type=request" TargetMode="External"/><Relationship Id="rId198" Type="http://schemas.openxmlformats.org/officeDocument/2006/relationships/hyperlink" Target="https://portaldeservicos.pmenos.com.br/hc/pt-br/requests/1809469?content_type=request" TargetMode="External"/><Relationship Id="rId321" Type="http://schemas.openxmlformats.org/officeDocument/2006/relationships/hyperlink" Target="https://portaldeservicos.pmenos.com.br/hc/pt-br/requests/1957471?content_type=request" TargetMode="External"/><Relationship Id="rId419" Type="http://schemas.openxmlformats.org/officeDocument/2006/relationships/hyperlink" Target="https://portaldeservicos.pmenos.com.br/hc/pt-br/requests/2010691?content_type=request" TargetMode="External"/><Relationship Id="rId626" Type="http://schemas.openxmlformats.org/officeDocument/2006/relationships/hyperlink" Target="https://portaldeservicos.pmenos.com.br/hc/pt-br/requests/2252612?content_type=request" TargetMode="External"/><Relationship Id="rId973" Type="http://schemas.openxmlformats.org/officeDocument/2006/relationships/hyperlink" Target="https://portaldeservicos.pmenos.com.br/hc/pt-br/requests/2729169?content_type=request" TargetMode="External"/><Relationship Id="rId1049" Type="http://schemas.openxmlformats.org/officeDocument/2006/relationships/hyperlink" Target="https://portaldeservicos.pmenos.com.br/hc/pt-br/requests/2853607?content_type=request" TargetMode="External"/><Relationship Id="rId1256" Type="http://schemas.openxmlformats.org/officeDocument/2006/relationships/hyperlink" Target="https://portaldeservicos.pmenos.com.br/hc/pt-br/requests/3044738?content_type=request" TargetMode="External"/><Relationship Id="rId833" Type="http://schemas.openxmlformats.org/officeDocument/2006/relationships/hyperlink" Target="https://portaldeservicos.pmenos.com.br/hc/pt-br/requests/2541865?content_type=request" TargetMode="External"/><Relationship Id="rId1116" Type="http://schemas.openxmlformats.org/officeDocument/2006/relationships/hyperlink" Target="https://portaldeservicos.pmenos.com.br/hc/pt-br/requests/2897780?content_type=request" TargetMode="External"/><Relationship Id="rId1463" Type="http://schemas.openxmlformats.org/officeDocument/2006/relationships/hyperlink" Target="https://portaldeservicos.pmenos.com.br/hc/pt-br/requests/3284057?content_type=request" TargetMode="External"/><Relationship Id="rId1670" Type="http://schemas.openxmlformats.org/officeDocument/2006/relationships/hyperlink" Target="https://portaldeservicos.pmenos.com.br/hc/pt-br/requests/3386223?content_type=request" TargetMode="External"/><Relationship Id="rId265" Type="http://schemas.openxmlformats.org/officeDocument/2006/relationships/hyperlink" Target="https://portaldeservicos.pmenos.com.br/hc/pt-br/requests/1905151?content_type=request" TargetMode="External"/><Relationship Id="rId472" Type="http://schemas.openxmlformats.org/officeDocument/2006/relationships/hyperlink" Target="https://portaldeservicos.pmenos.com.br/hc/pt-br/requests/2099492?content_type=request" TargetMode="External"/><Relationship Id="rId900" Type="http://schemas.openxmlformats.org/officeDocument/2006/relationships/hyperlink" Target="https://portaldeservicos.pmenos.com.br/hc/pt-br/requests/2644957?content_type=request" TargetMode="External"/><Relationship Id="rId1323" Type="http://schemas.openxmlformats.org/officeDocument/2006/relationships/hyperlink" Target="https://portaldeservicos.pmenos.com.br/hc/pt-br/requests/3227733?content_type=request" TargetMode="External"/><Relationship Id="rId1530" Type="http://schemas.openxmlformats.org/officeDocument/2006/relationships/hyperlink" Target="https://portaldeservicos.pmenos.com.br/hc/pt-br/requests/3312952?content_type=request" TargetMode="External"/><Relationship Id="rId1628" Type="http://schemas.openxmlformats.org/officeDocument/2006/relationships/hyperlink" Target="https://portaldeservicos.pmenos.com.br/hc/pt-br/requests/3384795?content_type=request" TargetMode="External"/><Relationship Id="rId125" Type="http://schemas.openxmlformats.org/officeDocument/2006/relationships/hyperlink" Target="https://portaldeservicos.pmenos.com.br/hc/pt-br/requests/1714753" TargetMode="External"/><Relationship Id="rId332" Type="http://schemas.openxmlformats.org/officeDocument/2006/relationships/hyperlink" Target="https://portaldeservicos.pmenos.com.br/hc/pt-br/requests/1961399?content_type=request" TargetMode="External"/><Relationship Id="rId777" Type="http://schemas.openxmlformats.org/officeDocument/2006/relationships/hyperlink" Target="https://portaldeservicos.pmenos.com.br/hc/pt-br/requests/2407594?content_type=request" TargetMode="External"/><Relationship Id="rId984" Type="http://schemas.openxmlformats.org/officeDocument/2006/relationships/hyperlink" Target="https://portaldeservicos.pmenos.com.br/hc/pt-br/requests/2741648?content_type=request" TargetMode="External"/><Relationship Id="rId637" Type="http://schemas.openxmlformats.org/officeDocument/2006/relationships/hyperlink" Target="https://portaldeservicos.pmenos.com.br/hc/pt-br/requests/2252612?content_type=request" TargetMode="External"/><Relationship Id="rId844" Type="http://schemas.openxmlformats.org/officeDocument/2006/relationships/hyperlink" Target="https://portaldeservicos.pmenos.com.br/hc/pt-br/requests/2542821?content_type=request" TargetMode="External"/><Relationship Id="rId1267" Type="http://schemas.openxmlformats.org/officeDocument/2006/relationships/hyperlink" Target="https://portaldeservicos.pmenos.com.br/hc/pt-br/requests/3048741?content_type=request" TargetMode="External"/><Relationship Id="rId1474" Type="http://schemas.openxmlformats.org/officeDocument/2006/relationships/hyperlink" Target="https://portaldeservicos.pmenos.com.br/hc/pt-br/requests/3285023?content_type=request" TargetMode="External"/><Relationship Id="rId1681" Type="http://schemas.openxmlformats.org/officeDocument/2006/relationships/hyperlink" Target="https://portaldeservicos.pmenos.com.br/hc/pt-br/requests/3397940?content_type=request" TargetMode="External"/><Relationship Id="rId276" Type="http://schemas.openxmlformats.org/officeDocument/2006/relationships/hyperlink" Target="https://portaldeservicos.pmenos.com.br/hc/pt-br/requests/1908738?content_type=request" TargetMode="External"/><Relationship Id="rId483" Type="http://schemas.openxmlformats.org/officeDocument/2006/relationships/hyperlink" Target="https://portaldeservicos.pmenos.com.br/hc/pt-br/requests/2119762?content_type=request" TargetMode="External"/><Relationship Id="rId690" Type="http://schemas.openxmlformats.org/officeDocument/2006/relationships/hyperlink" Target="https://portaldeservicos.pmenos.com.br/hc/pt-br/requests/2307170?content_type=request" TargetMode="External"/><Relationship Id="rId704" Type="http://schemas.openxmlformats.org/officeDocument/2006/relationships/hyperlink" Target="https://portaldeservicos.pmenos.com.br/hc/pt-br/requests/2312103?content_type=request" TargetMode="External"/><Relationship Id="rId911" Type="http://schemas.openxmlformats.org/officeDocument/2006/relationships/hyperlink" Target="https://portaldeservicos.pmenos.com.br/hc/pt-br/requests/2646975?content_type=request" TargetMode="External"/><Relationship Id="rId1127" Type="http://schemas.openxmlformats.org/officeDocument/2006/relationships/hyperlink" Target="https://portaldeservicos.pmenos.com.br/hc/pt-br/requests/2909675?content_type=request" TargetMode="External"/><Relationship Id="rId1334" Type="http://schemas.openxmlformats.org/officeDocument/2006/relationships/hyperlink" Target="https://portaldeservicos.pmenos.com.br/hc/pt-br/requests/3232109?content_type=request" TargetMode="External"/><Relationship Id="rId1541" Type="http://schemas.openxmlformats.org/officeDocument/2006/relationships/hyperlink" Target="https://portaldeservicos.pmenos.com.br/hc/pt-br/requests/3327580?content_type=request" TargetMode="External"/><Relationship Id="rId40" Type="http://schemas.openxmlformats.org/officeDocument/2006/relationships/hyperlink" Target="https://portaldeservicos.pmenos.com.br/hc/pt-br/requests/1526764" TargetMode="External"/><Relationship Id="rId136" Type="http://schemas.openxmlformats.org/officeDocument/2006/relationships/hyperlink" Target="https://portaldeservicos.pmenos.com.br/hc/pt-br/requests/1731041" TargetMode="External"/><Relationship Id="rId343" Type="http://schemas.openxmlformats.org/officeDocument/2006/relationships/hyperlink" Target="https://portaldeservicos.pmenos.com.br/hc/pt-br/requests/1963044?content_type=request" TargetMode="External"/><Relationship Id="rId550" Type="http://schemas.openxmlformats.org/officeDocument/2006/relationships/hyperlink" Target="https://portaldeservicos.pmenos.com.br/hc/pt-br/requests/2191011?content_type=request" TargetMode="External"/><Relationship Id="rId788" Type="http://schemas.openxmlformats.org/officeDocument/2006/relationships/hyperlink" Target="https://portaldeservicos.pmenos.com.br/hc/pt-br/requests/2439998?content_type=request" TargetMode="External"/><Relationship Id="rId995" Type="http://schemas.openxmlformats.org/officeDocument/2006/relationships/hyperlink" Target="https://portaldeservicos.pmenos.com.br/hc/pt-br/requests/2759609?content_type=request" TargetMode="External"/><Relationship Id="rId1180" Type="http://schemas.openxmlformats.org/officeDocument/2006/relationships/hyperlink" Target="https://portaldeservicos.pmenos.com.br/hc/pt-br/requests/2976129?content_type=request" TargetMode="External"/><Relationship Id="rId1401" Type="http://schemas.openxmlformats.org/officeDocument/2006/relationships/hyperlink" Target="https://portaldeservicos.pmenos.com.br/hc/pt-br/requests/3235547?content_type=request" TargetMode="External"/><Relationship Id="rId1639" Type="http://schemas.openxmlformats.org/officeDocument/2006/relationships/hyperlink" Target="https://portaldeservicos.pmenos.com.br/hc/pt-br/requests/3384846?content_type=request" TargetMode="External"/><Relationship Id="rId203" Type="http://schemas.openxmlformats.org/officeDocument/2006/relationships/hyperlink" Target="https://portaldeservicos.pmenos.com.br/hc/pt-br/requests/1811849?content_type=request" TargetMode="External"/><Relationship Id="rId648" Type="http://schemas.openxmlformats.org/officeDocument/2006/relationships/hyperlink" Target="https://portaldeservicos.pmenos.com.br/hc/pt-br/requests/2263814?content_type=request" TargetMode="External"/><Relationship Id="rId855" Type="http://schemas.openxmlformats.org/officeDocument/2006/relationships/hyperlink" Target="https://portaldeservicos.pmenos.com.br/hc/pt-br/requests/2579767?content_type=request" TargetMode="External"/><Relationship Id="rId1040" Type="http://schemas.openxmlformats.org/officeDocument/2006/relationships/hyperlink" Target="https://portaldeservicos.pmenos.com.br/hc/pt-br/requests/2840194?content_type=request" TargetMode="External"/><Relationship Id="rId1278" Type="http://schemas.openxmlformats.org/officeDocument/2006/relationships/hyperlink" Target="https://portaldeservicos.pmenos.com.br/hc/pt-br/requests/3069549?content_type=request" TargetMode="External"/><Relationship Id="rId1485" Type="http://schemas.openxmlformats.org/officeDocument/2006/relationships/hyperlink" Target="https://portaldeservicos.pmenos.com.br/hc/pt-br/requests/3285103?content_type=request" TargetMode="External"/><Relationship Id="rId1692" Type="http://schemas.microsoft.com/office/2019/04/relationships/namedSheetView" Target="../namedSheetViews/namedSheetView1.xml"/><Relationship Id="rId287" Type="http://schemas.openxmlformats.org/officeDocument/2006/relationships/hyperlink" Target="https://portaldeservicos.pmenos.com.br/hc/pt-br/requests/1928246?content_type=request" TargetMode="External"/><Relationship Id="rId410" Type="http://schemas.openxmlformats.org/officeDocument/2006/relationships/hyperlink" Target="https://portaldeservicos.pmenos.com.br/hc/pt-br/requests/2007075?content_type=request" TargetMode="External"/><Relationship Id="rId494" Type="http://schemas.openxmlformats.org/officeDocument/2006/relationships/hyperlink" Target="https://portaldeservicos.pmenos.com.br/hc/pt-br/requests/2135398?content_type=request" TargetMode="External"/><Relationship Id="rId508" Type="http://schemas.openxmlformats.org/officeDocument/2006/relationships/hyperlink" Target="https://portaldeservicos.pmenos.com.br/hc/pt-br/requests/2138880?content_type=request" TargetMode="External"/><Relationship Id="rId715" Type="http://schemas.openxmlformats.org/officeDocument/2006/relationships/hyperlink" Target="https://portaldeservicos.pmenos.com.br/hc/pt-br/requests/2337641?content_type=request" TargetMode="External"/><Relationship Id="rId922" Type="http://schemas.openxmlformats.org/officeDocument/2006/relationships/hyperlink" Target="https://portaldeservicos.pmenos.com.br/hc/pt-br/requests/2662411?content_type=request" TargetMode="External"/><Relationship Id="rId1138" Type="http://schemas.openxmlformats.org/officeDocument/2006/relationships/hyperlink" Target="https://portaldeservicos.pmenos.com.br/hc/pt-br/requests/2927398?content_type=request" TargetMode="External"/><Relationship Id="rId1345" Type="http://schemas.openxmlformats.org/officeDocument/2006/relationships/hyperlink" Target="https://portaldeservicos.pmenos.com.br/hc/pt-br/requests/3232199?content_type=request" TargetMode="External"/><Relationship Id="rId1552" Type="http://schemas.openxmlformats.org/officeDocument/2006/relationships/hyperlink" Target="https://portaldeservicos.pmenos.com.br/hc/pt-br/requests/3330309?content_type=request" TargetMode="External"/><Relationship Id="rId147" Type="http://schemas.openxmlformats.org/officeDocument/2006/relationships/hyperlink" Target="https://portaldeservicos.pmenos.com.br/hc/pt-br/requests/1744234" TargetMode="External"/><Relationship Id="rId354" Type="http://schemas.openxmlformats.org/officeDocument/2006/relationships/hyperlink" Target="https://portaldeservicos.pmenos.com.br/hc/pt-br/requests/1977928?content_type=request" TargetMode="External"/><Relationship Id="rId799" Type="http://schemas.openxmlformats.org/officeDocument/2006/relationships/hyperlink" Target="https://portaldeservicos.pmenos.com.br/hc/pt-br/requests/2453064?content_type=request" TargetMode="External"/><Relationship Id="rId1191" Type="http://schemas.openxmlformats.org/officeDocument/2006/relationships/hyperlink" Target="https://portaldeservicos.pmenos.com.br/hc/pt-br/requests/2977425?content_type=request" TargetMode="External"/><Relationship Id="rId1205" Type="http://schemas.openxmlformats.org/officeDocument/2006/relationships/hyperlink" Target="https://portaldeservicos.pmenos.com.br/hc/pt-br/requests/2984909?content_type=request" TargetMode="External"/><Relationship Id="rId51" Type="http://schemas.openxmlformats.org/officeDocument/2006/relationships/hyperlink" Target="https://portaldeservicos.pmenos.com.br/hc/pt-br/requests/1562931" TargetMode="External"/><Relationship Id="rId561" Type="http://schemas.openxmlformats.org/officeDocument/2006/relationships/hyperlink" Target="https://portaldeservicos.pmenos.com.br/hc/pt-br/requests/2209422?content_type=request" TargetMode="External"/><Relationship Id="rId659" Type="http://schemas.openxmlformats.org/officeDocument/2006/relationships/hyperlink" Target="https://portaldeservicos.pmenos.com.br/hc/pt-br/requests/2270919?content_type=request" TargetMode="External"/><Relationship Id="rId866" Type="http://schemas.openxmlformats.org/officeDocument/2006/relationships/hyperlink" Target="https://portaldeservicos.pmenos.com.br/hc/pt-br/requests/2605160?content_type=request" TargetMode="External"/><Relationship Id="rId1289" Type="http://schemas.openxmlformats.org/officeDocument/2006/relationships/hyperlink" Target="https://portaldeservicos.pmenos.com.br/hc/pt-br/requests/3076262?content_type=request" TargetMode="External"/><Relationship Id="rId1412" Type="http://schemas.openxmlformats.org/officeDocument/2006/relationships/hyperlink" Target="https://portaldeservicos.pmenos.com.br/hc/pt-br/requests/3245160?content_type=request" TargetMode="External"/><Relationship Id="rId1496" Type="http://schemas.openxmlformats.org/officeDocument/2006/relationships/hyperlink" Target="https://portaldeservicos.pmenos.com.br/hc/pt-br/requests/3295407?content_type=request" TargetMode="External"/><Relationship Id="rId214" Type="http://schemas.openxmlformats.org/officeDocument/2006/relationships/hyperlink" Target="https://portaldeservicos.pmenos.com.br/hc/pt-br/requests/1818217?content_type=request" TargetMode="External"/><Relationship Id="rId298" Type="http://schemas.openxmlformats.org/officeDocument/2006/relationships/hyperlink" Target="https://portaldeservicos.pmenos.com.br/hc/pt-br/requests/1944281?content_type=request" TargetMode="External"/><Relationship Id="rId421" Type="http://schemas.openxmlformats.org/officeDocument/2006/relationships/hyperlink" Target="https://portaldeservicos.pmenos.com.br/hc/pt-br/requests/1963058?content_type=request" TargetMode="External"/><Relationship Id="rId519" Type="http://schemas.openxmlformats.org/officeDocument/2006/relationships/hyperlink" Target="https://portaldeservicos.pmenos.com.br/hc/pt-br/requests/2166555?content_type=request" TargetMode="External"/><Relationship Id="rId1051" Type="http://schemas.openxmlformats.org/officeDocument/2006/relationships/hyperlink" Target="https://portaldeservicos.pmenos.com.br/hc/pt-br/requests/2853641?content_type=request" TargetMode="External"/><Relationship Id="rId1149" Type="http://schemas.openxmlformats.org/officeDocument/2006/relationships/hyperlink" Target="https://portaldeservicos.pmenos.com.br/hc/pt-br/requests/2960185?content_type=request" TargetMode="External"/><Relationship Id="rId1356" Type="http://schemas.openxmlformats.org/officeDocument/2006/relationships/hyperlink" Target="https://portaldeservicos.pmenos.com.br/hc/pt-br/requests/3232282?content_type=request" TargetMode="External"/><Relationship Id="rId158" Type="http://schemas.openxmlformats.org/officeDocument/2006/relationships/hyperlink" Target="https://portaldeservicos.pmenos.com.br/hc/pt-br/requests/1776942" TargetMode="External"/><Relationship Id="rId726" Type="http://schemas.openxmlformats.org/officeDocument/2006/relationships/hyperlink" Target="https://portaldeservicos.pmenos.com.br/hc/pt-br/requests/2350242?content_type=request" TargetMode="External"/><Relationship Id="rId933" Type="http://schemas.openxmlformats.org/officeDocument/2006/relationships/hyperlink" Target="https://portaldeservicos.pmenos.com.br/hc/pt-br/requests/2664229?content_type=request" TargetMode="External"/><Relationship Id="rId1009" Type="http://schemas.openxmlformats.org/officeDocument/2006/relationships/hyperlink" Target="https://portaldeservicos.pmenos.com.br/hc/pt-br/requests/2790658?content_type=request" TargetMode="External"/><Relationship Id="rId1563" Type="http://schemas.openxmlformats.org/officeDocument/2006/relationships/hyperlink" Target="https://portaldeservicos.pmenos.com.br/hc/pt-br/requests/3340280?content_type=request" TargetMode="External"/><Relationship Id="rId62" Type="http://schemas.openxmlformats.org/officeDocument/2006/relationships/hyperlink" Target="https://portaldeservicos.pmenos.com.br/hc/pt-br/requests/1570480" TargetMode="External"/><Relationship Id="rId365" Type="http://schemas.openxmlformats.org/officeDocument/2006/relationships/hyperlink" Target="https://portaldeservicos.pmenos.com.br/hc/pt-br/requests/1979085?content_type=request" TargetMode="External"/><Relationship Id="rId572" Type="http://schemas.openxmlformats.org/officeDocument/2006/relationships/hyperlink" Target="https://portaldeservicos.pmenos.com.br/hc/pt-br/requests/2229150?content_type=request" TargetMode="External"/><Relationship Id="rId1216" Type="http://schemas.openxmlformats.org/officeDocument/2006/relationships/hyperlink" Target="https://portaldeservicos.pmenos.com.br/hc/pt-br/requests/2985023?content_type=request" TargetMode="External"/><Relationship Id="rId1423" Type="http://schemas.openxmlformats.org/officeDocument/2006/relationships/hyperlink" Target="https://portaldeservicos.pmenos.com.br/hc/pt-br/requests/3268446?content_type=request" TargetMode="External"/><Relationship Id="rId1630" Type="http://schemas.openxmlformats.org/officeDocument/2006/relationships/hyperlink" Target="https://portaldeservicos.pmenos.com.br/hc/pt-br/requests/3384800?content_type=request" TargetMode="External"/><Relationship Id="rId225" Type="http://schemas.openxmlformats.org/officeDocument/2006/relationships/hyperlink" Target="https://portaldeservicos.pmenos.com.br/hc/pt-br/requests/1838703?content_type=request" TargetMode="External"/><Relationship Id="rId432" Type="http://schemas.openxmlformats.org/officeDocument/2006/relationships/hyperlink" Target="https://portaldeservicos.pmenos.com.br/hc/pt-br/requests/2040035?content_type=request" TargetMode="External"/><Relationship Id="rId877" Type="http://schemas.openxmlformats.org/officeDocument/2006/relationships/hyperlink" Target="https://portaldeservicos.pmenos.com.br/hc/pt-br/requests/2612866?content_type=request" TargetMode="External"/><Relationship Id="rId1062" Type="http://schemas.openxmlformats.org/officeDocument/2006/relationships/hyperlink" Target="https://portaldeservicos.pmenos.com.br/hc/pt-br/requests/2854076?content_type=request" TargetMode="External"/><Relationship Id="rId737" Type="http://schemas.openxmlformats.org/officeDocument/2006/relationships/hyperlink" Target="https://portaldeservicos.pmenos.com.br/hc/pt-br/requests/2354272?content_type=request" TargetMode="External"/><Relationship Id="rId944" Type="http://schemas.openxmlformats.org/officeDocument/2006/relationships/hyperlink" Target="https://portaldeservicos.pmenos.com.br/hc/pt-br/requests/2703616?content_type=request" TargetMode="External"/><Relationship Id="rId1367" Type="http://schemas.openxmlformats.org/officeDocument/2006/relationships/hyperlink" Target="https://portaldeservicos.pmenos.com.br/hc/pt-br/requests/3232387?content_type=request" TargetMode="External"/><Relationship Id="rId1574" Type="http://schemas.openxmlformats.org/officeDocument/2006/relationships/hyperlink" Target="https://portaldeservicos.pmenos.com.br/hc/pt-br/requests/3340364?content_type=request" TargetMode="External"/><Relationship Id="rId73" Type="http://schemas.openxmlformats.org/officeDocument/2006/relationships/hyperlink" Target="https://portaldeservicos.pmenos.com.br/hc/pt-br/requests/1623390" TargetMode="External"/><Relationship Id="rId169" Type="http://schemas.openxmlformats.org/officeDocument/2006/relationships/hyperlink" Target="https://portaldeservicos.pmenos.com.br/hc/pt-br/requests/1779916?content_type=request" TargetMode="External"/><Relationship Id="rId376" Type="http://schemas.openxmlformats.org/officeDocument/2006/relationships/hyperlink" Target="https://portaldeservicos.pmenos.com.br/hc/pt-br/requests/1987066?content_type=request" TargetMode="External"/><Relationship Id="rId583" Type="http://schemas.openxmlformats.org/officeDocument/2006/relationships/hyperlink" Target="https://portaldeservicos.pmenos.com.br/hc/pt-br/requests/2237692?content_type=request" TargetMode="External"/><Relationship Id="rId790" Type="http://schemas.openxmlformats.org/officeDocument/2006/relationships/hyperlink" Target="https://portaldeservicos.pmenos.com.br/hc/pt-br/requests/2448386?content_type=request" TargetMode="External"/><Relationship Id="rId804" Type="http://schemas.openxmlformats.org/officeDocument/2006/relationships/hyperlink" Target="https://portaldeservicos.pmenos.com.br/hc/pt-br/requests/2472797?content_type=request" TargetMode="External"/><Relationship Id="rId1227" Type="http://schemas.openxmlformats.org/officeDocument/2006/relationships/hyperlink" Target="https://portaldeservicos.pmenos.com.br/hc/pt-br/requests/3027265?content_type=request" TargetMode="External"/><Relationship Id="rId1434" Type="http://schemas.openxmlformats.org/officeDocument/2006/relationships/hyperlink" Target="https://portaldeservicos.pmenos.com.br/hc/pt-br/requests/3273364?content_type=request" TargetMode="External"/><Relationship Id="rId1641" Type="http://schemas.openxmlformats.org/officeDocument/2006/relationships/hyperlink" Target="https://portaldeservicos.pmenos.com.br/hc/pt-br/requests/3384860?content_type=request" TargetMode="External"/><Relationship Id="rId4" Type="http://schemas.openxmlformats.org/officeDocument/2006/relationships/hyperlink" Target="https://portaldeservicos.pmenos.com.br/hc/pt-br/requests/1467387" TargetMode="External"/><Relationship Id="rId236" Type="http://schemas.openxmlformats.org/officeDocument/2006/relationships/hyperlink" Target="https://portaldeservicos.pmenos.com.br/hc/pt-br/requests/1849421?content_type=request" TargetMode="External"/><Relationship Id="rId443" Type="http://schemas.openxmlformats.org/officeDocument/2006/relationships/hyperlink" Target="https://portaldeservicos.pmenos.com.br/hc/pt-br/requests/2056107?content_type=request" TargetMode="External"/><Relationship Id="rId650" Type="http://schemas.openxmlformats.org/officeDocument/2006/relationships/hyperlink" Target="https://portaldeservicos.pmenos.com.br/hc/pt-br/requests/2264198?content_type=request" TargetMode="External"/><Relationship Id="rId888" Type="http://schemas.openxmlformats.org/officeDocument/2006/relationships/hyperlink" Target="https://portaldeservicos.pmenos.com.br/hc/pt-br/requests/2614913?content_type=request" TargetMode="External"/><Relationship Id="rId1073" Type="http://schemas.openxmlformats.org/officeDocument/2006/relationships/hyperlink" Target="https://portaldeservicos.pmenos.com.br/hc/pt-br/requests/2857637?content_type=request" TargetMode="External"/><Relationship Id="rId1280" Type="http://schemas.openxmlformats.org/officeDocument/2006/relationships/hyperlink" Target="https://portaldeservicos.pmenos.com.br/hc/pt-br/requests/3069562?content_type=request" TargetMode="External"/><Relationship Id="rId1501" Type="http://schemas.openxmlformats.org/officeDocument/2006/relationships/hyperlink" Target="https://portaldeservicos.pmenos.com.br/hc/pt-br/requests/3297645?content_type=request" TargetMode="External"/><Relationship Id="rId303" Type="http://schemas.openxmlformats.org/officeDocument/2006/relationships/hyperlink" Target="https://portaldeservicos.pmenos.com.br/hc/pt-br/requests/1947978?content_type=request" TargetMode="External"/><Relationship Id="rId748" Type="http://schemas.openxmlformats.org/officeDocument/2006/relationships/hyperlink" Target="https://portaldeservicos.pmenos.com.br/hc/pt-br/requests/2357381?content_type=request" TargetMode="External"/><Relationship Id="rId955" Type="http://schemas.openxmlformats.org/officeDocument/2006/relationships/hyperlink" Target="https://portaldeservicos.pmenos.com.br/hc/pt-br/requests/2705796?content_type=request" TargetMode="External"/><Relationship Id="rId1140" Type="http://schemas.openxmlformats.org/officeDocument/2006/relationships/hyperlink" Target="https://portaldeservicos.pmenos.com.br/hc/pt-br/requests/2927418?content_type=request" TargetMode="External"/><Relationship Id="rId1378" Type="http://schemas.openxmlformats.org/officeDocument/2006/relationships/hyperlink" Target="https://portaldeservicos.pmenos.com.br/hc/pt-br/requests/3235065?content_type=request" TargetMode="External"/><Relationship Id="rId1585" Type="http://schemas.openxmlformats.org/officeDocument/2006/relationships/hyperlink" Target="https://portaldeservicos.pmenos.com.br/hc/pt-br/requests/3342703?content_type=request" TargetMode="External"/><Relationship Id="rId84" Type="http://schemas.openxmlformats.org/officeDocument/2006/relationships/hyperlink" Target="https://portaldeservicos.pmenos.com.br/hc/pt-br/requests/1631334" TargetMode="External"/><Relationship Id="rId387" Type="http://schemas.openxmlformats.org/officeDocument/2006/relationships/hyperlink" Target="https://portaldeservicos.pmenos.com.br/hc/pt-br/requests/1987446?content_type=request" TargetMode="External"/><Relationship Id="rId510" Type="http://schemas.openxmlformats.org/officeDocument/2006/relationships/hyperlink" Target="https://portaldeservicos.pmenos.com.br/hc/pt-br/requests/2142740?content_type=request" TargetMode="External"/><Relationship Id="rId594" Type="http://schemas.openxmlformats.org/officeDocument/2006/relationships/hyperlink" Target="https://portaldeservicos.pmenos.com.br/hc/pt-br/requests/2237692?content_type=request" TargetMode="External"/><Relationship Id="rId608" Type="http://schemas.openxmlformats.org/officeDocument/2006/relationships/hyperlink" Target="https://portaldeservicos.pmenos.com.br/hc/pt-br/requests/2252399?content_type=request" TargetMode="External"/><Relationship Id="rId815" Type="http://schemas.openxmlformats.org/officeDocument/2006/relationships/hyperlink" Target="https://portaldeservicos.pmenos.com.br/hc/pt-br/requests/2489699?content_type=request" TargetMode="External"/><Relationship Id="rId1238" Type="http://schemas.openxmlformats.org/officeDocument/2006/relationships/hyperlink" Target="https://portaldeservicos.pmenos.com.br/hc/pt-br/requests/3027348?content_type=request" TargetMode="External"/><Relationship Id="rId1445" Type="http://schemas.openxmlformats.org/officeDocument/2006/relationships/hyperlink" Target="https://portaldeservicos.pmenos.com.br/hc/pt-br/requests/3274678?content_type=request" TargetMode="External"/><Relationship Id="rId1652" Type="http://schemas.openxmlformats.org/officeDocument/2006/relationships/hyperlink" Target="https://portaldeservicos.pmenos.com.br/hc/pt-br/requests/3386146?content_type=request" TargetMode="External"/><Relationship Id="rId247" Type="http://schemas.openxmlformats.org/officeDocument/2006/relationships/hyperlink" Target="https://portaldeservicos.pmenos.com.br/hc/pt-br/requests/1859463?content_type=request" TargetMode="External"/><Relationship Id="rId899" Type="http://schemas.openxmlformats.org/officeDocument/2006/relationships/hyperlink" Target="https://portaldeservicos.pmenos.com.br/hc/pt-br/requests/2644957?content_type=request" TargetMode="External"/><Relationship Id="rId1000" Type="http://schemas.openxmlformats.org/officeDocument/2006/relationships/hyperlink" Target="https://portaldeservicos.pmenos.com.br/hc/pt-br/requests/2782094?content_type=request" TargetMode="External"/><Relationship Id="rId1084" Type="http://schemas.openxmlformats.org/officeDocument/2006/relationships/hyperlink" Target="https://portaldeservicos.pmenos.com.br/hc/pt-br/requests/2863672?content_type=request" TargetMode="External"/><Relationship Id="rId1305" Type="http://schemas.openxmlformats.org/officeDocument/2006/relationships/hyperlink" Target="https://portaldeservicos.pmenos.com.br/hc/pt-br/requests/3077357?content_type=request" TargetMode="External"/><Relationship Id="rId107" Type="http://schemas.openxmlformats.org/officeDocument/2006/relationships/hyperlink" Target="https://portaldeservicos.pmenos.com.br/hc/pt-br/requests/1658366" TargetMode="External"/><Relationship Id="rId454" Type="http://schemas.openxmlformats.org/officeDocument/2006/relationships/hyperlink" Target="https://portaldeservicos.pmenos.com.br/hc/pt-br/requests/2086802?content_type=request" TargetMode="External"/><Relationship Id="rId661" Type="http://schemas.openxmlformats.org/officeDocument/2006/relationships/hyperlink" Target="https://portaldeservicos.pmenos.com.br/hc/pt-br/requests/2270983?content_type=request" TargetMode="External"/><Relationship Id="rId759" Type="http://schemas.openxmlformats.org/officeDocument/2006/relationships/hyperlink" Target="https://portaldeservicos.pmenos.com.br/hc/pt-br/requests/2392522?content_type=request" TargetMode="External"/><Relationship Id="rId966" Type="http://schemas.openxmlformats.org/officeDocument/2006/relationships/hyperlink" Target="https://portaldeservicos.pmenos.com.br/hc/pt-br/requests/2705952?content_type=request" TargetMode="External"/><Relationship Id="rId1291" Type="http://schemas.openxmlformats.org/officeDocument/2006/relationships/hyperlink" Target="https://portaldeservicos.pmenos.com.br/hc/pt-br/requests/3076276?content_type=request" TargetMode="External"/><Relationship Id="rId1389" Type="http://schemas.openxmlformats.org/officeDocument/2006/relationships/hyperlink" Target="https://portaldeservicos.pmenos.com.br/hc/pt-br/requests/3235138?content_type=request" TargetMode="External"/><Relationship Id="rId1512" Type="http://schemas.openxmlformats.org/officeDocument/2006/relationships/hyperlink" Target="https://portaldeservicos.pmenos.com.br/hc/pt-br/requests/3302265?content_type=request" TargetMode="External"/><Relationship Id="rId1596" Type="http://schemas.openxmlformats.org/officeDocument/2006/relationships/hyperlink" Target="https://portaldeservicos.pmenos.com.br/hc/pt-br/requests/3361065?content_type=request" TargetMode="External"/><Relationship Id="rId11" Type="http://schemas.openxmlformats.org/officeDocument/2006/relationships/hyperlink" Target="https://portaldeservicos.pmenos.com.br/hc/pt-br/requests/1469843" TargetMode="External"/><Relationship Id="rId314" Type="http://schemas.openxmlformats.org/officeDocument/2006/relationships/hyperlink" Target="https://portaldeservicos.pmenos.com.br/hc/pt-br/requests/1955849?content_type=request" TargetMode="External"/><Relationship Id="rId398" Type="http://schemas.openxmlformats.org/officeDocument/2006/relationships/hyperlink" Target="https://portaldeservicos.pmenos.com.br/hc/pt-br/requests/1994997?content_type=request" TargetMode="External"/><Relationship Id="rId521" Type="http://schemas.openxmlformats.org/officeDocument/2006/relationships/hyperlink" Target="https://portaldeservicos.pmenos.com.br/hc/pt-br/requests/2166682?content_type=request" TargetMode="External"/><Relationship Id="rId619" Type="http://schemas.openxmlformats.org/officeDocument/2006/relationships/hyperlink" Target="https://portaldeservicos.pmenos.com.br/hc/pt-br/requests/2252612?content_type=request" TargetMode="External"/><Relationship Id="rId1151" Type="http://schemas.openxmlformats.org/officeDocument/2006/relationships/hyperlink" Target="https://portaldeservicos.pmenos.com.br/hc/pt-br/requests/2960201?content_type=request" TargetMode="External"/><Relationship Id="rId1249" Type="http://schemas.openxmlformats.org/officeDocument/2006/relationships/hyperlink" Target="https://portaldeservicos.pmenos.com.br/hc/pt-br/requests/3044673?content_type=request" TargetMode="External"/><Relationship Id="rId95" Type="http://schemas.openxmlformats.org/officeDocument/2006/relationships/hyperlink" Target="https://portaldeservicos.pmenos.com.br/hc/pt-br/requests/1637968" TargetMode="External"/><Relationship Id="rId160" Type="http://schemas.openxmlformats.org/officeDocument/2006/relationships/hyperlink" Target="https://portaldeservicos.pmenos.com.br/hc/pt-br/requests/1777009" TargetMode="External"/><Relationship Id="rId826" Type="http://schemas.openxmlformats.org/officeDocument/2006/relationships/hyperlink" Target="https://portaldeservicos.pmenos.com.br/hc/pt-br/requests/2536463?content_type=request" TargetMode="External"/><Relationship Id="rId1011" Type="http://schemas.openxmlformats.org/officeDocument/2006/relationships/hyperlink" Target="https://portaldeservicos.pmenos.com.br/hc/pt-br/requests/2790754?content_type=request" TargetMode="External"/><Relationship Id="rId1109" Type="http://schemas.openxmlformats.org/officeDocument/2006/relationships/hyperlink" Target="https://portaldeservicos.pmenos.com.br/hc/pt-br/requests/2884714?content_type=request" TargetMode="External"/><Relationship Id="rId1456" Type="http://schemas.openxmlformats.org/officeDocument/2006/relationships/hyperlink" Target="https://portaldeservicos.pmenos.com.br/hc/pt-br/requests/3278752?content_type=request" TargetMode="External"/><Relationship Id="rId1663" Type="http://schemas.openxmlformats.org/officeDocument/2006/relationships/hyperlink" Target="https://portaldeservicos.pmenos.com.br/hc/pt-br/requests/3386192?content_type=request" TargetMode="External"/><Relationship Id="rId258" Type="http://schemas.openxmlformats.org/officeDocument/2006/relationships/hyperlink" Target="https://portaldeservicos.pmenos.com.br/hc/pt-br/requests/1893543?content_type=request" TargetMode="External"/><Relationship Id="rId465" Type="http://schemas.openxmlformats.org/officeDocument/2006/relationships/hyperlink" Target="https://portaldeservicos.pmenos.com.br/hc/pt-br/requests/2091740?content_type=request" TargetMode="External"/><Relationship Id="rId672" Type="http://schemas.openxmlformats.org/officeDocument/2006/relationships/hyperlink" Target="https://portaldeservicos.pmenos.com.br/hc/pt-br/requests/2297842?content_type=request" TargetMode="External"/><Relationship Id="rId1095" Type="http://schemas.openxmlformats.org/officeDocument/2006/relationships/hyperlink" Target="https://portaldeservicos.pmenos.com.br/hc/pt-br/requests/2880869?content_type=request" TargetMode="External"/><Relationship Id="rId1316" Type="http://schemas.openxmlformats.org/officeDocument/2006/relationships/hyperlink" Target="https://portaldeservicos.pmenos.com.br/hc/pt-br/requests/3220814?content_type=request" TargetMode="External"/><Relationship Id="rId1523" Type="http://schemas.openxmlformats.org/officeDocument/2006/relationships/hyperlink" Target="https://portaldeservicos.pmenos.com.br/hc/pt-br/requests/3302376?content_type=request" TargetMode="External"/><Relationship Id="rId22" Type="http://schemas.openxmlformats.org/officeDocument/2006/relationships/hyperlink" Target="https://portaldeservicos.pmenos.com.br/hc/pt-br/requests/1493597" TargetMode="External"/><Relationship Id="rId118" Type="http://schemas.openxmlformats.org/officeDocument/2006/relationships/hyperlink" Target="https://portaldeservicos.pmenos.com.br/hc/pt-br/requests/1681546" TargetMode="External"/><Relationship Id="rId325" Type="http://schemas.openxmlformats.org/officeDocument/2006/relationships/hyperlink" Target="https://portaldeservicos.pmenos.com.br/hc/pt-br/requests/1960262?content_type=request" TargetMode="External"/><Relationship Id="rId532" Type="http://schemas.openxmlformats.org/officeDocument/2006/relationships/hyperlink" Target="https://portaldeservicos.pmenos.com.br/hc/pt-br/requests/2180601?content_type=request" TargetMode="External"/><Relationship Id="rId977" Type="http://schemas.openxmlformats.org/officeDocument/2006/relationships/hyperlink" Target="https://portaldeservicos.pmenos.com.br/hc/pt-br/requests/2733037?content_type=request" TargetMode="External"/><Relationship Id="rId1162" Type="http://schemas.openxmlformats.org/officeDocument/2006/relationships/hyperlink" Target="https://portaldeservicos.pmenos.com.br/hc/pt-br/requests/2960312?content_type=request" TargetMode="External"/><Relationship Id="rId171" Type="http://schemas.openxmlformats.org/officeDocument/2006/relationships/hyperlink" Target="https://portaldeservicos.pmenos.com.br/hc/pt-br/requests/1780852?content_type=request" TargetMode="External"/><Relationship Id="rId837" Type="http://schemas.openxmlformats.org/officeDocument/2006/relationships/hyperlink" Target="https://portaldeservicos.pmenos.com.br/hc/pt-br/requests/2542612?content_type=request" TargetMode="External"/><Relationship Id="rId1022" Type="http://schemas.openxmlformats.org/officeDocument/2006/relationships/hyperlink" Target="https://portaldeservicos.pmenos.com.br/hc/pt-br/requests/2806085?content_type=request" TargetMode="External"/><Relationship Id="rId1467" Type="http://schemas.openxmlformats.org/officeDocument/2006/relationships/hyperlink" Target="https://portaldeservicos.pmenos.com.br/hc/pt-br/requests/3284983?content_type=request" TargetMode="External"/><Relationship Id="rId1674" Type="http://schemas.openxmlformats.org/officeDocument/2006/relationships/hyperlink" Target="https://portaldeservicos.pmenos.com.br/hc/pt-br/requests/3389336?content_type=request" TargetMode="External"/><Relationship Id="rId269" Type="http://schemas.openxmlformats.org/officeDocument/2006/relationships/hyperlink" Target="https://portaldeservicos.pmenos.com.br/hc/pt-br/requests/1905252?content_type=request" TargetMode="External"/><Relationship Id="rId476" Type="http://schemas.openxmlformats.org/officeDocument/2006/relationships/hyperlink" Target="https://portaldeservicos.pmenos.com.br/hc/pt-br/requests/2118865?content_type=request" TargetMode="External"/><Relationship Id="rId683" Type="http://schemas.openxmlformats.org/officeDocument/2006/relationships/hyperlink" Target="https://portaldeservicos.pmenos.com.br/hc/pt-br/requests/2304244?content_type=request" TargetMode="External"/><Relationship Id="rId890" Type="http://schemas.openxmlformats.org/officeDocument/2006/relationships/hyperlink" Target="https://portaldeservicos.pmenos.com.br/hc/pt-br/requests/2614913?content_type=request" TargetMode="External"/><Relationship Id="rId904" Type="http://schemas.openxmlformats.org/officeDocument/2006/relationships/hyperlink" Target="https://portaldeservicos.pmenos.com.br/hc/pt-br/requests/2644957?content_type=request" TargetMode="External"/><Relationship Id="rId1327" Type="http://schemas.openxmlformats.org/officeDocument/2006/relationships/hyperlink" Target="https://portaldeservicos.pmenos.com.br/hc/pt-br/requests/3227760?content_type=request" TargetMode="External"/><Relationship Id="rId1534" Type="http://schemas.openxmlformats.org/officeDocument/2006/relationships/hyperlink" Target="https://portaldeservicos.pmenos.com.br/hc/pt-br/requests/3327471?content_type=request" TargetMode="External"/><Relationship Id="rId33" Type="http://schemas.openxmlformats.org/officeDocument/2006/relationships/hyperlink" Target="https://portaldeservicos.pmenos.com.br/hc/pt-br/requests/1518085" TargetMode="External"/><Relationship Id="rId129" Type="http://schemas.openxmlformats.org/officeDocument/2006/relationships/hyperlink" Target="https://portaldeservicos.pmenos.com.br/hc/pt-br/requests/1715111" TargetMode="External"/><Relationship Id="rId336" Type="http://schemas.openxmlformats.org/officeDocument/2006/relationships/hyperlink" Target="https://portaldeservicos.pmenos.com.br/hc/pt-br/requests/1961571?content_type=request" TargetMode="External"/><Relationship Id="rId543" Type="http://schemas.openxmlformats.org/officeDocument/2006/relationships/hyperlink" Target="https://portaldeservicos.pmenos.com.br/hc/pt-br/requests/2190068?content_type=request" TargetMode="External"/><Relationship Id="rId988" Type="http://schemas.openxmlformats.org/officeDocument/2006/relationships/hyperlink" Target="https://portaldeservicos.pmenos.com.br/hc/pt-br/requests/2743321?content_type=request" TargetMode="External"/><Relationship Id="rId1173" Type="http://schemas.openxmlformats.org/officeDocument/2006/relationships/hyperlink" Target="https://portaldeservicos.pmenos.com.br/hc/pt-br/requests/2971701?content_type=request" TargetMode="External"/><Relationship Id="rId1380" Type="http://schemas.openxmlformats.org/officeDocument/2006/relationships/hyperlink" Target="https://portaldeservicos.pmenos.com.br/hc/pt-br/requests/3235076?content_type=request" TargetMode="External"/><Relationship Id="rId1601" Type="http://schemas.openxmlformats.org/officeDocument/2006/relationships/hyperlink" Target="https://portaldeservicos.pmenos.com.br/hc/pt-br/requests/3365442?content_type=request" TargetMode="External"/><Relationship Id="rId182" Type="http://schemas.openxmlformats.org/officeDocument/2006/relationships/hyperlink" Target="https://portaldeservicos.pmenos.com.br/hc/pt-br/requests/1791263?content_type=request" TargetMode="External"/><Relationship Id="rId403" Type="http://schemas.openxmlformats.org/officeDocument/2006/relationships/hyperlink" Target="https://portaldeservicos.pmenos.com.br/hc/pt-br/requests/2005698?content_type=request" TargetMode="External"/><Relationship Id="rId750" Type="http://schemas.openxmlformats.org/officeDocument/2006/relationships/hyperlink" Target="https://portaldeservicos.pmenos.com.br/hc/pt-br/requests/2359717?content_type=request" TargetMode="External"/><Relationship Id="rId848" Type="http://schemas.openxmlformats.org/officeDocument/2006/relationships/hyperlink" Target="https://portaldeservicos.pmenos.com.br/hc/pt-br/requests/2550464?content_type=request" TargetMode="External"/><Relationship Id="rId1033" Type="http://schemas.openxmlformats.org/officeDocument/2006/relationships/hyperlink" Target="https://portaldeservicos.pmenos.com.br/hc/pt-br/requests/2838704?content_type=request" TargetMode="External"/><Relationship Id="rId1478" Type="http://schemas.openxmlformats.org/officeDocument/2006/relationships/hyperlink" Target="https://portaldeservicos.pmenos.com.br/hc/pt-br/requests/3285054?content_type=request" TargetMode="External"/><Relationship Id="rId1685" Type="http://schemas.openxmlformats.org/officeDocument/2006/relationships/hyperlink" Target="https://portaldeservicos.pmenos.com.br/hc/pt-br/requests/3397959?content_type=request" TargetMode="External"/><Relationship Id="rId487" Type="http://schemas.openxmlformats.org/officeDocument/2006/relationships/hyperlink" Target="https://portaldeservicos.pmenos.com.br/hc/pt-br/requests/2126338?content_type=request" TargetMode="External"/><Relationship Id="rId610" Type="http://schemas.openxmlformats.org/officeDocument/2006/relationships/hyperlink" Target="https://portaldeservicos.pmenos.com.br/hc/pt-br/requests/2252413?content_type=request" TargetMode="External"/><Relationship Id="rId694" Type="http://schemas.openxmlformats.org/officeDocument/2006/relationships/hyperlink" Target="https://portaldeservicos.pmenos.com.br/hc/pt-br/requests/2309130?content_type=request" TargetMode="External"/><Relationship Id="rId708" Type="http://schemas.openxmlformats.org/officeDocument/2006/relationships/hyperlink" Target="https://portaldeservicos.pmenos.com.br/hc/pt-br/requests/2334745?content_type=request" TargetMode="External"/><Relationship Id="rId915" Type="http://schemas.openxmlformats.org/officeDocument/2006/relationships/hyperlink" Target="https://portaldeservicos.pmenos.com.br/hc/pt-br/requests/2654939?content_type=request" TargetMode="External"/><Relationship Id="rId1240" Type="http://schemas.openxmlformats.org/officeDocument/2006/relationships/hyperlink" Target="https://portaldeservicos.pmenos.com.br/hc/pt-br/requests/3027371?content_type=request" TargetMode="External"/><Relationship Id="rId1338" Type="http://schemas.openxmlformats.org/officeDocument/2006/relationships/hyperlink" Target="https://portaldeservicos.pmenos.com.br/hc/pt-br/requests/3232145?content_type=request" TargetMode="External"/><Relationship Id="rId1545" Type="http://schemas.openxmlformats.org/officeDocument/2006/relationships/hyperlink" Target="https://portaldeservicos.pmenos.com.br/hc/pt-br/requests/3327596?content_type=request" TargetMode="External"/><Relationship Id="rId347" Type="http://schemas.openxmlformats.org/officeDocument/2006/relationships/hyperlink" Target="https://portaldeservicos.pmenos.com.br/hc/pt-br/requests/1977795?content_type=request" TargetMode="External"/><Relationship Id="rId999" Type="http://schemas.openxmlformats.org/officeDocument/2006/relationships/hyperlink" Target="https://portaldeservicos.pmenos.com.br/hc/pt-br/requests/2782012?content_type=request" TargetMode="External"/><Relationship Id="rId1100" Type="http://schemas.openxmlformats.org/officeDocument/2006/relationships/hyperlink" Target="https://portaldeservicos.pmenos.com.br/hc/pt-br/requests/2881086?content_type=request" TargetMode="External"/><Relationship Id="rId1184" Type="http://schemas.openxmlformats.org/officeDocument/2006/relationships/hyperlink" Target="https://portaldeservicos.pmenos.com.br/hc/pt-br/requests/2977252?content_type=request" TargetMode="External"/><Relationship Id="rId1405" Type="http://schemas.openxmlformats.org/officeDocument/2006/relationships/hyperlink" Target="https://portaldeservicos.pmenos.com.br/hc/pt-br/requests/3235572?content_type=request" TargetMode="External"/><Relationship Id="rId44" Type="http://schemas.openxmlformats.org/officeDocument/2006/relationships/hyperlink" Target="https://portaldeservicos.pmenos.com.br/hc/pt-br/requests/1537742" TargetMode="External"/><Relationship Id="rId554" Type="http://schemas.openxmlformats.org/officeDocument/2006/relationships/hyperlink" Target="https://portaldeservicos.pmenos.com.br/hc/pt-br/requests/2194249?content_type=request" TargetMode="External"/><Relationship Id="rId761" Type="http://schemas.openxmlformats.org/officeDocument/2006/relationships/hyperlink" Target="https://portaldeservicos.pmenos.com.br/hc/pt-br/requests/2393546?content_type=request" TargetMode="External"/><Relationship Id="rId859" Type="http://schemas.openxmlformats.org/officeDocument/2006/relationships/hyperlink" Target="https://portaldeservicos.pmenos.com.br/hc/pt-br/requests/2583457?content_type=request" TargetMode="External"/><Relationship Id="rId1391" Type="http://schemas.openxmlformats.org/officeDocument/2006/relationships/hyperlink" Target="https://portaldeservicos.pmenos.com.br/hc/pt-br/requests/3235158?content_type=request" TargetMode="External"/><Relationship Id="rId1489" Type="http://schemas.openxmlformats.org/officeDocument/2006/relationships/hyperlink" Target="https://portaldeservicos.pmenos.com.br/hc/pt-br/requests/3293304?content_type=request" TargetMode="External"/><Relationship Id="rId1612" Type="http://schemas.openxmlformats.org/officeDocument/2006/relationships/hyperlink" Target="https://portaldeservicos.pmenos.com.br/hc/pt-br/requests/3365493?content_type=request" TargetMode="External"/><Relationship Id="rId193" Type="http://schemas.openxmlformats.org/officeDocument/2006/relationships/hyperlink" Target="https://portaldeservicos.pmenos.com.br/hc/pt-br/requests/1807422?content_type=request" TargetMode="External"/><Relationship Id="rId207" Type="http://schemas.openxmlformats.org/officeDocument/2006/relationships/hyperlink" Target="https://portaldeservicos.pmenos.com.br/hc/pt-br/requests/1812028?content_type=request" TargetMode="External"/><Relationship Id="rId414" Type="http://schemas.openxmlformats.org/officeDocument/2006/relationships/hyperlink" Target="https://portaldeservicos.pmenos.com.br/hc/pt-br/requests/2010614?content_type=request" TargetMode="External"/><Relationship Id="rId498" Type="http://schemas.openxmlformats.org/officeDocument/2006/relationships/hyperlink" Target="https://portaldeservicos.pmenos.com.br/hc/pt-br/requests/2119803?content_type=request" TargetMode="External"/><Relationship Id="rId621" Type="http://schemas.openxmlformats.org/officeDocument/2006/relationships/hyperlink" Target="https://portaldeservicos.pmenos.com.br/hc/pt-br/requests/2252612?content_type=request" TargetMode="External"/><Relationship Id="rId1044" Type="http://schemas.openxmlformats.org/officeDocument/2006/relationships/hyperlink" Target="https://portaldeservicos.pmenos.com.br/hc/pt-br/requests/2741671?content_type=request" TargetMode="External"/><Relationship Id="rId1251" Type="http://schemas.openxmlformats.org/officeDocument/2006/relationships/hyperlink" Target="https://portaldeservicos.pmenos.com.br/hc/pt-br/requests/3044705?content_type=request" TargetMode="External"/><Relationship Id="rId1349" Type="http://schemas.openxmlformats.org/officeDocument/2006/relationships/hyperlink" Target="https://portaldeservicos.pmenos.com.br/hc/pt-br/requests/3232228?content_type=request" TargetMode="External"/><Relationship Id="rId260" Type="http://schemas.openxmlformats.org/officeDocument/2006/relationships/hyperlink" Target="https://portaldeservicos.pmenos.com.br/hc/pt-br/requests/1898129?content_type=request" TargetMode="External"/><Relationship Id="rId719" Type="http://schemas.openxmlformats.org/officeDocument/2006/relationships/hyperlink" Target="https://portaldeservicos.pmenos.com.br/hc/pt-br/requests/2338789?content_type=request" TargetMode="External"/><Relationship Id="rId926" Type="http://schemas.openxmlformats.org/officeDocument/2006/relationships/hyperlink" Target="https://portaldeservicos.pmenos.com.br/hc/pt-br/requests/2662567?content_type=request" TargetMode="External"/><Relationship Id="rId1111" Type="http://schemas.openxmlformats.org/officeDocument/2006/relationships/hyperlink" Target="https://portaldeservicos.pmenos.com.br/hc/pt-br/requests/2894726?content_type=request" TargetMode="External"/><Relationship Id="rId1556" Type="http://schemas.openxmlformats.org/officeDocument/2006/relationships/hyperlink" Target="https://portaldeservicos.pmenos.com.br/hc/pt-br/requests/3338268?content_type=request" TargetMode="External"/><Relationship Id="rId55" Type="http://schemas.openxmlformats.org/officeDocument/2006/relationships/hyperlink" Target="https://portaldeservicos.pmenos.com.br/hc/pt-br/requests/1565822" TargetMode="External"/><Relationship Id="rId120" Type="http://schemas.openxmlformats.org/officeDocument/2006/relationships/hyperlink" Target="https://portaldeservicos.pmenos.com.br/hc/pt-br/requests/1682130" TargetMode="External"/><Relationship Id="rId358" Type="http://schemas.openxmlformats.org/officeDocument/2006/relationships/hyperlink" Target="https://portaldeservicos.pmenos.com.br/hc/pt-br/requests/1978801?content_type=request" TargetMode="External"/><Relationship Id="rId565" Type="http://schemas.openxmlformats.org/officeDocument/2006/relationships/hyperlink" Target="https://portaldeservicos.pmenos.com.br/hc/pt-br/requests/2224866?content_type=request" TargetMode="External"/><Relationship Id="rId772" Type="http://schemas.openxmlformats.org/officeDocument/2006/relationships/hyperlink" Target="https://portaldeservicos.pmenos.com.br/hc/pt-br/requests/2401665?content_type=request" TargetMode="External"/><Relationship Id="rId1195" Type="http://schemas.openxmlformats.org/officeDocument/2006/relationships/hyperlink" Target="https://portaldeservicos.pmenos.com.br/hc/pt-br/requests/2979755?content_type=request" TargetMode="External"/><Relationship Id="rId1209" Type="http://schemas.openxmlformats.org/officeDocument/2006/relationships/hyperlink" Target="https://portaldeservicos.pmenos.com.br/hc/pt-br/requests/2984937?content_type=request" TargetMode="External"/><Relationship Id="rId1416" Type="http://schemas.openxmlformats.org/officeDocument/2006/relationships/hyperlink" Target="https://portaldeservicos.pmenos.com.br/hc/pt-br/requests/3245190?content_type=request" TargetMode="External"/><Relationship Id="rId1623" Type="http://schemas.openxmlformats.org/officeDocument/2006/relationships/hyperlink" Target="https://portaldeservicos.pmenos.com.br/hc/pt-br/requests/3384776?content_type=request" TargetMode="External"/><Relationship Id="rId218" Type="http://schemas.openxmlformats.org/officeDocument/2006/relationships/hyperlink" Target="https://portaldeservicos.pmenos.com.br/hc/pt-br/requests/1822960?content_type=request" TargetMode="External"/><Relationship Id="rId425" Type="http://schemas.openxmlformats.org/officeDocument/2006/relationships/hyperlink" Target="https://portaldeservicos.pmenos.com.br/hc/pt-br/requests/2031967?content_type=request" TargetMode="External"/><Relationship Id="rId632" Type="http://schemas.openxmlformats.org/officeDocument/2006/relationships/hyperlink" Target="https://portaldeservicos.pmenos.com.br/hc/pt-br/requests/2252612?content_type=request" TargetMode="External"/><Relationship Id="rId1055" Type="http://schemas.openxmlformats.org/officeDocument/2006/relationships/hyperlink" Target="https://portaldeservicos.pmenos.com.br/hc/pt-br/requests/2853943?content_type=request" TargetMode="External"/><Relationship Id="rId1262" Type="http://schemas.openxmlformats.org/officeDocument/2006/relationships/hyperlink" Target="https://portaldeservicos.pmenos.com.br/hc/pt-br/requests/3047375?content_type=request" TargetMode="External"/><Relationship Id="rId271" Type="http://schemas.openxmlformats.org/officeDocument/2006/relationships/hyperlink" Target="https://portaldeservicos.pmenos.com.br/hc/pt-br/requests/1905463?content_type=request" TargetMode="External"/><Relationship Id="rId937" Type="http://schemas.openxmlformats.org/officeDocument/2006/relationships/hyperlink" Target="https://portaldeservicos.pmenos.com.br/hc/pt-br/requests/2684177?content_type=request" TargetMode="External"/><Relationship Id="rId1122" Type="http://schemas.openxmlformats.org/officeDocument/2006/relationships/hyperlink" Target="https://portaldeservicos.pmenos.com.br/hc/pt-br/requests/2909372?content_type=request" TargetMode="External"/><Relationship Id="rId1567" Type="http://schemas.openxmlformats.org/officeDocument/2006/relationships/hyperlink" Target="https://portaldeservicos.pmenos.com.br/hc/pt-br/requests/3340305?content_type=request" TargetMode="External"/><Relationship Id="rId66" Type="http://schemas.openxmlformats.org/officeDocument/2006/relationships/hyperlink" Target="https://portaldeservicos.pmenos.com.br/hc/pt-br/requests/1585702" TargetMode="External"/><Relationship Id="rId131" Type="http://schemas.openxmlformats.org/officeDocument/2006/relationships/hyperlink" Target="https://portaldeservicos.pmenos.com.br/hc/pt-br/requests/1723209" TargetMode="External"/><Relationship Id="rId369" Type="http://schemas.openxmlformats.org/officeDocument/2006/relationships/hyperlink" Target="https://portaldeservicos.pmenos.com.br/hc/pt-br/requests/1979320?content_type=request" TargetMode="External"/><Relationship Id="rId576" Type="http://schemas.openxmlformats.org/officeDocument/2006/relationships/hyperlink" Target="https://portaldeservicos.pmenos.com.br/hc/pt-br/requests/2229296?content_type=request" TargetMode="External"/><Relationship Id="rId783" Type="http://schemas.openxmlformats.org/officeDocument/2006/relationships/hyperlink" Target="https://portaldeservicos.pmenos.com.br/hc/pt-br/requests/2425553?content_type=request" TargetMode="External"/><Relationship Id="rId990" Type="http://schemas.openxmlformats.org/officeDocument/2006/relationships/hyperlink" Target="https://portaldeservicos.pmenos.com.br/hc/pt-br/requests/2748813?content_type=request" TargetMode="External"/><Relationship Id="rId1427" Type="http://schemas.openxmlformats.org/officeDocument/2006/relationships/hyperlink" Target="https://portaldeservicos.pmenos.com.br/hc/pt-br/requests/3268461?content_type=request" TargetMode="External"/><Relationship Id="rId1634" Type="http://schemas.openxmlformats.org/officeDocument/2006/relationships/hyperlink" Target="https://portaldeservicos.pmenos.com.br/hc/pt-br/requests/3384818?content_type=request" TargetMode="External"/><Relationship Id="rId229" Type="http://schemas.openxmlformats.org/officeDocument/2006/relationships/hyperlink" Target="https://portaldeservicos.pmenos.com.br/hc/pt-br/requests/1840660?content_type=request" TargetMode="External"/><Relationship Id="rId436" Type="http://schemas.openxmlformats.org/officeDocument/2006/relationships/hyperlink" Target="https://portaldeservicos.pmenos.com.br/hc/pt-br/requests/2041572?content_type=request" TargetMode="External"/><Relationship Id="rId643" Type="http://schemas.openxmlformats.org/officeDocument/2006/relationships/hyperlink" Target="https://portaldeservicos.pmenos.com.br/hc/pt-br/requests/2257256?content_type=request" TargetMode="External"/><Relationship Id="rId1066" Type="http://schemas.openxmlformats.org/officeDocument/2006/relationships/hyperlink" Target="https://portaldeservicos.pmenos.com.br/hc/pt-br/requests/2854207?content_type=request" TargetMode="External"/><Relationship Id="rId1273" Type="http://schemas.openxmlformats.org/officeDocument/2006/relationships/hyperlink" Target="https://portaldeservicos.pmenos.com.br/hc/pt-br/requests/3063896?content_type=request" TargetMode="External"/><Relationship Id="rId1480" Type="http://schemas.openxmlformats.org/officeDocument/2006/relationships/hyperlink" Target="https://portaldeservicos.pmenos.com.br/hc/pt-br/requests/3285070?content_type=request" TargetMode="External"/><Relationship Id="rId850" Type="http://schemas.openxmlformats.org/officeDocument/2006/relationships/hyperlink" Target="https://portaldeservicos.pmenos.com.br/hc/pt-br/requests/2556165?content_type=request" TargetMode="External"/><Relationship Id="rId948" Type="http://schemas.openxmlformats.org/officeDocument/2006/relationships/hyperlink" Target="https://portaldeservicos.pmenos.com.br/hc/pt-br/requests/2703616?content_type=request" TargetMode="External"/><Relationship Id="rId1133" Type="http://schemas.openxmlformats.org/officeDocument/2006/relationships/hyperlink" Target="https://portaldeservicos.pmenos.com.br/hc/pt-br/requests/2925010?content_type=request" TargetMode="External"/><Relationship Id="rId1578" Type="http://schemas.openxmlformats.org/officeDocument/2006/relationships/hyperlink" Target="https://portaldeservicos.pmenos.com.br/hc/pt-br/requests/3341026?content_type=request" TargetMode="External"/><Relationship Id="rId77" Type="http://schemas.openxmlformats.org/officeDocument/2006/relationships/hyperlink" Target="https://portaldeservicos.pmenos.com.br/hc/pt-br/requests/1626246" TargetMode="External"/><Relationship Id="rId282" Type="http://schemas.openxmlformats.org/officeDocument/2006/relationships/hyperlink" Target="https://portaldeservicos.pmenos.com.br/hc/pt-br/requests/1909780?content_type=request" TargetMode="External"/><Relationship Id="rId503" Type="http://schemas.openxmlformats.org/officeDocument/2006/relationships/hyperlink" Target="https://portaldeservicos.pmenos.com.br/hc/pt-br/requests/2136318?content_type=request" TargetMode="External"/><Relationship Id="rId587" Type="http://schemas.openxmlformats.org/officeDocument/2006/relationships/hyperlink" Target="https://portaldeservicos.pmenos.com.br/hc/pt-br/requests/2237692?content_type=request" TargetMode="External"/><Relationship Id="rId710" Type="http://schemas.openxmlformats.org/officeDocument/2006/relationships/hyperlink" Target="https://portaldeservicos.pmenos.com.br/hc/pt-br/requests/2335278?content_type=request" TargetMode="External"/><Relationship Id="rId808" Type="http://schemas.openxmlformats.org/officeDocument/2006/relationships/hyperlink" Target="https://portaldeservicos.pmenos.com.br/hc/pt-br/requests/2478594?content_type=request" TargetMode="External"/><Relationship Id="rId1340" Type="http://schemas.openxmlformats.org/officeDocument/2006/relationships/hyperlink" Target="https://portaldeservicos.pmenos.com.br/hc/pt-br/requests/3232161?content_type=request" TargetMode="External"/><Relationship Id="rId1438" Type="http://schemas.openxmlformats.org/officeDocument/2006/relationships/hyperlink" Target="https://portaldeservicos.pmenos.com.br/hc/pt-br/requests/3274634?content_type=request" TargetMode="External"/><Relationship Id="rId1645" Type="http://schemas.openxmlformats.org/officeDocument/2006/relationships/hyperlink" Target="https://portaldeservicos.pmenos.com.br/hc/pt-br/requests/3384888?content_type=request" TargetMode="External"/><Relationship Id="rId8" Type="http://schemas.openxmlformats.org/officeDocument/2006/relationships/hyperlink" Target="https://portaldeservicos.pmenos.com.br/hc/pt-br/requests/1469745" TargetMode="External"/><Relationship Id="rId142" Type="http://schemas.openxmlformats.org/officeDocument/2006/relationships/hyperlink" Target="https://portaldeservicos.pmenos.com.br/hc/pt-br/requests/1732515" TargetMode="External"/><Relationship Id="rId447" Type="http://schemas.openxmlformats.org/officeDocument/2006/relationships/hyperlink" Target="https://portaldeservicos.pmenos.com.br/hc/pt-br/requests/2074704?content_type=request" TargetMode="External"/><Relationship Id="rId794" Type="http://schemas.openxmlformats.org/officeDocument/2006/relationships/hyperlink" Target="https://portaldeservicos.pmenos.com.br/hc/pt-br/requests/2448470?content_type=request" TargetMode="External"/><Relationship Id="rId1077" Type="http://schemas.openxmlformats.org/officeDocument/2006/relationships/hyperlink" Target="https://portaldeservicos.pmenos.com.br/hc/pt-br/requests/2857905?content_type=request" TargetMode="External"/><Relationship Id="rId1200" Type="http://schemas.openxmlformats.org/officeDocument/2006/relationships/hyperlink" Target="https://portaldeservicos.pmenos.com.br/hc/pt-br/requests/2980096?content_type=request" TargetMode="External"/><Relationship Id="rId654" Type="http://schemas.openxmlformats.org/officeDocument/2006/relationships/hyperlink" Target="https://portaldeservicos.pmenos.com.br/hc/pt-br/requests/2264950?content_type=request" TargetMode="External"/><Relationship Id="rId861" Type="http://schemas.openxmlformats.org/officeDocument/2006/relationships/hyperlink" Target="https://portaldeservicos.pmenos.com.br/hc/pt-br/requests/2588380?content_type=request" TargetMode="External"/><Relationship Id="rId959" Type="http://schemas.openxmlformats.org/officeDocument/2006/relationships/hyperlink" Target="https://portaldeservicos.pmenos.com.br/hc/pt-br/requests/2705832?content_type=request" TargetMode="External"/><Relationship Id="rId1284" Type="http://schemas.openxmlformats.org/officeDocument/2006/relationships/hyperlink" Target="https://portaldeservicos.pmenos.com.br/hc/pt-br/requests/3069589?content_type=request" TargetMode="External"/><Relationship Id="rId1491" Type="http://schemas.openxmlformats.org/officeDocument/2006/relationships/hyperlink" Target="https://portaldeservicos.pmenos.com.br/hc/pt-br/requests/3293312?content_type=request" TargetMode="External"/><Relationship Id="rId1505" Type="http://schemas.openxmlformats.org/officeDocument/2006/relationships/hyperlink" Target="https://portaldeservicos.pmenos.com.br/hc/pt-br/requests/3297674?content_type=request" TargetMode="External"/><Relationship Id="rId1589" Type="http://schemas.openxmlformats.org/officeDocument/2006/relationships/hyperlink" Target="https://portaldeservicos.pmenos.com.br/hc/pt-br/requests/3347431?content_type=request" TargetMode="External"/><Relationship Id="rId293" Type="http://schemas.openxmlformats.org/officeDocument/2006/relationships/hyperlink" Target="https://portaldeservicos.pmenos.com.br/hc/pt-br/requests/1931166?content_type=request" TargetMode="External"/><Relationship Id="rId307" Type="http://schemas.openxmlformats.org/officeDocument/2006/relationships/hyperlink" Target="https://portaldeservicos.pmenos.com.br/hc/pt-br/requests/1955365?content_type=request" TargetMode="External"/><Relationship Id="rId514" Type="http://schemas.openxmlformats.org/officeDocument/2006/relationships/hyperlink" Target="https://portaldeservicos.pmenos.com.br/hc/pt-br/requests/2148878?content_type=request" TargetMode="External"/><Relationship Id="rId721" Type="http://schemas.openxmlformats.org/officeDocument/2006/relationships/hyperlink" Target="https://portaldeservicos.pmenos.com.br/hc/pt-br/requests/2342994?content_type=request" TargetMode="External"/><Relationship Id="rId1144" Type="http://schemas.openxmlformats.org/officeDocument/2006/relationships/hyperlink" Target="https://portaldeservicos.pmenos.com.br/hc/pt-br/requests/2927448?content_type=request" TargetMode="External"/><Relationship Id="rId1351" Type="http://schemas.openxmlformats.org/officeDocument/2006/relationships/hyperlink" Target="https://portaldeservicos.pmenos.com.br/hc/pt-br/requests/3232239?content_type=request" TargetMode="External"/><Relationship Id="rId1449" Type="http://schemas.openxmlformats.org/officeDocument/2006/relationships/hyperlink" Target="https://portaldeservicos.pmenos.com.br/hc/pt-br/requests/3275025?content_type=request" TargetMode="External"/><Relationship Id="rId88" Type="http://schemas.openxmlformats.org/officeDocument/2006/relationships/hyperlink" Target="https://portaldeservicos.pmenos.com.br/hc/pt-br/requests/1637661" TargetMode="External"/><Relationship Id="rId153" Type="http://schemas.openxmlformats.org/officeDocument/2006/relationships/hyperlink" Target="https://portaldeservicos.pmenos.com.br/hc/pt-br/requests/1752017" TargetMode="External"/><Relationship Id="rId360" Type="http://schemas.openxmlformats.org/officeDocument/2006/relationships/hyperlink" Target="https://portaldeservicos.pmenos.com.br/hc/pt-br/requests/1978884?content_type=request" TargetMode="External"/><Relationship Id="rId598" Type="http://schemas.openxmlformats.org/officeDocument/2006/relationships/hyperlink" Target="https://portaldeservicos.pmenos.com.br/hc/pt-br/requests/2237692?content_type=request" TargetMode="External"/><Relationship Id="rId819" Type="http://schemas.openxmlformats.org/officeDocument/2006/relationships/hyperlink" Target="https://portaldeservicos.pmenos.com.br/hc/pt-br/requests/2499259?content_type=request" TargetMode="External"/><Relationship Id="rId1004" Type="http://schemas.openxmlformats.org/officeDocument/2006/relationships/hyperlink" Target="https://portaldeservicos.pmenos.com.br/hc/pt-br/requests/2790621?content_type=request" TargetMode="External"/><Relationship Id="rId1211" Type="http://schemas.openxmlformats.org/officeDocument/2006/relationships/hyperlink" Target="https://portaldeservicos.pmenos.com.br/hc/pt-br/requests/2984950?content_type=request" TargetMode="External"/><Relationship Id="rId1656" Type="http://schemas.openxmlformats.org/officeDocument/2006/relationships/hyperlink" Target="https://portaldeservicos.pmenos.com.br/hc/pt-br/requests/3386161?content_type=request" TargetMode="External"/><Relationship Id="rId220" Type="http://schemas.openxmlformats.org/officeDocument/2006/relationships/hyperlink" Target="https://portaldeservicos.pmenos.com.br/hc/pt-br/requests/1823848?content_type=request" TargetMode="External"/><Relationship Id="rId458" Type="http://schemas.openxmlformats.org/officeDocument/2006/relationships/hyperlink" Target="https://portaldeservicos.pmenos.com.br/hc/pt-br/requests/2087632?content_type=request" TargetMode="External"/><Relationship Id="rId665" Type="http://schemas.openxmlformats.org/officeDocument/2006/relationships/hyperlink" Target="https://portaldeservicos.pmenos.com.br/hc/pt-br/requests/2293616?content_type=request" TargetMode="External"/><Relationship Id="rId872" Type="http://schemas.openxmlformats.org/officeDocument/2006/relationships/hyperlink" Target="https://portaldeservicos.pmenos.com.br/hc/pt-br/requests/2608015?content_type=request" TargetMode="External"/><Relationship Id="rId1088" Type="http://schemas.openxmlformats.org/officeDocument/2006/relationships/hyperlink" Target="https://portaldeservicos.pmenos.com.br/hc/pt-br/requests/2866780?content_type=request" TargetMode="External"/><Relationship Id="rId1295" Type="http://schemas.openxmlformats.org/officeDocument/2006/relationships/hyperlink" Target="https://portaldeservicos.pmenos.com.br/hc/pt-br/requests/3077312?content_type=request" TargetMode="External"/><Relationship Id="rId1309" Type="http://schemas.openxmlformats.org/officeDocument/2006/relationships/hyperlink" Target="https://portaldeservicos.pmenos.com.br/hc/pt-br/requests/3077371?content_type=request" TargetMode="External"/><Relationship Id="rId1516" Type="http://schemas.openxmlformats.org/officeDocument/2006/relationships/hyperlink" Target="https://portaldeservicos.pmenos.com.br/hc/pt-br/requests/3302308?content_type=request" TargetMode="External"/><Relationship Id="rId15" Type="http://schemas.openxmlformats.org/officeDocument/2006/relationships/hyperlink" Target="https://portaldeservicos.pmenos.com.br/hc/pt-br/requests/1471434" TargetMode="External"/><Relationship Id="rId318" Type="http://schemas.openxmlformats.org/officeDocument/2006/relationships/hyperlink" Target="https://portaldeservicos.pmenos.com.br/hc/pt-br/requests/1956399?content_type=request" TargetMode="External"/><Relationship Id="rId525" Type="http://schemas.openxmlformats.org/officeDocument/2006/relationships/hyperlink" Target="https://portaldeservicos.pmenos.com.br/hc/pt-br/requests/2167617?content_type=request" TargetMode="External"/><Relationship Id="rId732" Type="http://schemas.openxmlformats.org/officeDocument/2006/relationships/hyperlink" Target="https://portaldeservicos.pmenos.com.br/hc/pt-br/requests/2354039?content_type=request" TargetMode="External"/><Relationship Id="rId1155" Type="http://schemas.openxmlformats.org/officeDocument/2006/relationships/hyperlink" Target="https://portaldeservicos.pmenos.com.br/hc/pt-br/requests/2960245?content_type=request" TargetMode="External"/><Relationship Id="rId1362" Type="http://schemas.openxmlformats.org/officeDocument/2006/relationships/hyperlink" Target="https://portaldeservicos.pmenos.com.br/hc/pt-br/requests/3232342?content_type=request" TargetMode="External"/><Relationship Id="rId99" Type="http://schemas.openxmlformats.org/officeDocument/2006/relationships/hyperlink" Target="https://portaldeservicos.pmenos.com.br/hc/pt-br/requests/1656961" TargetMode="External"/><Relationship Id="rId164" Type="http://schemas.openxmlformats.org/officeDocument/2006/relationships/hyperlink" Target="https://portaldeservicos.pmenos.com.br/hc/pt-br/requests/1777793" TargetMode="External"/><Relationship Id="rId371" Type="http://schemas.openxmlformats.org/officeDocument/2006/relationships/hyperlink" Target="https://portaldeservicos.pmenos.com.br/hc/pt-br/requests/1986869?content_type=request" TargetMode="External"/><Relationship Id="rId1015" Type="http://schemas.openxmlformats.org/officeDocument/2006/relationships/hyperlink" Target="https://portaldeservicos.pmenos.com.br/hc/pt-br/requests/2790856?content_type=request" TargetMode="External"/><Relationship Id="rId1222" Type="http://schemas.openxmlformats.org/officeDocument/2006/relationships/hyperlink" Target="https://portaldeservicos.pmenos.com.br/hc/pt-br/requests/3026990?content_type=request" TargetMode="External"/><Relationship Id="rId1667" Type="http://schemas.openxmlformats.org/officeDocument/2006/relationships/hyperlink" Target="https://portaldeservicos.pmenos.com.br/hc/pt-br/requests/3386211?content_type=request" TargetMode="External"/><Relationship Id="rId469" Type="http://schemas.openxmlformats.org/officeDocument/2006/relationships/hyperlink" Target="https://portaldeservicos.pmenos.com.br/hc/pt-br/requests/2097174?content_type=request" TargetMode="External"/><Relationship Id="rId676" Type="http://schemas.openxmlformats.org/officeDocument/2006/relationships/hyperlink" Target="https://portaldeservicos.pmenos.com.br/hc/pt-br/requests/2298067?content_type=request" TargetMode="External"/><Relationship Id="rId883" Type="http://schemas.openxmlformats.org/officeDocument/2006/relationships/hyperlink" Target="https://portaldeservicos.pmenos.com.br/hc/pt-br/requests/2613012?content_type=request" TargetMode="External"/><Relationship Id="rId1099" Type="http://schemas.openxmlformats.org/officeDocument/2006/relationships/hyperlink" Target="https://portaldeservicos.pmenos.com.br/hc/pt-br/requests/2881075?content_type=request" TargetMode="External"/><Relationship Id="rId1527" Type="http://schemas.openxmlformats.org/officeDocument/2006/relationships/hyperlink" Target="https://portaldeservicos.pmenos.com.br/hc/pt-br/requests/3302401?content_type=request" TargetMode="External"/><Relationship Id="rId26" Type="http://schemas.openxmlformats.org/officeDocument/2006/relationships/hyperlink" Target="https://portaldeservicos.pmenos.com.br/hc/pt-br/requests/1502016" TargetMode="External"/><Relationship Id="rId231" Type="http://schemas.openxmlformats.org/officeDocument/2006/relationships/hyperlink" Target="https://portaldeservicos.pmenos.com.br/hc/pt-br/requests/1841939?content_type=request" TargetMode="External"/><Relationship Id="rId329" Type="http://schemas.openxmlformats.org/officeDocument/2006/relationships/hyperlink" Target="https://portaldeservicos.pmenos.com.br/hc/pt-br/requests/1961140?content_type=request" TargetMode="External"/><Relationship Id="rId536" Type="http://schemas.openxmlformats.org/officeDocument/2006/relationships/hyperlink" Target="https://portaldeservicos.pmenos.com.br/hc/pt-br/requests/2189890?content_type=request" TargetMode="External"/><Relationship Id="rId1166" Type="http://schemas.openxmlformats.org/officeDocument/2006/relationships/hyperlink" Target="https://portaldeservicos.pmenos.com.br/hc/pt-br/requests/2960347?content_type=request" TargetMode="External"/><Relationship Id="rId1373" Type="http://schemas.openxmlformats.org/officeDocument/2006/relationships/hyperlink" Target="https://portaldeservicos.pmenos.com.br/hc/pt-br/requests/3221114?content_type=request" TargetMode="External"/><Relationship Id="rId175" Type="http://schemas.openxmlformats.org/officeDocument/2006/relationships/hyperlink" Target="https://portaldeservicos.pmenos.com.br/hc/pt-br/requests/1781010?content_type=request" TargetMode="External"/><Relationship Id="rId743" Type="http://schemas.openxmlformats.org/officeDocument/2006/relationships/hyperlink" Target="https://portaldeservicos.pmenos.com.br/hc/pt-br/requests/2354365?content_type=request" TargetMode="External"/><Relationship Id="rId950" Type="http://schemas.openxmlformats.org/officeDocument/2006/relationships/hyperlink" Target="https://portaldeservicos.pmenos.com.br/hc/pt-br/requests/2703616?content_type=request" TargetMode="External"/><Relationship Id="rId1026" Type="http://schemas.openxmlformats.org/officeDocument/2006/relationships/hyperlink" Target="https://portaldeservicos.pmenos.com.br/hc/pt-br/requests/2806254?content_type=request" TargetMode="External"/><Relationship Id="rId1580" Type="http://schemas.openxmlformats.org/officeDocument/2006/relationships/hyperlink" Target="https://portaldeservicos.pmenos.com.br/hc/pt-br/requests/3341130?content_type=request" TargetMode="External"/><Relationship Id="rId1678" Type="http://schemas.openxmlformats.org/officeDocument/2006/relationships/hyperlink" Target="https://portaldeservicos.pmenos.com.br/hc/pt-br/requests/3397606?content_type=request" TargetMode="External"/><Relationship Id="rId382" Type="http://schemas.openxmlformats.org/officeDocument/2006/relationships/hyperlink" Target="https://portaldeservicos.pmenos.com.br/hc/pt-br/requests/1987301?content_type=request" TargetMode="External"/><Relationship Id="rId603" Type="http://schemas.openxmlformats.org/officeDocument/2006/relationships/hyperlink" Target="https://portaldeservicos.pmenos.com.br/hc/pt-br/requests/2237692?content_type=request" TargetMode="External"/><Relationship Id="rId687" Type="http://schemas.openxmlformats.org/officeDocument/2006/relationships/hyperlink" Target="https://portaldeservicos.pmenos.com.br/hc/pt-br/requests/2307164?content_type=request" TargetMode="External"/><Relationship Id="rId810" Type="http://schemas.openxmlformats.org/officeDocument/2006/relationships/hyperlink" Target="https://portaldeservicos.pmenos.com.br/hc/pt-br/requests/2487513?content_type=request" TargetMode="External"/><Relationship Id="rId908" Type="http://schemas.openxmlformats.org/officeDocument/2006/relationships/hyperlink" Target="https://portaldeservicos.pmenos.com.br/hc/pt-br/requests/2646751?content_type=request" TargetMode="External"/><Relationship Id="rId1233" Type="http://schemas.openxmlformats.org/officeDocument/2006/relationships/hyperlink" Target="https://portaldeservicos.pmenos.com.br/hc/pt-br/requests/3027304?content_type=request" TargetMode="External"/><Relationship Id="rId1440" Type="http://schemas.openxmlformats.org/officeDocument/2006/relationships/hyperlink" Target="https://portaldeservicos.pmenos.com.br/hc/pt-br/requests/3274644?content_type=request" TargetMode="External"/><Relationship Id="rId1538" Type="http://schemas.openxmlformats.org/officeDocument/2006/relationships/hyperlink" Target="https://portaldeservicos.pmenos.com.br/hc/pt-br/requests/3327496?content_type=request" TargetMode="External"/><Relationship Id="rId242" Type="http://schemas.openxmlformats.org/officeDocument/2006/relationships/hyperlink" Target="https://portaldeservicos.pmenos.com.br/hc/pt-br/requests/1855615?content_type=request" TargetMode="External"/><Relationship Id="rId894" Type="http://schemas.openxmlformats.org/officeDocument/2006/relationships/hyperlink" Target="https://portaldeservicos.pmenos.com.br/hc/pt-br/requests/2637646?content_type=request" TargetMode="External"/><Relationship Id="rId1177" Type="http://schemas.openxmlformats.org/officeDocument/2006/relationships/hyperlink" Target="https://portaldeservicos.pmenos.com.br/hc/pt-br/requests/2976081?content_type=request" TargetMode="External"/><Relationship Id="rId1300" Type="http://schemas.openxmlformats.org/officeDocument/2006/relationships/hyperlink" Target="https://portaldeservicos.pmenos.com.br/hc/pt-br/requests/3077336?content_type=request" TargetMode="External"/><Relationship Id="rId37" Type="http://schemas.openxmlformats.org/officeDocument/2006/relationships/hyperlink" Target="https://portaldeservicos.pmenos.com.br/hc/pt-br/requests/1526595" TargetMode="External"/><Relationship Id="rId102" Type="http://schemas.openxmlformats.org/officeDocument/2006/relationships/hyperlink" Target="https://portaldeservicos.pmenos.com.br/hc/pt-br/requests/1657696" TargetMode="External"/><Relationship Id="rId547" Type="http://schemas.openxmlformats.org/officeDocument/2006/relationships/hyperlink" Target="https://portaldeservicos.pmenos.com.br/hc/pt-br/requests/2190609?content_type=request" TargetMode="External"/><Relationship Id="rId754" Type="http://schemas.openxmlformats.org/officeDocument/2006/relationships/hyperlink" Target="https://portaldeservicos.pmenos.com.br/hc/pt-br/requests/2385666?content_type=request" TargetMode="External"/><Relationship Id="rId961" Type="http://schemas.openxmlformats.org/officeDocument/2006/relationships/hyperlink" Target="https://portaldeservicos.pmenos.com.br/hc/pt-br/requests/2705866?content_type=request" TargetMode="External"/><Relationship Id="rId1384" Type="http://schemas.openxmlformats.org/officeDocument/2006/relationships/hyperlink" Target="https://portaldeservicos.pmenos.com.br/hc/pt-br/requests/3235103?content_type=request" TargetMode="External"/><Relationship Id="rId1591" Type="http://schemas.openxmlformats.org/officeDocument/2006/relationships/hyperlink" Target="https://portaldeservicos.pmenos.com.br/hc/pt-br/requests/3359629?content_type=request" TargetMode="External"/><Relationship Id="rId1605" Type="http://schemas.openxmlformats.org/officeDocument/2006/relationships/hyperlink" Target="https://portaldeservicos.pmenos.com.br/hc/pt-br/requests/3365461?content_type=request" TargetMode="External"/><Relationship Id="rId1689" Type="http://schemas.openxmlformats.org/officeDocument/2006/relationships/hyperlink" Target="https://portaldeservicos.pmenos.com.br/hc/pt-br/requests/3403191?content_type=request" TargetMode="External"/><Relationship Id="rId90" Type="http://schemas.openxmlformats.org/officeDocument/2006/relationships/hyperlink" Target="https://portaldeservicos.pmenos.com.br/hc/pt-br/requests/1637852" TargetMode="External"/><Relationship Id="rId186" Type="http://schemas.openxmlformats.org/officeDocument/2006/relationships/hyperlink" Target="https://portaldeservicos.pmenos.com.br/hc/pt-br/requests/1794717?content_type=request" TargetMode="External"/><Relationship Id="rId393" Type="http://schemas.openxmlformats.org/officeDocument/2006/relationships/hyperlink" Target="https://portaldeservicos.pmenos.com.br/hc/pt-br/requests/1987701?content_type=request" TargetMode="External"/><Relationship Id="rId407" Type="http://schemas.openxmlformats.org/officeDocument/2006/relationships/hyperlink" Target="https://portaldeservicos.pmenos.com.br/hc/pt-br/requests/2006224?content_type=request" TargetMode="External"/><Relationship Id="rId614" Type="http://schemas.openxmlformats.org/officeDocument/2006/relationships/hyperlink" Target="https://portaldeservicos.pmenos.com.br/hc/pt-br/requests/2252612?content_type=request" TargetMode="External"/><Relationship Id="rId821" Type="http://schemas.openxmlformats.org/officeDocument/2006/relationships/hyperlink" Target="https://portaldeservicos.pmenos.com.br/hc/pt-br/requests/2499645?content_type=request" TargetMode="External"/><Relationship Id="rId1037" Type="http://schemas.openxmlformats.org/officeDocument/2006/relationships/hyperlink" Target="https://portaldeservicos.pmenos.com.br/hc/pt-br/requests/2839854?content_type=request" TargetMode="External"/><Relationship Id="rId1244" Type="http://schemas.openxmlformats.org/officeDocument/2006/relationships/hyperlink" Target="https://portaldeservicos.pmenos.com.br/hc/pt-br/requests/3034891?content_type=request" TargetMode="External"/><Relationship Id="rId1451" Type="http://schemas.openxmlformats.org/officeDocument/2006/relationships/hyperlink" Target="https://portaldeservicos.pmenos.com.br/hc/pt-br/requests/3275041?content_type=request" TargetMode="External"/><Relationship Id="rId253" Type="http://schemas.openxmlformats.org/officeDocument/2006/relationships/hyperlink" Target="https://portaldeservicos.pmenos.com.br/hc/pt-br/requests/1886264?content_type=request" TargetMode="External"/><Relationship Id="rId460" Type="http://schemas.openxmlformats.org/officeDocument/2006/relationships/hyperlink" Target="https://portaldeservicos.pmenos.com.br/hc/pt-br/requests/2087653?content_type=request" TargetMode="External"/><Relationship Id="rId698" Type="http://schemas.openxmlformats.org/officeDocument/2006/relationships/hyperlink" Target="https://portaldeservicos.pmenos.com.br/hc/pt-br/requests/2310368?content_type=request" TargetMode="External"/><Relationship Id="rId919" Type="http://schemas.openxmlformats.org/officeDocument/2006/relationships/hyperlink" Target="https://portaldeservicos.pmenos.com.br/hc/pt-br/requests/2659965?content_type=request" TargetMode="External"/><Relationship Id="rId1090" Type="http://schemas.openxmlformats.org/officeDocument/2006/relationships/hyperlink" Target="https://portaldeservicos.pmenos.com.br/hc/pt-br/requests/2871099?content_type=request" TargetMode="External"/><Relationship Id="rId1104" Type="http://schemas.openxmlformats.org/officeDocument/2006/relationships/hyperlink" Target="https://portaldeservicos.pmenos.com.br/hc/pt-br/requests/2881116?content_type=request" TargetMode="External"/><Relationship Id="rId1311" Type="http://schemas.openxmlformats.org/officeDocument/2006/relationships/hyperlink" Target="https://portaldeservicos.pmenos.com.br/hc/pt-br/requests/3219342?content_type=request" TargetMode="External"/><Relationship Id="rId1549" Type="http://schemas.openxmlformats.org/officeDocument/2006/relationships/hyperlink" Target="https://portaldeservicos.pmenos.com.br/hc/pt-br/requests/3329495?content_type=request" TargetMode="External"/><Relationship Id="rId48" Type="http://schemas.openxmlformats.org/officeDocument/2006/relationships/hyperlink" Target="https://portaldeservicos.pmenos.com.br/hc/pt-br/requests/1548796" TargetMode="External"/><Relationship Id="rId113" Type="http://schemas.openxmlformats.org/officeDocument/2006/relationships/hyperlink" Target="https://portaldeservicos.pmenos.com.br/hc/pt-br/requests/1661545" TargetMode="External"/><Relationship Id="rId320" Type="http://schemas.openxmlformats.org/officeDocument/2006/relationships/hyperlink" Target="https://portaldeservicos.pmenos.com.br/hc/pt-br/requests/1957442?content_type=request" TargetMode="External"/><Relationship Id="rId558" Type="http://schemas.openxmlformats.org/officeDocument/2006/relationships/hyperlink" Target="https://portaldeservicos.pmenos.com.br/hc/pt-br/requests/2208554?content_type=request" TargetMode="External"/><Relationship Id="rId765" Type="http://schemas.openxmlformats.org/officeDocument/2006/relationships/hyperlink" Target="https://portaldeservicos.pmenos.com.br/hc/pt-br/requests/2394395?content_type=request" TargetMode="External"/><Relationship Id="rId972" Type="http://schemas.openxmlformats.org/officeDocument/2006/relationships/hyperlink" Target="https://portaldeservicos.pmenos.com.br/hc/pt-br/requests/2713691?content_type=request" TargetMode="External"/><Relationship Id="rId1188" Type="http://schemas.openxmlformats.org/officeDocument/2006/relationships/hyperlink" Target="https://portaldeservicos.pmenos.com.br/hc/pt-br/requests/2977382?content_type=request" TargetMode="External"/><Relationship Id="rId1395" Type="http://schemas.openxmlformats.org/officeDocument/2006/relationships/hyperlink" Target="https://portaldeservicos.pmenos.com.br/hc/pt-br/requests/3235508?content_type=request" TargetMode="External"/><Relationship Id="rId1409" Type="http://schemas.openxmlformats.org/officeDocument/2006/relationships/hyperlink" Target="https://portaldeservicos.pmenos.com.br/hc/pt-br/requests/3235607?content_type=request" TargetMode="External"/><Relationship Id="rId1616" Type="http://schemas.openxmlformats.org/officeDocument/2006/relationships/hyperlink" Target="https://portaldeservicos.pmenos.com.br/hc/pt-br/requests/3366941?content_type=request" TargetMode="External"/><Relationship Id="rId197" Type="http://schemas.openxmlformats.org/officeDocument/2006/relationships/hyperlink" Target="https://portaldeservicos.pmenos.com.br/hc/pt-br/requests/1807793?content_type=request" TargetMode="External"/><Relationship Id="rId418" Type="http://schemas.openxmlformats.org/officeDocument/2006/relationships/hyperlink" Target="https://portaldeservicos.pmenos.com.br/hc/pt-br/requests/2010677?content_type=request" TargetMode="External"/><Relationship Id="rId625" Type="http://schemas.openxmlformats.org/officeDocument/2006/relationships/hyperlink" Target="https://portaldeservicos.pmenos.com.br/hc/pt-br/requests/2252612?content_type=request" TargetMode="External"/><Relationship Id="rId832" Type="http://schemas.openxmlformats.org/officeDocument/2006/relationships/hyperlink" Target="https://portaldeservicos.pmenos.com.br/hc/pt-br/requests/2541846?content_type=request" TargetMode="External"/><Relationship Id="rId1048" Type="http://schemas.openxmlformats.org/officeDocument/2006/relationships/hyperlink" Target="https://portaldeservicos.pmenos.com.br/hc/pt-br/requests/2853591?content_type=request" TargetMode="External"/><Relationship Id="rId1255" Type="http://schemas.openxmlformats.org/officeDocument/2006/relationships/hyperlink" Target="https://portaldeservicos.pmenos.com.br/hc/pt-br/requests/3044732?content_type=request" TargetMode="External"/><Relationship Id="rId1462" Type="http://schemas.openxmlformats.org/officeDocument/2006/relationships/hyperlink" Target="https://portaldeservicos.pmenos.com.br/hc/pt-br/requests/3283631?content_type=request" TargetMode="External"/><Relationship Id="rId264" Type="http://schemas.openxmlformats.org/officeDocument/2006/relationships/hyperlink" Target="https://portaldeservicos.pmenos.com.br/hc/pt-br/requests/1904779?content_type=request" TargetMode="External"/><Relationship Id="rId471" Type="http://schemas.openxmlformats.org/officeDocument/2006/relationships/hyperlink" Target="https://portaldeservicos.pmenos.com.br/hc/pt-br/requests/2099481?content_type=request" TargetMode="External"/><Relationship Id="rId1115" Type="http://schemas.openxmlformats.org/officeDocument/2006/relationships/hyperlink" Target="https://portaldeservicos.pmenos.com.br/hc/pt-br/requests/2897233?content_type=request" TargetMode="External"/><Relationship Id="rId1322" Type="http://schemas.openxmlformats.org/officeDocument/2006/relationships/hyperlink" Target="https://portaldeservicos.pmenos.com.br/hc/pt-br/requests/3227720?content_type=request" TargetMode="External"/><Relationship Id="rId59" Type="http://schemas.openxmlformats.org/officeDocument/2006/relationships/hyperlink" Target="https://portaldeservicos.pmenos.com.br/hc/pt-br/requests/1570244" TargetMode="External"/><Relationship Id="rId124" Type="http://schemas.openxmlformats.org/officeDocument/2006/relationships/hyperlink" Target="https://portaldeservicos.pmenos.com.br/hc/pt-br/requests/1700933" TargetMode="External"/><Relationship Id="rId569" Type="http://schemas.openxmlformats.org/officeDocument/2006/relationships/hyperlink" Target="https://portaldeservicos.pmenos.com.br/hc/pt-br/requests/2225916?content_type=request" TargetMode="External"/><Relationship Id="rId776" Type="http://schemas.openxmlformats.org/officeDocument/2006/relationships/hyperlink" Target="https://portaldeservicos.pmenos.com.br/hc/pt-br/requests/2402435?content_type=request" TargetMode="External"/><Relationship Id="rId983" Type="http://schemas.openxmlformats.org/officeDocument/2006/relationships/hyperlink" Target="https://portaldeservicos.pmenos.com.br/hc/pt-br/requests/2740332?content_type=request" TargetMode="External"/><Relationship Id="rId1199" Type="http://schemas.openxmlformats.org/officeDocument/2006/relationships/hyperlink" Target="https://portaldeservicos.pmenos.com.br/hc/pt-br/requests/2980086?content_type=request" TargetMode="External"/><Relationship Id="rId1627" Type="http://schemas.openxmlformats.org/officeDocument/2006/relationships/hyperlink" Target="https://portaldeservicos.pmenos.com.br/hc/pt-br/requests/3384794?content_type=request" TargetMode="External"/><Relationship Id="rId331" Type="http://schemas.openxmlformats.org/officeDocument/2006/relationships/hyperlink" Target="https://portaldeservicos.pmenos.com.br/hc/pt-br/requests/1961204?content_type=request" TargetMode="External"/><Relationship Id="rId429" Type="http://schemas.openxmlformats.org/officeDocument/2006/relationships/hyperlink" Target="https://portaldeservicos.pmenos.com.br/hc/pt-br/requests/2038091?content_type=request" TargetMode="External"/><Relationship Id="rId636" Type="http://schemas.openxmlformats.org/officeDocument/2006/relationships/hyperlink" Target="https://portaldeservicos.pmenos.com.br/hc/pt-br/requests/2252612?content_type=request" TargetMode="External"/><Relationship Id="rId1059" Type="http://schemas.openxmlformats.org/officeDocument/2006/relationships/hyperlink" Target="https://portaldeservicos.pmenos.com.br/hc/pt-br/requests/2853998?content_type=request" TargetMode="External"/><Relationship Id="rId1266" Type="http://schemas.openxmlformats.org/officeDocument/2006/relationships/hyperlink" Target="https://portaldeservicos.pmenos.com.br/hc/pt-br/requests/3048737?content_type=request" TargetMode="External"/><Relationship Id="rId1473" Type="http://schemas.openxmlformats.org/officeDocument/2006/relationships/hyperlink" Target="https://portaldeservicos.pmenos.com.br/hc/pt-br/requests/3285015?content_type=request" TargetMode="External"/><Relationship Id="rId843" Type="http://schemas.openxmlformats.org/officeDocument/2006/relationships/hyperlink" Target="https://portaldeservicos.pmenos.com.br/hc/pt-br/requests/2542777?content_type=request" TargetMode="External"/><Relationship Id="rId1126" Type="http://schemas.openxmlformats.org/officeDocument/2006/relationships/hyperlink" Target="https://portaldeservicos.pmenos.com.br/hc/pt-br/requests/2909668?content_type=request" TargetMode="External"/><Relationship Id="rId1680" Type="http://schemas.openxmlformats.org/officeDocument/2006/relationships/hyperlink" Target="https://portaldeservicos.pmenos.com.br/hc/pt-br/requests/3397932?content_type=request" TargetMode="External"/><Relationship Id="rId275" Type="http://schemas.openxmlformats.org/officeDocument/2006/relationships/hyperlink" Target="https://portaldeservicos.pmenos.com.br/hc/pt-br/requests/1908325?content_type=request" TargetMode="External"/><Relationship Id="rId482" Type="http://schemas.openxmlformats.org/officeDocument/2006/relationships/hyperlink" Target="https://portaldeservicos.pmenos.com.br/hc/pt-br/requests/2119734?content_type=request" TargetMode="External"/><Relationship Id="rId703" Type="http://schemas.openxmlformats.org/officeDocument/2006/relationships/hyperlink" Target="https://portaldeservicos.pmenos.com.br/hc/pt-br/requests/2312003?content_type=request" TargetMode="External"/><Relationship Id="rId910" Type="http://schemas.openxmlformats.org/officeDocument/2006/relationships/hyperlink" Target="https://portaldeservicos.pmenos.com.br/hc/pt-br/requests/2646970?content_type=request" TargetMode="External"/><Relationship Id="rId1333" Type="http://schemas.openxmlformats.org/officeDocument/2006/relationships/hyperlink" Target="https://portaldeservicos.pmenos.com.br/hc/pt-br/requests/3232104?content_type=request" TargetMode="External"/><Relationship Id="rId1540" Type="http://schemas.openxmlformats.org/officeDocument/2006/relationships/hyperlink" Target="https://portaldeservicos.pmenos.com.br/hc/pt-br/requests/3327576?content_type=request" TargetMode="External"/><Relationship Id="rId1638" Type="http://schemas.openxmlformats.org/officeDocument/2006/relationships/hyperlink" Target="https://portaldeservicos.pmenos.com.br/hc/pt-br/requests/3384841?content_type=request" TargetMode="External"/><Relationship Id="rId135" Type="http://schemas.openxmlformats.org/officeDocument/2006/relationships/hyperlink" Target="https://portaldeservicos.pmenos.com.br/hc/pt-br/requests/1730947" TargetMode="External"/><Relationship Id="rId342" Type="http://schemas.openxmlformats.org/officeDocument/2006/relationships/hyperlink" Target="https://portaldeservicos.pmenos.com.br/hc/pt-br/requests/1963022?content_type=request" TargetMode="External"/><Relationship Id="rId787" Type="http://schemas.openxmlformats.org/officeDocument/2006/relationships/hyperlink" Target="https://portaldeservicos.pmenos.com.br/hc/pt-br/requests/2437234?content_type=request" TargetMode="External"/><Relationship Id="rId994" Type="http://schemas.openxmlformats.org/officeDocument/2006/relationships/hyperlink" Target="https://portaldeservicos.pmenos.com.br/hc/pt-br/requests/2759442?content_type=request" TargetMode="External"/><Relationship Id="rId1400" Type="http://schemas.openxmlformats.org/officeDocument/2006/relationships/hyperlink" Target="https://portaldeservicos.pmenos.com.br/hc/pt-br/requests/3235539?content_type=request" TargetMode="External"/><Relationship Id="rId202" Type="http://schemas.openxmlformats.org/officeDocument/2006/relationships/hyperlink" Target="https://portaldeservicos.pmenos.com.br/hc/pt-br/requests/1811834?content_type=request" TargetMode="External"/><Relationship Id="rId647" Type="http://schemas.openxmlformats.org/officeDocument/2006/relationships/hyperlink" Target="https://portaldeservicos.pmenos.com.br/hc/pt-br/requests/2263719?content_type=request" TargetMode="External"/><Relationship Id="rId854" Type="http://schemas.openxmlformats.org/officeDocument/2006/relationships/hyperlink" Target="https://portaldeservicos.pmenos.com.br/hc/pt-br/requests/2579713?content_type=request" TargetMode="External"/><Relationship Id="rId1277" Type="http://schemas.openxmlformats.org/officeDocument/2006/relationships/hyperlink" Target="https://portaldeservicos.pmenos.com.br/hc/pt-br/requests/3069532?content_type=request" TargetMode="External"/><Relationship Id="rId1484" Type="http://schemas.openxmlformats.org/officeDocument/2006/relationships/hyperlink" Target="https://portaldeservicos.pmenos.com.br/hc/pt-br/requests/3285093?content_type=request" TargetMode="External"/><Relationship Id="rId1691" Type="http://schemas.openxmlformats.org/officeDocument/2006/relationships/table" Target="../tables/table2.xml"/><Relationship Id="rId286" Type="http://schemas.openxmlformats.org/officeDocument/2006/relationships/hyperlink" Target="https://portaldeservicos.pmenos.com.br/hc/pt-br/requests/1916230?content_type=request" TargetMode="External"/><Relationship Id="rId493" Type="http://schemas.openxmlformats.org/officeDocument/2006/relationships/hyperlink" Target="https://portaldeservicos.pmenos.com.br/hc/pt-br/requests/2135321?content_type=request" TargetMode="External"/><Relationship Id="rId507" Type="http://schemas.openxmlformats.org/officeDocument/2006/relationships/hyperlink" Target="https://portaldeservicos.pmenos.com.br/hc/pt-br/requests/2138873?content_type=request" TargetMode="External"/><Relationship Id="rId714" Type="http://schemas.openxmlformats.org/officeDocument/2006/relationships/hyperlink" Target="https://portaldeservicos.pmenos.com.br/hc/pt-br/requests/2336324?content_type=request" TargetMode="External"/><Relationship Id="rId921" Type="http://schemas.openxmlformats.org/officeDocument/2006/relationships/hyperlink" Target="https://portaldeservicos.pmenos.com.br/hc/pt-br/requests/2662364?content_type=request" TargetMode="External"/><Relationship Id="rId1137" Type="http://schemas.openxmlformats.org/officeDocument/2006/relationships/hyperlink" Target="https://portaldeservicos.pmenos.com.br/hc/pt-br/requests/2927390?content_type=request" TargetMode="External"/><Relationship Id="rId1344" Type="http://schemas.openxmlformats.org/officeDocument/2006/relationships/hyperlink" Target="https://portaldeservicos.pmenos.com.br/hc/pt-br/requests/3232195?content_type=request" TargetMode="External"/><Relationship Id="rId1551" Type="http://schemas.openxmlformats.org/officeDocument/2006/relationships/hyperlink" Target="https://portaldeservicos.pmenos.com.br/hc/pt-br/requests/3329502?content_type=request" TargetMode="External"/><Relationship Id="rId50" Type="http://schemas.openxmlformats.org/officeDocument/2006/relationships/hyperlink" Target="https://portaldeservicos.pmenos.com.br/hc/pt-br/requests/1562880" TargetMode="External"/><Relationship Id="rId146" Type="http://schemas.openxmlformats.org/officeDocument/2006/relationships/hyperlink" Target="https://portaldeservicos.pmenos.com.br/hc/pt-br/requests/1743576" TargetMode="External"/><Relationship Id="rId353" Type="http://schemas.openxmlformats.org/officeDocument/2006/relationships/hyperlink" Target="https://portaldeservicos.pmenos.com.br/hc/pt-br/requests/1977905?content_type=request" TargetMode="External"/><Relationship Id="rId560" Type="http://schemas.openxmlformats.org/officeDocument/2006/relationships/hyperlink" Target="https://portaldeservicos.pmenos.com.br/hc/pt-br/requests/2209414?content_type=request" TargetMode="External"/><Relationship Id="rId798" Type="http://schemas.openxmlformats.org/officeDocument/2006/relationships/hyperlink" Target="https://portaldeservicos.pmenos.com.br/hc/pt-br/requests/2449835?content_type=request" TargetMode="External"/><Relationship Id="rId1190" Type="http://schemas.openxmlformats.org/officeDocument/2006/relationships/hyperlink" Target="https://portaldeservicos.pmenos.com.br/hc/pt-br/requests/2977409?content_type=request" TargetMode="External"/><Relationship Id="rId1204" Type="http://schemas.openxmlformats.org/officeDocument/2006/relationships/hyperlink" Target="https://portaldeservicos.pmenos.com.br/hc/pt-br/requests/2984902?content_type=request" TargetMode="External"/><Relationship Id="rId1411" Type="http://schemas.openxmlformats.org/officeDocument/2006/relationships/hyperlink" Target="https://portaldeservicos.pmenos.com.br/hc/pt-br/requests/3245152?content_type=request" TargetMode="External"/><Relationship Id="rId1649" Type="http://schemas.openxmlformats.org/officeDocument/2006/relationships/hyperlink" Target="https://portaldeservicos.pmenos.com.br/hc/pt-br/requests/3385309?content_type=request" TargetMode="External"/><Relationship Id="rId213" Type="http://schemas.openxmlformats.org/officeDocument/2006/relationships/hyperlink" Target="https://portaldeservicos.pmenos.com.br/hc/pt-br/requests/1818187?content_type=request" TargetMode="External"/><Relationship Id="rId420" Type="http://schemas.openxmlformats.org/officeDocument/2006/relationships/hyperlink" Target="https://portaldeservicos.pmenos.com.br/hc/pt-br/requests/2021010?content_type=request" TargetMode="External"/><Relationship Id="rId658" Type="http://schemas.openxmlformats.org/officeDocument/2006/relationships/hyperlink" Target="https://portaldeservicos.pmenos.com.br/hc/pt-br/requests/2267137?content_type=request" TargetMode="External"/><Relationship Id="rId865" Type="http://schemas.openxmlformats.org/officeDocument/2006/relationships/hyperlink" Target="https://portaldeservicos.pmenos.com.br/hc/pt-br/requests/2605160?content_type=request" TargetMode="External"/><Relationship Id="rId1050" Type="http://schemas.openxmlformats.org/officeDocument/2006/relationships/hyperlink" Target="https://portaldeservicos.pmenos.com.br/hc/pt-br/requests/2853628?content_type=request" TargetMode="External"/><Relationship Id="rId1288" Type="http://schemas.openxmlformats.org/officeDocument/2006/relationships/hyperlink" Target="https://portaldeservicos.pmenos.com.br/hc/pt-br/requests/3076258?content_type=request" TargetMode="External"/><Relationship Id="rId1495" Type="http://schemas.openxmlformats.org/officeDocument/2006/relationships/hyperlink" Target="https://portaldeservicos.pmenos.com.br/hc/pt-br/requests/3295401?content_type=request" TargetMode="External"/><Relationship Id="rId1509" Type="http://schemas.openxmlformats.org/officeDocument/2006/relationships/hyperlink" Target="https://portaldeservicos.pmenos.com.br/hc/pt-br/requests/3299297?content_type=request" TargetMode="External"/><Relationship Id="rId297" Type="http://schemas.openxmlformats.org/officeDocument/2006/relationships/hyperlink" Target="https://portaldeservicos.pmenos.com.br/hc/pt-br/requests/1941686?content_type=request" TargetMode="External"/><Relationship Id="rId518" Type="http://schemas.openxmlformats.org/officeDocument/2006/relationships/hyperlink" Target="https://portaldeservicos.pmenos.com.br/hc/pt-br/requests/2163624?content_type=request" TargetMode="External"/><Relationship Id="rId725" Type="http://schemas.openxmlformats.org/officeDocument/2006/relationships/hyperlink" Target="https://portaldeservicos.pmenos.com.br/hc/pt-br/requests/2344201?content_type=request" TargetMode="External"/><Relationship Id="rId932" Type="http://schemas.openxmlformats.org/officeDocument/2006/relationships/hyperlink" Target="https://portaldeservicos.pmenos.com.br/hc/pt-br/requests/2662744?content_type=request" TargetMode="External"/><Relationship Id="rId1148" Type="http://schemas.openxmlformats.org/officeDocument/2006/relationships/hyperlink" Target="https://portaldeservicos.pmenos.com.br/hc/pt-br/requests/2959568?content_type=request" TargetMode="External"/><Relationship Id="rId1355" Type="http://schemas.openxmlformats.org/officeDocument/2006/relationships/hyperlink" Target="https://portaldeservicos.pmenos.com.br/hc/pt-br/requests/3232274?content_type=request" TargetMode="External"/><Relationship Id="rId1562" Type="http://schemas.openxmlformats.org/officeDocument/2006/relationships/hyperlink" Target="https://portaldeservicos.pmenos.com.br/hc/pt-br/requests/3340271?content_type=request" TargetMode="External"/><Relationship Id="rId157" Type="http://schemas.openxmlformats.org/officeDocument/2006/relationships/hyperlink" Target="https://portaldeservicos.pmenos.com.br/hc/pt-br/requests/1776917" TargetMode="External"/><Relationship Id="rId364" Type="http://schemas.openxmlformats.org/officeDocument/2006/relationships/hyperlink" Target="https://portaldeservicos.pmenos.com.br/hc/pt-br/requests/1979069?content_type=request" TargetMode="External"/><Relationship Id="rId1008" Type="http://schemas.openxmlformats.org/officeDocument/2006/relationships/hyperlink" Target="https://portaldeservicos.pmenos.com.br/hc/pt-br/requests/2790645?content_type=request" TargetMode="External"/><Relationship Id="rId1215" Type="http://schemas.openxmlformats.org/officeDocument/2006/relationships/hyperlink" Target="https://portaldeservicos.pmenos.com.br/hc/pt-br/requests/2985007?content_type=request" TargetMode="External"/><Relationship Id="rId1422" Type="http://schemas.openxmlformats.org/officeDocument/2006/relationships/hyperlink" Target="https://portaldeservicos.pmenos.com.br/hc/pt-br/requests/3268439?content_type=request" TargetMode="External"/><Relationship Id="rId61" Type="http://schemas.openxmlformats.org/officeDocument/2006/relationships/hyperlink" Target="https://portaldeservicos.pmenos.com.br/hc/pt-br/requests/1570336" TargetMode="External"/><Relationship Id="rId571" Type="http://schemas.openxmlformats.org/officeDocument/2006/relationships/hyperlink" Target="https://portaldeservicos.pmenos.com.br/hc/pt-br/requests/2229145?content_type=request" TargetMode="External"/><Relationship Id="rId669" Type="http://schemas.openxmlformats.org/officeDocument/2006/relationships/hyperlink" Target="https://portaldeservicos.pmenos.com.br/hc/pt-br/requests/2294084?content_type=request" TargetMode="External"/><Relationship Id="rId876" Type="http://schemas.openxmlformats.org/officeDocument/2006/relationships/hyperlink" Target="https://portaldeservicos.pmenos.com.br/hc/pt-br/requests/2612847?content_type=request" TargetMode="External"/><Relationship Id="rId1299" Type="http://schemas.openxmlformats.org/officeDocument/2006/relationships/hyperlink" Target="https://portaldeservicos.pmenos.com.br/hc/pt-br/requests/3077328?content_type=request" TargetMode="External"/><Relationship Id="rId19" Type="http://schemas.openxmlformats.org/officeDocument/2006/relationships/hyperlink" Target="https://portaldeservicos.pmenos.com.br/hc/pt-br/requests/1480000" TargetMode="External"/><Relationship Id="rId224" Type="http://schemas.openxmlformats.org/officeDocument/2006/relationships/hyperlink" Target="https://portaldeservicos.pmenos.com.br/hc/pt-br/requests/1838484?content_type=request" TargetMode="External"/><Relationship Id="rId431" Type="http://schemas.openxmlformats.org/officeDocument/2006/relationships/hyperlink" Target="https://portaldeservicos.pmenos.com.br/hc/pt-br/requests/1986958?content_type=request" TargetMode="External"/><Relationship Id="rId529" Type="http://schemas.openxmlformats.org/officeDocument/2006/relationships/hyperlink" Target="https://portaldeservicos.pmenos.com.br/hc/pt-br/requests/2167871?content_type=request" TargetMode="External"/><Relationship Id="rId736" Type="http://schemas.openxmlformats.org/officeDocument/2006/relationships/hyperlink" Target="https://portaldeservicos.pmenos.com.br/hc/pt-br/requests/2354247?content_type=request" TargetMode="External"/><Relationship Id="rId1061" Type="http://schemas.openxmlformats.org/officeDocument/2006/relationships/hyperlink" Target="https://portaldeservicos.pmenos.com.br/hc/pt-br/requests/2854027?content_type=request" TargetMode="External"/><Relationship Id="rId1159" Type="http://schemas.openxmlformats.org/officeDocument/2006/relationships/hyperlink" Target="https://portaldeservicos.pmenos.com.br/hc/pt-br/requests/2960273?content_type=request" TargetMode="External"/><Relationship Id="rId1366" Type="http://schemas.openxmlformats.org/officeDocument/2006/relationships/hyperlink" Target="https://portaldeservicos.pmenos.com.br/hc/pt-br/requests/3232370?content_type=request" TargetMode="External"/><Relationship Id="rId168" Type="http://schemas.openxmlformats.org/officeDocument/2006/relationships/hyperlink" Target="https://portaldeservicos.pmenos.com.br/hc/pt-br/requests/1779316" TargetMode="External"/><Relationship Id="rId943" Type="http://schemas.openxmlformats.org/officeDocument/2006/relationships/hyperlink" Target="https://portaldeservicos.pmenos.com.br/hc/pt-br/requests/2703616?content_type=request" TargetMode="External"/><Relationship Id="rId1019" Type="http://schemas.openxmlformats.org/officeDocument/2006/relationships/hyperlink" Target="https://portaldeservicos.pmenos.com.br/hc/pt-br/requests/2806037?content_type=request" TargetMode="External"/><Relationship Id="rId1573" Type="http://schemas.openxmlformats.org/officeDocument/2006/relationships/hyperlink" Target="https://portaldeservicos.pmenos.com.br/hc/pt-br/requests/3340351?content_type=request" TargetMode="External"/><Relationship Id="rId72" Type="http://schemas.openxmlformats.org/officeDocument/2006/relationships/hyperlink" Target="https://portaldeservicos.pmenos.com.br/hc/pt-br/requests/1619738" TargetMode="External"/><Relationship Id="rId375" Type="http://schemas.openxmlformats.org/officeDocument/2006/relationships/hyperlink" Target="https://portaldeservicos.pmenos.com.br/hc/pt-br/requests/1987043?content_type=request" TargetMode="External"/><Relationship Id="rId582" Type="http://schemas.openxmlformats.org/officeDocument/2006/relationships/hyperlink" Target="https://portaldeservicos.pmenos.com.br/hc/pt-br/requests/2233036?content_type=request" TargetMode="External"/><Relationship Id="rId803" Type="http://schemas.openxmlformats.org/officeDocument/2006/relationships/hyperlink" Target="https://portaldeservicos.pmenos.com.br/hc/pt-br/requests/2472750?content_type=request" TargetMode="External"/><Relationship Id="rId1226" Type="http://schemas.openxmlformats.org/officeDocument/2006/relationships/hyperlink" Target="https://portaldeservicos.pmenos.com.br/hc/pt-br/requests/3027235?content_type=request" TargetMode="External"/><Relationship Id="rId1433" Type="http://schemas.openxmlformats.org/officeDocument/2006/relationships/hyperlink" Target="https://portaldeservicos.pmenos.com.br/hc/pt-br/requests/3271020?content_type=request" TargetMode="External"/><Relationship Id="rId1640" Type="http://schemas.openxmlformats.org/officeDocument/2006/relationships/hyperlink" Target="https://portaldeservicos.pmenos.com.br/hc/pt-br/requests/3384853?content_type=request" TargetMode="External"/><Relationship Id="rId3" Type="http://schemas.openxmlformats.org/officeDocument/2006/relationships/hyperlink" Target="https://portaldeservicos.pmenos.com.br/hc/pt-br/requests/1467312" TargetMode="External"/><Relationship Id="rId235" Type="http://schemas.openxmlformats.org/officeDocument/2006/relationships/hyperlink" Target="https://portaldeservicos.pmenos.com.br/hc/pt-br/requests/1848121?content_type=request" TargetMode="External"/><Relationship Id="rId442" Type="http://schemas.openxmlformats.org/officeDocument/2006/relationships/hyperlink" Target="https://portaldeservicos.pmenos.com.br/hc/pt-br/requests/2055892?content_type=request" TargetMode="External"/><Relationship Id="rId887" Type="http://schemas.openxmlformats.org/officeDocument/2006/relationships/hyperlink" Target="https://portaldeservicos.pmenos.com.br/hc/pt-br/requests/2614913?content_type=request" TargetMode="External"/><Relationship Id="rId1072" Type="http://schemas.openxmlformats.org/officeDocument/2006/relationships/hyperlink" Target="https://portaldeservicos.pmenos.com.br/hc/pt-br/requests/2857629?content_type=request" TargetMode="External"/><Relationship Id="rId1500" Type="http://schemas.openxmlformats.org/officeDocument/2006/relationships/hyperlink" Target="https://portaldeservicos.pmenos.com.br/hc/pt-br/requests/3297641?content_type=request" TargetMode="External"/><Relationship Id="rId302" Type="http://schemas.openxmlformats.org/officeDocument/2006/relationships/hyperlink" Target="https://portaldeservicos.pmenos.com.br/hc/pt-br/requests/1947966?content_type=request" TargetMode="External"/><Relationship Id="rId747" Type="http://schemas.openxmlformats.org/officeDocument/2006/relationships/hyperlink" Target="https://portaldeservicos.pmenos.com.br/hc/pt-br/requests/2357359?content_type=request" TargetMode="External"/><Relationship Id="rId954" Type="http://schemas.openxmlformats.org/officeDocument/2006/relationships/hyperlink" Target="https://portaldeservicos.pmenos.com.br/hc/pt-br/requests/2705669?content_type=request" TargetMode="External"/><Relationship Id="rId1377" Type="http://schemas.openxmlformats.org/officeDocument/2006/relationships/hyperlink" Target="https://portaldeservicos.pmenos.com.br/hc/pt-br/requests/3235052?content_type=request" TargetMode="External"/><Relationship Id="rId1584" Type="http://schemas.openxmlformats.org/officeDocument/2006/relationships/hyperlink" Target="https://portaldeservicos.pmenos.com.br/hc/pt-br/requests/3342694?content_type=request" TargetMode="External"/><Relationship Id="rId83" Type="http://schemas.openxmlformats.org/officeDocument/2006/relationships/hyperlink" Target="https://portaldeservicos.pmenos.com.br/hc/pt-br/requests/1629228" TargetMode="External"/><Relationship Id="rId179" Type="http://schemas.openxmlformats.org/officeDocument/2006/relationships/hyperlink" Target="https://portaldeservicos.pmenos.com.br/hc/pt-br/requests/1781150?content_type=request" TargetMode="External"/><Relationship Id="rId386" Type="http://schemas.openxmlformats.org/officeDocument/2006/relationships/hyperlink" Target="https://portaldeservicos.pmenos.com.br/hc/pt-br/requests/1987410?content_type=request" TargetMode="External"/><Relationship Id="rId593" Type="http://schemas.openxmlformats.org/officeDocument/2006/relationships/hyperlink" Target="https://portaldeservicos.pmenos.com.br/hc/pt-br/requests/2237692?content_type=request" TargetMode="External"/><Relationship Id="rId607" Type="http://schemas.openxmlformats.org/officeDocument/2006/relationships/hyperlink" Target="https://portaldeservicos.pmenos.com.br/hc/pt-br/requests/2252388?content_type=request" TargetMode="External"/><Relationship Id="rId814" Type="http://schemas.openxmlformats.org/officeDocument/2006/relationships/hyperlink" Target="https://portaldeservicos.pmenos.com.br/hc/pt-br/requests/2489635?content_type=request" TargetMode="External"/><Relationship Id="rId1237" Type="http://schemas.openxmlformats.org/officeDocument/2006/relationships/hyperlink" Target="https://portaldeservicos.pmenos.com.br/hc/pt-br/requests/3027336?content_type=request" TargetMode="External"/><Relationship Id="rId1444" Type="http://schemas.openxmlformats.org/officeDocument/2006/relationships/hyperlink" Target="https://portaldeservicos.pmenos.com.br/hc/pt-br/requests/3274668?content_type=request" TargetMode="External"/><Relationship Id="rId1651" Type="http://schemas.openxmlformats.org/officeDocument/2006/relationships/hyperlink" Target="https://portaldeservicos.pmenos.com.br/hc/pt-br/requests/3386138?content_type=request" TargetMode="External"/><Relationship Id="rId246" Type="http://schemas.openxmlformats.org/officeDocument/2006/relationships/hyperlink" Target="https://portaldeservicos.pmenos.com.br/hc/pt-br/requests/1859278?content_type=request" TargetMode="External"/><Relationship Id="rId453" Type="http://schemas.openxmlformats.org/officeDocument/2006/relationships/hyperlink" Target="https://portaldeservicos.pmenos.com.br/hc/pt-br/requests/2086219?content_type=request" TargetMode="External"/><Relationship Id="rId660" Type="http://schemas.openxmlformats.org/officeDocument/2006/relationships/hyperlink" Target="https://portaldeservicos.pmenos.com.br/hc/pt-br/requests/2270930?content_type=request" TargetMode="External"/><Relationship Id="rId898" Type="http://schemas.openxmlformats.org/officeDocument/2006/relationships/hyperlink" Target="https://portaldeservicos.pmenos.com.br/hc/pt-br/requests/2641807?content_type=request" TargetMode="External"/><Relationship Id="rId1083" Type="http://schemas.openxmlformats.org/officeDocument/2006/relationships/hyperlink" Target="https://portaldeservicos.pmenos.com.br/hc/pt-br/requests/2860817?content_type=request" TargetMode="External"/><Relationship Id="rId1290" Type="http://schemas.openxmlformats.org/officeDocument/2006/relationships/hyperlink" Target="https://portaldeservicos.pmenos.com.br/hc/pt-br/requests/3076269?content_type=request" TargetMode="External"/><Relationship Id="rId1304" Type="http://schemas.openxmlformats.org/officeDocument/2006/relationships/hyperlink" Target="https://portaldeservicos.pmenos.com.br/hc/pt-br/requests/3077349?content_type=request" TargetMode="External"/><Relationship Id="rId1511" Type="http://schemas.openxmlformats.org/officeDocument/2006/relationships/hyperlink" Target="https://portaldeservicos.pmenos.com.br/hc/pt-br/requests/3302259?content_type=request" TargetMode="External"/><Relationship Id="rId106" Type="http://schemas.openxmlformats.org/officeDocument/2006/relationships/hyperlink" Target="https://portaldeservicos.pmenos.com.br/hc/pt-br/requests/1658346" TargetMode="External"/><Relationship Id="rId313" Type="http://schemas.openxmlformats.org/officeDocument/2006/relationships/hyperlink" Target="https://portaldeservicos.pmenos.com.br/hc/pt-br/requests/1955836?content_type=request" TargetMode="External"/><Relationship Id="rId758" Type="http://schemas.openxmlformats.org/officeDocument/2006/relationships/hyperlink" Target="https://portaldeservicos.pmenos.com.br/hc/pt-br/requests/2392419?content_type=request" TargetMode="External"/><Relationship Id="rId965" Type="http://schemas.openxmlformats.org/officeDocument/2006/relationships/hyperlink" Target="https://portaldeservicos.pmenos.com.br/hc/pt-br/requests/2705939?content_type=request" TargetMode="External"/><Relationship Id="rId1150" Type="http://schemas.openxmlformats.org/officeDocument/2006/relationships/hyperlink" Target="https://portaldeservicos.pmenos.com.br/hc/pt-br/requests/2960194?content_type=request" TargetMode="External"/><Relationship Id="rId1388" Type="http://schemas.openxmlformats.org/officeDocument/2006/relationships/hyperlink" Target="https://portaldeservicos.pmenos.com.br/hc/pt-br/requests/3235131?content_type=request" TargetMode="External"/><Relationship Id="rId1595" Type="http://schemas.openxmlformats.org/officeDocument/2006/relationships/hyperlink" Target="https://portaldeservicos.pmenos.com.br/hc/pt-br/requests/3361058?content_type=request" TargetMode="External"/><Relationship Id="rId1609" Type="http://schemas.openxmlformats.org/officeDocument/2006/relationships/hyperlink" Target="https://portaldeservicos.pmenos.com.br/hc/pt-br/requests/3365478?content_type=request" TargetMode="External"/><Relationship Id="rId10" Type="http://schemas.openxmlformats.org/officeDocument/2006/relationships/hyperlink" Target="https://portaldeservicos.pmenos.com.br/hc/pt-br/requests/1469806" TargetMode="External"/><Relationship Id="rId94" Type="http://schemas.openxmlformats.org/officeDocument/2006/relationships/hyperlink" Target="https://portaldeservicos.pmenos.com.br/hc/pt-br/requests/1637957" TargetMode="External"/><Relationship Id="rId397" Type="http://schemas.openxmlformats.org/officeDocument/2006/relationships/hyperlink" Target="https://portaldeservicos.pmenos.com.br/hc/pt-br/requests/1994497?content_type=request" TargetMode="External"/><Relationship Id="rId520" Type="http://schemas.openxmlformats.org/officeDocument/2006/relationships/hyperlink" Target="https://portaldeservicos.pmenos.com.br/hc/pt-br/requests/2166652?content_type=request" TargetMode="External"/><Relationship Id="rId618" Type="http://schemas.openxmlformats.org/officeDocument/2006/relationships/hyperlink" Target="https://portaldeservicos.pmenos.com.br/hc/pt-br/requests/2252612?content_type=request" TargetMode="External"/><Relationship Id="rId825" Type="http://schemas.openxmlformats.org/officeDocument/2006/relationships/hyperlink" Target="https://portaldeservicos.pmenos.com.br/hc/pt-br/requests/2535399?content_type=request" TargetMode="External"/><Relationship Id="rId1248" Type="http://schemas.openxmlformats.org/officeDocument/2006/relationships/hyperlink" Target="https://portaldeservicos.pmenos.com.br/hc/pt-br/requests/3044664?content_type=request" TargetMode="External"/><Relationship Id="rId1455" Type="http://schemas.openxmlformats.org/officeDocument/2006/relationships/hyperlink" Target="https://portaldeservicos.pmenos.com.br/hc/pt-br/requests/3277638?content_type=request" TargetMode="External"/><Relationship Id="rId1662" Type="http://schemas.openxmlformats.org/officeDocument/2006/relationships/hyperlink" Target="https://portaldeservicos.pmenos.com.br/hc/pt-br/requests/3386187?content_type=request" TargetMode="External"/><Relationship Id="rId257" Type="http://schemas.openxmlformats.org/officeDocument/2006/relationships/hyperlink" Target="https://portaldeservicos.pmenos.com.br/hc/pt-br/requests/1893260?content_type=request" TargetMode="External"/><Relationship Id="rId464" Type="http://schemas.openxmlformats.org/officeDocument/2006/relationships/hyperlink" Target="https://portaldeservicos.pmenos.com.br/hc/pt-br/requests/2089819?content_type=request" TargetMode="External"/><Relationship Id="rId1010" Type="http://schemas.openxmlformats.org/officeDocument/2006/relationships/hyperlink" Target="https://portaldeservicos.pmenos.com.br/hc/pt-br/requests/2790741?content_type=request" TargetMode="External"/><Relationship Id="rId1094" Type="http://schemas.openxmlformats.org/officeDocument/2006/relationships/hyperlink" Target="https://portaldeservicos.pmenos.com.br/hc/pt-br/requests/2880800?content_type=request" TargetMode="External"/><Relationship Id="rId1108" Type="http://schemas.openxmlformats.org/officeDocument/2006/relationships/hyperlink" Target="https://portaldeservicos.pmenos.com.br/hc/pt-br/requests/2881152?content_type=request" TargetMode="External"/><Relationship Id="rId1315" Type="http://schemas.openxmlformats.org/officeDocument/2006/relationships/hyperlink" Target="https://portaldeservicos.pmenos.com.br/hc/pt-br/requests/3219434?content_type=request" TargetMode="External"/><Relationship Id="rId117" Type="http://schemas.openxmlformats.org/officeDocument/2006/relationships/hyperlink" Target="https://portaldeservicos.pmenos.com.br/hc/pt-br/requests/1679551" TargetMode="External"/><Relationship Id="rId671" Type="http://schemas.openxmlformats.org/officeDocument/2006/relationships/hyperlink" Target="https://portaldeservicos.pmenos.com.br/hc/pt-br/requests/2296147?content_type=request" TargetMode="External"/><Relationship Id="rId769" Type="http://schemas.openxmlformats.org/officeDocument/2006/relationships/hyperlink" Target="https://portaldeservicos.pmenos.com.br/hc/pt-br/requests/2399356?content_type=request" TargetMode="External"/><Relationship Id="rId976" Type="http://schemas.openxmlformats.org/officeDocument/2006/relationships/hyperlink" Target="https://portaldeservicos.pmenos.com.br/hc/pt-br/requests/2729269?content_type=request" TargetMode="External"/><Relationship Id="rId1399" Type="http://schemas.openxmlformats.org/officeDocument/2006/relationships/hyperlink" Target="https://portaldeservicos.pmenos.com.br/hc/pt-br/requests/3235531?content_type=request" TargetMode="External"/><Relationship Id="rId324" Type="http://schemas.openxmlformats.org/officeDocument/2006/relationships/hyperlink" Target="https://portaldeservicos.pmenos.com.br/hc/pt-br/requests/1957615?content_type=request" TargetMode="External"/><Relationship Id="rId531" Type="http://schemas.openxmlformats.org/officeDocument/2006/relationships/hyperlink" Target="https://portaldeservicos.pmenos.com.br/hc/pt-br/requests/2180557?content_type=request" TargetMode="External"/><Relationship Id="rId629" Type="http://schemas.openxmlformats.org/officeDocument/2006/relationships/hyperlink" Target="https://portaldeservicos.pmenos.com.br/hc/pt-br/requests/2252612?content_type=request" TargetMode="External"/><Relationship Id="rId1161" Type="http://schemas.openxmlformats.org/officeDocument/2006/relationships/hyperlink" Target="https://portaldeservicos.pmenos.com.br/hc/pt-br/requests/2960296?content_type=request" TargetMode="External"/><Relationship Id="rId1259" Type="http://schemas.openxmlformats.org/officeDocument/2006/relationships/hyperlink" Target="https://portaldeservicos.pmenos.com.br/hc/pt-br/requests/3044759?content_type=request" TargetMode="External"/><Relationship Id="rId1466" Type="http://schemas.openxmlformats.org/officeDocument/2006/relationships/hyperlink" Target="https://portaldeservicos.pmenos.com.br/hc/pt-br/requests/3284980?content_type=request" TargetMode="External"/><Relationship Id="rId836" Type="http://schemas.openxmlformats.org/officeDocument/2006/relationships/hyperlink" Target="https://portaldeservicos.pmenos.com.br/hc/pt-br/requests/2541927?content_type=request" TargetMode="External"/><Relationship Id="rId1021" Type="http://schemas.openxmlformats.org/officeDocument/2006/relationships/hyperlink" Target="https://portaldeservicos.pmenos.com.br/hc/pt-br/requests/2806064?content_type=request" TargetMode="External"/><Relationship Id="rId1119" Type="http://schemas.openxmlformats.org/officeDocument/2006/relationships/hyperlink" Target="https://portaldeservicos.pmenos.com.br/hc/pt-br/requests/2897826?content_type=request" TargetMode="External"/><Relationship Id="rId1673" Type="http://schemas.openxmlformats.org/officeDocument/2006/relationships/hyperlink" Target="https://portaldeservicos.pmenos.com.br/hc/pt-br/requests/3389182?content_type=request" TargetMode="External"/><Relationship Id="rId903" Type="http://schemas.openxmlformats.org/officeDocument/2006/relationships/hyperlink" Target="https://portaldeservicos.pmenos.com.br/hc/pt-br/requests/2644957?content_type=request" TargetMode="External"/><Relationship Id="rId1326" Type="http://schemas.openxmlformats.org/officeDocument/2006/relationships/hyperlink" Target="https://portaldeservicos.pmenos.com.br/hc/pt-br/requests/3227751?content_type=request" TargetMode="External"/><Relationship Id="rId1533" Type="http://schemas.openxmlformats.org/officeDocument/2006/relationships/hyperlink" Target="https://portaldeservicos.pmenos.com.br/hc/pt-br/requests/3312965?content_type=request" TargetMode="External"/><Relationship Id="rId32" Type="http://schemas.openxmlformats.org/officeDocument/2006/relationships/hyperlink" Target="https://portaldeservicos.pmenos.com.br/hc/pt-br/requests/1518072" TargetMode="External"/><Relationship Id="rId1600" Type="http://schemas.openxmlformats.org/officeDocument/2006/relationships/hyperlink" Target="https://portaldeservicos.pmenos.com.br/hc/pt-br/requests/3365429?content_type=request" TargetMode="External"/><Relationship Id="rId181" Type="http://schemas.openxmlformats.org/officeDocument/2006/relationships/hyperlink" Target="https://portaldeservicos.pmenos.com.br/hc/pt-br/requests/1791237?content_type=request" TargetMode="External"/><Relationship Id="rId279" Type="http://schemas.openxmlformats.org/officeDocument/2006/relationships/hyperlink" Target="https://portaldeservicos.pmenos.com.br/hc/pt-br/requests/1909415?content_type=request" TargetMode="External"/><Relationship Id="rId486" Type="http://schemas.openxmlformats.org/officeDocument/2006/relationships/hyperlink" Target="https://portaldeservicos.pmenos.com.br/hc/pt-br/requests/2120867?content_type=request" TargetMode="External"/><Relationship Id="rId693" Type="http://schemas.openxmlformats.org/officeDocument/2006/relationships/hyperlink" Target="https://portaldeservicos.pmenos.com.br/hc/pt-br/requests/2309064?content_type=request" TargetMode="External"/><Relationship Id="rId139" Type="http://schemas.openxmlformats.org/officeDocument/2006/relationships/hyperlink" Target="https://portaldeservicos.pmenos.com.br/hc/pt-br/requests/1732213" TargetMode="External"/><Relationship Id="rId346" Type="http://schemas.openxmlformats.org/officeDocument/2006/relationships/hyperlink" Target="https://portaldeservicos.pmenos.com.br/hc/pt-br/requests/1977780?content_type=request" TargetMode="External"/><Relationship Id="rId553" Type="http://schemas.openxmlformats.org/officeDocument/2006/relationships/hyperlink" Target="https://portaldeservicos.pmenos.com.br/hc/pt-br/requests/2194233?content_type=request" TargetMode="External"/><Relationship Id="rId760" Type="http://schemas.openxmlformats.org/officeDocument/2006/relationships/hyperlink" Target="https://portaldeservicos.pmenos.com.br/hc/pt-br/requests/2393395?content_type=request" TargetMode="External"/><Relationship Id="rId998" Type="http://schemas.openxmlformats.org/officeDocument/2006/relationships/hyperlink" Target="https://portaldeservicos.pmenos.com.br/hc/pt-br/requests/2764500?content_type=request" TargetMode="External"/><Relationship Id="rId1183" Type="http://schemas.openxmlformats.org/officeDocument/2006/relationships/hyperlink" Target="https://portaldeservicos.pmenos.com.br/hc/pt-br/requests/2976156?content_type=request" TargetMode="External"/><Relationship Id="rId1390" Type="http://schemas.openxmlformats.org/officeDocument/2006/relationships/hyperlink" Target="https://portaldeservicos.pmenos.com.br/hc/pt-br/requests/3235152?content_type=request" TargetMode="External"/><Relationship Id="rId206" Type="http://schemas.openxmlformats.org/officeDocument/2006/relationships/hyperlink" Target="https://portaldeservicos.pmenos.com.br/hc/pt-br/requests/1811965?content_type=request" TargetMode="External"/><Relationship Id="rId413" Type="http://schemas.openxmlformats.org/officeDocument/2006/relationships/hyperlink" Target="https://portaldeservicos.pmenos.com.br/hc/pt-br/requests/2010601?content_type=request" TargetMode="External"/><Relationship Id="rId858" Type="http://schemas.openxmlformats.org/officeDocument/2006/relationships/hyperlink" Target="https://portaldeservicos.pmenos.com.br/hc/pt-br/requests/2579840?content_type=request" TargetMode="External"/><Relationship Id="rId1043" Type="http://schemas.openxmlformats.org/officeDocument/2006/relationships/hyperlink" Target="https://portaldeservicos.pmenos.com.br/hc/pt-br/requests/2853277?content_type=request" TargetMode="External"/><Relationship Id="rId1488" Type="http://schemas.openxmlformats.org/officeDocument/2006/relationships/hyperlink" Target="https://portaldeservicos.pmenos.com.br/hc/pt-br/requests/3285125?content_type=request" TargetMode="External"/><Relationship Id="rId620" Type="http://schemas.openxmlformats.org/officeDocument/2006/relationships/hyperlink" Target="https://portaldeservicos.pmenos.com.br/hc/pt-br/requests/2252612?content_type=request" TargetMode="External"/><Relationship Id="rId718" Type="http://schemas.openxmlformats.org/officeDocument/2006/relationships/hyperlink" Target="https://portaldeservicos.pmenos.com.br/hc/pt-br/requests/2338182?content_type=request" TargetMode="External"/><Relationship Id="rId925" Type="http://schemas.openxmlformats.org/officeDocument/2006/relationships/hyperlink" Target="https://portaldeservicos.pmenos.com.br/hc/pt-br/requests/2662545?content_type=request" TargetMode="External"/><Relationship Id="rId1250" Type="http://schemas.openxmlformats.org/officeDocument/2006/relationships/hyperlink" Target="https://portaldeservicos.pmenos.com.br/hc/pt-br/requests/3044684?content_type=request" TargetMode="External"/><Relationship Id="rId1348" Type="http://schemas.openxmlformats.org/officeDocument/2006/relationships/hyperlink" Target="https://portaldeservicos.pmenos.com.br/hc/pt-br/requests/3232222?content_type=request" TargetMode="External"/><Relationship Id="rId1555" Type="http://schemas.openxmlformats.org/officeDocument/2006/relationships/hyperlink" Target="https://portaldeservicos.pmenos.com.br/hc/pt-br/requests/3338263?content_type=request" TargetMode="External"/><Relationship Id="rId1110" Type="http://schemas.openxmlformats.org/officeDocument/2006/relationships/hyperlink" Target="https://portaldeservicos.pmenos.com.br/hc/pt-br/requests/2884756?content_type=request" TargetMode="External"/><Relationship Id="rId1208" Type="http://schemas.openxmlformats.org/officeDocument/2006/relationships/hyperlink" Target="https://portaldeservicos.pmenos.com.br/hc/pt-br/requests/2984929?content_type=request" TargetMode="External"/><Relationship Id="rId1415" Type="http://schemas.openxmlformats.org/officeDocument/2006/relationships/hyperlink" Target="https://portaldeservicos.pmenos.com.br/hc/pt-br/requests/3245187?content_type=request" TargetMode="External"/><Relationship Id="rId54" Type="http://schemas.openxmlformats.org/officeDocument/2006/relationships/hyperlink" Target="https://portaldeservicos.pmenos.com.br/hc/pt-br/requests/1565781" TargetMode="External"/><Relationship Id="rId1622" Type="http://schemas.openxmlformats.org/officeDocument/2006/relationships/hyperlink" Target="https://portaldeservicos.pmenos.com.br/hc/pt-br/requests/3384770?content_type=request" TargetMode="External"/><Relationship Id="rId270" Type="http://schemas.openxmlformats.org/officeDocument/2006/relationships/hyperlink" Target="https://portaldeservicos.pmenos.com.br/hc/pt-br/requests/1905284?content_type=request" TargetMode="External"/><Relationship Id="rId130" Type="http://schemas.openxmlformats.org/officeDocument/2006/relationships/hyperlink" Target="https://portaldeservicos.pmenos.com.br/hc/pt-br/requests/1715161" TargetMode="External"/><Relationship Id="rId368" Type="http://schemas.openxmlformats.org/officeDocument/2006/relationships/hyperlink" Target="https://portaldeservicos.pmenos.com.br/hc/pt-br/requests/1979177?content_type=request" TargetMode="External"/><Relationship Id="rId575" Type="http://schemas.openxmlformats.org/officeDocument/2006/relationships/hyperlink" Target="https://portaldeservicos.pmenos.com.br/hc/pt-br/requests/2229279?content_type=request" TargetMode="External"/><Relationship Id="rId782" Type="http://schemas.openxmlformats.org/officeDocument/2006/relationships/hyperlink" Target="https://portaldeservicos.pmenos.com.br/hc/pt-br/requests/2424468?content_type=request" TargetMode="External"/><Relationship Id="rId228" Type="http://schemas.openxmlformats.org/officeDocument/2006/relationships/hyperlink" Target="https://portaldeservicos.pmenos.com.br/hc/pt-br/requests/1840522?content_type=request" TargetMode="External"/><Relationship Id="rId435" Type="http://schemas.openxmlformats.org/officeDocument/2006/relationships/hyperlink" Target="https://portaldeservicos.pmenos.com.br/hc/pt-br/requests/2041543?content_type=request" TargetMode="External"/><Relationship Id="rId642" Type="http://schemas.openxmlformats.org/officeDocument/2006/relationships/hyperlink" Target="https://portaldeservicos.pmenos.com.br/hc/pt-br/requests/2256456?content_type=request" TargetMode="External"/><Relationship Id="rId1065" Type="http://schemas.openxmlformats.org/officeDocument/2006/relationships/hyperlink" Target="https://portaldeservicos.pmenos.com.br/hc/pt-br/requests/2854191?content_type=request" TargetMode="External"/><Relationship Id="rId1272" Type="http://schemas.openxmlformats.org/officeDocument/2006/relationships/hyperlink" Target="https://portaldeservicos.pmenos.com.br/hc/pt-br/requests/3048976?content_type=request" TargetMode="External"/><Relationship Id="rId502" Type="http://schemas.openxmlformats.org/officeDocument/2006/relationships/hyperlink" Target="https://portaldeservicos.pmenos.com.br/hc/pt-br/requests/2136277?content_type=request" TargetMode="External"/><Relationship Id="rId947" Type="http://schemas.openxmlformats.org/officeDocument/2006/relationships/hyperlink" Target="https://portaldeservicos.pmenos.com.br/hc/pt-br/requests/2703616?content_type=request" TargetMode="External"/><Relationship Id="rId1132" Type="http://schemas.openxmlformats.org/officeDocument/2006/relationships/hyperlink" Target="https://portaldeservicos.pmenos.com.br/hc/pt-br/requests/2924846?content_type=request" TargetMode="External"/><Relationship Id="rId1577" Type="http://schemas.openxmlformats.org/officeDocument/2006/relationships/hyperlink" Target="https://portaldeservicos.pmenos.com.br/hc/pt-br/requests/3340987?content_type=request" TargetMode="External"/><Relationship Id="rId76" Type="http://schemas.openxmlformats.org/officeDocument/2006/relationships/hyperlink" Target="https://portaldeservicos.pmenos.com.br/hc/pt-br/requests/1626089" TargetMode="External"/><Relationship Id="rId807" Type="http://schemas.openxmlformats.org/officeDocument/2006/relationships/hyperlink" Target="https://portaldeservicos.pmenos.com.br/hc/pt-br/requests/2478464?content_type=request" TargetMode="External"/><Relationship Id="rId1437" Type="http://schemas.openxmlformats.org/officeDocument/2006/relationships/hyperlink" Target="https://portaldeservicos.pmenos.com.br/hc/pt-br/requests/3274626?content_type=request" TargetMode="External"/><Relationship Id="rId1644" Type="http://schemas.openxmlformats.org/officeDocument/2006/relationships/hyperlink" Target="https://portaldeservicos.pmenos.com.br/hc/pt-br/requests/3384884?content_type=request" TargetMode="External"/><Relationship Id="rId1504" Type="http://schemas.openxmlformats.org/officeDocument/2006/relationships/hyperlink" Target="https://portaldeservicos.pmenos.com.br/hc/pt-br/requests/3297667?content_type=request" TargetMode="External"/><Relationship Id="rId292" Type="http://schemas.openxmlformats.org/officeDocument/2006/relationships/hyperlink" Target="https://portaldeservicos.pmenos.com.br/hc/pt-br/requests/1931136?content_type=request" TargetMode="External"/><Relationship Id="rId597" Type="http://schemas.openxmlformats.org/officeDocument/2006/relationships/hyperlink" Target="https://portaldeservicos.pmenos.com.br/hc/pt-br/requests/2237692?content_type=request" TargetMode="External"/><Relationship Id="rId152" Type="http://schemas.openxmlformats.org/officeDocument/2006/relationships/hyperlink" Target="https://portaldeservicos.pmenos.com.br/hc/pt-br/requests/1751527" TargetMode="External"/><Relationship Id="rId457" Type="http://schemas.openxmlformats.org/officeDocument/2006/relationships/hyperlink" Target="https://portaldeservicos.pmenos.com.br/hc/pt-br/requests/2087623?content_type=request" TargetMode="External"/><Relationship Id="rId1087" Type="http://schemas.openxmlformats.org/officeDocument/2006/relationships/hyperlink" Target="https://portaldeservicos.pmenos.com.br/hc/pt-br/requests/2864010?content_type=request" TargetMode="External"/><Relationship Id="rId1294" Type="http://schemas.openxmlformats.org/officeDocument/2006/relationships/hyperlink" Target="https://portaldeservicos.pmenos.com.br/hc/pt-br/requests/3077309?content_type=request" TargetMode="External"/><Relationship Id="rId664" Type="http://schemas.openxmlformats.org/officeDocument/2006/relationships/hyperlink" Target="https://portaldeservicos.pmenos.com.br/hc/pt-br/requests/2278567?content_type=request" TargetMode="External"/><Relationship Id="rId871" Type="http://schemas.openxmlformats.org/officeDocument/2006/relationships/hyperlink" Target="https://portaldeservicos.pmenos.com.br/hc/pt-br/requests/2605160?content_type=request" TargetMode="External"/><Relationship Id="rId969" Type="http://schemas.openxmlformats.org/officeDocument/2006/relationships/hyperlink" Target="https://portaldeservicos.pmenos.com.br/hc/pt-br/requests/2711369?content_type=request" TargetMode="External"/><Relationship Id="rId1599" Type="http://schemas.openxmlformats.org/officeDocument/2006/relationships/hyperlink" Target="https://portaldeservicos.pmenos.com.br/hc/pt-br/requests/3365421?content_type=request" TargetMode="External"/><Relationship Id="rId317" Type="http://schemas.openxmlformats.org/officeDocument/2006/relationships/hyperlink" Target="https://portaldeservicos.pmenos.com.br/hc/pt-br/requests/1956335?content_type=request" TargetMode="External"/><Relationship Id="rId524" Type="http://schemas.openxmlformats.org/officeDocument/2006/relationships/hyperlink" Target="https://portaldeservicos.pmenos.com.br/hc/pt-br/requests/1905334?content_type=request" TargetMode="External"/><Relationship Id="rId731" Type="http://schemas.openxmlformats.org/officeDocument/2006/relationships/hyperlink" Target="https://portaldeservicos.pmenos.com.br/hc/pt-br/requests/2351013?content_type=request" TargetMode="External"/><Relationship Id="rId1154" Type="http://schemas.openxmlformats.org/officeDocument/2006/relationships/hyperlink" Target="https://portaldeservicos.pmenos.com.br/hc/pt-br/requests/2960228?content_type=request" TargetMode="External"/><Relationship Id="rId1361" Type="http://schemas.openxmlformats.org/officeDocument/2006/relationships/hyperlink" Target="https://portaldeservicos.pmenos.com.br/hc/pt-br/requests/3232331?content_type=request" TargetMode="External"/><Relationship Id="rId1459" Type="http://schemas.openxmlformats.org/officeDocument/2006/relationships/hyperlink" Target="https://portaldeservicos.pmenos.com.br/hc/pt-br/requests/3279765?content_type=request" TargetMode="External"/><Relationship Id="rId98" Type="http://schemas.openxmlformats.org/officeDocument/2006/relationships/hyperlink" Target="https://portaldeservicos.pmenos.com.br/hc/pt-br/requests/1654454" TargetMode="External"/><Relationship Id="rId829" Type="http://schemas.openxmlformats.org/officeDocument/2006/relationships/hyperlink" Target="https://portaldeservicos.pmenos.com.br/hc/pt-br/requests/2540906?content_type=request" TargetMode="External"/><Relationship Id="rId1014" Type="http://schemas.openxmlformats.org/officeDocument/2006/relationships/hyperlink" Target="https://portaldeservicos.pmenos.com.br/hc/pt-br/requests/2790804?content_type=request" TargetMode="External"/><Relationship Id="rId1221" Type="http://schemas.openxmlformats.org/officeDocument/2006/relationships/hyperlink" Target="https://portaldeservicos.pmenos.com.br/hc/pt-br/requests/2985880?content_type=request" TargetMode="External"/><Relationship Id="rId1666" Type="http://schemas.openxmlformats.org/officeDocument/2006/relationships/hyperlink" Target="https://portaldeservicos.pmenos.com.br/hc/pt-br/requests/3386204?content_type=request" TargetMode="External"/><Relationship Id="rId1319" Type="http://schemas.openxmlformats.org/officeDocument/2006/relationships/hyperlink" Target="https://portaldeservicos.pmenos.com.br/hc/pt-br/requests/3222470?content_type=request" TargetMode="External"/><Relationship Id="rId1526" Type="http://schemas.openxmlformats.org/officeDocument/2006/relationships/hyperlink" Target="https://portaldeservicos.pmenos.com.br/hc/pt-br/requests/3302399?content_type=request" TargetMode="External"/><Relationship Id="rId25" Type="http://schemas.openxmlformats.org/officeDocument/2006/relationships/hyperlink" Target="https://portaldeservicos.pmenos.com.br/hc/pt-br/requests/1500472" TargetMode="External"/><Relationship Id="rId174" Type="http://schemas.openxmlformats.org/officeDocument/2006/relationships/hyperlink" Target="https://portaldeservicos.pmenos.com.br/hc/pt-br/requests/1780998?content_type=request" TargetMode="External"/><Relationship Id="rId381" Type="http://schemas.openxmlformats.org/officeDocument/2006/relationships/hyperlink" Target="https://portaldeservicos.pmenos.com.br/hc/pt-br/requests/1987256?content_type=request" TargetMode="External"/><Relationship Id="rId241" Type="http://schemas.openxmlformats.org/officeDocument/2006/relationships/hyperlink" Target="https://portaldeservicos.pmenos.com.br/hc/pt-br/requests/1852571?content_type=request" TargetMode="External"/><Relationship Id="rId479" Type="http://schemas.openxmlformats.org/officeDocument/2006/relationships/hyperlink" Target="https://portaldeservicos.pmenos.com.br/hc/pt-br/requests/2119057?content_type=request" TargetMode="External"/><Relationship Id="rId686" Type="http://schemas.openxmlformats.org/officeDocument/2006/relationships/hyperlink" Target="https://portaldeservicos.pmenos.com.br/hc/pt-br/requests/2307159?content_type=request" TargetMode="External"/><Relationship Id="rId893" Type="http://schemas.openxmlformats.org/officeDocument/2006/relationships/hyperlink" Target="https://portaldeservicos.pmenos.com.br/hc/pt-br/requests/2637646?content_type=request" TargetMode="External"/><Relationship Id="rId339" Type="http://schemas.openxmlformats.org/officeDocument/2006/relationships/hyperlink" Target="https://portaldeservicos.pmenos.com.br/hc/pt-br/requests/1961653?content_type=request" TargetMode="External"/><Relationship Id="rId546" Type="http://schemas.openxmlformats.org/officeDocument/2006/relationships/hyperlink" Target="https://portaldeservicos.pmenos.com.br/hc/pt-br/requests/2190342?content_type=request" TargetMode="External"/><Relationship Id="rId753" Type="http://schemas.openxmlformats.org/officeDocument/2006/relationships/hyperlink" Target="https://portaldeservicos.pmenos.com.br/hc/pt-br/requests/2384719?content_type=request" TargetMode="External"/><Relationship Id="rId1176" Type="http://schemas.openxmlformats.org/officeDocument/2006/relationships/hyperlink" Target="https://portaldeservicos.pmenos.com.br/hc/pt-br/requests/2976072?content_type=request" TargetMode="External"/><Relationship Id="rId1383" Type="http://schemas.openxmlformats.org/officeDocument/2006/relationships/hyperlink" Target="https://portaldeservicos.pmenos.com.br/hc/pt-br/requests/3235099?content_type=request" TargetMode="External"/><Relationship Id="rId101" Type="http://schemas.openxmlformats.org/officeDocument/2006/relationships/hyperlink" Target="https://portaldeservicos.pmenos.com.br/hc/pt-br/requests/1657648" TargetMode="External"/><Relationship Id="rId406" Type="http://schemas.openxmlformats.org/officeDocument/2006/relationships/hyperlink" Target="https://portaldeservicos.pmenos.com.br/hc/pt-br/requests/2006208?content_type=request" TargetMode="External"/><Relationship Id="rId960" Type="http://schemas.openxmlformats.org/officeDocument/2006/relationships/hyperlink" Target="https://portaldeservicos.pmenos.com.br/hc/pt-br/requests/2705850?content_type=request" TargetMode="External"/><Relationship Id="rId1036" Type="http://schemas.openxmlformats.org/officeDocument/2006/relationships/hyperlink" Target="https://portaldeservicos.pmenos.com.br/hc/pt-br/requests/2839551?content_type=request" TargetMode="External"/><Relationship Id="rId1243" Type="http://schemas.openxmlformats.org/officeDocument/2006/relationships/hyperlink" Target="https://portaldeservicos.pmenos.com.br/hc/pt-br/requests/3034880?content_type=request" TargetMode="External"/><Relationship Id="rId1590" Type="http://schemas.openxmlformats.org/officeDocument/2006/relationships/hyperlink" Target="https://portaldeservicos.pmenos.com.br/hc/pt-br/requests/3359623?content_type=request" TargetMode="External"/><Relationship Id="rId1688" Type="http://schemas.openxmlformats.org/officeDocument/2006/relationships/hyperlink" Target="https://portaldeservicos.pmenos.com.br/hc/pt-br/requests/3403190?content_type=request" TargetMode="External"/><Relationship Id="rId613" Type="http://schemas.openxmlformats.org/officeDocument/2006/relationships/hyperlink" Target="https://portaldeservicos.pmenos.com.br/hc/pt-br/requests/2252612?content_type=request" TargetMode="External"/><Relationship Id="rId820" Type="http://schemas.openxmlformats.org/officeDocument/2006/relationships/hyperlink" Target="https://portaldeservicos.pmenos.com.br/hc/pt-br/requests/2499488?content_type=request" TargetMode="External"/><Relationship Id="rId918" Type="http://schemas.openxmlformats.org/officeDocument/2006/relationships/hyperlink" Target="https://portaldeservicos.pmenos.com.br/hc/pt-br/requests/2656894?content_type=request" TargetMode="External"/><Relationship Id="rId1450" Type="http://schemas.openxmlformats.org/officeDocument/2006/relationships/hyperlink" Target="https://portaldeservicos.pmenos.com.br/hc/pt-br/requests/3275034?content_type=request" TargetMode="External"/><Relationship Id="rId1548" Type="http://schemas.openxmlformats.org/officeDocument/2006/relationships/hyperlink" Target="https://portaldeservicos.pmenos.com.br/hc/pt-br/requests/3329490?content_type=request" TargetMode="External"/><Relationship Id="rId1103" Type="http://schemas.openxmlformats.org/officeDocument/2006/relationships/hyperlink" Target="https://portaldeservicos.pmenos.com.br/hc/pt-br/requests/2881109?content_type=request" TargetMode="External"/><Relationship Id="rId1310" Type="http://schemas.openxmlformats.org/officeDocument/2006/relationships/hyperlink" Target="https://portaldeservicos.pmenos.com.br/hc/pt-br/requests/3219302?content_type=request" TargetMode="External"/><Relationship Id="rId1408" Type="http://schemas.openxmlformats.org/officeDocument/2006/relationships/hyperlink" Target="https://portaldeservicos.pmenos.com.br/hc/pt-br/requests/3235596?content_type=request" TargetMode="External"/><Relationship Id="rId47" Type="http://schemas.openxmlformats.org/officeDocument/2006/relationships/hyperlink" Target="https://portaldeservicos.pmenos.com.br/hc/pt-br/requests/1542502" TargetMode="External"/><Relationship Id="rId1615" Type="http://schemas.openxmlformats.org/officeDocument/2006/relationships/hyperlink" Target="https://portaldeservicos.pmenos.com.br/hc/pt-br/requests/3365706?content_type=request" TargetMode="External"/><Relationship Id="rId196" Type="http://schemas.openxmlformats.org/officeDocument/2006/relationships/hyperlink" Target="https://portaldeservicos.pmenos.com.br/hc/pt-br/requests/1807646?content_type=request" TargetMode="External"/><Relationship Id="rId263" Type="http://schemas.openxmlformats.org/officeDocument/2006/relationships/hyperlink" Target="https://portaldeservicos.pmenos.com.br/hc/pt-br/requests/1899595?content_type=request" TargetMode="External"/><Relationship Id="rId470" Type="http://schemas.openxmlformats.org/officeDocument/2006/relationships/hyperlink" Target="https://portaldeservicos.pmenos.com.br/hc/pt-br/requests/2099464?content_type=request" TargetMode="External"/><Relationship Id="rId123" Type="http://schemas.openxmlformats.org/officeDocument/2006/relationships/hyperlink" Target="https://portaldeservicos.pmenos.com.br/hc/pt-br/requests/1699603" TargetMode="External"/><Relationship Id="rId330" Type="http://schemas.openxmlformats.org/officeDocument/2006/relationships/hyperlink" Target="https://portaldeservicos.pmenos.com.br/hc/pt-br/requests/1961193?content_type=request" TargetMode="External"/><Relationship Id="rId568" Type="http://schemas.openxmlformats.org/officeDocument/2006/relationships/hyperlink" Target="https://portaldeservicos.pmenos.com.br/hc/pt-br/requests/2225843?content_type=request" TargetMode="External"/><Relationship Id="rId775" Type="http://schemas.openxmlformats.org/officeDocument/2006/relationships/hyperlink" Target="https://portaldeservicos.pmenos.com.br/hc/pt-br/requests/2402428?content_type=request" TargetMode="External"/><Relationship Id="rId982" Type="http://schemas.openxmlformats.org/officeDocument/2006/relationships/hyperlink" Target="https://portaldeservicos.pmenos.com.br/hc/pt-br/requests/2733980?content_type=request" TargetMode="External"/><Relationship Id="rId1198" Type="http://schemas.openxmlformats.org/officeDocument/2006/relationships/hyperlink" Target="https://portaldeservicos.pmenos.com.br/hc/pt-br/requests/2980028?content_type=request" TargetMode="External"/><Relationship Id="rId428" Type="http://schemas.openxmlformats.org/officeDocument/2006/relationships/hyperlink" Target="https://portaldeservicos.pmenos.com.br/hc/pt-br/requests/2038082?content_type=request" TargetMode="External"/><Relationship Id="rId635" Type="http://schemas.openxmlformats.org/officeDocument/2006/relationships/hyperlink" Target="https://portaldeservicos.pmenos.com.br/hc/pt-br/requests/2252612?content_type=request" TargetMode="External"/><Relationship Id="rId842" Type="http://schemas.openxmlformats.org/officeDocument/2006/relationships/hyperlink" Target="https://portaldeservicos.pmenos.com.br/hc/pt-br/requests/2542754?content_type=request" TargetMode="External"/><Relationship Id="rId1058" Type="http://schemas.openxmlformats.org/officeDocument/2006/relationships/hyperlink" Target="https://portaldeservicos.pmenos.com.br/hc/pt-br/requests/2853983?content_type=request" TargetMode="External"/><Relationship Id="rId1265" Type="http://schemas.openxmlformats.org/officeDocument/2006/relationships/hyperlink" Target="https://portaldeservicos.pmenos.com.br/hc/pt-br/requests/3048735?content_type=request" TargetMode="External"/><Relationship Id="rId1472" Type="http://schemas.openxmlformats.org/officeDocument/2006/relationships/hyperlink" Target="https://portaldeservicos.pmenos.com.br/hc/pt-br/requests/3285003?content_type=request" TargetMode="External"/><Relationship Id="rId702" Type="http://schemas.openxmlformats.org/officeDocument/2006/relationships/hyperlink" Target="https://portaldeservicos.pmenos.com.br/hc/pt-br/requests/2311980?content_type=request" TargetMode="External"/><Relationship Id="rId1125" Type="http://schemas.openxmlformats.org/officeDocument/2006/relationships/hyperlink" Target="https://portaldeservicos.pmenos.com.br/hc/pt-br/requests/2909656?content_type=request" TargetMode="External"/><Relationship Id="rId1332" Type="http://schemas.openxmlformats.org/officeDocument/2006/relationships/hyperlink" Target="https://portaldeservicos.pmenos.com.br/hc/pt-br/requests/3227787?content_type=request" TargetMode="External"/><Relationship Id="rId69" Type="http://schemas.openxmlformats.org/officeDocument/2006/relationships/hyperlink" Target="https://portaldeservicos.pmenos.com.br/hc/pt-br/requests/1615193" TargetMode="External"/><Relationship Id="rId1637" Type="http://schemas.openxmlformats.org/officeDocument/2006/relationships/hyperlink" Target="https://portaldeservicos.pmenos.com.br/hc/pt-br/requests/3384838?content_type=request" TargetMode="External"/><Relationship Id="rId285" Type="http://schemas.openxmlformats.org/officeDocument/2006/relationships/hyperlink" Target="https://portaldeservicos.pmenos.com.br/hc/pt-br/requests/1916015?content_type=request" TargetMode="External"/><Relationship Id="rId492" Type="http://schemas.openxmlformats.org/officeDocument/2006/relationships/hyperlink" Target="https://portaldeservicos.pmenos.com.br/hc/pt-br/requests/2131788?content_type=request" TargetMode="External"/><Relationship Id="rId797" Type="http://schemas.openxmlformats.org/officeDocument/2006/relationships/hyperlink" Target="https://portaldeservicos.pmenos.com.br/hc/pt-br/requests/2449714?content_type=request" TargetMode="External"/><Relationship Id="rId145" Type="http://schemas.openxmlformats.org/officeDocument/2006/relationships/hyperlink" Target="https://portaldeservicos.pmenos.com.br/hc/pt-br/requests/1743385" TargetMode="External"/><Relationship Id="rId352" Type="http://schemas.openxmlformats.org/officeDocument/2006/relationships/hyperlink" Target="https://portaldeservicos.pmenos.com.br/hc/pt-br/requests/1977891?content_type=request" TargetMode="External"/><Relationship Id="rId1287" Type="http://schemas.openxmlformats.org/officeDocument/2006/relationships/hyperlink" Target="https://portaldeservicos.pmenos.com.br/hc/pt-br/requests/3069608?content_type=request" TargetMode="External"/><Relationship Id="rId212" Type="http://schemas.openxmlformats.org/officeDocument/2006/relationships/hyperlink" Target="https://portaldeservicos.pmenos.com.br/hc/pt-br/requests/1817474?content_type=request" TargetMode="External"/><Relationship Id="rId657" Type="http://schemas.openxmlformats.org/officeDocument/2006/relationships/hyperlink" Target="https://portaldeservicos.pmenos.com.br/hc/pt-br/requests/2267137?content_type=request" TargetMode="External"/><Relationship Id="rId864" Type="http://schemas.openxmlformats.org/officeDocument/2006/relationships/hyperlink" Target="https://portaldeservicos.pmenos.com.br/hc/pt-br/requests/2605160?content_type=request" TargetMode="External"/><Relationship Id="rId1494" Type="http://schemas.openxmlformats.org/officeDocument/2006/relationships/hyperlink" Target="https://portaldeservicos.pmenos.com.br/hc/pt-br/requests/3295396?content_type=request" TargetMode="External"/><Relationship Id="rId517" Type="http://schemas.openxmlformats.org/officeDocument/2006/relationships/hyperlink" Target="https://portaldeservicos.pmenos.com.br/hc/pt-br/requests/2152290?content_type=request" TargetMode="External"/><Relationship Id="rId724" Type="http://schemas.openxmlformats.org/officeDocument/2006/relationships/hyperlink" Target="https://portaldeservicos.pmenos.com.br/hc/pt-br/requests/2344194?content_type=request" TargetMode="External"/><Relationship Id="rId931" Type="http://schemas.openxmlformats.org/officeDocument/2006/relationships/hyperlink" Target="https://portaldeservicos.pmenos.com.br/hc/pt-br/requests/2662717?content_type=request" TargetMode="External"/><Relationship Id="rId1147" Type="http://schemas.openxmlformats.org/officeDocument/2006/relationships/hyperlink" Target="https://portaldeservicos.pmenos.com.br/hc/pt-br/requests/2955115?content_type=request" TargetMode="External"/><Relationship Id="rId1354" Type="http://schemas.openxmlformats.org/officeDocument/2006/relationships/hyperlink" Target="https://portaldeservicos.pmenos.com.br/hc/pt-br/requests/3232267?content_type=request" TargetMode="External"/><Relationship Id="rId1561" Type="http://schemas.openxmlformats.org/officeDocument/2006/relationships/hyperlink" Target="https://portaldeservicos.pmenos.com.br/hc/pt-br/requests/3340265?content_type=request" TargetMode="External"/><Relationship Id="rId60" Type="http://schemas.openxmlformats.org/officeDocument/2006/relationships/hyperlink" Target="https://portaldeservicos.pmenos.com.br/hc/pt-br/requests/1570307" TargetMode="External"/><Relationship Id="rId1007" Type="http://schemas.openxmlformats.org/officeDocument/2006/relationships/hyperlink" Target="https://portaldeservicos.pmenos.com.br/hc/pt-br/requests/2790639?content_type=request" TargetMode="External"/><Relationship Id="rId1214" Type="http://schemas.openxmlformats.org/officeDocument/2006/relationships/hyperlink" Target="https://portaldeservicos.pmenos.com.br/hc/pt-br/requests/2984987?content_type=request" TargetMode="External"/><Relationship Id="rId1421" Type="http://schemas.openxmlformats.org/officeDocument/2006/relationships/hyperlink" Target="https://portaldeservicos.pmenos.com.br/hc/pt-br/requests/3268434?content_type=request" TargetMode="External"/><Relationship Id="rId1659" Type="http://schemas.openxmlformats.org/officeDocument/2006/relationships/hyperlink" Target="https://portaldeservicos.pmenos.com.br/hc/pt-br/requests/3386175?content_type=request" TargetMode="External"/><Relationship Id="rId1519" Type="http://schemas.openxmlformats.org/officeDocument/2006/relationships/hyperlink" Target="https://portaldeservicos.pmenos.com.br/hc/pt-br/requests/3302339?content_type=request" TargetMode="External"/><Relationship Id="rId18" Type="http://schemas.openxmlformats.org/officeDocument/2006/relationships/hyperlink" Target="https://portaldeservicos.pmenos.com.br/hc/pt-br/requests/1479949" TargetMode="External"/><Relationship Id="rId167" Type="http://schemas.openxmlformats.org/officeDocument/2006/relationships/hyperlink" Target="https://portaldeservicos.pmenos.com.br/hc/pt-br/requests/1779250" TargetMode="External"/><Relationship Id="rId374" Type="http://schemas.openxmlformats.org/officeDocument/2006/relationships/hyperlink" Target="https://portaldeservicos.pmenos.com.br/hc/pt-br/requests/1987020?content_type=request" TargetMode="External"/><Relationship Id="rId581" Type="http://schemas.openxmlformats.org/officeDocument/2006/relationships/hyperlink" Target="https://portaldeservicos.pmenos.com.br/hc/pt-br/requests/2232977?content_type=request" TargetMode="External"/><Relationship Id="rId234" Type="http://schemas.openxmlformats.org/officeDocument/2006/relationships/hyperlink" Target="https://portaldeservicos.pmenos.com.br/hc/pt-br/requests/1846934?content_type=request" TargetMode="External"/><Relationship Id="rId679" Type="http://schemas.openxmlformats.org/officeDocument/2006/relationships/hyperlink" Target="https://portaldeservicos.pmenos.com.br/hc/pt-br/requests/2298124?content_type=request" TargetMode="External"/><Relationship Id="rId886" Type="http://schemas.openxmlformats.org/officeDocument/2006/relationships/hyperlink" Target="https://portaldeservicos.pmenos.com.br/hc/pt-br/requests/2614913?content_type=request" TargetMode="External"/><Relationship Id="rId2" Type="http://schemas.openxmlformats.org/officeDocument/2006/relationships/hyperlink" Target="https://portaldeservicos.pmenos.com.br/hc/pt-br/requests/1467289" TargetMode="External"/><Relationship Id="rId441" Type="http://schemas.openxmlformats.org/officeDocument/2006/relationships/hyperlink" Target="https://portaldeservicos.pmenos.com.br/hc/pt-br/requests/2055657?content_type=request" TargetMode="External"/><Relationship Id="rId539" Type="http://schemas.openxmlformats.org/officeDocument/2006/relationships/hyperlink" Target="https://portaldeservicos.pmenos.com.br/hc/pt-br/requests/2189951?content_type=request" TargetMode="External"/><Relationship Id="rId746" Type="http://schemas.openxmlformats.org/officeDocument/2006/relationships/hyperlink" Target="https://portaldeservicos.pmenos.com.br/hc/pt-br/requests/2357116?content_type=request" TargetMode="External"/><Relationship Id="rId1071" Type="http://schemas.openxmlformats.org/officeDocument/2006/relationships/hyperlink" Target="https://portaldeservicos.pmenos.com.br/hc/pt-br/requests/2857480?content_type=request" TargetMode="External"/><Relationship Id="rId1169" Type="http://schemas.openxmlformats.org/officeDocument/2006/relationships/hyperlink" Target="https://portaldeservicos.pmenos.com.br/hc/pt-br/requests/2960945?content_type=request" TargetMode="External"/><Relationship Id="rId1376" Type="http://schemas.openxmlformats.org/officeDocument/2006/relationships/hyperlink" Target="https://portaldeservicos.pmenos.com.br/hc/pt-br/requests/3233696?content_type=request" TargetMode="External"/><Relationship Id="rId1583" Type="http://schemas.openxmlformats.org/officeDocument/2006/relationships/hyperlink" Target="https://portaldeservicos.pmenos.com.br/hc/pt-br/requests/3341308?content_type=request" TargetMode="External"/><Relationship Id="rId301" Type="http://schemas.openxmlformats.org/officeDocument/2006/relationships/hyperlink" Target="https://portaldeservicos.pmenos.com.br/hc/pt-br/requests/1947945?content_type=request" TargetMode="External"/><Relationship Id="rId953" Type="http://schemas.openxmlformats.org/officeDocument/2006/relationships/hyperlink" Target="https://portaldeservicos.pmenos.com.br/hc/pt-br/requests/2703763?content_type=request" TargetMode="External"/><Relationship Id="rId1029" Type="http://schemas.openxmlformats.org/officeDocument/2006/relationships/hyperlink" Target="https://portaldeservicos.pmenos.com.br/hc/pt-br/requests/2810429?content_type=request" TargetMode="External"/><Relationship Id="rId1236" Type="http://schemas.openxmlformats.org/officeDocument/2006/relationships/hyperlink" Target="https://portaldeservicos.pmenos.com.br/hc/pt-br/requests/3027328?content_type=request" TargetMode="External"/><Relationship Id="rId82" Type="http://schemas.openxmlformats.org/officeDocument/2006/relationships/hyperlink" Target="https://portaldeservicos.pmenos.com.br/hc/pt-br/requests/1629002" TargetMode="External"/><Relationship Id="rId606" Type="http://schemas.openxmlformats.org/officeDocument/2006/relationships/hyperlink" Target="https://portaldeservicos.pmenos.com.br/hc/pt-br/requests/2250170?content_type=request" TargetMode="External"/><Relationship Id="rId813" Type="http://schemas.openxmlformats.org/officeDocument/2006/relationships/hyperlink" Target="https://portaldeservicos.pmenos.com.br/hc/pt-br/requests/2488254?content_type=request" TargetMode="External"/><Relationship Id="rId1443" Type="http://schemas.openxmlformats.org/officeDocument/2006/relationships/hyperlink" Target="https://portaldeservicos.pmenos.com.br/hc/pt-br/requests/3274660?content_type=request" TargetMode="External"/><Relationship Id="rId1650" Type="http://schemas.openxmlformats.org/officeDocument/2006/relationships/hyperlink" Target="https://portaldeservicos.pmenos.com.br/hc/pt-br/requests/3386132?content_type=request" TargetMode="External"/><Relationship Id="rId1303" Type="http://schemas.openxmlformats.org/officeDocument/2006/relationships/hyperlink" Target="https://portaldeservicos.pmenos.com.br/hc/pt-br/requests/3077344?content_type=request" TargetMode="External"/><Relationship Id="rId1510" Type="http://schemas.openxmlformats.org/officeDocument/2006/relationships/hyperlink" Target="https://portaldeservicos.pmenos.com.br/hc/pt-br/requests/3299411?content_type=request" TargetMode="External"/><Relationship Id="rId1608" Type="http://schemas.openxmlformats.org/officeDocument/2006/relationships/hyperlink" Target="https://portaldeservicos.pmenos.com.br/hc/pt-br/requests/3365475?content_type=request" TargetMode="External"/><Relationship Id="rId189" Type="http://schemas.openxmlformats.org/officeDocument/2006/relationships/hyperlink" Target="https://portaldeservicos.pmenos.com.br/hc/pt-br/requests/1801221?content_type=request" TargetMode="External"/><Relationship Id="rId396" Type="http://schemas.openxmlformats.org/officeDocument/2006/relationships/hyperlink" Target="https://portaldeservicos.pmenos.com.br/hc/pt-br/requests/1994480?content_type=request" TargetMode="External"/><Relationship Id="rId256" Type="http://schemas.openxmlformats.org/officeDocument/2006/relationships/hyperlink" Target="https://portaldeservicos.pmenos.com.br/hc/pt-br/requests/1893197?content_type=request" TargetMode="External"/><Relationship Id="rId463" Type="http://schemas.openxmlformats.org/officeDocument/2006/relationships/hyperlink" Target="https://portaldeservicos.pmenos.com.br/hc/pt-br/requests/2089746?content_type=request" TargetMode="External"/><Relationship Id="rId670" Type="http://schemas.openxmlformats.org/officeDocument/2006/relationships/hyperlink" Target="https://portaldeservicos.pmenos.com.br/hc/pt-br/requests/2296097?content_type=request" TargetMode="External"/><Relationship Id="rId1093" Type="http://schemas.openxmlformats.org/officeDocument/2006/relationships/hyperlink" Target="https://portaldeservicos.pmenos.com.br/hc/pt-br/requests/2879678?content_type=request" TargetMode="External"/><Relationship Id="rId116" Type="http://schemas.openxmlformats.org/officeDocument/2006/relationships/hyperlink" Target="https://portaldeservicos.pmenos.com.br/hc/pt-br/requests/1678897" TargetMode="External"/><Relationship Id="rId323" Type="http://schemas.openxmlformats.org/officeDocument/2006/relationships/hyperlink" Target="https://portaldeservicos.pmenos.com.br/hc/pt-br/requests/1957595?content_type=request" TargetMode="External"/><Relationship Id="rId530" Type="http://schemas.openxmlformats.org/officeDocument/2006/relationships/hyperlink" Target="https://portaldeservicos.pmenos.com.br/hc/pt-br/requests/2137183?content_type=request" TargetMode="External"/><Relationship Id="rId768" Type="http://schemas.openxmlformats.org/officeDocument/2006/relationships/hyperlink" Target="https://portaldeservicos.pmenos.com.br/hc/pt-br/requests/2399219?content_type=request" TargetMode="External"/><Relationship Id="rId975" Type="http://schemas.openxmlformats.org/officeDocument/2006/relationships/hyperlink" Target="https://portaldeservicos.pmenos.com.br/hc/pt-br/requests/2729257?content_type=request" TargetMode="External"/><Relationship Id="rId1160" Type="http://schemas.openxmlformats.org/officeDocument/2006/relationships/hyperlink" Target="https://portaldeservicos.pmenos.com.br/hc/pt-br/requests/2960286?content_type=request" TargetMode="External"/><Relationship Id="rId1398" Type="http://schemas.openxmlformats.org/officeDocument/2006/relationships/hyperlink" Target="https://portaldeservicos.pmenos.com.br/hc/pt-br/requests/3235524?content_type=request" TargetMode="External"/><Relationship Id="rId628" Type="http://schemas.openxmlformats.org/officeDocument/2006/relationships/hyperlink" Target="https://portaldeservicos.pmenos.com.br/hc/pt-br/requests/2252612?content_type=request" TargetMode="External"/><Relationship Id="rId835" Type="http://schemas.openxmlformats.org/officeDocument/2006/relationships/hyperlink" Target="https://portaldeservicos.pmenos.com.br/hc/pt-br/requests/2541901?content_type=request" TargetMode="External"/><Relationship Id="rId1258" Type="http://schemas.openxmlformats.org/officeDocument/2006/relationships/hyperlink" Target="https://portaldeservicos.pmenos.com.br/hc/pt-br/requests/3044752?content_type=request" TargetMode="External"/><Relationship Id="rId1465" Type="http://schemas.openxmlformats.org/officeDocument/2006/relationships/hyperlink" Target="https://portaldeservicos.pmenos.com.br/hc/pt-br/requests/3284967?content_type=request" TargetMode="External"/><Relationship Id="rId1672" Type="http://schemas.openxmlformats.org/officeDocument/2006/relationships/hyperlink" Target="https://portaldeservicos.pmenos.com.br/hc/pt-br/requests/3388675?content_type=request" TargetMode="External"/><Relationship Id="rId1020" Type="http://schemas.openxmlformats.org/officeDocument/2006/relationships/hyperlink" Target="https://portaldeservicos.pmenos.com.br/hc/pt-br/requests/2806048?content_type=request" TargetMode="External"/><Relationship Id="rId1118" Type="http://schemas.openxmlformats.org/officeDocument/2006/relationships/hyperlink" Target="https://portaldeservicos.pmenos.com.br/hc/pt-br/requests/2897803?content_type=request" TargetMode="External"/><Relationship Id="rId1325" Type="http://schemas.openxmlformats.org/officeDocument/2006/relationships/hyperlink" Target="https://portaldeservicos.pmenos.com.br/hc/pt-br/requests/3227741?content_type=request" TargetMode="External"/><Relationship Id="rId1532" Type="http://schemas.openxmlformats.org/officeDocument/2006/relationships/hyperlink" Target="https://portaldeservicos.pmenos.com.br/hc/pt-br/requests/3312960?content_type=request" TargetMode="External"/><Relationship Id="rId902" Type="http://schemas.openxmlformats.org/officeDocument/2006/relationships/hyperlink" Target="https://portaldeservicos.pmenos.com.br/hc/pt-br/requests/2644957?content_type=request" TargetMode="External"/><Relationship Id="rId31" Type="http://schemas.openxmlformats.org/officeDocument/2006/relationships/hyperlink" Target="https://portaldeservicos.pmenos.com.br/hc/pt-br/requests/1517179" TargetMode="External"/><Relationship Id="rId180" Type="http://schemas.openxmlformats.org/officeDocument/2006/relationships/hyperlink" Target="https://portaldeservicos.pmenos.com.br/hc/pt-br/requests/1791222?content_type=request" TargetMode="External"/><Relationship Id="rId278" Type="http://schemas.openxmlformats.org/officeDocument/2006/relationships/hyperlink" Target="https://portaldeservicos.pmenos.com.br/hc/pt-br/requests/1909050?content_type=request" TargetMode="External"/><Relationship Id="rId485" Type="http://schemas.openxmlformats.org/officeDocument/2006/relationships/hyperlink" Target="https://portaldeservicos.pmenos.com.br/hc/pt-br/requests/2120055?content_type=request" TargetMode="External"/><Relationship Id="rId692" Type="http://schemas.openxmlformats.org/officeDocument/2006/relationships/hyperlink" Target="https://portaldeservicos.pmenos.com.br/hc/pt-br/requests/2309056?content_type=request" TargetMode="External"/><Relationship Id="rId138" Type="http://schemas.openxmlformats.org/officeDocument/2006/relationships/hyperlink" Target="https://portaldeservicos.pmenos.com.br/hc/pt-br/requests/1732160" TargetMode="External"/><Relationship Id="rId345" Type="http://schemas.openxmlformats.org/officeDocument/2006/relationships/hyperlink" Target="https://portaldeservicos.pmenos.com.br/hc/pt-br/requests/1977742?content_type=request" TargetMode="External"/><Relationship Id="rId552" Type="http://schemas.openxmlformats.org/officeDocument/2006/relationships/hyperlink" Target="https://portaldeservicos.pmenos.com.br/hc/pt-br/requests/2194164?content_type=request" TargetMode="External"/><Relationship Id="rId997" Type="http://schemas.openxmlformats.org/officeDocument/2006/relationships/hyperlink" Target="https://portaldeservicos.pmenos.com.br/hc/pt-br/requests/2764468?content_type=request" TargetMode="External"/><Relationship Id="rId1182" Type="http://schemas.openxmlformats.org/officeDocument/2006/relationships/hyperlink" Target="https://portaldeservicos.pmenos.com.br/hc/pt-br/requests/2976145?content_type=request" TargetMode="External"/><Relationship Id="rId205" Type="http://schemas.openxmlformats.org/officeDocument/2006/relationships/hyperlink" Target="https://portaldeservicos.pmenos.com.br/hc/pt-br/requests/1811878?content_type=request" TargetMode="External"/><Relationship Id="rId412" Type="http://schemas.openxmlformats.org/officeDocument/2006/relationships/hyperlink" Target="https://portaldeservicos.pmenos.com.br/hc/pt-br/requests/1994878?content_type=request" TargetMode="External"/><Relationship Id="rId857" Type="http://schemas.openxmlformats.org/officeDocument/2006/relationships/hyperlink" Target="https://portaldeservicos.pmenos.com.br/hc/pt-br/requests/2579825?content_type=request" TargetMode="External"/><Relationship Id="rId1042" Type="http://schemas.openxmlformats.org/officeDocument/2006/relationships/hyperlink" Target="https://portaldeservicos.pmenos.com.br/hc/pt-br/requests/2842640?content_type=request" TargetMode="External"/><Relationship Id="rId1487" Type="http://schemas.openxmlformats.org/officeDocument/2006/relationships/hyperlink" Target="https://portaldeservicos.pmenos.com.br/hc/pt-br/requests/3285119?content_type=request" TargetMode="External"/><Relationship Id="rId717" Type="http://schemas.openxmlformats.org/officeDocument/2006/relationships/hyperlink" Target="https://portaldeservicos.pmenos.com.br/hc/pt-br/requests/2337676?content_type=request" TargetMode="External"/><Relationship Id="rId924" Type="http://schemas.openxmlformats.org/officeDocument/2006/relationships/hyperlink" Target="https://portaldeservicos.pmenos.com.br/hc/pt-br/requests/2662494?content_type=request" TargetMode="External"/><Relationship Id="rId1347" Type="http://schemas.openxmlformats.org/officeDocument/2006/relationships/hyperlink" Target="https://portaldeservicos.pmenos.com.br/hc/pt-br/requests/3232211?content_type=request" TargetMode="External"/><Relationship Id="rId1554" Type="http://schemas.openxmlformats.org/officeDocument/2006/relationships/hyperlink" Target="https://portaldeservicos.pmenos.com.br/hc/pt-br/requests/3335884?content_type=request" TargetMode="External"/><Relationship Id="rId53" Type="http://schemas.openxmlformats.org/officeDocument/2006/relationships/hyperlink" Target="https://portaldeservicos.pmenos.com.br/hc/pt-br/requests/1565051" TargetMode="External"/><Relationship Id="rId1207" Type="http://schemas.openxmlformats.org/officeDocument/2006/relationships/hyperlink" Target="https://portaldeservicos.pmenos.com.br/hc/pt-br/requests/2984917?content_type=request" TargetMode="External"/><Relationship Id="rId1414" Type="http://schemas.openxmlformats.org/officeDocument/2006/relationships/hyperlink" Target="https://portaldeservicos.pmenos.com.br/hc/pt-br/requests/3245179?content_type=request" TargetMode="External"/><Relationship Id="rId1621" Type="http://schemas.openxmlformats.org/officeDocument/2006/relationships/hyperlink" Target="https://portaldeservicos.pmenos.com.br/hc/pt-br/requests/3384768?content_type=request" TargetMode="External"/><Relationship Id="rId367" Type="http://schemas.openxmlformats.org/officeDocument/2006/relationships/hyperlink" Target="https://portaldeservicos.pmenos.com.br/hc/pt-br/requests/1979154?content_type=request" TargetMode="External"/><Relationship Id="rId574" Type="http://schemas.openxmlformats.org/officeDocument/2006/relationships/hyperlink" Target="https://portaldeservicos.pmenos.com.br/hc/pt-br/requests/2229205?content_type=request" TargetMode="External"/><Relationship Id="rId227" Type="http://schemas.openxmlformats.org/officeDocument/2006/relationships/hyperlink" Target="https://portaldeservicos.pmenos.com.br/hc/pt-br/requests/1838751?content_type=request" TargetMode="External"/><Relationship Id="rId781" Type="http://schemas.openxmlformats.org/officeDocument/2006/relationships/hyperlink" Target="https://portaldeservicos.pmenos.com.br/hc/pt-br/requests/2424450?content_type=request" TargetMode="External"/><Relationship Id="rId879" Type="http://schemas.openxmlformats.org/officeDocument/2006/relationships/hyperlink" Target="https://portaldeservicos.pmenos.com.br/hc/pt-br/requests/2612908?content_type=request" TargetMode="External"/><Relationship Id="rId434" Type="http://schemas.openxmlformats.org/officeDocument/2006/relationships/hyperlink" Target="https://portaldeservicos.pmenos.com.br/hc/pt-br/requests/2040967?content_type=request" TargetMode="External"/><Relationship Id="rId641" Type="http://schemas.openxmlformats.org/officeDocument/2006/relationships/hyperlink" Target="https://portaldeservicos.pmenos.com.br/hc/pt-br/requests/2256433?content_type=request" TargetMode="External"/><Relationship Id="rId739" Type="http://schemas.openxmlformats.org/officeDocument/2006/relationships/hyperlink" Target="https://portaldeservicos.pmenos.com.br/hc/pt-br/requests/2354308?content_type=request" TargetMode="External"/><Relationship Id="rId1064" Type="http://schemas.openxmlformats.org/officeDocument/2006/relationships/hyperlink" Target="https://portaldeservicos.pmenos.com.br/hc/pt-br/requests/2854168?content_type=request" TargetMode="External"/><Relationship Id="rId1271" Type="http://schemas.openxmlformats.org/officeDocument/2006/relationships/hyperlink" Target="https://portaldeservicos.pmenos.com.br/hc/pt-br/requests/3048973?content_type=request" TargetMode="External"/><Relationship Id="rId1369" Type="http://schemas.openxmlformats.org/officeDocument/2006/relationships/hyperlink" Target="https://portaldeservicos.pmenos.com.br/hc/pt-br/requests/3233569?content_type=request" TargetMode="External"/><Relationship Id="rId1576" Type="http://schemas.openxmlformats.org/officeDocument/2006/relationships/hyperlink" Target="https://portaldeservicos.pmenos.com.br/hc/pt-br/requests/3340944?content_type=request" TargetMode="External"/><Relationship Id="rId501" Type="http://schemas.openxmlformats.org/officeDocument/2006/relationships/hyperlink" Target="https://portaldeservicos.pmenos.com.br/hc/pt-br/requests/2136262?content_type=request" TargetMode="External"/><Relationship Id="rId946" Type="http://schemas.openxmlformats.org/officeDocument/2006/relationships/hyperlink" Target="https://portaldeservicos.pmenos.com.br/hc/pt-br/requests/2703616?content_type=request" TargetMode="External"/><Relationship Id="rId1131" Type="http://schemas.openxmlformats.org/officeDocument/2006/relationships/hyperlink" Target="https://portaldeservicos.pmenos.com.br/hc/pt-br/requests/2919075?content_type=request" TargetMode="External"/><Relationship Id="rId1229" Type="http://schemas.openxmlformats.org/officeDocument/2006/relationships/hyperlink" Target="https://portaldeservicos.pmenos.com.br/hc/pt-br/requests/3027272?content_type=request" TargetMode="External"/><Relationship Id="rId75" Type="http://schemas.openxmlformats.org/officeDocument/2006/relationships/hyperlink" Target="https://portaldeservicos.pmenos.com.br/hc/pt-br/requests/1625988" TargetMode="External"/><Relationship Id="rId806" Type="http://schemas.openxmlformats.org/officeDocument/2006/relationships/hyperlink" Target="https://portaldeservicos.pmenos.com.br/hc/pt-br/requests/2473764?content_type=request" TargetMode="External"/><Relationship Id="rId1436" Type="http://schemas.openxmlformats.org/officeDocument/2006/relationships/hyperlink" Target="https://portaldeservicos.pmenos.com.br/hc/pt-br/requests/3274614?content_type=request" TargetMode="External"/><Relationship Id="rId1643" Type="http://schemas.openxmlformats.org/officeDocument/2006/relationships/hyperlink" Target="https://portaldeservicos.pmenos.com.br/hc/pt-br/requests/3384874?content_type=request" TargetMode="External"/><Relationship Id="rId1503" Type="http://schemas.openxmlformats.org/officeDocument/2006/relationships/hyperlink" Target="https://portaldeservicos.pmenos.com.br/hc/pt-br/requests/3297656?content_type=request" TargetMode="External"/><Relationship Id="rId291" Type="http://schemas.openxmlformats.org/officeDocument/2006/relationships/hyperlink" Target="https://portaldeservicos.pmenos.com.br/hc/pt-br/requests/1929662?content_type=request" TargetMode="External"/><Relationship Id="rId151" Type="http://schemas.openxmlformats.org/officeDocument/2006/relationships/hyperlink" Target="https://portaldeservicos.pmenos.com.br/hc/pt-br/requests/1744426" TargetMode="External"/><Relationship Id="rId389" Type="http://schemas.openxmlformats.org/officeDocument/2006/relationships/hyperlink" Target="https://portaldeservicos.pmenos.com.br/hc/pt-br/requests/1987536?content_type=request" TargetMode="External"/><Relationship Id="rId596" Type="http://schemas.openxmlformats.org/officeDocument/2006/relationships/hyperlink" Target="https://portaldeservicos.pmenos.com.br/hc/pt-br/requests/2237692?content_type=request" TargetMode="External"/><Relationship Id="rId249" Type="http://schemas.openxmlformats.org/officeDocument/2006/relationships/hyperlink" Target="https://portaldeservicos.pmenos.com.br/hc/pt-br/requests/1859826?content_type=request" TargetMode="External"/><Relationship Id="rId456" Type="http://schemas.openxmlformats.org/officeDocument/2006/relationships/hyperlink" Target="https://portaldeservicos.pmenos.com.br/hc/pt-br/requests/2087605?content_type=request" TargetMode="External"/><Relationship Id="rId663" Type="http://schemas.openxmlformats.org/officeDocument/2006/relationships/hyperlink" Target="https://portaldeservicos.pmenos.com.br/hc/pt-br/requests/2278550?content_type=request" TargetMode="External"/><Relationship Id="rId870" Type="http://schemas.openxmlformats.org/officeDocument/2006/relationships/hyperlink" Target="https://portaldeservicos.pmenos.com.br/hc/pt-br/requests/2605160?content_type=request" TargetMode="External"/><Relationship Id="rId1086" Type="http://schemas.openxmlformats.org/officeDocument/2006/relationships/hyperlink" Target="https://portaldeservicos.pmenos.com.br/hc/pt-br/requests/2864003?content_type=request" TargetMode="External"/><Relationship Id="rId1293" Type="http://schemas.openxmlformats.org/officeDocument/2006/relationships/hyperlink" Target="https://portaldeservicos.pmenos.com.br/hc/pt-br/requests/3076292?content_type=request" TargetMode="External"/><Relationship Id="rId109" Type="http://schemas.openxmlformats.org/officeDocument/2006/relationships/hyperlink" Target="https://portaldeservicos.pmenos.com.br/hc/pt-br/requests/1660666" TargetMode="External"/><Relationship Id="rId316" Type="http://schemas.openxmlformats.org/officeDocument/2006/relationships/hyperlink" Target="https://portaldeservicos.pmenos.com.br/hc/pt-br/requests/1956072?content_type=request" TargetMode="External"/><Relationship Id="rId523" Type="http://schemas.openxmlformats.org/officeDocument/2006/relationships/hyperlink" Target="https://portaldeservicos.pmenos.com.br/hc/pt-br/requests/2167111?content_type=request" TargetMode="External"/><Relationship Id="rId968" Type="http://schemas.openxmlformats.org/officeDocument/2006/relationships/hyperlink" Target="https://portaldeservicos.pmenos.com.br/hc/pt-br/requests/2711313?content_type=request" TargetMode="External"/><Relationship Id="rId1153" Type="http://schemas.openxmlformats.org/officeDocument/2006/relationships/hyperlink" Target="https://portaldeservicos.pmenos.com.br/hc/pt-br/requests/2960220?content_type=request" TargetMode="External"/><Relationship Id="rId1598" Type="http://schemas.openxmlformats.org/officeDocument/2006/relationships/hyperlink" Target="https://portaldeservicos.pmenos.com.br/hc/pt-br/requests/3365414?content_type=request" TargetMode="External"/><Relationship Id="rId97" Type="http://schemas.openxmlformats.org/officeDocument/2006/relationships/hyperlink" Target="https://portaldeservicos.pmenos.com.br/hc/pt-br/requests/1652626" TargetMode="External"/><Relationship Id="rId730" Type="http://schemas.openxmlformats.org/officeDocument/2006/relationships/hyperlink" Target="https://portaldeservicos.pmenos.com.br/hc/pt-br/requests/2350926?content_type=request" TargetMode="External"/><Relationship Id="rId828" Type="http://schemas.openxmlformats.org/officeDocument/2006/relationships/hyperlink" Target="https://portaldeservicos.pmenos.com.br/hc/pt-br/requests/2540499?content_type=request" TargetMode="External"/><Relationship Id="rId1013" Type="http://schemas.openxmlformats.org/officeDocument/2006/relationships/hyperlink" Target="https://portaldeservicos.pmenos.com.br/hc/pt-br/requests/2790788?content_type=request" TargetMode="External"/><Relationship Id="rId1360" Type="http://schemas.openxmlformats.org/officeDocument/2006/relationships/hyperlink" Target="https://portaldeservicos.pmenos.com.br/hc/pt-br/requests/3232323?content_type=request" TargetMode="External"/><Relationship Id="rId1458" Type="http://schemas.openxmlformats.org/officeDocument/2006/relationships/hyperlink" Target="https://portaldeservicos.pmenos.com.br/hc/pt-br/requests/3279269?content_type=request" TargetMode="External"/><Relationship Id="rId1665" Type="http://schemas.openxmlformats.org/officeDocument/2006/relationships/hyperlink" Target="https://portaldeservicos.pmenos.com.br/hc/pt-br/requests/3386198?content_type=request" TargetMode="External"/><Relationship Id="rId1220" Type="http://schemas.openxmlformats.org/officeDocument/2006/relationships/hyperlink" Target="https://portaldeservicos.pmenos.com.br/hc/pt-br/requests/2985055?content_type=request" TargetMode="External"/><Relationship Id="rId1318" Type="http://schemas.openxmlformats.org/officeDocument/2006/relationships/hyperlink" Target="https://portaldeservicos.pmenos.com.br/hc/pt-br/requests/3221194?content_type=request" TargetMode="External"/><Relationship Id="rId1525" Type="http://schemas.openxmlformats.org/officeDocument/2006/relationships/hyperlink" Target="https://portaldeservicos.pmenos.com.br/hc/pt-br/requests/3302393?content_type=request" TargetMode="External"/><Relationship Id="rId24" Type="http://schemas.openxmlformats.org/officeDocument/2006/relationships/hyperlink" Target="https://portaldeservicos.pmenos.com.br/hc/pt-br/requests/1495018" TargetMode="External"/><Relationship Id="rId173" Type="http://schemas.openxmlformats.org/officeDocument/2006/relationships/hyperlink" Target="https://portaldeservicos.pmenos.com.br/hc/pt-br/requests/1780884?content_type=request" TargetMode="External"/><Relationship Id="rId380" Type="http://schemas.openxmlformats.org/officeDocument/2006/relationships/hyperlink" Target="https://portaldeservicos.pmenos.com.br/hc/pt-br/requests/1987204?content_type=request" TargetMode="External"/><Relationship Id="rId240" Type="http://schemas.openxmlformats.org/officeDocument/2006/relationships/hyperlink" Target="https://portaldeservicos.pmenos.com.br/hc/pt-br/requests/1852441?content_type=request" TargetMode="External"/><Relationship Id="rId478" Type="http://schemas.openxmlformats.org/officeDocument/2006/relationships/hyperlink" Target="https://portaldeservicos.pmenos.com.br/hc/pt-br/requests/2119023?content_type=request" TargetMode="External"/><Relationship Id="rId685" Type="http://schemas.openxmlformats.org/officeDocument/2006/relationships/hyperlink" Target="https://portaldeservicos.pmenos.com.br/hc/pt-br/requests/2307157?content_type=request" TargetMode="External"/><Relationship Id="rId892" Type="http://schemas.openxmlformats.org/officeDocument/2006/relationships/hyperlink" Target="https://portaldeservicos.pmenos.com.br/hc/pt-br/requests/2637646?content_type=request" TargetMode="External"/><Relationship Id="rId100" Type="http://schemas.openxmlformats.org/officeDocument/2006/relationships/hyperlink" Target="https://portaldeservicos.pmenos.com.br/hc/pt-br/requests/1657624" TargetMode="External"/><Relationship Id="rId338" Type="http://schemas.openxmlformats.org/officeDocument/2006/relationships/hyperlink" Target="https://portaldeservicos.pmenos.com.br/hc/pt-br/requests/1961645?content_type=request" TargetMode="External"/><Relationship Id="rId545" Type="http://schemas.openxmlformats.org/officeDocument/2006/relationships/hyperlink" Target="https://portaldeservicos.pmenos.com.br/hc/pt-br/requests/2190172?content_type=request" TargetMode="External"/><Relationship Id="rId752" Type="http://schemas.openxmlformats.org/officeDocument/2006/relationships/hyperlink" Target="https://portaldeservicos.pmenos.com.br/hc/pt-br/requests/2383739?content_type=request" TargetMode="External"/><Relationship Id="rId1175" Type="http://schemas.openxmlformats.org/officeDocument/2006/relationships/hyperlink" Target="https://portaldeservicos.pmenos.com.br/hc/pt-br/requests/2976057?content_type=request" TargetMode="External"/><Relationship Id="rId1382" Type="http://schemas.openxmlformats.org/officeDocument/2006/relationships/hyperlink" Target="https://portaldeservicos.pmenos.com.br/hc/pt-br/requests/3235093?content_type=request" TargetMode="External"/><Relationship Id="rId405" Type="http://schemas.openxmlformats.org/officeDocument/2006/relationships/hyperlink" Target="https://portaldeservicos.pmenos.com.br/hc/pt-br/requests/2006169?content_type=request" TargetMode="External"/><Relationship Id="rId612" Type="http://schemas.openxmlformats.org/officeDocument/2006/relationships/hyperlink" Target="https://portaldeservicos.pmenos.com.br/hc/pt-br/requests/2252612?content_type=request" TargetMode="External"/><Relationship Id="rId1035" Type="http://schemas.openxmlformats.org/officeDocument/2006/relationships/hyperlink" Target="https://portaldeservicos.pmenos.com.br/hc/pt-br/requests/2839425?content_type=request" TargetMode="External"/><Relationship Id="rId1242" Type="http://schemas.openxmlformats.org/officeDocument/2006/relationships/hyperlink" Target="https://portaldeservicos.pmenos.com.br/hc/pt-br/requests/3034712?content_type=request" TargetMode="External"/><Relationship Id="rId1687" Type="http://schemas.openxmlformats.org/officeDocument/2006/relationships/hyperlink" Target="https://portaldeservicos.pmenos.com.br/hc/pt-br/requests/3403182?content_type=request" TargetMode="External"/><Relationship Id="rId917" Type="http://schemas.openxmlformats.org/officeDocument/2006/relationships/hyperlink" Target="https://portaldeservicos.pmenos.com.br/hc/pt-br/requests/2656289?content_type=request" TargetMode="External"/><Relationship Id="rId1102" Type="http://schemas.openxmlformats.org/officeDocument/2006/relationships/hyperlink" Target="https://portaldeservicos.pmenos.com.br/hc/pt-br/requests/2881102?content_type=request" TargetMode="External"/><Relationship Id="rId1547" Type="http://schemas.openxmlformats.org/officeDocument/2006/relationships/hyperlink" Target="https://portaldeservicos.pmenos.com.br/hc/pt-br/requests/3329483?content_type=request" TargetMode="External"/><Relationship Id="rId46" Type="http://schemas.openxmlformats.org/officeDocument/2006/relationships/hyperlink" Target="https://portaldeservicos.pmenos.com.br/hc/pt-br/requests/1542414" TargetMode="External"/><Relationship Id="rId1407" Type="http://schemas.openxmlformats.org/officeDocument/2006/relationships/hyperlink" Target="https://portaldeservicos.pmenos.com.br/hc/pt-br/requests/3235589?content_type=request" TargetMode="External"/><Relationship Id="rId1614" Type="http://schemas.openxmlformats.org/officeDocument/2006/relationships/hyperlink" Target="https://portaldeservicos.pmenos.com.br/hc/pt-br/requests/3365673?content_type=request" TargetMode="External"/><Relationship Id="rId195" Type="http://schemas.openxmlformats.org/officeDocument/2006/relationships/hyperlink" Target="https://portaldeservicos.pmenos.com.br/hc/pt-br/requests/1807537?content_type=request" TargetMode="External"/><Relationship Id="rId262" Type="http://schemas.openxmlformats.org/officeDocument/2006/relationships/hyperlink" Target="https://portaldeservicos.pmenos.com.br/hc/pt-br/requests/1898534?content_type=request" TargetMode="External"/><Relationship Id="rId567" Type="http://schemas.openxmlformats.org/officeDocument/2006/relationships/hyperlink" Target="https://portaldeservicos.pmenos.com.br/hc/pt-br/requests/2225178?content_type=request" TargetMode="External"/><Relationship Id="rId1197" Type="http://schemas.openxmlformats.org/officeDocument/2006/relationships/hyperlink" Target="https://portaldeservicos.pmenos.com.br/hc/pt-br/requests/2979765?content_type=request" TargetMode="External"/><Relationship Id="rId122" Type="http://schemas.openxmlformats.org/officeDocument/2006/relationships/hyperlink" Target="https://portaldeservicos.pmenos.com.br/hc/pt-br/requests/1696813" TargetMode="External"/><Relationship Id="rId774" Type="http://schemas.openxmlformats.org/officeDocument/2006/relationships/hyperlink" Target="https://portaldeservicos.pmenos.com.br/hc/pt-br/requests/2402411?content_type=request" TargetMode="External"/><Relationship Id="rId981" Type="http://schemas.openxmlformats.org/officeDocument/2006/relationships/hyperlink" Target="https://portaldeservicos.pmenos.com.br/hc/pt-br/requests/2733885?content_type=request" TargetMode="External"/><Relationship Id="rId1057" Type="http://schemas.openxmlformats.org/officeDocument/2006/relationships/hyperlink" Target="https://portaldeservicos.pmenos.com.br/hc/pt-br/requests/2853973?content_type=request" TargetMode="External"/><Relationship Id="rId427" Type="http://schemas.openxmlformats.org/officeDocument/2006/relationships/hyperlink" Target="https://portaldeservicos.pmenos.com.br/hc/pt-br/requests/2032021?content_type=request" TargetMode="External"/><Relationship Id="rId634" Type="http://schemas.openxmlformats.org/officeDocument/2006/relationships/hyperlink" Target="https://portaldeservicos.pmenos.com.br/hc/pt-br/requests/2252612?content_type=request" TargetMode="External"/><Relationship Id="rId841" Type="http://schemas.openxmlformats.org/officeDocument/2006/relationships/hyperlink" Target="https://portaldeservicos.pmenos.com.br/hc/pt-br/requests/2542733?content_type=request" TargetMode="External"/><Relationship Id="rId1264" Type="http://schemas.openxmlformats.org/officeDocument/2006/relationships/hyperlink" Target="https://portaldeservicos.pmenos.com.br/hc/pt-br/requests/3048729?content_type=request" TargetMode="External"/><Relationship Id="rId1471" Type="http://schemas.openxmlformats.org/officeDocument/2006/relationships/hyperlink" Target="https://portaldeservicos.pmenos.com.br/hc/pt-br/requests/3284998?content_type=request" TargetMode="External"/><Relationship Id="rId1569" Type="http://schemas.openxmlformats.org/officeDocument/2006/relationships/hyperlink" Target="https://portaldeservicos.pmenos.com.br/hc/pt-br/requests/3340327?content_type=request" TargetMode="External"/><Relationship Id="rId701" Type="http://schemas.openxmlformats.org/officeDocument/2006/relationships/hyperlink" Target="https://portaldeservicos.pmenos.com.br/hc/pt-br/requests/2311968?content_type=request" TargetMode="External"/><Relationship Id="rId939" Type="http://schemas.openxmlformats.org/officeDocument/2006/relationships/hyperlink" Target="https://portaldeservicos.pmenos.com.br/hc/pt-br/requests/2703161?content_type=request" TargetMode="External"/><Relationship Id="rId1124" Type="http://schemas.openxmlformats.org/officeDocument/2006/relationships/hyperlink" Target="https://portaldeservicos.pmenos.com.br/hc/pt-br/requests/2909642?content_type=request" TargetMode="External"/><Relationship Id="rId1331" Type="http://schemas.openxmlformats.org/officeDocument/2006/relationships/hyperlink" Target="https://portaldeservicos.pmenos.com.br/hc/pt-br/requests/3227781?content_type=request" TargetMode="External"/><Relationship Id="rId68" Type="http://schemas.openxmlformats.org/officeDocument/2006/relationships/hyperlink" Target="https://portaldeservicos.pmenos.com.br/hc/pt-br/requests/1614424" TargetMode="External"/><Relationship Id="rId1429" Type="http://schemas.openxmlformats.org/officeDocument/2006/relationships/hyperlink" Target="https://portaldeservicos.pmenos.com.br/hc/pt-br/requests/3268467?content_type=request" TargetMode="External"/><Relationship Id="rId1636" Type="http://schemas.openxmlformats.org/officeDocument/2006/relationships/hyperlink" Target="https://portaldeservicos.pmenos.com.br/hc/pt-br/requests/3384831?content_type=request" TargetMode="External"/><Relationship Id="rId284" Type="http://schemas.openxmlformats.org/officeDocument/2006/relationships/hyperlink" Target="https://portaldeservicos.pmenos.com.br/hc/pt-br/requests/1915951?content_type=request" TargetMode="External"/><Relationship Id="rId491" Type="http://schemas.openxmlformats.org/officeDocument/2006/relationships/hyperlink" Target="https://portaldeservicos.pmenos.com.br/hc/pt-br/requests/2131711?content_type=request" TargetMode="External"/><Relationship Id="rId144" Type="http://schemas.openxmlformats.org/officeDocument/2006/relationships/hyperlink" Target="https://portaldeservicos.pmenos.com.br/hc/pt-br/requests/1732528" TargetMode="External"/><Relationship Id="rId589" Type="http://schemas.openxmlformats.org/officeDocument/2006/relationships/hyperlink" Target="https://portaldeservicos.pmenos.com.br/hc/pt-br/requests/2237692?content_type=request" TargetMode="External"/><Relationship Id="rId796" Type="http://schemas.openxmlformats.org/officeDocument/2006/relationships/hyperlink" Target="https://portaldeservicos.pmenos.com.br/hc/pt-br/requests/2448532?content_type=request" TargetMode="External"/><Relationship Id="rId351" Type="http://schemas.openxmlformats.org/officeDocument/2006/relationships/hyperlink" Target="https://portaldeservicos.pmenos.com.br/hc/pt-br/requests/1977851?content_type=request" TargetMode="External"/><Relationship Id="rId449" Type="http://schemas.openxmlformats.org/officeDocument/2006/relationships/hyperlink" Target="https://portaldeservicos.pmenos.com.br/hc/pt-br/requests/2075197?content_type=request" TargetMode="External"/><Relationship Id="rId656" Type="http://schemas.openxmlformats.org/officeDocument/2006/relationships/hyperlink" Target="https://portaldeservicos.pmenos.com.br/hc/pt-br/requests/2267137?content_type=request" TargetMode="External"/><Relationship Id="rId863" Type="http://schemas.openxmlformats.org/officeDocument/2006/relationships/hyperlink" Target="https://portaldeservicos.pmenos.com.br/hc/pt-br/requests/2605160?content_type=request" TargetMode="External"/><Relationship Id="rId1079" Type="http://schemas.openxmlformats.org/officeDocument/2006/relationships/hyperlink" Target="https://portaldeservicos.pmenos.com.br/hc/pt-br/requests/2857992?content_type=request" TargetMode="External"/><Relationship Id="rId1286" Type="http://schemas.openxmlformats.org/officeDocument/2006/relationships/hyperlink" Target="https://portaldeservicos.pmenos.com.br/hc/pt-br/requests/3069600?content_type=request" TargetMode="External"/><Relationship Id="rId1493" Type="http://schemas.openxmlformats.org/officeDocument/2006/relationships/hyperlink" Target="https://portaldeservicos.pmenos.com.br/hc/pt-br/requests/3295387?content_type=request" TargetMode="External"/><Relationship Id="rId211" Type="http://schemas.openxmlformats.org/officeDocument/2006/relationships/hyperlink" Target="https://portaldeservicos.pmenos.com.br/hc/pt-br/requests/1816426?content_type=request" TargetMode="External"/><Relationship Id="rId309" Type="http://schemas.openxmlformats.org/officeDocument/2006/relationships/hyperlink" Target="https://portaldeservicos.pmenos.com.br/hc/pt-br/requests/1955650?content_type=request" TargetMode="External"/><Relationship Id="rId516" Type="http://schemas.openxmlformats.org/officeDocument/2006/relationships/hyperlink" Target="https://portaldeservicos.pmenos.com.br/hc/pt-br/requests/2148917?content_type=request" TargetMode="External"/><Relationship Id="rId1146" Type="http://schemas.openxmlformats.org/officeDocument/2006/relationships/hyperlink" Target="https://portaldeservicos.pmenos.com.br/hc/pt-br/requests/2955108?content_type=request" TargetMode="External"/><Relationship Id="rId723" Type="http://schemas.openxmlformats.org/officeDocument/2006/relationships/hyperlink" Target="https://portaldeservicos.pmenos.com.br/hc/pt-br/requests/2344182?content_type=request" TargetMode="External"/><Relationship Id="rId930" Type="http://schemas.openxmlformats.org/officeDocument/2006/relationships/hyperlink" Target="https://portaldeservicos.pmenos.com.br/hc/pt-br/requests/2662686?content_type=request" TargetMode="External"/><Relationship Id="rId1006" Type="http://schemas.openxmlformats.org/officeDocument/2006/relationships/hyperlink" Target="https://portaldeservicos.pmenos.com.br/hc/pt-br/requests/2790635?content_type=request" TargetMode="External"/><Relationship Id="rId1353" Type="http://schemas.openxmlformats.org/officeDocument/2006/relationships/hyperlink" Target="https://portaldeservicos.pmenos.com.br/hc/pt-br/requests/3232258?content_type=request" TargetMode="External"/><Relationship Id="rId1560" Type="http://schemas.openxmlformats.org/officeDocument/2006/relationships/hyperlink" Target="https://portaldeservicos.pmenos.com.br/hc/pt-br/requests/3338287?content_type=request" TargetMode="External"/><Relationship Id="rId1658" Type="http://schemas.openxmlformats.org/officeDocument/2006/relationships/hyperlink" Target="https://portaldeservicos.pmenos.com.br/hc/pt-br/requests/3386170?content_type=request" TargetMode="External"/><Relationship Id="rId1213" Type="http://schemas.openxmlformats.org/officeDocument/2006/relationships/hyperlink" Target="https://portaldeservicos.pmenos.com.br/hc/pt-br/requests/2984975?content_type=request" TargetMode="External"/><Relationship Id="rId1420" Type="http://schemas.openxmlformats.org/officeDocument/2006/relationships/hyperlink" Target="https://portaldeservicos.pmenos.com.br/hc/pt-br/requests/3268426?content_type=request" TargetMode="External"/><Relationship Id="rId1518" Type="http://schemas.openxmlformats.org/officeDocument/2006/relationships/hyperlink" Target="https://portaldeservicos.pmenos.com.br/hc/pt-br/requests/3302324?content_type=request" TargetMode="External"/><Relationship Id="rId17" Type="http://schemas.openxmlformats.org/officeDocument/2006/relationships/hyperlink" Target="https://portaldeservicos.pmenos.com.br/hc/pt-br/requests/1476125" TargetMode="External"/><Relationship Id="rId166" Type="http://schemas.openxmlformats.org/officeDocument/2006/relationships/hyperlink" Target="https://portaldeservicos.pmenos.com.br/hc/pt-br/requests/1779233" TargetMode="External"/><Relationship Id="rId373" Type="http://schemas.openxmlformats.org/officeDocument/2006/relationships/hyperlink" Target="https://portaldeservicos.pmenos.com.br/hc/pt-br/requests/1986981?content_type=request" TargetMode="External"/><Relationship Id="rId580" Type="http://schemas.openxmlformats.org/officeDocument/2006/relationships/hyperlink" Target="https://portaldeservicos.pmenos.com.br/hc/pt-br/requests/2229644?content_type=request" TargetMode="External"/><Relationship Id="rId1" Type="http://schemas.openxmlformats.org/officeDocument/2006/relationships/hyperlink" Target="https://portaldeservicos.pmenos.com.br/hc/pt-br/requests/1259888" TargetMode="External"/><Relationship Id="rId233" Type="http://schemas.openxmlformats.org/officeDocument/2006/relationships/hyperlink" Target="https://portaldeservicos.pmenos.com.br/hc/pt-br/requests/1844991?content_type=request" TargetMode="External"/><Relationship Id="rId440" Type="http://schemas.openxmlformats.org/officeDocument/2006/relationships/hyperlink" Target="https://portaldeservicos.pmenos.com.br/hc/pt-br/requests/2044890?content_type=request" TargetMode="External"/><Relationship Id="rId678" Type="http://schemas.openxmlformats.org/officeDocument/2006/relationships/hyperlink" Target="https://portaldeservicos.pmenos.com.br/hc/pt-br/requests/2298107?content_type=request" TargetMode="External"/><Relationship Id="rId885" Type="http://schemas.openxmlformats.org/officeDocument/2006/relationships/hyperlink" Target="https://portaldeservicos.pmenos.com.br/hc/pt-br/requests/2614913?content_type=request" TargetMode="External"/><Relationship Id="rId1070" Type="http://schemas.openxmlformats.org/officeDocument/2006/relationships/hyperlink" Target="https://portaldeservicos.pmenos.com.br/hc/pt-br/requests/2856904?content_type=request" TargetMode="External"/><Relationship Id="rId300" Type="http://schemas.openxmlformats.org/officeDocument/2006/relationships/hyperlink" Target="https://portaldeservicos.pmenos.com.br/hc/pt-br/requests/1945004?content_type=request" TargetMode="External"/><Relationship Id="rId538" Type="http://schemas.openxmlformats.org/officeDocument/2006/relationships/hyperlink" Target="https://portaldeservicos.pmenos.com.br/hc/pt-br/requests/2189920?content_type=request" TargetMode="External"/><Relationship Id="rId745" Type="http://schemas.openxmlformats.org/officeDocument/2006/relationships/hyperlink" Target="https://portaldeservicos.pmenos.com.br/hc/pt-br/requests/2357110?content_type=request" TargetMode="External"/><Relationship Id="rId952" Type="http://schemas.openxmlformats.org/officeDocument/2006/relationships/hyperlink" Target="https://portaldeservicos.pmenos.com.br/hc/pt-br/requests/2703616?content_type=request" TargetMode="External"/><Relationship Id="rId1168" Type="http://schemas.openxmlformats.org/officeDocument/2006/relationships/hyperlink" Target="https://portaldeservicos.pmenos.com.br/hc/pt-br/requests/2960361?content_type=request" TargetMode="External"/><Relationship Id="rId1375" Type="http://schemas.openxmlformats.org/officeDocument/2006/relationships/hyperlink" Target="https://portaldeservicos.pmenos.com.br/hc/pt-br/requests/3233640?content_type=request" TargetMode="External"/><Relationship Id="rId1582" Type="http://schemas.openxmlformats.org/officeDocument/2006/relationships/hyperlink" Target="https://portaldeservicos.pmenos.com.br/hc/pt-br/requests/3341174?content_type=request" TargetMode="External"/><Relationship Id="rId81" Type="http://schemas.openxmlformats.org/officeDocument/2006/relationships/hyperlink" Target="https://portaldeservicos.pmenos.com.br/hc/pt-br/requests/1628989" TargetMode="External"/><Relationship Id="rId605" Type="http://schemas.openxmlformats.org/officeDocument/2006/relationships/hyperlink" Target="https://portaldeservicos.pmenos.com.br/hc/pt-br/requests/2248958?content_type=request" TargetMode="External"/><Relationship Id="rId812" Type="http://schemas.openxmlformats.org/officeDocument/2006/relationships/hyperlink" Target="https://portaldeservicos.pmenos.com.br/hc/pt-br/requests/2488236?content_type=request" TargetMode="External"/><Relationship Id="rId1028" Type="http://schemas.openxmlformats.org/officeDocument/2006/relationships/hyperlink" Target="https://portaldeservicos.pmenos.com.br/hc/pt-br/requests/2809137?content_type=request" TargetMode="External"/><Relationship Id="rId1235" Type="http://schemas.openxmlformats.org/officeDocument/2006/relationships/hyperlink" Target="https://portaldeservicos.pmenos.com.br/hc/pt-br/requests/3027320?content_type=request" TargetMode="External"/><Relationship Id="rId1442" Type="http://schemas.openxmlformats.org/officeDocument/2006/relationships/hyperlink" Target="https://portaldeservicos.pmenos.com.br/hc/pt-br/requests/3274652?content_type=request" TargetMode="External"/><Relationship Id="rId1302" Type="http://schemas.openxmlformats.org/officeDocument/2006/relationships/hyperlink" Target="https://portaldeservicos.pmenos.com.br/hc/pt-br/requests/3077341?content_type=request" TargetMode="External"/><Relationship Id="rId39" Type="http://schemas.openxmlformats.org/officeDocument/2006/relationships/hyperlink" Target="https://portaldeservicos.pmenos.com.br/hc/pt-br/requests/1526683" TargetMode="External"/><Relationship Id="rId1607" Type="http://schemas.openxmlformats.org/officeDocument/2006/relationships/hyperlink" Target="https://portaldeservicos.pmenos.com.br/hc/pt-br/requests/3365473?content_type=request" TargetMode="External"/><Relationship Id="rId188" Type="http://schemas.openxmlformats.org/officeDocument/2006/relationships/hyperlink" Target="https://portaldeservicos.pmenos.com.br/hc/pt-br/requests/1800178?content_type=request" TargetMode="External"/><Relationship Id="rId395" Type="http://schemas.openxmlformats.org/officeDocument/2006/relationships/hyperlink" Target="https://portaldeservicos.pmenos.com.br/hc/pt-br/requests/1989231?content_type=request" TargetMode="External"/><Relationship Id="rId255" Type="http://schemas.openxmlformats.org/officeDocument/2006/relationships/hyperlink" Target="https://portaldeservicos.pmenos.com.br/hc/pt-br/requests/1891396?content_type=request" TargetMode="External"/><Relationship Id="rId462" Type="http://schemas.openxmlformats.org/officeDocument/2006/relationships/hyperlink" Target="https://portaldeservicos.pmenos.com.br/hc/pt-br/requests/2087983?content_type=request" TargetMode="External"/><Relationship Id="rId1092" Type="http://schemas.openxmlformats.org/officeDocument/2006/relationships/hyperlink" Target="https://portaldeservicos.pmenos.com.br/hc/pt-br/requests/2879668?content_type=request" TargetMode="External"/><Relationship Id="rId1397" Type="http://schemas.openxmlformats.org/officeDocument/2006/relationships/hyperlink" Target="https://portaldeservicos.pmenos.com.br/hc/pt-br/requests/3235520?content_type=request" TargetMode="External"/><Relationship Id="rId115" Type="http://schemas.openxmlformats.org/officeDocument/2006/relationships/hyperlink" Target="https://portaldeservicos.pmenos.com.br/hc/pt-br/requests/1661600" TargetMode="External"/><Relationship Id="rId322" Type="http://schemas.openxmlformats.org/officeDocument/2006/relationships/hyperlink" Target="https://portaldeservicos.pmenos.com.br/hc/pt-br/requests/1957588?content_type=request" TargetMode="External"/><Relationship Id="rId767" Type="http://schemas.openxmlformats.org/officeDocument/2006/relationships/hyperlink" Target="https://portaldeservicos.pmenos.com.br/hc/pt-br/requests/2398787?content_type=request" TargetMode="External"/><Relationship Id="rId974" Type="http://schemas.openxmlformats.org/officeDocument/2006/relationships/hyperlink" Target="https://portaldeservicos.pmenos.com.br/hc/pt-br/requests/2729245?content_type=request" TargetMode="External"/><Relationship Id="rId627" Type="http://schemas.openxmlformats.org/officeDocument/2006/relationships/hyperlink" Target="https://portaldeservicos.pmenos.com.br/hc/pt-br/requests/2252612?content_type=request" TargetMode="External"/><Relationship Id="rId834" Type="http://schemas.openxmlformats.org/officeDocument/2006/relationships/hyperlink" Target="https://portaldeservicos.pmenos.com.br/hc/pt-br/requests/2541883?content_type=request" TargetMode="External"/><Relationship Id="rId1257" Type="http://schemas.openxmlformats.org/officeDocument/2006/relationships/hyperlink" Target="https://portaldeservicos.pmenos.com.br/hc/pt-br/requests/3044744?content_type=request" TargetMode="External"/><Relationship Id="rId1464" Type="http://schemas.openxmlformats.org/officeDocument/2006/relationships/hyperlink" Target="https://portaldeservicos.pmenos.com.br/hc/pt-br/requests/3284962?content_type=request" TargetMode="External"/><Relationship Id="rId1671" Type="http://schemas.openxmlformats.org/officeDocument/2006/relationships/hyperlink" Target="https://portaldeservicos.pmenos.com.br/hc/pt-br/requests/3388655?content_type=request" TargetMode="External"/><Relationship Id="rId901" Type="http://schemas.openxmlformats.org/officeDocument/2006/relationships/hyperlink" Target="https://portaldeservicos.pmenos.com.br/hc/pt-br/requests/2644957?content_type=request" TargetMode="External"/><Relationship Id="rId1117" Type="http://schemas.openxmlformats.org/officeDocument/2006/relationships/hyperlink" Target="https://portaldeservicos.pmenos.com.br/hc/pt-br/requests/2897793?content_type=request" TargetMode="External"/><Relationship Id="rId1324" Type="http://schemas.openxmlformats.org/officeDocument/2006/relationships/hyperlink" Target="https://portaldeservicos.pmenos.com.br/hc/pt-br/requests/3227739?content_type=request" TargetMode="External"/><Relationship Id="rId1531" Type="http://schemas.openxmlformats.org/officeDocument/2006/relationships/hyperlink" Target="https://portaldeservicos.pmenos.com.br/hc/pt-br/requests/3312955?content_type=request" TargetMode="External"/><Relationship Id="rId30" Type="http://schemas.openxmlformats.org/officeDocument/2006/relationships/hyperlink" Target="https://portaldeservicos.pmenos.com.br/hc/pt-br/requests/1516110" TargetMode="External"/><Relationship Id="rId1629" Type="http://schemas.openxmlformats.org/officeDocument/2006/relationships/hyperlink" Target="https://portaldeservicos.pmenos.com.br/hc/pt-br/requests/3384798?content_type=request" TargetMode="External"/><Relationship Id="rId277" Type="http://schemas.openxmlformats.org/officeDocument/2006/relationships/hyperlink" Target="https://portaldeservicos.pmenos.com.br/hc/pt-br/requests/1908833?content_type=request" TargetMode="External"/><Relationship Id="rId484" Type="http://schemas.openxmlformats.org/officeDocument/2006/relationships/hyperlink" Target="https://portaldeservicos.pmenos.com.br/hc/pt-br/requests/2119997?content_type=request" TargetMode="External"/><Relationship Id="rId137" Type="http://schemas.openxmlformats.org/officeDocument/2006/relationships/hyperlink" Target="https://portaldeservicos.pmenos.com.br/hc/pt-br/requests/1731817" TargetMode="External"/><Relationship Id="rId344" Type="http://schemas.openxmlformats.org/officeDocument/2006/relationships/hyperlink" Target="https://portaldeservicos.pmenos.com.br/hc/pt-br/requests/1963069?content_type=request" TargetMode="External"/><Relationship Id="rId691" Type="http://schemas.openxmlformats.org/officeDocument/2006/relationships/hyperlink" Target="https://portaldeservicos.pmenos.com.br/hc/pt-br/requests/2307247?content_type=request" TargetMode="External"/><Relationship Id="rId789" Type="http://schemas.openxmlformats.org/officeDocument/2006/relationships/hyperlink" Target="https://portaldeservicos.pmenos.com.br/hc/pt-br/requests/2444398?content_type=request" TargetMode="External"/><Relationship Id="rId996" Type="http://schemas.openxmlformats.org/officeDocument/2006/relationships/hyperlink" Target="https://portaldeservicos.pmenos.com.br/hc/pt-br/requests/2761071?content_type=request" TargetMode="External"/><Relationship Id="rId551" Type="http://schemas.openxmlformats.org/officeDocument/2006/relationships/hyperlink" Target="https://portaldeservicos.pmenos.com.br/hc/pt-br/requests/2193434?content_type=request" TargetMode="External"/><Relationship Id="rId649" Type="http://schemas.openxmlformats.org/officeDocument/2006/relationships/hyperlink" Target="https://portaldeservicos.pmenos.com.br/hc/pt-br/requests/2263841?content_type=request" TargetMode="External"/><Relationship Id="rId856" Type="http://schemas.openxmlformats.org/officeDocument/2006/relationships/hyperlink" Target="https://portaldeservicos.pmenos.com.br/hc/pt-br/requests/2579778?content_type=request" TargetMode="External"/><Relationship Id="rId1181" Type="http://schemas.openxmlformats.org/officeDocument/2006/relationships/hyperlink" Target="https://portaldeservicos.pmenos.com.br/hc/pt-br/requests/2976135?content_type=request" TargetMode="External"/><Relationship Id="rId1279" Type="http://schemas.openxmlformats.org/officeDocument/2006/relationships/hyperlink" Target="https://portaldeservicos.pmenos.com.br/hc/pt-br/requests/3069557?content_type=request" TargetMode="External"/><Relationship Id="rId1486" Type="http://schemas.openxmlformats.org/officeDocument/2006/relationships/hyperlink" Target="https://portaldeservicos.pmenos.com.br/hc/pt-br/requests/3285111?content_type=request" TargetMode="External"/><Relationship Id="rId204" Type="http://schemas.openxmlformats.org/officeDocument/2006/relationships/hyperlink" Target="https://portaldeservicos.pmenos.com.br/hc/pt-br/requests/1811861?content_type=request" TargetMode="External"/><Relationship Id="rId411" Type="http://schemas.openxmlformats.org/officeDocument/2006/relationships/hyperlink" Target="https://portaldeservicos.pmenos.com.br/hc/pt-br/requests/2007083?content_type=request" TargetMode="External"/><Relationship Id="rId509" Type="http://schemas.openxmlformats.org/officeDocument/2006/relationships/hyperlink" Target="https://portaldeservicos.pmenos.com.br/hc/pt-br/requests/2139117?content_type=request" TargetMode="External"/><Relationship Id="rId1041" Type="http://schemas.openxmlformats.org/officeDocument/2006/relationships/hyperlink" Target="https://portaldeservicos.pmenos.com.br/hc/pt-br/requests/2840207?content_type=request" TargetMode="External"/><Relationship Id="rId1139" Type="http://schemas.openxmlformats.org/officeDocument/2006/relationships/hyperlink" Target="https://portaldeservicos.pmenos.com.br/hc/pt-br/requests/2927409?content_type=request" TargetMode="External"/><Relationship Id="rId1346" Type="http://schemas.openxmlformats.org/officeDocument/2006/relationships/hyperlink" Target="https://portaldeservicos.pmenos.com.br/hc/pt-br/requests/3232202?content_type=request" TargetMode="External"/><Relationship Id="rId716" Type="http://schemas.openxmlformats.org/officeDocument/2006/relationships/hyperlink" Target="https://portaldeservicos.pmenos.com.br/hc/pt-br/requests/2337654?content_type=request" TargetMode="External"/><Relationship Id="rId923" Type="http://schemas.openxmlformats.org/officeDocument/2006/relationships/hyperlink" Target="https://portaldeservicos.pmenos.com.br/hc/pt-br/requests/2662437?content_type=request" TargetMode="External"/><Relationship Id="rId1553" Type="http://schemas.openxmlformats.org/officeDocument/2006/relationships/hyperlink" Target="https://portaldeservicos.pmenos.com.br/hc/pt-br/requests/3332424?content_type=request" TargetMode="External"/><Relationship Id="rId52" Type="http://schemas.openxmlformats.org/officeDocument/2006/relationships/hyperlink" Target="https://portaldeservicos.pmenos.com.br/hc/pt-br/requests/1563184" TargetMode="External"/><Relationship Id="rId1206" Type="http://schemas.openxmlformats.org/officeDocument/2006/relationships/hyperlink" Target="https://portaldeservicos.pmenos.com.br/hc/pt-br/requests/2984911?content_type=request" TargetMode="External"/><Relationship Id="rId1413" Type="http://schemas.openxmlformats.org/officeDocument/2006/relationships/hyperlink" Target="https://portaldeservicos.pmenos.com.br/hc/pt-br/requests/3245171?content_type=request" TargetMode="External"/><Relationship Id="rId1620" Type="http://schemas.openxmlformats.org/officeDocument/2006/relationships/hyperlink" Target="https://portaldeservicos.pmenos.com.br/hc/pt-br/requests/3370053?content_type=request" TargetMode="External"/><Relationship Id="rId299" Type="http://schemas.openxmlformats.org/officeDocument/2006/relationships/hyperlink" Target="https://portaldeservicos.pmenos.com.br/hc/pt-br/requests/1944325?content_type=request" TargetMode="External"/><Relationship Id="rId159" Type="http://schemas.openxmlformats.org/officeDocument/2006/relationships/hyperlink" Target="https://portaldeservicos.pmenos.com.br/hc/pt-br/requests/1776994" TargetMode="External"/><Relationship Id="rId366" Type="http://schemas.openxmlformats.org/officeDocument/2006/relationships/hyperlink" Target="https://portaldeservicos.pmenos.com.br/hc/pt-br/requests/1979127?content_type=request" TargetMode="External"/><Relationship Id="rId573" Type="http://schemas.openxmlformats.org/officeDocument/2006/relationships/hyperlink" Target="https://portaldeservicos.pmenos.com.br/hc/pt-br/requests/2229155?content_type=request" TargetMode="External"/><Relationship Id="rId780" Type="http://schemas.openxmlformats.org/officeDocument/2006/relationships/hyperlink" Target="https://portaldeservicos.pmenos.com.br/hc/pt-br/requests/2424432?content_type=request" TargetMode="External"/><Relationship Id="rId226" Type="http://schemas.openxmlformats.org/officeDocument/2006/relationships/hyperlink" Target="https://portaldeservicos.pmenos.com.br/hc/pt-br/requests/1838737?content_type=request" TargetMode="External"/><Relationship Id="rId433" Type="http://schemas.openxmlformats.org/officeDocument/2006/relationships/hyperlink" Target="https://portaldeservicos.pmenos.com.br/hc/pt-br/requests/2040627?content_type=request" TargetMode="External"/><Relationship Id="rId878" Type="http://schemas.openxmlformats.org/officeDocument/2006/relationships/hyperlink" Target="https://portaldeservicos.pmenos.com.br/hc/pt-br/requests/2612881?content_type=request" TargetMode="External"/><Relationship Id="rId1063" Type="http://schemas.openxmlformats.org/officeDocument/2006/relationships/hyperlink" Target="https://portaldeservicos.pmenos.com.br/hc/pt-br/requests/2854118?content_type=request" TargetMode="External"/><Relationship Id="rId1270" Type="http://schemas.openxmlformats.org/officeDocument/2006/relationships/hyperlink" Target="https://portaldeservicos.pmenos.com.br/hc/pt-br/requests/3048959?content_type=request" TargetMode="External"/><Relationship Id="rId640" Type="http://schemas.openxmlformats.org/officeDocument/2006/relationships/hyperlink" Target="https://portaldeservicos.pmenos.com.br/hc/pt-br/requests/2256424?content_type=request" TargetMode="External"/><Relationship Id="rId738" Type="http://schemas.openxmlformats.org/officeDocument/2006/relationships/hyperlink" Target="https://portaldeservicos.pmenos.com.br/hc/pt-br/requests/2354293?content_type=request" TargetMode="External"/><Relationship Id="rId945" Type="http://schemas.openxmlformats.org/officeDocument/2006/relationships/hyperlink" Target="https://portaldeservicos.pmenos.com.br/hc/pt-br/requests/2703616?content_type=request" TargetMode="External"/><Relationship Id="rId1368" Type="http://schemas.openxmlformats.org/officeDocument/2006/relationships/hyperlink" Target="https://portaldeservicos.pmenos.com.br/hc/pt-br/requests/3233510?content_type=request" TargetMode="External"/><Relationship Id="rId1575" Type="http://schemas.openxmlformats.org/officeDocument/2006/relationships/hyperlink" Target="https://portaldeservicos.pmenos.com.br/hc/pt-br/requests/3340804?content_type=request" TargetMode="External"/><Relationship Id="rId74" Type="http://schemas.openxmlformats.org/officeDocument/2006/relationships/hyperlink" Target="https://portaldeservicos.pmenos.com.br/hc/pt-br/requests/1623336" TargetMode="External"/><Relationship Id="rId500" Type="http://schemas.openxmlformats.org/officeDocument/2006/relationships/hyperlink" Target="https://portaldeservicos.pmenos.com.br/hc/pt-br/requests/2135739?content_type=request" TargetMode="External"/><Relationship Id="rId805" Type="http://schemas.openxmlformats.org/officeDocument/2006/relationships/hyperlink" Target="https://portaldeservicos.pmenos.com.br/hc/pt-br/requests/2472809?content_type=request" TargetMode="External"/><Relationship Id="rId1130" Type="http://schemas.openxmlformats.org/officeDocument/2006/relationships/hyperlink" Target="https://portaldeservicos.pmenos.com.br/hc/pt-br/requests/2912913?content_type=request" TargetMode="External"/><Relationship Id="rId1228" Type="http://schemas.openxmlformats.org/officeDocument/2006/relationships/hyperlink" Target="https://portaldeservicos.pmenos.com.br/hc/pt-br/requests/3027269?content_type=request" TargetMode="External"/><Relationship Id="rId1435" Type="http://schemas.openxmlformats.org/officeDocument/2006/relationships/hyperlink" Target="https://portaldeservicos.pmenos.com.br/hc/pt-br/requests/3274606?content_type=request" TargetMode="External"/><Relationship Id="rId1642" Type="http://schemas.openxmlformats.org/officeDocument/2006/relationships/hyperlink" Target="https://portaldeservicos.pmenos.com.br/hc/pt-br/requests/3384867?content_type=request" TargetMode="External"/><Relationship Id="rId1502" Type="http://schemas.openxmlformats.org/officeDocument/2006/relationships/hyperlink" Target="https://portaldeservicos.pmenos.com.br/hc/pt-br/requests/3297649?content_type=request" TargetMode="External"/><Relationship Id="rId290" Type="http://schemas.openxmlformats.org/officeDocument/2006/relationships/hyperlink" Target="https://portaldeservicos.pmenos.com.br/hc/pt-br/requests/1929543?content_type=request" TargetMode="External"/><Relationship Id="rId388" Type="http://schemas.openxmlformats.org/officeDocument/2006/relationships/hyperlink" Target="https://portaldeservicos.pmenos.com.br/hc/pt-br/requests/1987498?content_type=request" TargetMode="External"/><Relationship Id="rId150" Type="http://schemas.openxmlformats.org/officeDocument/2006/relationships/hyperlink" Target="https://portaldeservicos.pmenos.com.br/hc/pt-br/requests/1744406" TargetMode="External"/><Relationship Id="rId595" Type="http://schemas.openxmlformats.org/officeDocument/2006/relationships/hyperlink" Target="https://portaldeservicos.pmenos.com.br/hc/pt-br/requests/2237692?content_type=request" TargetMode="External"/><Relationship Id="rId248" Type="http://schemas.openxmlformats.org/officeDocument/2006/relationships/hyperlink" Target="https://portaldeservicos.pmenos.com.br/hc/pt-br/requests/1859817?content_type=request" TargetMode="External"/><Relationship Id="rId455" Type="http://schemas.openxmlformats.org/officeDocument/2006/relationships/hyperlink" Target="https://portaldeservicos.pmenos.com.br/hc/pt-br/requests/2087575?content_type=request" TargetMode="External"/><Relationship Id="rId662" Type="http://schemas.openxmlformats.org/officeDocument/2006/relationships/hyperlink" Target="https://portaldeservicos.pmenos.com.br/hc/pt-br/requests/2275281?content_type=request" TargetMode="External"/><Relationship Id="rId1085" Type="http://schemas.openxmlformats.org/officeDocument/2006/relationships/hyperlink" Target="https://portaldeservicos.pmenos.com.br/hc/pt-br/requests/2863680?content_type=request" TargetMode="External"/><Relationship Id="rId1292" Type="http://schemas.openxmlformats.org/officeDocument/2006/relationships/hyperlink" Target="https://portaldeservicos.pmenos.com.br/hc/pt-br/requests/3076283?content_type=request" TargetMode="External"/><Relationship Id="rId108" Type="http://schemas.openxmlformats.org/officeDocument/2006/relationships/hyperlink" Target="https://portaldeservicos.pmenos.com.br/hc/pt-br/requests/1658521" TargetMode="External"/><Relationship Id="rId315" Type="http://schemas.openxmlformats.org/officeDocument/2006/relationships/hyperlink" Target="https://portaldeservicos.pmenos.com.br/hc/pt-br/requests/1956018?content_type=request" TargetMode="External"/><Relationship Id="rId522" Type="http://schemas.openxmlformats.org/officeDocument/2006/relationships/hyperlink" Target="https://portaldeservicos.pmenos.com.br/hc/pt-br/requests/2166749?content_type=request" TargetMode="External"/><Relationship Id="rId967" Type="http://schemas.openxmlformats.org/officeDocument/2006/relationships/hyperlink" Target="https://portaldeservicos.pmenos.com.br/hc/pt-br/requests/2705968?content_type=request" TargetMode="External"/><Relationship Id="rId1152" Type="http://schemas.openxmlformats.org/officeDocument/2006/relationships/hyperlink" Target="https://portaldeservicos.pmenos.com.br/hc/pt-br/requests/2960209?content_type=request" TargetMode="External"/><Relationship Id="rId1597" Type="http://schemas.openxmlformats.org/officeDocument/2006/relationships/hyperlink" Target="https://portaldeservicos.pmenos.com.br/hc/pt-br/requests/3365412?content_type=request" TargetMode="External"/><Relationship Id="rId96" Type="http://schemas.openxmlformats.org/officeDocument/2006/relationships/hyperlink" Target="https://portaldeservicos.pmenos.com.br/hc/pt-br/requests/1652219" TargetMode="External"/><Relationship Id="rId827" Type="http://schemas.openxmlformats.org/officeDocument/2006/relationships/hyperlink" Target="https://portaldeservicos.pmenos.com.br/hc/pt-br/requests/2536467?content_type=request" TargetMode="External"/><Relationship Id="rId1012" Type="http://schemas.openxmlformats.org/officeDocument/2006/relationships/hyperlink" Target="https://portaldeservicos.pmenos.com.br/hc/pt-br/requests/2790780?content_type=request" TargetMode="External"/><Relationship Id="rId1457" Type="http://schemas.openxmlformats.org/officeDocument/2006/relationships/hyperlink" Target="https://portaldeservicos.pmenos.com.br/hc/pt-br/requests/3279102?content_type=request" TargetMode="External"/><Relationship Id="rId1664" Type="http://schemas.openxmlformats.org/officeDocument/2006/relationships/hyperlink" Target="https://portaldeservicos.pmenos.com.br/hc/pt-br/requests/3386194?content_type=request" TargetMode="External"/><Relationship Id="rId1317" Type="http://schemas.openxmlformats.org/officeDocument/2006/relationships/hyperlink" Target="https://portaldeservicos.pmenos.com.br/hc/pt-br/requests/3221026?content_type=request" TargetMode="External"/><Relationship Id="rId1524" Type="http://schemas.openxmlformats.org/officeDocument/2006/relationships/hyperlink" Target="https://portaldeservicos.pmenos.com.br/hc/pt-br/requests/3302381?content_type=request" TargetMode="External"/><Relationship Id="rId23" Type="http://schemas.openxmlformats.org/officeDocument/2006/relationships/hyperlink" Target="https://portaldeservicos.pmenos.com.br/hc/pt-br/requests/1493628" TargetMode="External"/><Relationship Id="rId172" Type="http://schemas.openxmlformats.org/officeDocument/2006/relationships/hyperlink" Target="https://portaldeservicos.pmenos.com.br/hc/pt-br/requests/1780872?content_type=request" TargetMode="External"/><Relationship Id="rId477" Type="http://schemas.openxmlformats.org/officeDocument/2006/relationships/hyperlink" Target="https://portaldeservicos.pmenos.com.br/hc/pt-br/requests/2118879?content_type=request" TargetMode="External"/><Relationship Id="rId684" Type="http://schemas.openxmlformats.org/officeDocument/2006/relationships/hyperlink" Target="https://portaldeservicos.pmenos.com.br/hc/pt-br/requests/2307150?content_type=request" TargetMode="External"/><Relationship Id="rId337" Type="http://schemas.openxmlformats.org/officeDocument/2006/relationships/hyperlink" Target="https://portaldeservicos.pmenos.com.br/hc/pt-br/requests/1961619?content_type=request" TargetMode="External"/><Relationship Id="rId891" Type="http://schemas.openxmlformats.org/officeDocument/2006/relationships/hyperlink" Target="https://portaldeservicos.pmenos.com.br/hc/pt-br/requests/2614913?content_type=request" TargetMode="External"/><Relationship Id="rId989" Type="http://schemas.openxmlformats.org/officeDocument/2006/relationships/hyperlink" Target="https://portaldeservicos.pmenos.com.br/hc/pt-br/requests/2743499?content_type=request" TargetMode="External"/><Relationship Id="rId544" Type="http://schemas.openxmlformats.org/officeDocument/2006/relationships/hyperlink" Target="https://portaldeservicos.pmenos.com.br/hc/pt-br/requests/2190088?content_type=request" TargetMode="External"/><Relationship Id="rId751" Type="http://schemas.openxmlformats.org/officeDocument/2006/relationships/hyperlink" Target="https://portaldeservicos.pmenos.com.br/hc/pt-br/requests/2381702?content_type=request" TargetMode="External"/><Relationship Id="rId849" Type="http://schemas.openxmlformats.org/officeDocument/2006/relationships/hyperlink" Target="https://portaldeservicos.pmenos.com.br/hc/pt-br/requests/2550704?content_type=request" TargetMode="External"/><Relationship Id="rId1174" Type="http://schemas.openxmlformats.org/officeDocument/2006/relationships/hyperlink" Target="https://portaldeservicos.pmenos.com.br/hc/pt-br/requests/2971931?content_type=request" TargetMode="External"/><Relationship Id="rId1381" Type="http://schemas.openxmlformats.org/officeDocument/2006/relationships/hyperlink" Target="https://portaldeservicos.pmenos.com.br/hc/pt-br/requests/3235085?content_type=request" TargetMode="External"/><Relationship Id="rId1479" Type="http://schemas.openxmlformats.org/officeDocument/2006/relationships/hyperlink" Target="https://portaldeservicos.pmenos.com.br/hc/pt-br/requests/3285061?content_type=request" TargetMode="External"/><Relationship Id="rId1686" Type="http://schemas.openxmlformats.org/officeDocument/2006/relationships/hyperlink" Target="https://portaldeservicos.pmenos.com.br/hc/pt-br/requests/3398486?content_type=request" TargetMode="External"/><Relationship Id="rId404" Type="http://schemas.openxmlformats.org/officeDocument/2006/relationships/hyperlink" Target="https://portaldeservicos.pmenos.com.br/hc/pt-br/requests/2005752?content_type=request" TargetMode="External"/><Relationship Id="rId611" Type="http://schemas.openxmlformats.org/officeDocument/2006/relationships/hyperlink" Target="https://portaldeservicos.pmenos.com.br/hc/pt-br/requests/2252425?content_type=request" TargetMode="External"/><Relationship Id="rId1034" Type="http://schemas.openxmlformats.org/officeDocument/2006/relationships/hyperlink" Target="https://portaldeservicos.pmenos.com.br/hc/pt-br/requests/2839415?content_type=request" TargetMode="External"/><Relationship Id="rId1241" Type="http://schemas.openxmlformats.org/officeDocument/2006/relationships/hyperlink" Target="https://portaldeservicos.pmenos.com.br/hc/pt-br/requests/3034683?content_type=request" TargetMode="External"/><Relationship Id="rId1339" Type="http://schemas.openxmlformats.org/officeDocument/2006/relationships/hyperlink" Target="https://portaldeservicos.pmenos.com.br/hc/pt-br/requests/3232149?content_type=request" TargetMode="External"/><Relationship Id="rId709" Type="http://schemas.openxmlformats.org/officeDocument/2006/relationships/hyperlink" Target="https://portaldeservicos.pmenos.com.br/hc/pt-br/requests/2334882?content_type=request" TargetMode="External"/><Relationship Id="rId916" Type="http://schemas.openxmlformats.org/officeDocument/2006/relationships/hyperlink" Target="https://portaldeservicos.pmenos.com.br/hc/pt-br/requests/2656289?content_type=request" TargetMode="External"/><Relationship Id="rId1101" Type="http://schemas.openxmlformats.org/officeDocument/2006/relationships/hyperlink" Target="https://portaldeservicos.pmenos.com.br/hc/pt-br/requests/2881095?content_type=request" TargetMode="External"/><Relationship Id="rId1546" Type="http://schemas.openxmlformats.org/officeDocument/2006/relationships/hyperlink" Target="https://portaldeservicos.pmenos.com.br/hc/pt-br/requests/3327601?content_type=request" TargetMode="External"/><Relationship Id="rId45" Type="http://schemas.openxmlformats.org/officeDocument/2006/relationships/hyperlink" Target="https://portaldeservicos.pmenos.com.br/hc/pt-br/requests/1542402" TargetMode="External"/><Relationship Id="rId1406" Type="http://schemas.openxmlformats.org/officeDocument/2006/relationships/hyperlink" Target="https://portaldeservicos.pmenos.com.br/hc/pt-br/requests/3235582?content_type=request" TargetMode="External"/><Relationship Id="rId1613" Type="http://schemas.openxmlformats.org/officeDocument/2006/relationships/hyperlink" Target="https://portaldeservicos.pmenos.com.br/hc/pt-br/requests/3365497?content_type=request" TargetMode="External"/><Relationship Id="rId194" Type="http://schemas.openxmlformats.org/officeDocument/2006/relationships/hyperlink" Target="https://portaldeservicos.pmenos.com.br/hc/pt-br/requests/1807503?content_type=request" TargetMode="External"/><Relationship Id="rId261" Type="http://schemas.openxmlformats.org/officeDocument/2006/relationships/hyperlink" Target="https://portaldeservicos.pmenos.com.br/hc/pt-br/requests/1898410?content_type=request" TargetMode="External"/><Relationship Id="rId499" Type="http://schemas.openxmlformats.org/officeDocument/2006/relationships/hyperlink" Target="https://portaldeservicos.pmenos.com.br/hc/pt-br/requests/2135694?content_type=request" TargetMode="External"/><Relationship Id="rId359" Type="http://schemas.openxmlformats.org/officeDocument/2006/relationships/hyperlink" Target="https://portaldeservicos.pmenos.com.br/hc/pt-br/requests/1978834?content_type=request" TargetMode="External"/><Relationship Id="rId566" Type="http://schemas.openxmlformats.org/officeDocument/2006/relationships/hyperlink" Target="https://portaldeservicos.pmenos.com.br/hc/pt-br/requests/2224879?content_type=request" TargetMode="External"/><Relationship Id="rId773" Type="http://schemas.openxmlformats.org/officeDocument/2006/relationships/hyperlink" Target="https://portaldeservicos.pmenos.com.br/hc/pt-br/requests/2401742?content_type=request" TargetMode="External"/><Relationship Id="rId1196" Type="http://schemas.openxmlformats.org/officeDocument/2006/relationships/hyperlink" Target="https://portaldeservicos.pmenos.com.br/hc/pt-br/requests/2979760?content_type=request" TargetMode="External"/><Relationship Id="rId121" Type="http://schemas.openxmlformats.org/officeDocument/2006/relationships/hyperlink" Target="https://portaldeservicos.pmenos.com.br/hc/pt-br/requests/1682247" TargetMode="External"/><Relationship Id="rId219" Type="http://schemas.openxmlformats.org/officeDocument/2006/relationships/hyperlink" Target="https://portaldeservicos.pmenos.com.br/hc/pt-br/requests/1822975?content_type=request" TargetMode="External"/><Relationship Id="rId426" Type="http://schemas.openxmlformats.org/officeDocument/2006/relationships/hyperlink" Target="https://portaldeservicos.pmenos.com.br/hc/pt-br/requests/2032005?content_type=request" TargetMode="External"/><Relationship Id="rId633" Type="http://schemas.openxmlformats.org/officeDocument/2006/relationships/hyperlink" Target="https://portaldeservicos.pmenos.com.br/hc/pt-br/requests/2252612?content_type=request" TargetMode="External"/><Relationship Id="rId980" Type="http://schemas.openxmlformats.org/officeDocument/2006/relationships/hyperlink" Target="https://portaldeservicos.pmenos.com.br/hc/pt-br/requests/2733870?content_type=request" TargetMode="External"/><Relationship Id="rId1056" Type="http://schemas.openxmlformats.org/officeDocument/2006/relationships/hyperlink" Target="https://portaldeservicos.pmenos.com.br/hc/pt-br/requests/2853955?content_type=request" TargetMode="External"/><Relationship Id="rId1263" Type="http://schemas.openxmlformats.org/officeDocument/2006/relationships/hyperlink" Target="https://portaldeservicos.pmenos.com.br/hc/pt-br/requests/3048722?content_type=request" TargetMode="External"/><Relationship Id="rId840" Type="http://schemas.openxmlformats.org/officeDocument/2006/relationships/hyperlink" Target="https://portaldeservicos.pmenos.com.br/hc/pt-br/requests/2542717?content_type=request" TargetMode="External"/><Relationship Id="rId938" Type="http://schemas.openxmlformats.org/officeDocument/2006/relationships/hyperlink" Target="https://portaldeservicos.pmenos.com.br/hc/pt-br/requests/2702972?content_type=request" TargetMode="External"/><Relationship Id="rId1470" Type="http://schemas.openxmlformats.org/officeDocument/2006/relationships/hyperlink" Target="https://portaldeservicos.pmenos.com.br/hc/pt-br/requests/3284994?content_type=request" TargetMode="External"/><Relationship Id="rId1568" Type="http://schemas.openxmlformats.org/officeDocument/2006/relationships/hyperlink" Target="https://portaldeservicos.pmenos.com.br/hc/pt-br/requests/3340316?content_type=request" TargetMode="External"/><Relationship Id="rId67" Type="http://schemas.openxmlformats.org/officeDocument/2006/relationships/hyperlink" Target="https://portaldeservicos.pmenos.com.br/hc/pt-br/requests/1614394" TargetMode="External"/><Relationship Id="rId700" Type="http://schemas.openxmlformats.org/officeDocument/2006/relationships/hyperlink" Target="https://portaldeservicos.pmenos.com.br/hc/pt-br/requests/2310433?content_type=request" TargetMode="External"/><Relationship Id="rId1123" Type="http://schemas.openxmlformats.org/officeDocument/2006/relationships/hyperlink" Target="https://portaldeservicos.pmenos.com.br/hc/pt-br/requests/2909503?content_type=request" TargetMode="External"/><Relationship Id="rId1330" Type="http://schemas.openxmlformats.org/officeDocument/2006/relationships/hyperlink" Target="https://portaldeservicos.pmenos.com.br/hc/pt-br/requests/3227773?content_type=request" TargetMode="External"/><Relationship Id="rId1428" Type="http://schemas.openxmlformats.org/officeDocument/2006/relationships/hyperlink" Target="https://portaldeservicos.pmenos.com.br/hc/pt-br/requests/3268463?content_type=request" TargetMode="External"/><Relationship Id="rId1635" Type="http://schemas.openxmlformats.org/officeDocument/2006/relationships/hyperlink" Target="https://portaldeservicos.pmenos.com.br/hc/pt-br/requests/3384822?content_type=request" TargetMode="External"/><Relationship Id="rId283" Type="http://schemas.openxmlformats.org/officeDocument/2006/relationships/hyperlink" Target="https://portaldeservicos.pmenos.com.br/hc/pt-br/requests/1914363?content_type=request" TargetMode="External"/><Relationship Id="rId490" Type="http://schemas.openxmlformats.org/officeDocument/2006/relationships/hyperlink" Target="https://portaldeservicos.pmenos.com.br/hc/pt-br/requests/2131643?content_type=request" TargetMode="External"/><Relationship Id="rId143" Type="http://schemas.openxmlformats.org/officeDocument/2006/relationships/hyperlink" Target="https://portaldeservicos.pmenos.com.br/hc/pt-br/requests/1732564" TargetMode="External"/><Relationship Id="rId350" Type="http://schemas.openxmlformats.org/officeDocument/2006/relationships/hyperlink" Target="https://portaldeservicos.pmenos.com.br/hc/pt-br/requests/1977837?content_type=request" TargetMode="External"/><Relationship Id="rId588" Type="http://schemas.openxmlformats.org/officeDocument/2006/relationships/hyperlink" Target="https://portaldeservicos.pmenos.com.br/hc/pt-br/requests/2237692?content_type=request" TargetMode="External"/><Relationship Id="rId795" Type="http://schemas.openxmlformats.org/officeDocument/2006/relationships/hyperlink" Target="https://portaldeservicos.pmenos.com.br/hc/pt-br/requests/2448502?content_type=request" TargetMode="External"/><Relationship Id="rId9" Type="http://schemas.openxmlformats.org/officeDocument/2006/relationships/hyperlink" Target="https://portaldeservicos.pmenos.com.br/hc/pt-br/requests/1469778" TargetMode="External"/><Relationship Id="rId210" Type="http://schemas.openxmlformats.org/officeDocument/2006/relationships/hyperlink" Target="https://portaldeservicos.pmenos.com.br/hc/pt-br/requests/1816374?content_type=request" TargetMode="External"/><Relationship Id="rId448" Type="http://schemas.openxmlformats.org/officeDocument/2006/relationships/hyperlink" Target="https://portaldeservicos.pmenos.com.br/hc/pt-br/requests/2074834?content_type=request" TargetMode="External"/><Relationship Id="rId655" Type="http://schemas.openxmlformats.org/officeDocument/2006/relationships/hyperlink" Target="https://portaldeservicos.pmenos.com.br/hc/pt-br/requests/2267137?content_type=request" TargetMode="External"/><Relationship Id="rId862" Type="http://schemas.openxmlformats.org/officeDocument/2006/relationships/hyperlink" Target="https://portaldeservicos.pmenos.com.br/hc/pt-br/requests/2605160?content_type=request" TargetMode="External"/><Relationship Id="rId1078" Type="http://schemas.openxmlformats.org/officeDocument/2006/relationships/hyperlink" Target="https://portaldeservicos.pmenos.com.br/hc/pt-br/requests/2857983?content_type=request" TargetMode="External"/><Relationship Id="rId1285" Type="http://schemas.openxmlformats.org/officeDocument/2006/relationships/hyperlink" Target="https://portaldeservicos.pmenos.com.br/hc/pt-br/requests/3069594?content_type=request" TargetMode="External"/><Relationship Id="rId1492" Type="http://schemas.openxmlformats.org/officeDocument/2006/relationships/hyperlink" Target="https://portaldeservicos.pmenos.com.br/hc/pt-br/requests/3295384?content_type=request" TargetMode="External"/><Relationship Id="rId308" Type="http://schemas.openxmlformats.org/officeDocument/2006/relationships/hyperlink" Target="https://portaldeservicos.pmenos.com.br/hc/pt-br/requests/1955407?content_type=request" TargetMode="External"/><Relationship Id="rId515" Type="http://schemas.openxmlformats.org/officeDocument/2006/relationships/hyperlink" Target="https://portaldeservicos.pmenos.com.br/hc/pt-br/requests/2148903?content_type=request" TargetMode="External"/><Relationship Id="rId722" Type="http://schemas.openxmlformats.org/officeDocument/2006/relationships/hyperlink" Target="https://portaldeservicos.pmenos.com.br/hc/pt-br/requests/2343344?content_type=request" TargetMode="External"/><Relationship Id="rId1145" Type="http://schemas.openxmlformats.org/officeDocument/2006/relationships/hyperlink" Target="https://portaldeservicos.pmenos.com.br/hc/pt-br/requests/2947302?content_type=request" TargetMode="External"/><Relationship Id="rId1352" Type="http://schemas.openxmlformats.org/officeDocument/2006/relationships/hyperlink" Target="https://portaldeservicos.pmenos.com.br/hc/pt-br/requests/3232248?content_type=request" TargetMode="External"/><Relationship Id="rId89" Type="http://schemas.openxmlformats.org/officeDocument/2006/relationships/hyperlink" Target="https://portaldeservicos.pmenos.com.br/hc/pt-br/requests/1637764" TargetMode="External"/><Relationship Id="rId1005" Type="http://schemas.openxmlformats.org/officeDocument/2006/relationships/hyperlink" Target="https://portaldeservicos.pmenos.com.br/hc/pt-br/requests/2790630?content_type=request" TargetMode="External"/><Relationship Id="rId1212" Type="http://schemas.openxmlformats.org/officeDocument/2006/relationships/hyperlink" Target="https://portaldeservicos.pmenos.com.br/hc/pt-br/requests/2984966?content_type=request" TargetMode="External"/><Relationship Id="rId1657" Type="http://schemas.openxmlformats.org/officeDocument/2006/relationships/hyperlink" Target="https://portaldeservicos.pmenos.com.br/hc/pt-br/requests/3386166?content_type=request" TargetMode="External"/><Relationship Id="rId1517" Type="http://schemas.openxmlformats.org/officeDocument/2006/relationships/hyperlink" Target="https://portaldeservicos.pmenos.com.br/hc/pt-br/requests/3302311?content_type=request" TargetMode="External"/><Relationship Id="rId16" Type="http://schemas.openxmlformats.org/officeDocument/2006/relationships/hyperlink" Target="https://portaldeservicos.pmenos.com.br/hc/pt-br/requests/1472065" TargetMode="External"/><Relationship Id="rId165" Type="http://schemas.openxmlformats.org/officeDocument/2006/relationships/hyperlink" Target="https://portaldeservicos.pmenos.com.br/hc/pt-br/requests/1779180" TargetMode="External"/><Relationship Id="rId372" Type="http://schemas.openxmlformats.org/officeDocument/2006/relationships/hyperlink" Target="https://portaldeservicos.pmenos.com.br/hc/pt-br/requests/1986887?content_type=request" TargetMode="External"/><Relationship Id="rId677" Type="http://schemas.openxmlformats.org/officeDocument/2006/relationships/hyperlink" Target="https://portaldeservicos.pmenos.com.br/hc/pt-br/requests/2298079?content_type=request" TargetMode="External"/><Relationship Id="rId232" Type="http://schemas.openxmlformats.org/officeDocument/2006/relationships/hyperlink" Target="https://portaldeservicos.pmenos.com.br/hc/pt-br/requests/1844745?content_type=request" TargetMode="External"/><Relationship Id="rId884" Type="http://schemas.openxmlformats.org/officeDocument/2006/relationships/hyperlink" Target="https://portaldeservicos.pmenos.com.br/hc/pt-br/requests/2614913?content_type=reques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deservicos.pmenos.com.br/hc/pt-br/requests/1144710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financeiro@kpi.adm.br" TargetMode="External"/><Relationship Id="rId13" Type="http://schemas.openxmlformats.org/officeDocument/2006/relationships/hyperlink" Target="mailto:nfe@alvok.com.br" TargetMode="External"/><Relationship Id="rId18" Type="http://schemas.openxmlformats.org/officeDocument/2006/relationships/hyperlink" Target="mailto:nfe@alvok.com.br" TargetMode="External"/><Relationship Id="rId26" Type="http://schemas.openxmlformats.org/officeDocument/2006/relationships/hyperlink" Target="mailto:maurapenteado@cpenteado.com.br" TargetMode="External"/><Relationship Id="rId3" Type="http://schemas.openxmlformats.org/officeDocument/2006/relationships/hyperlink" Target="mailto:gm@gmeloengenharia.com" TargetMode="External"/><Relationship Id="rId21" Type="http://schemas.openxmlformats.org/officeDocument/2006/relationships/hyperlink" Target="mailto:nfe@alvok.com.br" TargetMode="External"/><Relationship Id="rId7" Type="http://schemas.openxmlformats.org/officeDocument/2006/relationships/hyperlink" Target="mailto:financeiro@chiancaconstrucoes.com.br" TargetMode="External"/><Relationship Id="rId12" Type="http://schemas.openxmlformats.org/officeDocument/2006/relationships/hyperlink" Target="mailto:nfe@alvok.com.br" TargetMode="External"/><Relationship Id="rId17" Type="http://schemas.openxmlformats.org/officeDocument/2006/relationships/hyperlink" Target="mailto:nfe@alvok.com.br" TargetMode="External"/><Relationship Id="rId25" Type="http://schemas.openxmlformats.org/officeDocument/2006/relationships/hyperlink" Target="mailto:michele.lopes@awlplanorc.com.br;gilmar.ferreira@awlplanorc.com.br;paulo.guimaraes@awlplanorc.com.br" TargetMode="External"/><Relationship Id="rId2" Type="http://schemas.openxmlformats.org/officeDocument/2006/relationships/hyperlink" Target="mailto:engenhariacarmeli@gmail.com" TargetMode="External"/><Relationship Id="rId16" Type="http://schemas.openxmlformats.org/officeDocument/2006/relationships/hyperlink" Target="mailto:nfe@alvok.com.br" TargetMode="External"/><Relationship Id="rId20" Type="http://schemas.openxmlformats.org/officeDocument/2006/relationships/hyperlink" Target="mailto:nfe@alvok.com.br" TargetMode="External"/><Relationship Id="rId1" Type="http://schemas.openxmlformats.org/officeDocument/2006/relationships/hyperlink" Target="mailto:contato@criharengenharia.com" TargetMode="External"/><Relationship Id="rId6" Type="http://schemas.openxmlformats.org/officeDocument/2006/relationships/hyperlink" Target="mailto:adm@proneon.com.br" TargetMode="External"/><Relationship Id="rId11" Type="http://schemas.openxmlformats.org/officeDocument/2006/relationships/hyperlink" Target="mailto:financeiro@equilibraengenharia.com.br" TargetMode="External"/><Relationship Id="rId24" Type="http://schemas.openxmlformats.org/officeDocument/2006/relationships/hyperlink" Target="mailto:etec.tecnicasconstrutivas@gmail.com" TargetMode="External"/><Relationship Id="rId5" Type="http://schemas.openxmlformats.org/officeDocument/2006/relationships/hyperlink" Target="mailto:financeiro@planac.eng.br" TargetMode="External"/><Relationship Id="rId15" Type="http://schemas.openxmlformats.org/officeDocument/2006/relationships/hyperlink" Target="mailto:nfe@alvok.com.br" TargetMode="External"/><Relationship Id="rId23" Type="http://schemas.openxmlformats.org/officeDocument/2006/relationships/hyperlink" Target="mailto:nfe@alvok.com.br" TargetMode="External"/><Relationship Id="rId10" Type="http://schemas.openxmlformats.org/officeDocument/2006/relationships/hyperlink" Target="mailto:fabiana@protsun.com.br" TargetMode="External"/><Relationship Id="rId19" Type="http://schemas.openxmlformats.org/officeDocument/2006/relationships/hyperlink" Target="mailto:nfe@alvok.com.br" TargetMode="External"/><Relationship Id="rId4" Type="http://schemas.openxmlformats.org/officeDocument/2006/relationships/hyperlink" Target="mailto:dwaarnaldo@gmail.com" TargetMode="External"/><Relationship Id="rId9" Type="http://schemas.openxmlformats.org/officeDocument/2006/relationships/hyperlink" Target="mailto:ester.lumicenter@outlook.com" TargetMode="External"/><Relationship Id="rId14" Type="http://schemas.openxmlformats.org/officeDocument/2006/relationships/hyperlink" Target="mailto:nfe@alvok.com.br" TargetMode="External"/><Relationship Id="rId22" Type="http://schemas.openxmlformats.org/officeDocument/2006/relationships/hyperlink" Target="mailto:nfe@alvok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A4EF-C7A9-485C-B495-17739BA09B01}">
  <sheetPr codeName="Planilha3">
    <tabColor rgb="FF002060"/>
  </sheetPr>
  <dimension ref="A1:Y123"/>
  <sheetViews>
    <sheetView showGridLines="0" topLeftCell="F1" zoomScale="70" zoomScaleNormal="80" workbookViewId="0">
      <selection activeCell="L1" sqref="L1:L1048576"/>
    </sheetView>
  </sheetViews>
  <sheetFormatPr defaultRowHeight="14.5"/>
  <cols>
    <col min="1" max="1" width="9.453125" style="1" customWidth="1"/>
    <col min="2" max="2" width="21.1796875" style="1" customWidth="1"/>
    <col min="3" max="3" width="21.54296875" style="1" bestFit="1" customWidth="1"/>
    <col min="4" max="4" width="18.26953125" style="1" bestFit="1" customWidth="1"/>
    <col min="5" max="5" width="20.453125" style="1" bestFit="1" customWidth="1"/>
    <col min="6" max="6" width="19.1796875" style="1" bestFit="1" customWidth="1"/>
    <col min="7" max="7" width="30.54296875" style="1" bestFit="1" customWidth="1"/>
    <col min="8" max="8" width="11.453125" style="1" bestFit="1" customWidth="1"/>
    <col min="9" max="9" width="18.54296875" style="1" bestFit="1" customWidth="1"/>
    <col min="10" max="10" width="19.7265625" style="1" bestFit="1" customWidth="1"/>
    <col min="11" max="11" width="18.54296875" style="1" bestFit="1" customWidth="1"/>
    <col min="12" max="12" width="17" style="3" bestFit="1" customWidth="1"/>
    <col min="13" max="13" width="19.7265625" style="1" bestFit="1" customWidth="1"/>
    <col min="14" max="14" width="13.26953125" style="1" bestFit="1" customWidth="1"/>
    <col min="15" max="15" width="16.81640625" bestFit="1" customWidth="1"/>
    <col min="16" max="16" width="18.26953125" bestFit="1" customWidth="1"/>
    <col min="17" max="17" width="16.26953125" bestFit="1" customWidth="1"/>
    <col min="18" max="18" width="11.26953125" bestFit="1" customWidth="1"/>
    <col min="19" max="19" width="23.26953125" bestFit="1" customWidth="1"/>
    <col min="20" max="20" width="21.81640625" style="1" bestFit="1" customWidth="1"/>
    <col min="21" max="21" width="9.54296875" bestFit="1" customWidth="1"/>
    <col min="22" max="22" width="14.453125" bestFit="1" customWidth="1"/>
    <col min="23" max="23" width="12.7265625" bestFit="1" customWidth="1"/>
    <col min="25" max="25" width="13" bestFit="1" customWidth="1"/>
  </cols>
  <sheetData>
    <row r="1" spans="1: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30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/>
      <c r="V1" s="4"/>
      <c r="W1" s="4"/>
      <c r="Y1" s="4"/>
    </row>
    <row r="2" spans="1:25">
      <c r="B2" s="1">
        <v>56</v>
      </c>
      <c r="C2" s="34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603700</v>
      </c>
      <c r="K2" s="1">
        <v>10020172</v>
      </c>
      <c r="L2" s="3">
        <v>1800</v>
      </c>
      <c r="M2" s="1" t="s">
        <v>27</v>
      </c>
      <c r="Q2" s="1"/>
      <c r="R2" s="1"/>
      <c r="S2" s="1"/>
      <c r="T2" s="12">
        <v>45677</v>
      </c>
      <c r="U2" s="1"/>
    </row>
    <row r="3" spans="1:25">
      <c r="B3" s="1">
        <v>56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>
        <v>603700</v>
      </c>
      <c r="K3" s="1">
        <v>10020172</v>
      </c>
      <c r="L3" s="3">
        <v>4015</v>
      </c>
      <c r="M3" s="1" t="s">
        <v>27</v>
      </c>
      <c r="Q3" s="1"/>
      <c r="R3" s="1"/>
      <c r="S3" s="1"/>
      <c r="T3" s="12">
        <v>45677</v>
      </c>
      <c r="U3" s="1"/>
    </row>
    <row r="4" spans="1:25">
      <c r="B4" s="1">
        <v>513</v>
      </c>
      <c r="C4" s="1" t="s">
        <v>28</v>
      </c>
      <c r="D4" s="1" t="s">
        <v>29</v>
      </c>
      <c r="E4" s="1" t="s">
        <v>30</v>
      </c>
      <c r="F4" s="1" t="s">
        <v>23</v>
      </c>
      <c r="G4" s="1" t="s">
        <v>24</v>
      </c>
      <c r="H4" s="1">
        <v>5431</v>
      </c>
      <c r="I4" s="1" t="s">
        <v>26</v>
      </c>
      <c r="J4" s="1">
        <v>603320</v>
      </c>
      <c r="K4" s="1">
        <v>10020213</v>
      </c>
      <c r="L4" s="3">
        <v>2000</v>
      </c>
      <c r="M4" s="1" t="s">
        <v>27</v>
      </c>
      <c r="Q4" s="5"/>
      <c r="R4" s="5"/>
      <c r="S4" s="5"/>
      <c r="T4" s="12">
        <v>45677</v>
      </c>
      <c r="U4" s="1"/>
    </row>
    <row r="5" spans="1:25">
      <c r="B5" s="1">
        <v>513</v>
      </c>
      <c r="C5" s="1" t="s">
        <v>28</v>
      </c>
      <c r="D5" s="1" t="s">
        <v>29</v>
      </c>
      <c r="E5" s="1" t="s">
        <v>30</v>
      </c>
      <c r="F5" s="1" t="s">
        <v>23</v>
      </c>
      <c r="G5" s="1" t="s">
        <v>24</v>
      </c>
      <c r="H5" s="1">
        <v>5432</v>
      </c>
      <c r="I5" s="1" t="s">
        <v>26</v>
      </c>
      <c r="J5" s="1">
        <v>603320</v>
      </c>
      <c r="K5" s="1">
        <v>10020214</v>
      </c>
      <c r="L5" s="3">
        <v>18800</v>
      </c>
      <c r="M5" s="1" t="s">
        <v>27</v>
      </c>
      <c r="T5" s="12">
        <v>45677</v>
      </c>
    </row>
    <row r="6" spans="1:25">
      <c r="B6" s="1">
        <v>1372</v>
      </c>
      <c r="C6" s="1" t="s">
        <v>31</v>
      </c>
      <c r="D6" s="1" t="s">
        <v>32</v>
      </c>
      <c r="E6" s="1" t="s">
        <v>22</v>
      </c>
      <c r="F6" s="1" t="s">
        <v>23</v>
      </c>
      <c r="G6" s="1" t="s">
        <v>24</v>
      </c>
      <c r="H6" s="1">
        <v>5445</v>
      </c>
      <c r="I6" s="1" t="s">
        <v>26</v>
      </c>
      <c r="J6" s="1">
        <v>603125</v>
      </c>
      <c r="K6" s="1">
        <v>10020215</v>
      </c>
      <c r="L6" s="3">
        <v>1800</v>
      </c>
      <c r="M6" s="1" t="s">
        <v>27</v>
      </c>
      <c r="T6" s="12">
        <v>45677</v>
      </c>
    </row>
    <row r="7" spans="1:25">
      <c r="B7" s="1">
        <v>1372</v>
      </c>
      <c r="C7" s="1" t="s">
        <v>31</v>
      </c>
      <c r="D7" s="1" t="s">
        <v>32</v>
      </c>
      <c r="E7" s="1" t="s">
        <v>22</v>
      </c>
      <c r="F7" s="1" t="s">
        <v>23</v>
      </c>
      <c r="G7" s="1" t="s">
        <v>24</v>
      </c>
      <c r="H7" s="1">
        <v>5446</v>
      </c>
      <c r="I7" s="1" t="s">
        <v>26</v>
      </c>
      <c r="J7" s="1">
        <v>603125</v>
      </c>
      <c r="K7" s="1">
        <v>10020216</v>
      </c>
      <c r="L7" s="3">
        <v>4015</v>
      </c>
      <c r="M7" s="1" t="s">
        <v>27</v>
      </c>
      <c r="T7" s="12">
        <v>45677</v>
      </c>
    </row>
    <row r="8" spans="1:25">
      <c r="B8" s="1">
        <v>1372</v>
      </c>
      <c r="C8" s="1" t="s">
        <v>31</v>
      </c>
      <c r="D8" s="1" t="s">
        <v>32</v>
      </c>
      <c r="E8" s="1" t="s">
        <v>22</v>
      </c>
      <c r="F8" s="1" t="s">
        <v>23</v>
      </c>
      <c r="G8" s="1" t="s">
        <v>24</v>
      </c>
      <c r="H8" s="1">
        <v>5447</v>
      </c>
      <c r="I8" s="1" t="s">
        <v>26</v>
      </c>
      <c r="J8" s="1">
        <v>603125</v>
      </c>
      <c r="K8" s="1">
        <v>10020217</v>
      </c>
      <c r="L8" s="3">
        <v>10350</v>
      </c>
      <c r="M8" s="1" t="s">
        <v>27</v>
      </c>
      <c r="T8" s="12">
        <v>45677</v>
      </c>
    </row>
    <row r="9" spans="1:25">
      <c r="B9" s="1">
        <v>1432</v>
      </c>
      <c r="C9" s="1" t="s">
        <v>33</v>
      </c>
      <c r="D9" s="1" t="s">
        <v>34</v>
      </c>
      <c r="E9" s="1" t="s">
        <v>22</v>
      </c>
      <c r="F9" s="1" t="s">
        <v>23</v>
      </c>
      <c r="G9" s="1" t="s">
        <v>24</v>
      </c>
      <c r="H9" s="1">
        <v>5442</v>
      </c>
      <c r="I9" s="1" t="s">
        <v>26</v>
      </c>
      <c r="J9" s="1">
        <v>603254</v>
      </c>
      <c r="K9" s="1">
        <v>10020218</v>
      </c>
      <c r="L9" s="3">
        <v>1800</v>
      </c>
      <c r="M9" s="1" t="s">
        <v>27</v>
      </c>
      <c r="T9" s="12">
        <v>45677</v>
      </c>
    </row>
    <row r="10" spans="1:25">
      <c r="B10" s="1">
        <v>1432</v>
      </c>
      <c r="C10" s="1" t="s">
        <v>33</v>
      </c>
      <c r="D10" s="1" t="s">
        <v>34</v>
      </c>
      <c r="E10" s="1" t="s">
        <v>22</v>
      </c>
      <c r="F10" s="1" t="s">
        <v>23</v>
      </c>
      <c r="G10" s="1" t="s">
        <v>24</v>
      </c>
      <c r="H10" s="1">
        <v>5443</v>
      </c>
      <c r="I10" s="1" t="s">
        <v>26</v>
      </c>
      <c r="J10" s="1">
        <v>603254</v>
      </c>
      <c r="K10" s="1">
        <v>10020219</v>
      </c>
      <c r="L10" s="3">
        <v>4015</v>
      </c>
      <c r="M10" s="1" t="s">
        <v>27</v>
      </c>
      <c r="T10" s="12">
        <v>45677</v>
      </c>
    </row>
    <row r="11" spans="1:25">
      <c r="B11" s="1">
        <v>1432</v>
      </c>
      <c r="C11" s="1" t="s">
        <v>33</v>
      </c>
      <c r="D11" s="1" t="s">
        <v>34</v>
      </c>
      <c r="E11" s="1" t="s">
        <v>22</v>
      </c>
      <c r="F11" s="1" t="s">
        <v>23</v>
      </c>
      <c r="G11" s="1" t="s">
        <v>24</v>
      </c>
      <c r="H11" s="1">
        <v>5444</v>
      </c>
      <c r="I11" s="1" t="s">
        <v>26</v>
      </c>
      <c r="J11" s="1">
        <v>603254</v>
      </c>
      <c r="K11" s="1">
        <v>10020230</v>
      </c>
      <c r="L11" s="3">
        <v>12500</v>
      </c>
      <c r="M11" s="1" t="s">
        <v>27</v>
      </c>
      <c r="T11" s="12">
        <v>45677</v>
      </c>
    </row>
    <row r="12" spans="1:25">
      <c r="B12" s="1">
        <v>1440</v>
      </c>
      <c r="C12" s="1" t="s">
        <v>35</v>
      </c>
      <c r="D12" s="1">
        <v>1440</v>
      </c>
      <c r="E12" s="1" t="s">
        <v>30</v>
      </c>
      <c r="F12" s="1" t="s">
        <v>23</v>
      </c>
      <c r="G12" s="1" t="s">
        <v>24</v>
      </c>
      <c r="H12" s="1">
        <v>5435</v>
      </c>
      <c r="I12" s="1" t="s">
        <v>26</v>
      </c>
      <c r="J12" s="1">
        <v>602883</v>
      </c>
      <c r="K12" s="1">
        <v>10020231</v>
      </c>
      <c r="L12" s="3">
        <v>1800</v>
      </c>
      <c r="M12" s="1" t="s">
        <v>27</v>
      </c>
      <c r="T12" s="12">
        <v>45677</v>
      </c>
    </row>
    <row r="13" spans="1:25">
      <c r="B13" s="1">
        <v>1440</v>
      </c>
      <c r="C13" s="1" t="s">
        <v>35</v>
      </c>
      <c r="D13" s="1">
        <v>1440</v>
      </c>
      <c r="E13" s="1" t="s">
        <v>30</v>
      </c>
      <c r="F13" s="1" t="s">
        <v>23</v>
      </c>
      <c r="G13" s="1" t="s">
        <v>24</v>
      </c>
      <c r="H13" s="1">
        <v>5436</v>
      </c>
      <c r="I13" s="1" t="s">
        <v>26</v>
      </c>
      <c r="J13" s="1">
        <v>602883</v>
      </c>
      <c r="K13" s="1">
        <v>10020232</v>
      </c>
      <c r="L13" s="3">
        <v>4015</v>
      </c>
      <c r="M13" s="1" t="s">
        <v>27</v>
      </c>
      <c r="T13" s="12">
        <v>45677</v>
      </c>
    </row>
    <row r="14" spans="1:25">
      <c r="B14" s="1">
        <v>1440</v>
      </c>
      <c r="C14" s="1" t="s">
        <v>35</v>
      </c>
      <c r="D14" s="1">
        <v>1440</v>
      </c>
      <c r="E14" s="1" t="s">
        <v>30</v>
      </c>
      <c r="F14" s="1" t="s">
        <v>23</v>
      </c>
      <c r="G14" s="1" t="s">
        <v>24</v>
      </c>
      <c r="H14" s="1">
        <v>5437</v>
      </c>
      <c r="I14" s="1" t="s">
        <v>26</v>
      </c>
      <c r="J14" s="1">
        <v>602883</v>
      </c>
      <c r="K14" s="1">
        <v>10020233</v>
      </c>
      <c r="L14" s="3">
        <v>2000</v>
      </c>
      <c r="M14" s="1" t="s">
        <v>27</v>
      </c>
      <c r="T14" s="12">
        <v>45677</v>
      </c>
    </row>
    <row r="15" spans="1:25">
      <c r="B15" s="1">
        <v>1440</v>
      </c>
      <c r="C15" s="1" t="s">
        <v>35</v>
      </c>
      <c r="D15" s="1">
        <v>1440</v>
      </c>
      <c r="E15" s="1" t="s">
        <v>30</v>
      </c>
      <c r="F15" s="1" t="s">
        <v>23</v>
      </c>
      <c r="G15" s="1" t="s">
        <v>24</v>
      </c>
      <c r="H15" s="1">
        <v>5438</v>
      </c>
      <c r="I15" s="1" t="s">
        <v>26</v>
      </c>
      <c r="J15" s="1">
        <v>602883</v>
      </c>
      <c r="K15" s="1">
        <v>10020234</v>
      </c>
      <c r="L15" s="3">
        <v>12500</v>
      </c>
      <c r="M15" s="1" t="s">
        <v>27</v>
      </c>
      <c r="T15" s="12">
        <v>45677</v>
      </c>
    </row>
    <row r="16" spans="1:25">
      <c r="B16" s="1">
        <v>1455</v>
      </c>
      <c r="C16" s="1" t="s">
        <v>36</v>
      </c>
      <c r="D16" s="1" t="s">
        <v>37</v>
      </c>
      <c r="E16" s="1" t="s">
        <v>22</v>
      </c>
      <c r="F16" s="1" t="s">
        <v>23</v>
      </c>
      <c r="G16" s="1" t="s">
        <v>24</v>
      </c>
      <c r="H16" s="1">
        <v>5448</v>
      </c>
      <c r="I16" s="1" t="s">
        <v>26</v>
      </c>
      <c r="J16" s="1">
        <v>603908</v>
      </c>
      <c r="K16" s="1">
        <v>10020235</v>
      </c>
      <c r="L16" s="3">
        <v>1800</v>
      </c>
      <c r="M16" s="1" t="s">
        <v>27</v>
      </c>
      <c r="T16" s="12">
        <v>45677</v>
      </c>
    </row>
    <row r="17" spans="2:20">
      <c r="B17" s="1">
        <v>1455</v>
      </c>
      <c r="C17" s="1" t="s">
        <v>36</v>
      </c>
      <c r="D17" s="1" t="s">
        <v>37</v>
      </c>
      <c r="E17" s="1" t="s">
        <v>22</v>
      </c>
      <c r="F17" s="1" t="s">
        <v>23</v>
      </c>
      <c r="G17" s="1" t="s">
        <v>24</v>
      </c>
      <c r="H17" s="1">
        <v>5449</v>
      </c>
      <c r="I17" s="1" t="s">
        <v>26</v>
      </c>
      <c r="J17" s="1">
        <v>603908</v>
      </c>
      <c r="K17" s="1">
        <v>10020236</v>
      </c>
      <c r="L17" s="3">
        <v>4015</v>
      </c>
      <c r="M17" s="1" t="s">
        <v>27</v>
      </c>
      <c r="T17" s="12">
        <v>45677</v>
      </c>
    </row>
    <row r="18" spans="2:20">
      <c r="B18" s="1">
        <v>1455</v>
      </c>
      <c r="C18" s="1" t="s">
        <v>36</v>
      </c>
      <c r="D18" s="1" t="s">
        <v>37</v>
      </c>
      <c r="E18" s="1" t="s">
        <v>22</v>
      </c>
      <c r="F18" s="1" t="s">
        <v>23</v>
      </c>
      <c r="G18" s="1" t="s">
        <v>24</v>
      </c>
      <c r="H18" s="1">
        <v>5450</v>
      </c>
      <c r="I18" s="1" t="s">
        <v>26</v>
      </c>
      <c r="J18" s="1">
        <v>603908</v>
      </c>
      <c r="K18" s="1">
        <v>10020237</v>
      </c>
      <c r="L18" s="3">
        <v>2000</v>
      </c>
      <c r="M18" s="1" t="s">
        <v>27</v>
      </c>
      <c r="T18" s="12">
        <v>45677</v>
      </c>
    </row>
    <row r="19" spans="2:20">
      <c r="B19" s="1">
        <v>1455</v>
      </c>
      <c r="C19" s="1" t="s">
        <v>36</v>
      </c>
      <c r="D19" s="1" t="s">
        <v>37</v>
      </c>
      <c r="E19" s="1" t="s">
        <v>22</v>
      </c>
      <c r="F19" s="1" t="s">
        <v>23</v>
      </c>
      <c r="G19" s="1" t="s">
        <v>24</v>
      </c>
      <c r="H19" s="1">
        <v>5451</v>
      </c>
      <c r="I19" s="1" t="s">
        <v>26</v>
      </c>
      <c r="J19" s="1">
        <v>603908</v>
      </c>
      <c r="K19" s="1">
        <v>10020238</v>
      </c>
      <c r="L19" s="3">
        <v>1800</v>
      </c>
      <c r="M19" s="1" t="s">
        <v>27</v>
      </c>
      <c r="T19" s="12">
        <v>45677</v>
      </c>
    </row>
    <row r="20" spans="2:20">
      <c r="B20" s="1">
        <v>1461</v>
      </c>
      <c r="C20" s="1" t="s">
        <v>38</v>
      </c>
      <c r="D20" s="1">
        <v>1461</v>
      </c>
      <c r="E20" s="1" t="s">
        <v>39</v>
      </c>
      <c r="F20" s="1" t="s">
        <v>23</v>
      </c>
      <c r="G20" s="1" t="s">
        <v>24</v>
      </c>
      <c r="H20" s="1">
        <v>5439</v>
      </c>
      <c r="I20" s="1" t="s">
        <v>26</v>
      </c>
      <c r="J20" s="1">
        <v>603682</v>
      </c>
      <c r="K20" s="1">
        <v>10020239</v>
      </c>
      <c r="L20" s="3">
        <v>1800</v>
      </c>
      <c r="M20" s="1" t="s">
        <v>27</v>
      </c>
      <c r="T20" s="12">
        <v>45677</v>
      </c>
    </row>
    <row r="21" spans="2:20">
      <c r="B21" s="1">
        <v>1461</v>
      </c>
      <c r="C21" s="1" t="s">
        <v>38</v>
      </c>
      <c r="D21" s="1">
        <v>1461</v>
      </c>
      <c r="E21" s="1" t="s">
        <v>39</v>
      </c>
      <c r="F21" s="1" t="s">
        <v>23</v>
      </c>
      <c r="G21" s="1" t="s">
        <v>24</v>
      </c>
      <c r="H21" s="1">
        <v>5440</v>
      </c>
      <c r="I21" s="1" t="s">
        <v>26</v>
      </c>
      <c r="J21" s="1">
        <v>603682</v>
      </c>
      <c r="K21" s="1">
        <v>10020240</v>
      </c>
      <c r="L21" s="3">
        <v>4015</v>
      </c>
      <c r="M21" s="1" t="s">
        <v>27</v>
      </c>
      <c r="T21" s="12">
        <v>45677</v>
      </c>
    </row>
    <row r="22" spans="2:20">
      <c r="B22" s="1">
        <v>1461</v>
      </c>
      <c r="C22" s="1" t="s">
        <v>38</v>
      </c>
      <c r="D22" s="1">
        <v>1461</v>
      </c>
      <c r="E22" s="1" t="s">
        <v>39</v>
      </c>
      <c r="F22" s="1" t="s">
        <v>23</v>
      </c>
      <c r="G22" s="1" t="s">
        <v>24</v>
      </c>
      <c r="H22" s="1">
        <v>5441</v>
      </c>
      <c r="I22" s="1" t="s">
        <v>26</v>
      </c>
      <c r="J22" s="1">
        <v>603682</v>
      </c>
      <c r="K22" s="1">
        <v>10020241</v>
      </c>
      <c r="L22" s="3">
        <v>12500</v>
      </c>
      <c r="M22" s="1" t="s">
        <v>27</v>
      </c>
      <c r="T22" s="12">
        <v>45677</v>
      </c>
    </row>
    <row r="23" spans="2:20">
      <c r="B23" s="1">
        <v>1464</v>
      </c>
      <c r="C23" s="1" t="s">
        <v>40</v>
      </c>
      <c r="D23" s="1">
        <v>1464</v>
      </c>
      <c r="E23" s="1" t="s">
        <v>30</v>
      </c>
      <c r="F23" s="1" t="s">
        <v>23</v>
      </c>
      <c r="G23" s="1" t="s">
        <v>24</v>
      </c>
      <c r="H23" s="1" t="s">
        <v>25</v>
      </c>
      <c r="I23" s="1" t="s">
        <v>26</v>
      </c>
      <c r="J23" s="1">
        <v>604010</v>
      </c>
      <c r="K23" s="1">
        <v>10020242</v>
      </c>
      <c r="L23" s="3">
        <v>1800</v>
      </c>
      <c r="M23" s="1" t="s">
        <v>27</v>
      </c>
      <c r="T23" s="12">
        <v>45677</v>
      </c>
    </row>
    <row r="24" spans="2:20">
      <c r="B24" s="1">
        <v>1464</v>
      </c>
      <c r="C24" s="1" t="s">
        <v>40</v>
      </c>
      <c r="D24" s="1">
        <v>1464</v>
      </c>
      <c r="E24" s="1" t="s">
        <v>30</v>
      </c>
      <c r="F24" s="1" t="s">
        <v>23</v>
      </c>
      <c r="G24" s="1" t="s">
        <v>24</v>
      </c>
      <c r="H24" s="1" t="s">
        <v>25</v>
      </c>
      <c r="I24" s="1" t="s">
        <v>26</v>
      </c>
      <c r="J24" s="1">
        <v>604010</v>
      </c>
      <c r="K24" s="1">
        <v>10020243</v>
      </c>
      <c r="L24" s="3">
        <v>2000</v>
      </c>
      <c r="M24" s="1" t="s">
        <v>27</v>
      </c>
      <c r="T24" s="12">
        <v>45677</v>
      </c>
    </row>
    <row r="25" spans="2:20">
      <c r="B25" s="1">
        <v>1464</v>
      </c>
      <c r="C25" s="1" t="s">
        <v>40</v>
      </c>
      <c r="D25" s="1">
        <v>1464</v>
      </c>
      <c r="E25" s="1" t="s">
        <v>30</v>
      </c>
      <c r="F25" s="1" t="s">
        <v>23</v>
      </c>
      <c r="G25" s="1" t="s">
        <v>24</v>
      </c>
      <c r="H25" s="1" t="s">
        <v>25</v>
      </c>
      <c r="I25" s="1" t="s">
        <v>26</v>
      </c>
      <c r="J25" s="1">
        <v>604010</v>
      </c>
      <c r="K25" s="1">
        <v>10020244</v>
      </c>
      <c r="L25" s="3">
        <v>4015</v>
      </c>
      <c r="M25" s="1" t="s">
        <v>27</v>
      </c>
      <c r="T25" s="12">
        <v>45677</v>
      </c>
    </row>
    <row r="26" spans="2:20">
      <c r="B26" s="1">
        <v>1464</v>
      </c>
      <c r="C26" s="1" t="s">
        <v>40</v>
      </c>
      <c r="D26" s="1">
        <v>1464</v>
      </c>
      <c r="E26" s="1" t="s">
        <v>30</v>
      </c>
      <c r="F26" s="1" t="s">
        <v>23</v>
      </c>
      <c r="G26" s="1" t="s">
        <v>24</v>
      </c>
      <c r="H26" s="1" t="s">
        <v>25</v>
      </c>
      <c r="I26" s="1" t="s">
        <v>26</v>
      </c>
      <c r="J26" s="1">
        <v>604010</v>
      </c>
      <c r="K26" s="1">
        <v>10020245</v>
      </c>
      <c r="L26" s="3">
        <v>10350</v>
      </c>
      <c r="M26" s="1" t="s">
        <v>27</v>
      </c>
      <c r="T26" s="12">
        <v>45677</v>
      </c>
    </row>
    <row r="27" spans="2:20">
      <c r="B27" s="1">
        <v>1479</v>
      </c>
      <c r="C27" s="1" t="s">
        <v>41</v>
      </c>
      <c r="D27" s="1" t="s">
        <v>42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34">
        <v>603708</v>
      </c>
      <c r="K27" s="1">
        <v>10020175</v>
      </c>
      <c r="L27" s="3">
        <v>4015</v>
      </c>
      <c r="M27" s="1" t="s">
        <v>43</v>
      </c>
      <c r="T27" s="12">
        <v>45677</v>
      </c>
    </row>
    <row r="28" spans="2:20">
      <c r="B28" s="1">
        <v>1481</v>
      </c>
      <c r="C28" s="1" t="s">
        <v>44</v>
      </c>
      <c r="D28" s="1" t="s">
        <v>45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>
        <v>603999</v>
      </c>
      <c r="K28" s="1">
        <v>10020246</v>
      </c>
      <c r="L28" s="3">
        <v>1800</v>
      </c>
      <c r="M28" s="1" t="s">
        <v>27</v>
      </c>
      <c r="T28" s="12">
        <v>45677</v>
      </c>
    </row>
    <row r="29" spans="2:20">
      <c r="B29" s="1">
        <v>1481</v>
      </c>
      <c r="C29" s="1" t="s">
        <v>44</v>
      </c>
      <c r="D29" s="1" t="s">
        <v>45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>
        <v>603999</v>
      </c>
      <c r="K29" s="1">
        <v>10020247</v>
      </c>
      <c r="L29" s="3">
        <v>4015</v>
      </c>
      <c r="M29" s="1" t="s">
        <v>27</v>
      </c>
      <c r="T29" s="12">
        <v>45677</v>
      </c>
    </row>
    <row r="30" spans="2:20">
      <c r="B30" s="1">
        <v>1481</v>
      </c>
      <c r="C30" s="1" t="s">
        <v>44</v>
      </c>
      <c r="D30" s="1" t="s">
        <v>45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>
        <v>603999</v>
      </c>
      <c r="K30" s="1">
        <v>10020248</v>
      </c>
      <c r="L30" s="3">
        <v>10350</v>
      </c>
      <c r="M30" s="1" t="s">
        <v>27</v>
      </c>
      <c r="T30" s="12">
        <v>45677</v>
      </c>
    </row>
    <row r="31" spans="2:20">
      <c r="B31" s="1">
        <v>140</v>
      </c>
      <c r="C31" s="15" t="s">
        <v>46</v>
      </c>
      <c r="D31" s="15" t="str">
        <f>IFERROR(_xlfn.XLOOKUP(B31,'CNPJ LN'!C:C,'CNPJ LN'!D:D),_xlfn.XLOOKUP(B31,'CNPJ BASE jan25'!A:A,'CNPJ BASE jan25'!B:B))</f>
        <v>MAC02-PontaVerde-AL</v>
      </c>
      <c r="E31" s="1" t="s">
        <v>30</v>
      </c>
      <c r="F31" s="1" t="s">
        <v>47</v>
      </c>
      <c r="G31" s="1" t="s">
        <v>48</v>
      </c>
      <c r="H31" s="1" t="s">
        <v>25</v>
      </c>
      <c r="I31" s="1" t="s">
        <v>49</v>
      </c>
      <c r="J31" s="1">
        <v>605316</v>
      </c>
      <c r="K31" s="1">
        <v>10020113</v>
      </c>
      <c r="L31" s="3">
        <v>5600</v>
      </c>
      <c r="M31" s="1" t="s">
        <v>43</v>
      </c>
      <c r="N31" s="1">
        <v>4500776900</v>
      </c>
      <c r="T31" s="12">
        <v>45645</v>
      </c>
    </row>
    <row r="32" spans="2:20">
      <c r="B32" s="1">
        <v>7178</v>
      </c>
      <c r="C32" s="15" t="s">
        <v>50</v>
      </c>
      <c r="D32" s="15" t="str">
        <f>IFERROR(_xlfn.XLOOKUP(B32,'CNPJ LN'!C:C,'CNPJ LN'!D:D),_xlfn.XLOOKUP(B32,'CNPJ BASE jan25'!A:A,'CNPJ BASE jan25'!B:B))</f>
        <v>CMT02-CeRaiLea-PA-EF</v>
      </c>
      <c r="E32" s="1" t="s">
        <v>30</v>
      </c>
      <c r="F32" s="1" t="s">
        <v>51</v>
      </c>
      <c r="G32" s="1" t="s">
        <v>48</v>
      </c>
      <c r="H32" s="1" t="s">
        <v>25</v>
      </c>
      <c r="I32" s="1" t="s">
        <v>52</v>
      </c>
      <c r="J32" s="1">
        <v>605492</v>
      </c>
      <c r="K32" s="1">
        <v>10019999</v>
      </c>
      <c r="L32" s="3">
        <v>90000</v>
      </c>
      <c r="M32" s="1" t="s">
        <v>43</v>
      </c>
      <c r="N32" s="1">
        <v>4500776896</v>
      </c>
      <c r="T32" s="12">
        <v>45645</v>
      </c>
    </row>
    <row r="33" spans="2:20">
      <c r="B33" s="1">
        <v>37</v>
      </c>
      <c r="C33" s="15" t="s">
        <v>53</v>
      </c>
      <c r="D33" s="1" t="s">
        <v>54</v>
      </c>
      <c r="E33" s="1" t="s">
        <v>55</v>
      </c>
      <c r="F33" s="1" t="s">
        <v>47</v>
      </c>
      <c r="G33" s="1" t="s">
        <v>56</v>
      </c>
      <c r="H33" s="1" t="s">
        <v>25</v>
      </c>
      <c r="I33" s="1" t="s">
        <v>57</v>
      </c>
      <c r="J33" s="1">
        <v>604821</v>
      </c>
      <c r="L33" s="3" t="s">
        <v>58</v>
      </c>
      <c r="M33" s="1" t="s">
        <v>43</v>
      </c>
      <c r="T33" s="12">
        <v>45645</v>
      </c>
    </row>
    <row r="34" spans="2:20">
      <c r="B34" s="1">
        <v>299</v>
      </c>
      <c r="C34" s="32" t="s">
        <v>59</v>
      </c>
      <c r="D34" s="1" t="s">
        <v>60</v>
      </c>
      <c r="E34" s="1" t="s">
        <v>55</v>
      </c>
      <c r="F34" s="1" t="s">
        <v>47</v>
      </c>
      <c r="G34" s="1" t="s">
        <v>56</v>
      </c>
      <c r="H34" s="1" t="s">
        <v>25</v>
      </c>
      <c r="I34" s="1" t="s">
        <v>57</v>
      </c>
      <c r="J34" s="1">
        <v>604824</v>
      </c>
      <c r="K34" s="1">
        <v>10019783</v>
      </c>
      <c r="L34" s="3">
        <v>8397.35</v>
      </c>
      <c r="M34" s="1" t="s">
        <v>43</v>
      </c>
      <c r="T34" s="12">
        <v>45645</v>
      </c>
    </row>
    <row r="35" spans="2:20">
      <c r="B35" s="1">
        <v>1408</v>
      </c>
      <c r="C35" s="15" t="s">
        <v>61</v>
      </c>
      <c r="D35" s="1" t="s">
        <v>62</v>
      </c>
      <c r="E35" s="1" t="s">
        <v>55</v>
      </c>
      <c r="F35" s="1" t="s">
        <v>47</v>
      </c>
      <c r="G35" s="1" t="s">
        <v>63</v>
      </c>
      <c r="H35" s="1" t="s">
        <v>25</v>
      </c>
      <c r="I35" s="1" t="s">
        <v>57</v>
      </c>
      <c r="J35" s="1">
        <v>605518</v>
      </c>
      <c r="L35" s="3" t="s">
        <v>64</v>
      </c>
      <c r="M35" s="1" t="s">
        <v>43</v>
      </c>
      <c r="T35" s="12">
        <v>45645</v>
      </c>
    </row>
    <row r="36" spans="2:20">
      <c r="B36" s="1">
        <v>79</v>
      </c>
      <c r="C36" s="15" t="s">
        <v>65</v>
      </c>
      <c r="D36" s="15" t="str">
        <f>IFERROR(_xlfn.XLOOKUP(B36,'CNPJ LN'!C:C,'CNPJ LN'!D:D),_xlfn.XLOOKUP(B36,'CNPJ BASE jan25'!A:A,'CNPJ BASE jan25'!B:B))</f>
        <v>SLU01-SaoLuis-MA#</v>
      </c>
      <c r="E36" s="1" t="s">
        <v>30</v>
      </c>
      <c r="F36" s="1" t="s">
        <v>47</v>
      </c>
      <c r="G36" s="1" t="s">
        <v>48</v>
      </c>
      <c r="H36" s="1" t="s">
        <v>25</v>
      </c>
      <c r="I36" s="1" t="s">
        <v>66</v>
      </c>
      <c r="J36" s="1">
        <v>605535</v>
      </c>
      <c r="K36" s="1">
        <v>10020105</v>
      </c>
      <c r="L36" s="3">
        <v>50699.452551680006</v>
      </c>
      <c r="M36" s="1" t="s">
        <v>43</v>
      </c>
      <c r="N36" s="1">
        <v>4500772073</v>
      </c>
      <c r="T36" s="12">
        <v>45645</v>
      </c>
    </row>
    <row r="37" spans="2:20">
      <c r="B37" s="1">
        <v>7054</v>
      </c>
      <c r="C37" s="15" t="s">
        <v>67</v>
      </c>
      <c r="D37" s="15" t="str">
        <f>IFERROR(_xlfn.XLOOKUP(B37,'CNPJ LN'!C:C,'CNPJ LN'!D:D),_xlfn.XLOOKUP(B37,'CNPJ BASE jan25'!A:A,'CNPJ BASE jan25'!B:B))</f>
        <v>SLU45-ColMor49-MA-EF</v>
      </c>
      <c r="E37" s="1" t="s">
        <v>30</v>
      </c>
      <c r="F37" s="1" t="s">
        <v>47</v>
      </c>
      <c r="G37" s="1" t="s">
        <v>48</v>
      </c>
      <c r="H37" s="1" t="s">
        <v>25</v>
      </c>
      <c r="I37" s="1" t="s">
        <v>66</v>
      </c>
      <c r="J37" s="1">
        <v>605161</v>
      </c>
      <c r="K37" s="1">
        <v>10020106</v>
      </c>
      <c r="L37" s="3">
        <v>9706.5912193280001</v>
      </c>
      <c r="M37" s="1" t="s">
        <v>43</v>
      </c>
      <c r="N37" s="1">
        <v>4500776912</v>
      </c>
      <c r="T37" s="12">
        <v>45645</v>
      </c>
    </row>
    <row r="38" spans="2:20">
      <c r="B38" s="1">
        <v>7107</v>
      </c>
      <c r="C38" s="15" t="s">
        <v>68</v>
      </c>
      <c r="D38" s="15" t="str">
        <f>IFERROR(_xlfn.XLOOKUP(B38,'CNPJ LN'!C:C,'CNPJ LN'!D:D),_xlfn.XLOOKUP(B38,'CNPJ BASE jan25'!A:A,'CNPJ BASE jan25'!B:B))</f>
        <v>SLU50-JerDAlb2-MA-EF</v>
      </c>
      <c r="E38" s="1" t="s">
        <v>30</v>
      </c>
      <c r="F38" s="1" t="s">
        <v>47</v>
      </c>
      <c r="G38" s="1" t="s">
        <v>48</v>
      </c>
      <c r="H38" s="1" t="s">
        <v>25</v>
      </c>
      <c r="I38" s="1" t="s">
        <v>66</v>
      </c>
      <c r="J38" s="1">
        <v>605160</v>
      </c>
      <c r="K38" s="1">
        <v>10020114</v>
      </c>
      <c r="L38" s="3">
        <v>13577.88</v>
      </c>
      <c r="M38" s="1" t="s">
        <v>43</v>
      </c>
      <c r="N38" s="1">
        <v>4500776904</v>
      </c>
      <c r="T38" s="12">
        <v>45645</v>
      </c>
    </row>
    <row r="39" spans="2:20">
      <c r="B39" s="1">
        <v>7174</v>
      </c>
      <c r="C39" s="15" t="s">
        <v>69</v>
      </c>
      <c r="D39" s="15" t="str">
        <f>IFERROR(_xlfn.XLOOKUP(B39,'CNPJ LN'!C:C,'CNPJ LN'!D:D),_xlfn.XLOOKUP(B39,'CNPJ BASE jan25'!A:A,'CNPJ BASE jan25'!B:B))</f>
        <v>SLU58-JoMiJo21-MA-EF</v>
      </c>
      <c r="E39" s="1" t="s">
        <v>30</v>
      </c>
      <c r="F39" s="1" t="s">
        <v>47</v>
      </c>
      <c r="G39" s="1" t="s">
        <v>48</v>
      </c>
      <c r="H39" s="1" t="s">
        <v>25</v>
      </c>
      <c r="I39" s="1" t="s">
        <v>66</v>
      </c>
      <c r="J39" s="1">
        <v>605162</v>
      </c>
      <c r="K39" s="1">
        <v>10020107</v>
      </c>
      <c r="L39" s="3">
        <v>5469.29</v>
      </c>
      <c r="M39" s="1" t="s">
        <v>43</v>
      </c>
      <c r="N39" s="1">
        <v>4500776915</v>
      </c>
      <c r="T39" s="12">
        <v>45645</v>
      </c>
    </row>
    <row r="40" spans="2:20">
      <c r="B40" s="1">
        <v>56</v>
      </c>
      <c r="C40" s="15" t="s">
        <v>70</v>
      </c>
      <c r="D40" s="15" t="str">
        <f>IFERROR(_xlfn.XLOOKUP(B40,'CNPJ LN'!C:C,'CNPJ LN'!D:D),_xlfn.XLOOKUP(B40,'CNPJ BASE jan25'!A:A,'CNPJ BASE jan25'!B:B))</f>
        <v>FOR30-GomesMatos-CE</v>
      </c>
      <c r="E40" s="1" t="s">
        <v>55</v>
      </c>
      <c r="F40" s="1" t="s">
        <v>23</v>
      </c>
      <c r="G40" s="1" t="s">
        <v>71</v>
      </c>
      <c r="H40" s="1">
        <v>14413</v>
      </c>
      <c r="I40" s="1" t="s">
        <v>72</v>
      </c>
      <c r="J40" s="1">
        <v>603700</v>
      </c>
      <c r="K40" s="1">
        <v>10020084</v>
      </c>
      <c r="L40" s="3">
        <v>36750</v>
      </c>
      <c r="M40" s="2" t="s">
        <v>43</v>
      </c>
      <c r="N40" s="2"/>
      <c r="O40" s="1"/>
      <c r="P40" s="1"/>
      <c r="T40" s="12">
        <v>45645</v>
      </c>
    </row>
    <row r="41" spans="2:20">
      <c r="B41" s="1">
        <v>613</v>
      </c>
      <c r="C41" s="15" t="s">
        <v>73</v>
      </c>
      <c r="D41" s="15" t="str">
        <f>IFERROR(_xlfn.XLOOKUP(B41,'CNPJ LN'!C:C,'CNPJ LN'!D:D),_xlfn.XLOOKUP(B41,'CNPJ BASE jan25'!A:A,'CNPJ BASE jan25'!B:B))</f>
        <v>ITJ01-Itajuba-MG#</v>
      </c>
      <c r="E41" s="1" t="s">
        <v>30</v>
      </c>
      <c r="F41" s="1" t="s">
        <v>23</v>
      </c>
      <c r="G41" s="1" t="s">
        <v>71</v>
      </c>
      <c r="H41" s="1">
        <v>14418</v>
      </c>
      <c r="I41" s="1" t="s">
        <v>72</v>
      </c>
      <c r="J41" s="1">
        <v>603320</v>
      </c>
      <c r="K41" s="1">
        <v>10020045</v>
      </c>
      <c r="L41" s="3">
        <v>48500</v>
      </c>
      <c r="M41" s="2" t="s">
        <v>43</v>
      </c>
      <c r="N41" s="2"/>
      <c r="O41" s="1"/>
      <c r="P41" s="1"/>
      <c r="T41" s="12">
        <v>45645</v>
      </c>
    </row>
    <row r="42" spans="2:20">
      <c r="B42" s="1">
        <v>616</v>
      </c>
      <c r="C42" s="15" t="s">
        <v>74</v>
      </c>
      <c r="D42" s="15" t="str">
        <f>IFERROR(_xlfn.XLOOKUP(B42,'CNPJ LN'!C:C,'CNPJ LN'!D:D),_xlfn.XLOOKUP(B42,'CNPJ BASE jan25'!A:A,'CNPJ BASE jan25'!B:B))</f>
        <v>FOR65-Paranjana2-CE#</v>
      </c>
      <c r="E42" s="1" t="s">
        <v>55</v>
      </c>
      <c r="F42" s="1" t="s">
        <v>23</v>
      </c>
      <c r="G42" s="1" t="s">
        <v>71</v>
      </c>
      <c r="H42" s="1">
        <v>14412</v>
      </c>
      <c r="I42" s="1" t="s">
        <v>72</v>
      </c>
      <c r="J42" s="1">
        <v>603708</v>
      </c>
      <c r="K42" s="1">
        <v>10020083</v>
      </c>
      <c r="L42" s="3">
        <v>36750</v>
      </c>
      <c r="M42" s="2" t="s">
        <v>43</v>
      </c>
      <c r="N42" s="2"/>
      <c r="O42" s="1"/>
      <c r="P42" s="1"/>
      <c r="T42" s="12">
        <v>45645</v>
      </c>
    </row>
    <row r="43" spans="2:20">
      <c r="B43" s="1">
        <v>1372</v>
      </c>
      <c r="C43" s="15" t="s">
        <v>75</v>
      </c>
      <c r="D43" s="15" t="str">
        <f>IFERROR(_xlfn.XLOOKUP(B43,'CNPJ LN'!C:C,'CNPJ LN'!D:D),_xlfn.XLOOKUP(B43,'CNPJ BASE jan25'!A:A,'CNPJ BASE jan25'!B:B))</f>
        <v>06.626.253/1372-97</v>
      </c>
      <c r="E43" s="1" t="s">
        <v>55</v>
      </c>
      <c r="F43" s="1" t="s">
        <v>23</v>
      </c>
      <c r="G43" s="1" t="s">
        <v>71</v>
      </c>
      <c r="H43" s="1">
        <v>14417</v>
      </c>
      <c r="I43" s="1" t="s">
        <v>72</v>
      </c>
      <c r="J43" s="1">
        <v>603125</v>
      </c>
      <c r="K43" s="1">
        <v>10020100</v>
      </c>
      <c r="L43" s="3">
        <v>48500</v>
      </c>
      <c r="M43" s="2" t="s">
        <v>43</v>
      </c>
      <c r="N43" s="2"/>
      <c r="O43" s="1"/>
      <c r="P43" s="1"/>
      <c r="T43" s="12">
        <v>45645</v>
      </c>
    </row>
    <row r="44" spans="2:20">
      <c r="B44" s="1">
        <v>1432</v>
      </c>
      <c r="C44" s="15" t="s">
        <v>75</v>
      </c>
      <c r="D44" s="15" t="str">
        <f>IFERROR(_xlfn.XLOOKUP(B44,'CNPJ LN'!C:C,'CNPJ LN'!D:D),_xlfn.XLOOKUP(B44,'CNPJ BASE jan25'!A:A,'CNPJ BASE jan25'!B:B))</f>
        <v>06.626.253/1432-62</v>
      </c>
      <c r="E44" s="1" t="s">
        <v>55</v>
      </c>
      <c r="F44" s="1" t="s">
        <v>23</v>
      </c>
      <c r="G44" s="1" t="s">
        <v>71</v>
      </c>
      <c r="H44" s="1">
        <v>14416</v>
      </c>
      <c r="I44" s="1" t="s">
        <v>72</v>
      </c>
      <c r="J44" s="1">
        <v>603254</v>
      </c>
      <c r="K44" s="1">
        <v>10020099</v>
      </c>
      <c r="L44" s="3">
        <v>48500</v>
      </c>
      <c r="M44" s="2" t="s">
        <v>43</v>
      </c>
      <c r="N44" s="2"/>
      <c r="O44" s="1"/>
      <c r="P44" s="1"/>
      <c r="T44" s="12">
        <v>45645</v>
      </c>
    </row>
    <row r="45" spans="2:20">
      <c r="B45" s="1">
        <v>1440</v>
      </c>
      <c r="C45" s="15" t="s">
        <v>75</v>
      </c>
      <c r="D45" s="15" t="str">
        <f>IFERROR(_xlfn.XLOOKUP(B45,'CNPJ LN'!C:C,'CNPJ LN'!D:D),_xlfn.XLOOKUP(B45,'CNPJ BASE jan25'!A:A,'CNPJ BASE jan25'!B:B))</f>
        <v>06.626.253/1440-72</v>
      </c>
      <c r="E45" s="1" t="s">
        <v>30</v>
      </c>
      <c r="F45" s="1" t="s">
        <v>23</v>
      </c>
      <c r="G45" s="1" t="s">
        <v>71</v>
      </c>
      <c r="H45" s="1">
        <v>14415</v>
      </c>
      <c r="I45" s="1" t="s">
        <v>72</v>
      </c>
      <c r="J45" s="1">
        <v>602883</v>
      </c>
      <c r="K45" s="1">
        <v>10020098</v>
      </c>
      <c r="L45" s="3">
        <v>48500</v>
      </c>
      <c r="M45" s="2" t="s">
        <v>43</v>
      </c>
      <c r="N45" s="2"/>
      <c r="O45" s="1"/>
      <c r="P45" s="1"/>
      <c r="T45" s="12">
        <v>45645</v>
      </c>
    </row>
    <row r="46" spans="2:20">
      <c r="B46" s="1">
        <v>1455</v>
      </c>
      <c r="C46" s="15" t="s">
        <v>75</v>
      </c>
      <c r="D46" s="15" t="str">
        <f>IFERROR(_xlfn.XLOOKUP(B46,'CNPJ LN'!C:C,'CNPJ LN'!D:D),_xlfn.XLOOKUP(B46,'CNPJ BASE jan25'!A:A,'CNPJ BASE jan25'!B:B))</f>
        <v>06.626.253/1455-59</v>
      </c>
      <c r="E46" s="1" t="s">
        <v>55</v>
      </c>
      <c r="F46" s="1" t="s">
        <v>23</v>
      </c>
      <c r="G46" s="1" t="s">
        <v>71</v>
      </c>
      <c r="H46" s="1">
        <v>14419</v>
      </c>
      <c r="I46" s="1" t="s">
        <v>72</v>
      </c>
      <c r="J46" s="1">
        <v>603909</v>
      </c>
      <c r="K46" s="1">
        <v>10020101</v>
      </c>
      <c r="L46" s="3">
        <v>48500</v>
      </c>
      <c r="M46" s="2" t="s">
        <v>43</v>
      </c>
      <c r="N46" s="2"/>
      <c r="O46" s="1"/>
      <c r="P46" s="1"/>
      <c r="T46" s="12">
        <v>45645</v>
      </c>
    </row>
    <row r="47" spans="2:20">
      <c r="B47" s="1">
        <v>1461</v>
      </c>
      <c r="C47" s="15" t="s">
        <v>75</v>
      </c>
      <c r="D47" s="15" t="str">
        <f>IFERROR(_xlfn.XLOOKUP(B47,'CNPJ LN'!C:C,'CNPJ LN'!D:D),_xlfn.XLOOKUP(B47,'CNPJ BASE jan25'!A:A,'CNPJ BASE jan25'!B:B))</f>
        <v>06.626.253/1461-05</v>
      </c>
      <c r="E47" s="1" t="s">
        <v>76</v>
      </c>
      <c r="F47" s="1" t="s">
        <v>23</v>
      </c>
      <c r="G47" s="1" t="s">
        <v>71</v>
      </c>
      <c r="H47" s="1">
        <v>14414</v>
      </c>
      <c r="I47" s="1" t="s">
        <v>72</v>
      </c>
      <c r="J47" s="1">
        <v>603682</v>
      </c>
      <c r="K47" s="1">
        <v>10020097</v>
      </c>
      <c r="L47" s="3">
        <v>48500</v>
      </c>
      <c r="M47" s="2" t="s">
        <v>43</v>
      </c>
      <c r="N47" s="2"/>
      <c r="O47" s="1"/>
      <c r="P47" s="1"/>
      <c r="T47" s="12">
        <v>45645</v>
      </c>
    </row>
    <row r="48" spans="2:20">
      <c r="B48" s="1">
        <v>1464</v>
      </c>
      <c r="C48" s="15" t="s">
        <v>75</v>
      </c>
      <c r="D48" s="15" t="str">
        <f>IFERROR(_xlfn.XLOOKUP(B48,'CNPJ LN'!C:C,'CNPJ LN'!D:D),_xlfn.XLOOKUP(B48,'CNPJ BASE jan25'!A:A,'CNPJ BASE jan25'!B:B))</f>
        <v>06.626.253/1464-40</v>
      </c>
      <c r="E48" s="1" t="s">
        <v>55</v>
      </c>
      <c r="F48" s="1" t="s">
        <v>23</v>
      </c>
      <c r="G48" s="1" t="s">
        <v>71</v>
      </c>
      <c r="H48" s="1" t="s">
        <v>25</v>
      </c>
      <c r="I48" s="1" t="s">
        <v>72</v>
      </c>
      <c r="J48" s="1">
        <v>604010</v>
      </c>
      <c r="K48" s="1">
        <v>10020156</v>
      </c>
      <c r="L48" s="31">
        <v>48500</v>
      </c>
      <c r="M48" s="1" t="s">
        <v>27</v>
      </c>
      <c r="O48" t="s">
        <v>77</v>
      </c>
      <c r="T48" s="12">
        <v>45645</v>
      </c>
    </row>
    <row r="49" spans="1:20" ht="14.5" customHeight="1">
      <c r="B49" s="1">
        <v>1481</v>
      </c>
      <c r="C49" s="15" t="s">
        <v>75</v>
      </c>
      <c r="D49" s="15" t="s">
        <v>45</v>
      </c>
      <c r="E49" s="1" t="s">
        <v>55</v>
      </c>
      <c r="F49" s="1" t="s">
        <v>23</v>
      </c>
      <c r="G49" s="1" t="s">
        <v>71</v>
      </c>
      <c r="H49" s="1" t="s">
        <v>25</v>
      </c>
      <c r="I49" s="1" t="s">
        <v>72</v>
      </c>
      <c r="J49" s="1">
        <v>603999</v>
      </c>
      <c r="K49" s="1">
        <v>10020146</v>
      </c>
      <c r="L49" s="31">
        <v>48500</v>
      </c>
      <c r="M49" s="1" t="s">
        <v>43</v>
      </c>
      <c r="N49" s="1">
        <v>4500780399</v>
      </c>
      <c r="T49" s="12">
        <v>45645</v>
      </c>
    </row>
    <row r="50" spans="1:20">
      <c r="A50" s="1">
        <v>1000</v>
      </c>
      <c r="B50" s="1">
        <v>151</v>
      </c>
      <c r="C50" s="15" t="s">
        <v>78</v>
      </c>
      <c r="D50" s="15" t="str">
        <f>IFERROR(_xlfn.XLOOKUP(B50,'CNPJ LN'!C:C,'CNPJ LN'!D:D),_xlfn.XLOOKUP(B50,'CNPJ BASE jan25'!A:A,'CNPJ BASE jan25'!B:B))</f>
        <v>MAC03-Pajucara-AL</v>
      </c>
      <c r="E50" s="1" t="s">
        <v>76</v>
      </c>
      <c r="F50" s="1" t="s">
        <v>47</v>
      </c>
      <c r="G50" s="1" t="s">
        <v>79</v>
      </c>
      <c r="H50" s="1" t="s">
        <v>25</v>
      </c>
      <c r="I50" s="1" t="s">
        <v>80</v>
      </c>
      <c r="J50" s="1">
        <v>605568</v>
      </c>
      <c r="K50" s="1">
        <v>10020080</v>
      </c>
      <c r="L50" s="3">
        <v>31138.81</v>
      </c>
      <c r="M50" s="2" t="s">
        <v>43</v>
      </c>
      <c r="N50" s="2"/>
      <c r="O50" s="1"/>
      <c r="P50" s="1"/>
      <c r="T50" s="12">
        <v>45645</v>
      </c>
    </row>
    <row r="51" spans="1:20">
      <c r="B51" s="1">
        <v>323</v>
      </c>
      <c r="C51" s="15" t="s">
        <v>81</v>
      </c>
      <c r="D51" s="15" t="str">
        <f>IFERROR(_xlfn.XLOOKUP(B51,'CNPJ LN'!C:C,'CNPJ LN'!D:D),_xlfn.XLOOKUP(B51,'CNPJ BASE jan25'!A:A,'CNPJ BASE jan25'!B:B))</f>
        <v>REC18-BoaVista-PE</v>
      </c>
      <c r="E51" s="1" t="s">
        <v>30</v>
      </c>
      <c r="F51" s="1" t="s">
        <v>47</v>
      </c>
      <c r="G51" s="1" t="s">
        <v>79</v>
      </c>
      <c r="H51" s="1" t="s">
        <v>25</v>
      </c>
      <c r="I51" s="1" t="s">
        <v>80</v>
      </c>
      <c r="J51" s="1">
        <v>605317</v>
      </c>
      <c r="K51" s="1">
        <v>10020104</v>
      </c>
      <c r="L51" s="3">
        <v>18976.53</v>
      </c>
      <c r="M51" s="1" t="s">
        <v>43</v>
      </c>
      <c r="N51" s="1">
        <v>4500772063</v>
      </c>
      <c r="T51" s="12">
        <v>45645</v>
      </c>
    </row>
    <row r="52" spans="1:20">
      <c r="B52" s="1">
        <v>486</v>
      </c>
      <c r="C52" s="15" t="s">
        <v>82</v>
      </c>
      <c r="D52" s="15" t="str">
        <f>IFERROR(_xlfn.XLOOKUP(B52,'CNPJ LN'!C:C,'CNPJ LN'!D:D),_xlfn.XLOOKUP(B52,'CNPJ BASE jan25'!A:A,'CNPJ BASE jan25'!B:B))</f>
        <v>PRB01-Parauapebas-PA</v>
      </c>
      <c r="E52" s="1" t="s">
        <v>76</v>
      </c>
      <c r="F52" s="1" t="s">
        <v>23</v>
      </c>
      <c r="G52" s="1" t="s">
        <v>79</v>
      </c>
      <c r="H52" s="1" t="s">
        <v>25</v>
      </c>
      <c r="I52" s="1" t="s">
        <v>80</v>
      </c>
      <c r="J52" s="7">
        <v>603682</v>
      </c>
      <c r="K52" s="1">
        <v>10020120</v>
      </c>
      <c r="L52" s="3">
        <v>25215.55</v>
      </c>
      <c r="M52" s="1" t="s">
        <v>43</v>
      </c>
      <c r="N52" s="1">
        <v>4500780378</v>
      </c>
      <c r="T52" s="12">
        <v>45645</v>
      </c>
    </row>
    <row r="53" spans="1:20">
      <c r="B53" s="1">
        <v>7389</v>
      </c>
      <c r="C53" s="15" t="s">
        <v>83</v>
      </c>
      <c r="D53" s="15" t="str">
        <f>IFERROR(_xlfn.XLOOKUP(B53,'CNPJ LN'!C:C,'CNPJ LN'!D:D),_xlfn.XLOOKUP(B53,'CNPJ BASE jan25'!A:A,'CNPJ BASE jan25'!B:B))</f>
        <v>FOR146-FcoSa-CE-EF</v>
      </c>
      <c r="E53" s="1" t="s">
        <v>30</v>
      </c>
      <c r="F53" s="1" t="s">
        <v>47</v>
      </c>
      <c r="G53" s="1" t="s">
        <v>84</v>
      </c>
      <c r="H53" s="1" t="s">
        <v>25</v>
      </c>
      <c r="I53" s="1" t="s">
        <v>85</v>
      </c>
      <c r="J53" s="1">
        <v>605537</v>
      </c>
      <c r="K53" s="1">
        <v>10020108</v>
      </c>
      <c r="L53" s="3">
        <v>11000</v>
      </c>
      <c r="M53" s="1" t="s">
        <v>43</v>
      </c>
      <c r="T53" s="12">
        <v>45645</v>
      </c>
    </row>
    <row r="54" spans="1:20">
      <c r="B54" s="1">
        <v>101</v>
      </c>
      <c r="C54" s="15" t="s">
        <v>86</v>
      </c>
      <c r="D54" s="15" t="str">
        <f>IFERROR(_xlfn.XLOOKUP(B54,'CNPJ LN'!C:C,'CNPJ LN'!D:D),_xlfn.XLOOKUP(B54,'CNPJ BASE jan25'!A:A,'CNPJ BASE jan25'!B:B))</f>
        <v>REC06-Caxanga-PE#</v>
      </c>
      <c r="E54" s="1" t="s">
        <v>30</v>
      </c>
      <c r="F54" s="1" t="s">
        <v>47</v>
      </c>
      <c r="G54" s="1" t="s">
        <v>87</v>
      </c>
      <c r="H54" s="1" t="s">
        <v>25</v>
      </c>
      <c r="I54" s="1" t="s">
        <v>88</v>
      </c>
      <c r="J54" s="1">
        <v>605361</v>
      </c>
      <c r="K54" s="1">
        <v>10020112</v>
      </c>
      <c r="L54" s="3">
        <v>4620</v>
      </c>
      <c r="M54" s="1" t="s">
        <v>43</v>
      </c>
      <c r="N54" s="1">
        <v>4500772039</v>
      </c>
      <c r="T54" s="12">
        <v>45645</v>
      </c>
    </row>
    <row r="55" spans="1:20">
      <c r="B55" s="1">
        <v>140</v>
      </c>
      <c r="C55" s="15" t="s">
        <v>46</v>
      </c>
      <c r="D55" s="15" t="str">
        <f>IFERROR(_xlfn.XLOOKUP(B55,'CNPJ LN'!C:C,'CNPJ LN'!D:D),_xlfn.XLOOKUP(B55,'CNPJ BASE jan25'!A:A,'CNPJ BASE jan25'!B:B))</f>
        <v>MAC02-PontaVerde-AL</v>
      </c>
      <c r="E55" s="1" t="s">
        <v>30</v>
      </c>
      <c r="F55" s="1" t="s">
        <v>47</v>
      </c>
      <c r="G55" s="1" t="s">
        <v>89</v>
      </c>
      <c r="H55" s="1" t="s">
        <v>25</v>
      </c>
      <c r="I55" s="1" t="s">
        <v>88</v>
      </c>
      <c r="J55" s="1">
        <v>605316</v>
      </c>
      <c r="K55" s="1">
        <v>10020111</v>
      </c>
      <c r="L55" s="3">
        <v>11660</v>
      </c>
      <c r="M55" s="1" t="s">
        <v>43</v>
      </c>
      <c r="N55" s="1">
        <v>4500772013</v>
      </c>
      <c r="T55" s="12">
        <v>45645</v>
      </c>
    </row>
    <row r="56" spans="1:20">
      <c r="A56" s="1">
        <v>1000</v>
      </c>
      <c r="B56" s="1">
        <v>151</v>
      </c>
      <c r="C56" s="15" t="s">
        <v>78</v>
      </c>
      <c r="D56" s="15" t="str">
        <f>IFERROR(_xlfn.XLOOKUP(B56,'CNPJ LN'!C:C,'CNPJ LN'!D:D),_xlfn.XLOOKUP(B56,'CNPJ BASE jan25'!A:A,'CNPJ BASE jan25'!B:B))</f>
        <v>MAC03-Pajucara-AL</v>
      </c>
      <c r="E56" s="1" t="s">
        <v>76</v>
      </c>
      <c r="F56" s="1" t="s">
        <v>47</v>
      </c>
      <c r="G56" s="1" t="s">
        <v>89</v>
      </c>
      <c r="H56" s="1" t="s">
        <v>90</v>
      </c>
      <c r="I56" s="1" t="s">
        <v>88</v>
      </c>
      <c r="J56" s="1">
        <v>605568</v>
      </c>
      <c r="K56" s="1">
        <v>10020076</v>
      </c>
      <c r="L56" s="3">
        <v>14300</v>
      </c>
      <c r="M56" s="2" t="s">
        <v>43</v>
      </c>
      <c r="N56" s="2"/>
      <c r="O56" s="1"/>
      <c r="P56" s="1"/>
      <c r="T56" s="12">
        <v>45645</v>
      </c>
    </row>
    <row r="57" spans="1:20">
      <c r="A57" s="1">
        <v>1000</v>
      </c>
      <c r="B57" s="1">
        <v>253</v>
      </c>
      <c r="C57" s="15" t="s">
        <v>91</v>
      </c>
      <c r="E57" s="1" t="s">
        <v>30</v>
      </c>
      <c r="F57" s="10" t="s">
        <v>47</v>
      </c>
      <c r="G57" s="10" t="s">
        <v>89</v>
      </c>
      <c r="H57" s="10" t="s">
        <v>92</v>
      </c>
      <c r="I57" s="1" t="s">
        <v>88</v>
      </c>
      <c r="J57" s="10">
        <v>605360</v>
      </c>
      <c r="K57" s="10">
        <v>10020155</v>
      </c>
      <c r="L57" s="13">
        <v>12100</v>
      </c>
      <c r="M57" s="2" t="s">
        <v>43</v>
      </c>
      <c r="N57" s="2"/>
      <c r="O57" s="10"/>
      <c r="P57" s="11"/>
      <c r="T57" s="12">
        <v>45645</v>
      </c>
    </row>
    <row r="58" spans="1:20">
      <c r="A58" s="1">
        <v>1000</v>
      </c>
      <c r="B58" s="1">
        <v>539</v>
      </c>
      <c r="C58" s="15" t="s">
        <v>93</v>
      </c>
      <c r="D58" s="15" t="str">
        <f>IFERROR(_xlfn.XLOOKUP(B58,'CNPJ LN'!C:C,'CNPJ LN'!D:D),_xlfn.XLOOKUP(B58,'CNPJ BASE jan25'!A:A,'CNPJ BASE jan25'!B:B))</f>
        <v>REC21-Caxanga-PE#</v>
      </c>
      <c r="E58" s="1" t="s">
        <v>76</v>
      </c>
      <c r="F58" s="1" t="s">
        <v>47</v>
      </c>
      <c r="G58" s="1" t="s">
        <v>87</v>
      </c>
      <c r="H58" s="1">
        <v>76</v>
      </c>
      <c r="I58" s="1" t="s">
        <v>88</v>
      </c>
      <c r="J58" s="1">
        <v>605030</v>
      </c>
      <c r="K58" s="1">
        <v>10020079</v>
      </c>
      <c r="L58" s="3">
        <v>2460</v>
      </c>
      <c r="M58" s="2" t="s">
        <v>43</v>
      </c>
      <c r="N58" s="2"/>
      <c r="O58" s="1"/>
      <c r="P58" s="1"/>
      <c r="T58" s="12">
        <v>45645</v>
      </c>
    </row>
    <row r="59" spans="1:20">
      <c r="A59" s="1">
        <v>1000</v>
      </c>
      <c r="B59" s="1">
        <v>542</v>
      </c>
      <c r="C59" s="15" t="s">
        <v>94</v>
      </c>
      <c r="D59" s="15" t="str">
        <f>IFERROR(_xlfn.XLOOKUP(B59,'CNPJ LN'!C:C,'CNPJ LN'!D:D),_xlfn.XLOOKUP(B59,'CNPJ BASE jan25'!A:A,'CNPJ BASE jan25'!B:B))</f>
        <v>QIM01-Quixeramob-CE#</v>
      </c>
      <c r="E59" s="1" t="s">
        <v>76</v>
      </c>
      <c r="F59" s="1" t="s">
        <v>47</v>
      </c>
      <c r="G59" s="1" t="s">
        <v>89</v>
      </c>
      <c r="H59" s="1" t="s">
        <v>95</v>
      </c>
      <c r="I59" s="1" t="s">
        <v>88</v>
      </c>
      <c r="J59" s="1">
        <v>604940</v>
      </c>
      <c r="K59" s="1">
        <v>10020075</v>
      </c>
      <c r="L59" s="3">
        <v>14780</v>
      </c>
      <c r="M59" s="2" t="s">
        <v>43</v>
      </c>
      <c r="N59" s="2"/>
      <c r="O59" s="1"/>
      <c r="P59" s="1"/>
      <c r="T59" s="12">
        <v>45645</v>
      </c>
    </row>
    <row r="60" spans="1:20">
      <c r="B60" s="1">
        <v>625</v>
      </c>
      <c r="C60" s="15" t="s">
        <v>96</v>
      </c>
      <c r="D60" s="15" t="str">
        <f>IFERROR(_xlfn.XLOOKUP(B60,'CNPJ LN'!C:C,'CNPJ LN'!D:D),_xlfn.XLOOKUP(B60,'CNPJ BASE jan25'!A:A,'CNPJ BASE jan25'!B:B))</f>
        <v>ARZ01-Aracruz-ES#</v>
      </c>
      <c r="E60" s="1" t="s">
        <v>30</v>
      </c>
      <c r="F60" s="1" t="s">
        <v>47</v>
      </c>
      <c r="G60" s="1" t="s">
        <v>89</v>
      </c>
      <c r="H60" s="1" t="s">
        <v>25</v>
      </c>
      <c r="I60" s="1" t="s">
        <v>88</v>
      </c>
      <c r="J60" s="1">
        <v>605422</v>
      </c>
      <c r="K60" s="1">
        <v>10020089</v>
      </c>
      <c r="L60" s="3">
        <v>13602.95</v>
      </c>
      <c r="M60" s="1" t="s">
        <v>43</v>
      </c>
      <c r="N60" s="1">
        <v>4500771394</v>
      </c>
      <c r="T60" s="12">
        <v>45645</v>
      </c>
    </row>
    <row r="61" spans="1:20">
      <c r="A61" s="1">
        <v>1000</v>
      </c>
      <c r="B61" s="1">
        <v>733</v>
      </c>
      <c r="C61" s="15" t="s">
        <v>97</v>
      </c>
      <c r="E61" s="1" t="s">
        <v>76</v>
      </c>
      <c r="F61" s="1" t="s">
        <v>47</v>
      </c>
      <c r="G61" s="1" t="s">
        <v>89</v>
      </c>
      <c r="H61" s="1" t="s">
        <v>98</v>
      </c>
      <c r="I61" s="1" t="s">
        <v>88</v>
      </c>
      <c r="J61" s="1">
        <v>605005</v>
      </c>
      <c r="K61" s="1">
        <v>10020145</v>
      </c>
      <c r="L61" s="3">
        <v>13260</v>
      </c>
      <c r="M61" s="2" t="s">
        <v>43</v>
      </c>
      <c r="N61" s="1">
        <v>4500780407</v>
      </c>
      <c r="O61" s="1" t="s">
        <v>99</v>
      </c>
      <c r="P61" s="2">
        <v>12905.1</v>
      </c>
      <c r="T61" s="12">
        <v>45645</v>
      </c>
    </row>
    <row r="62" spans="1:20">
      <c r="B62" s="1">
        <v>1107</v>
      </c>
      <c r="C62" s="15" t="s">
        <v>100</v>
      </c>
      <c r="D62" s="15" t="str">
        <f>IFERROR(_xlfn.XLOOKUP(B62,'CNPJ LN'!C:C,'CNPJ LN'!D:D),_xlfn.XLOOKUP(B62,'CNPJ BASE jan25'!A:A,'CNPJ BASE jan25'!B:B))</f>
        <v>SAL33-RVermelho4-BA</v>
      </c>
      <c r="E62" s="1" t="s">
        <v>30</v>
      </c>
      <c r="F62" s="1" t="s">
        <v>47</v>
      </c>
      <c r="G62" s="1" t="s">
        <v>89</v>
      </c>
      <c r="H62" s="1" t="s">
        <v>25</v>
      </c>
      <c r="I62" s="1" t="s">
        <v>88</v>
      </c>
      <c r="J62" s="1">
        <v>605377</v>
      </c>
      <c r="K62" s="1">
        <v>10020088</v>
      </c>
      <c r="L62" s="3">
        <v>16002.94</v>
      </c>
      <c r="M62" s="1" t="s">
        <v>43</v>
      </c>
      <c r="N62" s="1">
        <v>4500771392</v>
      </c>
      <c r="T62" s="12">
        <v>45645</v>
      </c>
    </row>
    <row r="63" spans="1:20">
      <c r="B63" s="1">
        <v>1134</v>
      </c>
      <c r="C63" s="15" t="s">
        <v>101</v>
      </c>
      <c r="D63" s="15" t="str">
        <f>IFERROR(_xlfn.XLOOKUP(B63,'CNPJ LN'!C:C,'CNPJ LN'!D:D),_xlfn.XLOOKUP(B63,'CNPJ BASE jan25'!A:A,'CNPJ BASE jan25'!B:B))</f>
        <v>VIT09-JdPenha-ES</v>
      </c>
      <c r="E63" s="1" t="s">
        <v>30</v>
      </c>
      <c r="F63" s="1" t="s">
        <v>47</v>
      </c>
      <c r="G63" s="1" t="s">
        <v>89</v>
      </c>
      <c r="H63" s="1" t="s">
        <v>25</v>
      </c>
      <c r="I63" s="1" t="s">
        <v>88</v>
      </c>
      <c r="J63" s="1">
        <v>605379</v>
      </c>
      <c r="K63" s="1">
        <v>10020087</v>
      </c>
      <c r="L63" s="3">
        <v>17024.98</v>
      </c>
      <c r="M63" s="1" t="s">
        <v>43</v>
      </c>
      <c r="N63" s="1">
        <v>4500771367</v>
      </c>
      <c r="T63" s="12">
        <v>45645</v>
      </c>
    </row>
    <row r="64" spans="1:20">
      <c r="B64" s="1">
        <v>1172</v>
      </c>
      <c r="C64" s="15" t="s">
        <v>102</v>
      </c>
      <c r="D64" s="15" t="str">
        <f>IFERROR(_xlfn.XLOOKUP(B64,'CNPJ LN'!C:C,'CNPJ LN'!D:D),_xlfn.XLOOKUP(B64,'CNPJ BASE jan25'!A:A,'CNPJ BASE jan25'!B:B))</f>
        <v>VDC05-LdeFreitas-BA</v>
      </c>
      <c r="E64" s="1" t="s">
        <v>30</v>
      </c>
      <c r="F64" s="1" t="s">
        <v>47</v>
      </c>
      <c r="G64" s="1" t="s">
        <v>89</v>
      </c>
      <c r="H64" s="1" t="s">
        <v>25</v>
      </c>
      <c r="I64" s="1" t="s">
        <v>88</v>
      </c>
      <c r="J64" s="1">
        <v>605376</v>
      </c>
      <c r="K64" s="1">
        <v>10020110</v>
      </c>
      <c r="L64" s="3">
        <v>12522.98</v>
      </c>
      <c r="M64" s="1" t="s">
        <v>43</v>
      </c>
      <c r="N64" s="1">
        <v>4500771329</v>
      </c>
      <c r="T64" s="12">
        <v>45645</v>
      </c>
    </row>
    <row r="65" spans="1:20">
      <c r="B65" s="1">
        <v>7173</v>
      </c>
      <c r="C65" s="15" t="s">
        <v>103</v>
      </c>
      <c r="D65" s="15" t="str">
        <f>IFERROR(_xlfn.XLOOKUP(B65,'CNPJ LN'!C:C,'CNPJ LN'!D:D),_xlfn.XLOOKUP(B65,'CNPJ BASE jan25'!A:A,'CNPJ BASE jan25'!B:B))</f>
        <v>FOR163-FreCiri-CE-EF</v>
      </c>
      <c r="E65" s="1" t="s">
        <v>76</v>
      </c>
      <c r="F65" s="1" t="s">
        <v>51</v>
      </c>
      <c r="G65" s="1" t="s">
        <v>89</v>
      </c>
      <c r="H65" s="1" t="s">
        <v>25</v>
      </c>
      <c r="I65" s="1" t="s">
        <v>88</v>
      </c>
      <c r="J65" s="1">
        <v>605563</v>
      </c>
      <c r="K65" s="1">
        <v>10020048</v>
      </c>
      <c r="L65" s="3">
        <v>14260</v>
      </c>
      <c r="M65" s="1" t="s">
        <v>43</v>
      </c>
      <c r="T65" s="12">
        <v>45645</v>
      </c>
    </row>
    <row r="66" spans="1:20">
      <c r="A66" s="1">
        <v>2000</v>
      </c>
      <c r="B66" s="1">
        <v>7183</v>
      </c>
      <c r="C66" s="15" t="s">
        <v>104</v>
      </c>
      <c r="D66" s="15" t="str">
        <f>IFERROR(_xlfn.XLOOKUP(B66,'CNPJ LN'!C:C,'CNPJ LN'!D:D),_xlfn.XLOOKUP(B66,'CNPJ BASE jan25'!A:A,'CNPJ BASE jan25'!B:B))</f>
        <v>FOR176-PAntTom-CE-EF</v>
      </c>
      <c r="E66" s="1" t="s">
        <v>76</v>
      </c>
      <c r="F66" s="1" t="s">
        <v>47</v>
      </c>
      <c r="G66" s="1" t="s">
        <v>87</v>
      </c>
      <c r="H66" s="1" t="s">
        <v>105</v>
      </c>
      <c r="I66" s="1" t="s">
        <v>88</v>
      </c>
      <c r="J66" s="1">
        <v>605167</v>
      </c>
      <c r="K66" s="1">
        <v>10020077</v>
      </c>
      <c r="L66" s="3">
        <v>3880</v>
      </c>
      <c r="M66" s="2" t="s">
        <v>43</v>
      </c>
      <c r="N66" s="2"/>
      <c r="O66" s="1"/>
      <c r="P66" s="1"/>
      <c r="T66" s="12">
        <v>45645</v>
      </c>
    </row>
    <row r="67" spans="1:20">
      <c r="B67" s="1">
        <v>7230</v>
      </c>
      <c r="C67" s="15" t="s">
        <v>106</v>
      </c>
      <c r="D67" s="15" t="str">
        <f>IFERROR(_xlfn.XLOOKUP(B67,'CNPJ LN'!C:C,'CNPJ LN'!D:D),_xlfn.XLOOKUP(B67,'CNPJ BASE jan25'!A:A,'CNPJ BASE jan25'!B:B))</f>
        <v>FOR173-BeirMar-CE-EF</v>
      </c>
      <c r="E67" s="1" t="s">
        <v>76</v>
      </c>
      <c r="F67" s="1" t="s">
        <v>51</v>
      </c>
      <c r="G67" s="1" t="s">
        <v>87</v>
      </c>
      <c r="H67" s="1" t="s">
        <v>25</v>
      </c>
      <c r="I67" s="1" t="s">
        <v>88</v>
      </c>
      <c r="J67" s="1">
        <v>604531</v>
      </c>
      <c r="K67" s="1">
        <v>10020122</v>
      </c>
      <c r="L67" s="3">
        <v>6240</v>
      </c>
      <c r="M67" s="1" t="s">
        <v>43</v>
      </c>
      <c r="N67" s="1">
        <v>4500780351</v>
      </c>
      <c r="T67" s="12">
        <v>45645</v>
      </c>
    </row>
    <row r="68" spans="1:20">
      <c r="B68" s="1">
        <v>7266</v>
      </c>
      <c r="C68" s="15" t="s">
        <v>107</v>
      </c>
      <c r="D68" s="15" t="str">
        <f>IFERROR(_xlfn.XLOOKUP(B68,'CNPJ LN'!C:C,'CNPJ LN'!D:D),_xlfn.XLOOKUP(B68,'CNPJ BASE jan25'!A:A,'CNPJ BASE jan25'!B:B))</f>
        <v>CAX03-Central-MA-EF</v>
      </c>
      <c r="E68" s="1" t="s">
        <v>76</v>
      </c>
      <c r="F68" s="1" t="s">
        <v>51</v>
      </c>
      <c r="G68" s="1" t="s">
        <v>89</v>
      </c>
      <c r="H68" s="1" t="s">
        <v>25</v>
      </c>
      <c r="I68" s="1" t="s">
        <v>88</v>
      </c>
      <c r="J68" s="1">
        <v>605330</v>
      </c>
      <c r="K68" s="1">
        <v>10020121</v>
      </c>
      <c r="L68" s="3">
        <v>9280</v>
      </c>
      <c r="M68" s="1" t="s">
        <v>43</v>
      </c>
      <c r="T68" s="12">
        <v>45645</v>
      </c>
    </row>
    <row r="69" spans="1:20">
      <c r="B69" s="1">
        <v>7296</v>
      </c>
      <c r="C69" s="15" t="s">
        <v>108</v>
      </c>
      <c r="D69" s="15" t="str">
        <f>IFERROR(_xlfn.XLOOKUP(B69,'CNPJ LN'!C:C,'CNPJ LN'!D:D),_xlfn.XLOOKUP(B69,'CNPJ BASE jan25'!A:A,'CNPJ BASE jan25'!B:B))</f>
        <v>BAS02-PeFranco-MA-EF</v>
      </c>
      <c r="E69" s="1" t="s">
        <v>76</v>
      </c>
      <c r="F69" s="1" t="s">
        <v>51</v>
      </c>
      <c r="G69" s="1" t="s">
        <v>87</v>
      </c>
      <c r="H69" s="1" t="s">
        <v>25</v>
      </c>
      <c r="I69" s="1" t="s">
        <v>88</v>
      </c>
      <c r="J69" s="1">
        <v>605496</v>
      </c>
      <c r="K69" s="1">
        <v>10020123</v>
      </c>
      <c r="L69" s="3">
        <v>4480</v>
      </c>
      <c r="M69" s="1" t="s">
        <v>43</v>
      </c>
      <c r="T69" s="12">
        <v>45645</v>
      </c>
    </row>
    <row r="70" spans="1:20">
      <c r="B70" s="1">
        <v>7320</v>
      </c>
      <c r="C70" s="15" t="s">
        <v>109</v>
      </c>
      <c r="D70" s="15" t="str">
        <f>IFERROR(_xlfn.XLOOKUP(B70,'CNPJ LN'!C:C,'CNPJ LN'!D:D),_xlfn.XLOOKUP(B70,'CNPJ BASE jan25'!A:A,'CNPJ BASE jan25'!B:B))</f>
        <v>FOR133-CapArag-CE-EF</v>
      </c>
      <c r="E70" s="1" t="s">
        <v>76</v>
      </c>
      <c r="F70" s="1" t="s">
        <v>51</v>
      </c>
      <c r="G70" s="1" t="s">
        <v>89</v>
      </c>
      <c r="H70" s="1" t="s">
        <v>25</v>
      </c>
      <c r="I70" s="1" t="s">
        <v>88</v>
      </c>
      <c r="J70" s="1">
        <v>605561</v>
      </c>
      <c r="K70" s="1">
        <v>10020046</v>
      </c>
      <c r="L70" s="3">
        <v>6240</v>
      </c>
      <c r="M70" s="1" t="s">
        <v>43</v>
      </c>
      <c r="T70" s="12">
        <v>45645</v>
      </c>
    </row>
    <row r="71" spans="1:20">
      <c r="B71" s="1">
        <v>7520</v>
      </c>
      <c r="C71" s="15" t="s">
        <v>110</v>
      </c>
      <c r="D71" s="15" t="str">
        <f>IFERROR(_xlfn.XLOOKUP(B71,'CNPJ LN'!C:C,'CNPJ LN'!D:D),_xlfn.XLOOKUP(B71,'CNPJ BASE jan25'!A:A,'CNPJ BASE jan25'!B:B))</f>
        <v>CRA04-DrJoaPes-CE-EF</v>
      </c>
      <c r="E71" s="1" t="s">
        <v>76</v>
      </c>
      <c r="F71" s="1" t="s">
        <v>51</v>
      </c>
      <c r="G71" s="1" t="s">
        <v>89</v>
      </c>
      <c r="H71" s="1" t="s">
        <v>25</v>
      </c>
      <c r="I71" s="1" t="s">
        <v>88</v>
      </c>
      <c r="J71" s="1">
        <v>605330</v>
      </c>
      <c r="K71" s="1">
        <v>10020047</v>
      </c>
      <c r="L71" s="3">
        <v>12900</v>
      </c>
      <c r="M71" s="1" t="s">
        <v>43</v>
      </c>
      <c r="T71" s="12">
        <v>45645</v>
      </c>
    </row>
    <row r="72" spans="1:20">
      <c r="B72" s="1">
        <v>7527</v>
      </c>
      <c r="C72" s="15" t="s">
        <v>111</v>
      </c>
      <c r="D72" s="15" t="s">
        <v>112</v>
      </c>
      <c r="E72" s="1" t="s">
        <v>76</v>
      </c>
      <c r="F72" s="1" t="s">
        <v>51</v>
      </c>
      <c r="G72" s="1" t="s">
        <v>113</v>
      </c>
      <c r="H72" s="1" t="s">
        <v>114</v>
      </c>
      <c r="I72" s="1" t="s">
        <v>88</v>
      </c>
      <c r="J72" s="1">
        <v>604871</v>
      </c>
      <c r="K72" s="1">
        <v>10020144</v>
      </c>
      <c r="L72" s="3">
        <v>3715</v>
      </c>
      <c r="M72" s="1" t="s">
        <v>43</v>
      </c>
      <c r="N72" s="1">
        <v>4500780395</v>
      </c>
      <c r="T72" s="12">
        <v>45645</v>
      </c>
    </row>
    <row r="73" spans="1:20">
      <c r="B73" s="1">
        <v>7066</v>
      </c>
      <c r="C73" s="15" t="s">
        <v>115</v>
      </c>
      <c r="D73" s="15" t="str">
        <f>IFERROR(_xlfn.XLOOKUP(B73,'CNPJ LN'!C:C,'CNPJ LN'!D:D),_xlfn.XLOOKUP(B73,'CNPJ BASE jan25'!A:A,'CNPJ BASE jan25'!B:B))</f>
        <v>ANA07-Coquei-PA-EF</v>
      </c>
      <c r="E73" s="1" t="s">
        <v>30</v>
      </c>
      <c r="F73" s="1" t="s">
        <v>51</v>
      </c>
      <c r="G73" s="1" t="s">
        <v>84</v>
      </c>
      <c r="H73" s="1" t="s">
        <v>25</v>
      </c>
      <c r="I73" s="1" t="s">
        <v>116</v>
      </c>
      <c r="J73" s="1">
        <v>605495</v>
      </c>
      <c r="K73" s="1">
        <v>10020025</v>
      </c>
      <c r="L73" s="3">
        <v>64822.85</v>
      </c>
      <c r="M73" s="1" t="s">
        <v>43</v>
      </c>
      <c r="N73" s="1">
        <v>4500776791</v>
      </c>
      <c r="T73" s="12">
        <v>45645</v>
      </c>
    </row>
    <row r="74" spans="1:20">
      <c r="B74" s="1">
        <v>7092</v>
      </c>
      <c r="C74" s="15" t="s">
        <v>117</v>
      </c>
      <c r="D74" s="15" t="str">
        <f>IFERROR(_xlfn.XLOOKUP(B74,'CNPJ LN'!C:C,'CNPJ LN'!D:D),_xlfn.XLOOKUP(B74,'CNPJ BASE jan25'!A:A,'CNPJ BASE jan25'!B:B))</f>
        <v>BEL45-SenLemos-PA-EF</v>
      </c>
      <c r="E74" s="1" t="s">
        <v>30</v>
      </c>
      <c r="F74" s="1" t="s">
        <v>51</v>
      </c>
      <c r="G74" s="1" t="s">
        <v>84</v>
      </c>
      <c r="H74" s="1" t="s">
        <v>25</v>
      </c>
      <c r="I74" s="1" t="s">
        <v>116</v>
      </c>
      <c r="J74" s="1">
        <v>605565</v>
      </c>
      <c r="K74" s="1">
        <v>10020029</v>
      </c>
      <c r="L74" s="3">
        <v>62252.68</v>
      </c>
      <c r="M74" s="1" t="s">
        <v>43</v>
      </c>
      <c r="N74" s="1">
        <v>4500776853</v>
      </c>
      <c r="T74" s="12">
        <v>45645</v>
      </c>
    </row>
    <row r="75" spans="1:20">
      <c r="B75" s="1">
        <v>799</v>
      </c>
      <c r="C75" s="1" t="s">
        <v>118</v>
      </c>
      <c r="D75" s="1" t="s">
        <v>119</v>
      </c>
      <c r="E75" s="1" t="s">
        <v>55</v>
      </c>
      <c r="F75" s="1" t="s">
        <v>47</v>
      </c>
      <c r="H75" s="1" t="s">
        <v>25</v>
      </c>
      <c r="I75" s="1" t="s">
        <v>120</v>
      </c>
      <c r="J75" s="1">
        <v>605644</v>
      </c>
      <c r="K75" s="1">
        <v>10020221</v>
      </c>
      <c r="L75" s="3">
        <v>2450</v>
      </c>
      <c r="M75" s="1" t="s">
        <v>43</v>
      </c>
      <c r="T75" s="12">
        <v>45653</v>
      </c>
    </row>
    <row r="76" spans="1:20">
      <c r="B76" s="1">
        <v>370</v>
      </c>
      <c r="C76" s="1" t="s">
        <v>121</v>
      </c>
      <c r="D76" s="1" t="s">
        <v>122</v>
      </c>
      <c r="E76" s="1" t="s">
        <v>55</v>
      </c>
      <c r="F76" s="1" t="s">
        <v>47</v>
      </c>
      <c r="H76" s="1" t="s">
        <v>25</v>
      </c>
      <c r="I76" s="1" t="s">
        <v>120</v>
      </c>
      <c r="J76" s="1">
        <v>605621</v>
      </c>
      <c r="K76" s="1">
        <v>10020222</v>
      </c>
      <c r="L76" s="3">
        <v>2450</v>
      </c>
      <c r="M76" s="1" t="s">
        <v>43</v>
      </c>
      <c r="T76" s="12">
        <v>45653</v>
      </c>
    </row>
    <row r="77" spans="1:20">
      <c r="B77" s="1">
        <v>726</v>
      </c>
      <c r="C77" s="1" t="s">
        <v>123</v>
      </c>
      <c r="D77" s="1" t="s">
        <v>124</v>
      </c>
      <c r="E77" s="1" t="s">
        <v>55</v>
      </c>
      <c r="F77" s="1" t="s">
        <v>47</v>
      </c>
      <c r="H77" s="1" t="s">
        <v>25</v>
      </c>
      <c r="I77" s="1" t="s">
        <v>120</v>
      </c>
      <c r="J77" s="1">
        <v>605640</v>
      </c>
      <c r="K77" s="1">
        <v>10020223</v>
      </c>
      <c r="L77" s="3">
        <v>2450</v>
      </c>
      <c r="M77" s="1" t="s">
        <v>43</v>
      </c>
      <c r="T77" s="12">
        <v>45653</v>
      </c>
    </row>
    <row r="78" spans="1:20">
      <c r="B78" s="1">
        <v>679</v>
      </c>
      <c r="C78" s="1" t="s">
        <v>125</v>
      </c>
      <c r="D78" s="1" t="s">
        <v>126</v>
      </c>
      <c r="E78" s="1" t="s">
        <v>55</v>
      </c>
      <c r="F78" s="1" t="s">
        <v>47</v>
      </c>
      <c r="H78" s="1" t="s">
        <v>25</v>
      </c>
      <c r="I78" s="1" t="s">
        <v>120</v>
      </c>
      <c r="J78" s="1">
        <v>605598</v>
      </c>
      <c r="K78" s="1">
        <v>10020224</v>
      </c>
      <c r="L78" s="3">
        <v>2450</v>
      </c>
      <c r="M78" s="1" t="s">
        <v>43</v>
      </c>
      <c r="T78" s="12">
        <v>45653</v>
      </c>
    </row>
    <row r="79" spans="1:20">
      <c r="B79" s="1">
        <v>954</v>
      </c>
      <c r="C79" s="1" t="s">
        <v>127</v>
      </c>
      <c r="D79" s="1" t="s">
        <v>128</v>
      </c>
      <c r="E79" s="1" t="s">
        <v>55</v>
      </c>
      <c r="F79" s="1" t="s">
        <v>47</v>
      </c>
      <c r="H79" s="1" t="s">
        <v>25</v>
      </c>
      <c r="I79" s="1" t="s">
        <v>120</v>
      </c>
      <c r="J79" s="1">
        <v>605648</v>
      </c>
      <c r="K79" s="1">
        <v>10020250</v>
      </c>
      <c r="L79" s="3">
        <v>2450</v>
      </c>
      <c r="M79" s="1" t="s">
        <v>43</v>
      </c>
      <c r="T79" s="12">
        <v>45653</v>
      </c>
    </row>
    <row r="80" spans="1:20">
      <c r="B80" s="1">
        <v>7424</v>
      </c>
      <c r="C80" s="1" t="s">
        <v>129</v>
      </c>
      <c r="D80" s="1" t="s">
        <v>130</v>
      </c>
      <c r="E80" s="1" t="s">
        <v>55</v>
      </c>
      <c r="F80" s="1" t="s">
        <v>47</v>
      </c>
      <c r="H80" s="1" t="s">
        <v>25</v>
      </c>
      <c r="I80" s="1" t="s">
        <v>120</v>
      </c>
      <c r="J80" s="1">
        <v>605652</v>
      </c>
      <c r="K80" s="1">
        <v>10020225</v>
      </c>
      <c r="L80" s="3">
        <v>2450</v>
      </c>
      <c r="M80" s="1" t="s">
        <v>43</v>
      </c>
      <c r="T80" s="12">
        <v>45653</v>
      </c>
    </row>
    <row r="81" spans="2:20">
      <c r="B81" s="1">
        <v>282</v>
      </c>
      <c r="C81" s="1" t="s">
        <v>131</v>
      </c>
      <c r="D81" s="1" t="s">
        <v>132</v>
      </c>
      <c r="E81" s="1" t="s">
        <v>55</v>
      </c>
      <c r="F81" s="1" t="s">
        <v>47</v>
      </c>
      <c r="H81" s="1" t="s">
        <v>25</v>
      </c>
      <c r="I81" s="1" t="s">
        <v>120</v>
      </c>
      <c r="J81" s="1">
        <v>605614</v>
      </c>
      <c r="K81" s="1">
        <v>10020226</v>
      </c>
      <c r="L81" s="3">
        <v>2450</v>
      </c>
      <c r="M81" s="1" t="s">
        <v>43</v>
      </c>
      <c r="T81" s="12">
        <v>45653</v>
      </c>
    </row>
    <row r="82" spans="2:20">
      <c r="B82" s="1">
        <v>480</v>
      </c>
      <c r="C82" s="1" t="s">
        <v>133</v>
      </c>
      <c r="D82" s="1" t="s">
        <v>134</v>
      </c>
      <c r="E82" s="1" t="s">
        <v>55</v>
      </c>
      <c r="F82" s="1" t="s">
        <v>47</v>
      </c>
      <c r="H82" s="1" t="s">
        <v>25</v>
      </c>
      <c r="I82" s="1" t="s">
        <v>120</v>
      </c>
      <c r="J82" s="1">
        <v>605628</v>
      </c>
      <c r="K82" s="1">
        <v>10020226</v>
      </c>
      <c r="L82" s="3">
        <v>2450</v>
      </c>
      <c r="M82" s="1" t="s">
        <v>43</v>
      </c>
      <c r="T82" s="12">
        <v>45653</v>
      </c>
    </row>
    <row r="83" spans="2:20">
      <c r="B83" s="1">
        <v>340</v>
      </c>
      <c r="C83" s="1" t="s">
        <v>135</v>
      </c>
      <c r="D83" s="1" t="s">
        <v>136</v>
      </c>
      <c r="E83" s="1" t="s">
        <v>55</v>
      </c>
      <c r="F83" s="1" t="s">
        <v>47</v>
      </c>
      <c r="H83" s="1" t="s">
        <v>25</v>
      </c>
      <c r="I83" s="1" t="s">
        <v>120</v>
      </c>
      <c r="J83" s="1">
        <v>605619</v>
      </c>
      <c r="K83" s="1">
        <v>10020227</v>
      </c>
      <c r="L83" s="3">
        <v>2450</v>
      </c>
      <c r="M83" s="1" t="s">
        <v>43</v>
      </c>
      <c r="T83" s="12">
        <v>45653</v>
      </c>
    </row>
    <row r="84" spans="2:20">
      <c r="B84" s="1">
        <v>762</v>
      </c>
      <c r="C84" s="1" t="s">
        <v>137</v>
      </c>
      <c r="D84" s="1" t="s">
        <v>138</v>
      </c>
      <c r="E84" s="1" t="s">
        <v>55</v>
      </c>
      <c r="F84" s="1" t="s">
        <v>47</v>
      </c>
      <c r="H84" s="1" t="s">
        <v>25</v>
      </c>
      <c r="I84" s="1" t="s">
        <v>120</v>
      </c>
      <c r="J84" s="1">
        <v>605643</v>
      </c>
      <c r="K84" s="1">
        <v>10020229</v>
      </c>
      <c r="L84" s="3">
        <v>2450</v>
      </c>
      <c r="M84" s="1" t="s">
        <v>43</v>
      </c>
      <c r="T84" s="12">
        <v>45653</v>
      </c>
    </row>
    <row r="85" spans="2:20">
      <c r="B85" s="1">
        <v>85</v>
      </c>
      <c r="C85" s="1" t="s">
        <v>139</v>
      </c>
      <c r="D85" s="1" t="s">
        <v>140</v>
      </c>
      <c r="E85" s="1" t="s">
        <v>55</v>
      </c>
      <c r="F85" s="1" t="s">
        <v>47</v>
      </c>
      <c r="H85" s="1" t="s">
        <v>25</v>
      </c>
      <c r="I85" s="1" t="s">
        <v>120</v>
      </c>
      <c r="J85" s="1">
        <v>605556</v>
      </c>
      <c r="K85" s="1">
        <v>10020270</v>
      </c>
      <c r="L85" s="3">
        <v>2450</v>
      </c>
      <c r="M85" s="1" t="s">
        <v>43</v>
      </c>
      <c r="T85" s="12">
        <v>45653</v>
      </c>
    </row>
    <row r="86" spans="2:20">
      <c r="B86" s="1">
        <v>87</v>
      </c>
      <c r="C86" s="1" t="s">
        <v>141</v>
      </c>
      <c r="D86" s="1" t="s">
        <v>142</v>
      </c>
      <c r="E86" s="1" t="s">
        <v>55</v>
      </c>
      <c r="F86" s="1" t="s">
        <v>47</v>
      </c>
      <c r="H86" s="1" t="s">
        <v>25</v>
      </c>
      <c r="I86" s="1" t="s">
        <v>120</v>
      </c>
      <c r="J86" s="1">
        <v>605557</v>
      </c>
      <c r="K86" s="1">
        <v>10020270</v>
      </c>
      <c r="L86" s="3">
        <v>2450</v>
      </c>
      <c r="M86" s="1" t="s">
        <v>43</v>
      </c>
      <c r="T86" s="12">
        <v>45653</v>
      </c>
    </row>
    <row r="87" spans="2:20">
      <c r="B87" s="1">
        <v>90</v>
      </c>
      <c r="C87" s="1" t="s">
        <v>143</v>
      </c>
      <c r="D87" s="1" t="s">
        <v>144</v>
      </c>
      <c r="E87" s="1" t="s">
        <v>55</v>
      </c>
      <c r="F87" s="1" t="s">
        <v>47</v>
      </c>
      <c r="H87" s="1" t="s">
        <v>25</v>
      </c>
      <c r="I87" s="1" t="s">
        <v>120</v>
      </c>
      <c r="J87" s="1">
        <v>605558</v>
      </c>
      <c r="K87" s="1">
        <v>10020270</v>
      </c>
      <c r="L87" s="3">
        <v>2450</v>
      </c>
      <c r="M87" s="1" t="s">
        <v>43</v>
      </c>
      <c r="T87" s="12">
        <v>45653</v>
      </c>
    </row>
    <row r="88" spans="2:20">
      <c r="B88" s="1">
        <v>91</v>
      </c>
      <c r="C88" s="1" t="s">
        <v>145</v>
      </c>
      <c r="D88" s="1" t="s">
        <v>146</v>
      </c>
      <c r="E88" s="1" t="s">
        <v>55</v>
      </c>
      <c r="F88" s="1" t="s">
        <v>47</v>
      </c>
      <c r="H88" s="1" t="s">
        <v>25</v>
      </c>
      <c r="I88" s="1" t="s">
        <v>120</v>
      </c>
      <c r="J88" s="1">
        <v>605559</v>
      </c>
      <c r="K88" s="1">
        <v>10020270</v>
      </c>
      <c r="L88" s="3">
        <v>2450</v>
      </c>
      <c r="M88" s="1" t="s">
        <v>43</v>
      </c>
      <c r="T88" s="12">
        <v>45653</v>
      </c>
    </row>
    <row r="89" spans="2:20">
      <c r="B89" s="1">
        <v>95</v>
      </c>
      <c r="C89" s="1" t="s">
        <v>147</v>
      </c>
      <c r="D89" s="1" t="s">
        <v>148</v>
      </c>
      <c r="E89" s="1" t="s">
        <v>55</v>
      </c>
      <c r="F89" s="1" t="s">
        <v>47</v>
      </c>
      <c r="H89" s="1" t="s">
        <v>25</v>
      </c>
      <c r="I89" s="1" t="s">
        <v>120</v>
      </c>
      <c r="J89" s="1">
        <v>605601</v>
      </c>
      <c r="K89" s="1">
        <v>10020270</v>
      </c>
      <c r="L89" s="3">
        <v>2450</v>
      </c>
      <c r="M89" s="1" t="s">
        <v>43</v>
      </c>
      <c r="T89" s="12">
        <v>45653</v>
      </c>
    </row>
    <row r="90" spans="2:20">
      <c r="B90" s="1">
        <v>96</v>
      </c>
      <c r="C90" s="1" t="s">
        <v>149</v>
      </c>
      <c r="D90" s="1" t="s">
        <v>150</v>
      </c>
      <c r="E90" s="1" t="s">
        <v>55</v>
      </c>
      <c r="F90" s="1" t="s">
        <v>47</v>
      </c>
      <c r="H90" s="1" t="s">
        <v>25</v>
      </c>
      <c r="I90" s="1" t="s">
        <v>120</v>
      </c>
      <c r="J90" s="1">
        <v>605602</v>
      </c>
      <c r="K90" s="1">
        <v>10020270</v>
      </c>
      <c r="L90" s="3">
        <v>2450</v>
      </c>
      <c r="M90" s="1" t="s">
        <v>43</v>
      </c>
      <c r="T90" s="12">
        <v>45653</v>
      </c>
    </row>
    <row r="91" spans="2:20">
      <c r="B91" s="1">
        <v>189</v>
      </c>
      <c r="C91" s="1" t="s">
        <v>151</v>
      </c>
      <c r="D91" s="1" t="s">
        <v>152</v>
      </c>
      <c r="E91" s="1" t="s">
        <v>55</v>
      </c>
      <c r="F91" s="1" t="s">
        <v>47</v>
      </c>
      <c r="H91" s="1" t="s">
        <v>25</v>
      </c>
      <c r="I91" s="1" t="s">
        <v>120</v>
      </c>
      <c r="J91" s="1">
        <v>605605</v>
      </c>
      <c r="K91" s="1">
        <v>10020270</v>
      </c>
      <c r="L91" s="3">
        <v>2450</v>
      </c>
      <c r="M91" s="1" t="s">
        <v>43</v>
      </c>
      <c r="T91" s="12">
        <v>45653</v>
      </c>
    </row>
    <row r="92" spans="2:20">
      <c r="B92" s="1">
        <v>190</v>
      </c>
      <c r="C92" s="1" t="s">
        <v>153</v>
      </c>
      <c r="D92" s="1" t="s">
        <v>154</v>
      </c>
      <c r="E92" s="1" t="s">
        <v>55</v>
      </c>
      <c r="F92" s="1" t="s">
        <v>47</v>
      </c>
      <c r="H92" s="1" t="s">
        <v>25</v>
      </c>
      <c r="I92" s="1" t="s">
        <v>120</v>
      </c>
      <c r="J92" s="1">
        <v>605606</v>
      </c>
      <c r="K92" s="1">
        <v>10020263</v>
      </c>
      <c r="L92" s="3">
        <v>2450</v>
      </c>
      <c r="M92" s="1" t="s">
        <v>43</v>
      </c>
      <c r="T92" s="12">
        <v>45653</v>
      </c>
    </row>
    <row r="93" spans="2:20">
      <c r="B93" s="1">
        <v>379</v>
      </c>
      <c r="C93" s="1" t="s">
        <v>155</v>
      </c>
      <c r="D93" s="1" t="s">
        <v>156</v>
      </c>
      <c r="E93" s="1" t="s">
        <v>55</v>
      </c>
      <c r="F93" s="1" t="s">
        <v>47</v>
      </c>
      <c r="H93" s="1" t="s">
        <v>25</v>
      </c>
      <c r="I93" s="1" t="s">
        <v>120</v>
      </c>
      <c r="J93" s="1">
        <v>605623</v>
      </c>
      <c r="K93" s="1">
        <v>10020270</v>
      </c>
      <c r="L93" s="3">
        <v>2450</v>
      </c>
      <c r="M93" s="1" t="s">
        <v>43</v>
      </c>
      <c r="T93" s="12">
        <v>45653</v>
      </c>
    </row>
    <row r="94" spans="2:20">
      <c r="B94" s="1">
        <v>411</v>
      </c>
      <c r="C94" s="1" t="s">
        <v>157</v>
      </c>
      <c r="D94" s="1" t="s">
        <v>158</v>
      </c>
      <c r="E94" s="1" t="s">
        <v>55</v>
      </c>
      <c r="F94" s="1" t="s">
        <v>47</v>
      </c>
      <c r="H94" s="1" t="s">
        <v>25</v>
      </c>
      <c r="I94" s="1" t="s">
        <v>120</v>
      </c>
      <c r="J94" s="1">
        <v>605625</v>
      </c>
      <c r="K94" s="1">
        <v>10020263</v>
      </c>
      <c r="L94" s="3">
        <v>2450</v>
      </c>
      <c r="M94" s="1" t="s">
        <v>43</v>
      </c>
      <c r="T94" s="12">
        <v>45653</v>
      </c>
    </row>
    <row r="95" spans="2:20">
      <c r="B95" s="1">
        <v>415</v>
      </c>
      <c r="C95" s="1" t="s">
        <v>159</v>
      </c>
      <c r="D95" s="1" t="s">
        <v>160</v>
      </c>
      <c r="E95" s="1" t="s">
        <v>55</v>
      </c>
      <c r="F95" s="1" t="s">
        <v>47</v>
      </c>
      <c r="H95" s="1" t="s">
        <v>25</v>
      </c>
      <c r="I95" s="1" t="s">
        <v>120</v>
      </c>
      <c r="J95" s="1">
        <v>605626</v>
      </c>
      <c r="K95" s="1">
        <v>10020263</v>
      </c>
      <c r="L95" s="3">
        <v>2450</v>
      </c>
      <c r="M95" s="1" t="s">
        <v>43</v>
      </c>
      <c r="T95" s="12">
        <v>45653</v>
      </c>
    </row>
    <row r="96" spans="2:20">
      <c r="B96" s="1">
        <v>630</v>
      </c>
      <c r="C96" s="1" t="s">
        <v>161</v>
      </c>
      <c r="D96" s="1" t="s">
        <v>162</v>
      </c>
      <c r="E96" s="1" t="s">
        <v>55</v>
      </c>
      <c r="F96" s="1" t="s">
        <v>47</v>
      </c>
      <c r="H96" s="1" t="s">
        <v>25</v>
      </c>
      <c r="I96" s="1" t="s">
        <v>120</v>
      </c>
      <c r="J96" s="1">
        <v>605597</v>
      </c>
      <c r="K96" s="1">
        <v>10020270</v>
      </c>
      <c r="L96" s="3">
        <v>2450</v>
      </c>
      <c r="M96" s="1" t="s">
        <v>43</v>
      </c>
      <c r="T96" s="12">
        <v>45653</v>
      </c>
    </row>
    <row r="97" spans="2:20">
      <c r="B97" s="1">
        <v>626</v>
      </c>
      <c r="C97" s="1" t="s">
        <v>163</v>
      </c>
      <c r="D97" s="1" t="s">
        <v>164</v>
      </c>
      <c r="E97" s="1" t="s">
        <v>55</v>
      </c>
      <c r="F97" s="1" t="s">
        <v>47</v>
      </c>
      <c r="H97" s="1" t="s">
        <v>25</v>
      </c>
      <c r="I97" s="1" t="s">
        <v>120</v>
      </c>
      <c r="J97" s="1">
        <v>605596</v>
      </c>
      <c r="K97" s="1">
        <v>10020270</v>
      </c>
      <c r="L97" s="3">
        <v>2450</v>
      </c>
      <c r="M97" s="1" t="s">
        <v>43</v>
      </c>
      <c r="T97" s="12">
        <v>45653</v>
      </c>
    </row>
    <row r="98" spans="2:20">
      <c r="B98" s="1">
        <v>1455</v>
      </c>
      <c r="C98" s="1" t="s">
        <v>36</v>
      </c>
      <c r="D98" s="1" t="s">
        <v>37</v>
      </c>
      <c r="E98" s="1" t="s">
        <v>55</v>
      </c>
      <c r="F98" s="1" t="s">
        <v>23</v>
      </c>
      <c r="G98" s="1" t="s">
        <v>79</v>
      </c>
      <c r="I98" s="1" t="s">
        <v>80</v>
      </c>
      <c r="J98" s="1">
        <v>603908</v>
      </c>
      <c r="K98" s="1">
        <v>10020267</v>
      </c>
      <c r="L98" s="3">
        <v>32061.72</v>
      </c>
      <c r="M98" s="1" t="s">
        <v>43</v>
      </c>
      <c r="N98" s="1">
        <v>4500793684</v>
      </c>
      <c r="O98" t="str">
        <f>IFERROR(_xlfn.XLOOKUP(N98,'SOLICITAÇÃO DE PAGAMENTO'!T1:T1,'SOLICITAÇÃO DE PAGAMENTO'!V1:V203),"")</f>
        <v/>
      </c>
      <c r="T98" s="12">
        <v>45667</v>
      </c>
    </row>
    <row r="99" spans="2:20">
      <c r="B99" s="1">
        <v>56</v>
      </c>
      <c r="C99" s="1" t="s">
        <v>20</v>
      </c>
      <c r="D99" s="1" t="s">
        <v>21</v>
      </c>
      <c r="E99" s="1" t="s">
        <v>55</v>
      </c>
      <c r="F99" s="1" t="s">
        <v>23</v>
      </c>
      <c r="G99" s="1" t="s">
        <v>79</v>
      </c>
      <c r="H99" s="1">
        <v>86147</v>
      </c>
      <c r="I99" s="1" t="s">
        <v>80</v>
      </c>
      <c r="J99" s="1">
        <v>603700</v>
      </c>
      <c r="K99" s="1">
        <v>10020291</v>
      </c>
      <c r="L99" s="3">
        <v>28523.06</v>
      </c>
      <c r="M99" s="1" t="s">
        <v>27</v>
      </c>
      <c r="T99" s="12">
        <v>45667</v>
      </c>
    </row>
    <row r="100" spans="2:20">
      <c r="B100" s="1">
        <v>1479</v>
      </c>
      <c r="C100" s="1" t="s">
        <v>41</v>
      </c>
      <c r="D100" s="1" t="s">
        <v>42</v>
      </c>
      <c r="E100" s="1" t="s">
        <v>55</v>
      </c>
      <c r="F100" s="1" t="s">
        <v>23</v>
      </c>
      <c r="G100" s="1" t="s">
        <v>79</v>
      </c>
      <c r="H100" s="1">
        <v>85862</v>
      </c>
      <c r="I100" s="1" t="s">
        <v>80</v>
      </c>
      <c r="J100" s="1">
        <v>603708</v>
      </c>
      <c r="K100" s="1">
        <v>10020292</v>
      </c>
      <c r="L100" s="3">
        <v>22081.07</v>
      </c>
      <c r="M100" s="1" t="s">
        <v>43</v>
      </c>
      <c r="N100" s="1">
        <v>4500793694</v>
      </c>
      <c r="O100" t="str">
        <f>IFERROR(_xlfn.XLOOKUP(N100,'SOLICITAÇÃO DE PAGAMENTO'!#REF!,'SOLICITAÇÃO DE PAGAMENTO'!V2:V205),"")</f>
        <v/>
      </c>
      <c r="S100" t="s">
        <v>165</v>
      </c>
      <c r="T100" s="12">
        <v>45667</v>
      </c>
    </row>
    <row r="101" spans="2:20">
      <c r="B101" s="1">
        <v>1432</v>
      </c>
      <c r="C101" s="1" t="s">
        <v>33</v>
      </c>
      <c r="D101" s="1" t="s">
        <v>34</v>
      </c>
      <c r="E101" s="1" t="s">
        <v>55</v>
      </c>
      <c r="F101" s="1" t="s">
        <v>23</v>
      </c>
      <c r="G101" s="1" t="s">
        <v>79</v>
      </c>
      <c r="I101" s="1" t="s">
        <v>80</v>
      </c>
      <c r="J101" s="1">
        <v>603254</v>
      </c>
      <c r="K101" s="1">
        <v>10020311</v>
      </c>
      <c r="L101" s="3">
        <v>20379.189999999999</v>
      </c>
      <c r="M101" s="1" t="s">
        <v>43</v>
      </c>
      <c r="N101" s="1">
        <v>4500798256</v>
      </c>
      <c r="T101" s="12">
        <v>45667</v>
      </c>
    </row>
    <row r="102" spans="2:20" ht="14.5" customHeight="1">
      <c r="B102" s="1">
        <v>1372</v>
      </c>
      <c r="C102" s="1" t="s">
        <v>31</v>
      </c>
      <c r="D102" s="1" t="s">
        <v>32</v>
      </c>
      <c r="E102" s="1" t="s">
        <v>55</v>
      </c>
      <c r="F102" s="1" t="s">
        <v>23</v>
      </c>
      <c r="G102" s="1" t="s">
        <v>79</v>
      </c>
      <c r="I102" s="1" t="s">
        <v>80</v>
      </c>
      <c r="J102" s="1">
        <v>603125</v>
      </c>
      <c r="K102" s="1">
        <v>10020287</v>
      </c>
      <c r="L102" s="3">
        <v>28719.93</v>
      </c>
      <c r="M102" s="1" t="s">
        <v>43</v>
      </c>
      <c r="N102" s="1">
        <v>4500793700</v>
      </c>
      <c r="O102" t="str">
        <f>IFERROR(_xlfn.XLOOKUP(N102,'SOLICITAÇÃO DE PAGAMENTO'!#REF!,'SOLICITAÇÃO DE PAGAMENTO'!V3:V207),"")</f>
        <v/>
      </c>
      <c r="T102" s="12">
        <v>45667</v>
      </c>
    </row>
    <row r="103" spans="2:20" ht="14.5" customHeight="1">
      <c r="B103" s="1">
        <v>1455</v>
      </c>
      <c r="C103" s="1" t="s">
        <v>36</v>
      </c>
      <c r="D103" s="1" t="s">
        <v>37</v>
      </c>
      <c r="E103" s="1" t="s">
        <v>55</v>
      </c>
      <c r="F103" s="1" t="s">
        <v>23</v>
      </c>
      <c r="G103" s="1" t="s">
        <v>89</v>
      </c>
      <c r="I103" s="1" t="s">
        <v>88</v>
      </c>
      <c r="J103" s="1">
        <v>603908</v>
      </c>
      <c r="K103" s="1">
        <v>10020297</v>
      </c>
      <c r="L103" s="3">
        <v>12420</v>
      </c>
      <c r="M103" s="1" t="s">
        <v>43</v>
      </c>
      <c r="N103" s="1">
        <v>4500798395</v>
      </c>
      <c r="O103" t="str">
        <f>IFERROR(_xlfn.XLOOKUP(N103,'SOLICITAÇÃO DE PAGAMENTO'!#REF!,'SOLICITAÇÃO DE PAGAMENTO'!V4:V208),"")</f>
        <v/>
      </c>
      <c r="T103" s="12">
        <v>45670</v>
      </c>
    </row>
    <row r="104" spans="2:20">
      <c r="B104" s="1">
        <v>56</v>
      </c>
      <c r="C104" s="1" t="s">
        <v>20</v>
      </c>
      <c r="D104" s="1" t="s">
        <v>21</v>
      </c>
      <c r="E104" s="1" t="s">
        <v>55</v>
      </c>
      <c r="F104" s="1" t="s">
        <v>23</v>
      </c>
      <c r="G104" s="1" t="s">
        <v>89</v>
      </c>
      <c r="I104" s="1" t="s">
        <v>88</v>
      </c>
      <c r="J104" s="1">
        <v>603700</v>
      </c>
      <c r="K104" s="1">
        <v>10020322</v>
      </c>
      <c r="L104" s="3">
        <v>11920</v>
      </c>
      <c r="M104" s="1" t="s">
        <v>43</v>
      </c>
      <c r="N104" s="1">
        <v>4500798260</v>
      </c>
      <c r="O104" t="str">
        <f>IFERROR(_xlfn.XLOOKUP(N104,'SOLICITAÇÃO DE PAGAMENTO'!#REF!,'SOLICITAÇÃO DE PAGAMENTO'!V5:V209),"")</f>
        <v/>
      </c>
      <c r="T104" s="12">
        <v>45673</v>
      </c>
    </row>
    <row r="105" spans="2:20">
      <c r="B105" s="1">
        <v>1479</v>
      </c>
      <c r="C105" s="1" t="s">
        <v>41</v>
      </c>
      <c r="D105" s="1" t="s">
        <v>42</v>
      </c>
      <c r="E105" s="1" t="s">
        <v>55</v>
      </c>
      <c r="F105" s="1" t="s">
        <v>23</v>
      </c>
      <c r="G105" s="1" t="s">
        <v>89</v>
      </c>
      <c r="I105" s="1" t="s">
        <v>88</v>
      </c>
      <c r="J105" s="1">
        <v>603708</v>
      </c>
      <c r="K105" s="1">
        <v>10020298</v>
      </c>
      <c r="L105" s="3">
        <v>4980</v>
      </c>
      <c r="M105" s="1" t="s">
        <v>43</v>
      </c>
      <c r="N105" s="1">
        <v>4500798397</v>
      </c>
      <c r="O105" t="str">
        <f>IFERROR(_xlfn.XLOOKUP(N105,'SOLICITAÇÃO DE PAGAMENTO'!#REF!,'SOLICITAÇÃO DE PAGAMENTO'!V6:V209),"")</f>
        <v/>
      </c>
      <c r="T105" s="12">
        <v>45670</v>
      </c>
    </row>
    <row r="106" spans="2:20">
      <c r="B106" s="1">
        <v>1432</v>
      </c>
      <c r="C106" s="1" t="s">
        <v>33</v>
      </c>
      <c r="D106" s="1" t="s">
        <v>34</v>
      </c>
      <c r="E106" s="1" t="s">
        <v>55</v>
      </c>
      <c r="F106" s="1" t="s">
        <v>23</v>
      </c>
      <c r="G106" s="1" t="s">
        <v>89</v>
      </c>
      <c r="I106" s="1" t="s">
        <v>88</v>
      </c>
      <c r="J106" s="1">
        <v>603254</v>
      </c>
      <c r="K106" s="1">
        <v>10020299</v>
      </c>
      <c r="L106" s="3">
        <v>12660</v>
      </c>
      <c r="M106" s="1" t="s">
        <v>43</v>
      </c>
      <c r="N106" s="1">
        <v>4500798399</v>
      </c>
      <c r="O106" t="str">
        <f>IFERROR(_xlfn.XLOOKUP(N106,'SOLICITAÇÃO DE PAGAMENTO'!#REF!,'SOLICITAÇÃO DE PAGAMENTO'!V7:V210),"")</f>
        <v/>
      </c>
      <c r="T106" s="12">
        <v>45670</v>
      </c>
    </row>
    <row r="107" spans="2:20">
      <c r="B107" s="1">
        <v>1372</v>
      </c>
      <c r="C107" s="1" t="s">
        <v>31</v>
      </c>
      <c r="D107" s="1" t="s">
        <v>32</v>
      </c>
      <c r="E107" s="1" t="s">
        <v>55</v>
      </c>
      <c r="F107" s="1" t="s">
        <v>23</v>
      </c>
      <c r="G107" s="1" t="s">
        <v>89</v>
      </c>
      <c r="I107" s="1" t="s">
        <v>88</v>
      </c>
      <c r="J107" s="1">
        <v>603125</v>
      </c>
      <c r="K107" s="1">
        <v>10020300</v>
      </c>
      <c r="L107" s="3">
        <v>12660</v>
      </c>
      <c r="M107" s="1" t="s">
        <v>43</v>
      </c>
      <c r="N107" s="1">
        <v>4500798400</v>
      </c>
      <c r="O107" t="str">
        <f>IFERROR(_xlfn.XLOOKUP(N107,'SOLICITAÇÃO DE PAGAMENTO'!#REF!,'SOLICITAÇÃO DE PAGAMENTO'!V7:V211),"")</f>
        <v/>
      </c>
      <c r="T107" s="12">
        <v>45670</v>
      </c>
    </row>
    <row r="108" spans="2:20">
      <c r="B108" s="1">
        <v>1481</v>
      </c>
      <c r="C108" s="1" t="s">
        <v>166</v>
      </c>
      <c r="D108" s="1" t="s">
        <v>45</v>
      </c>
      <c r="E108" s="1" t="s">
        <v>55</v>
      </c>
      <c r="F108" s="1" t="s">
        <v>23</v>
      </c>
      <c r="G108" s="1" t="s">
        <v>89</v>
      </c>
      <c r="I108" s="1" t="s">
        <v>88</v>
      </c>
      <c r="J108" s="1">
        <v>603999</v>
      </c>
      <c r="K108" s="1">
        <v>10020310</v>
      </c>
      <c r="L108" s="3">
        <v>13920</v>
      </c>
      <c r="M108" s="1" t="s">
        <v>43</v>
      </c>
      <c r="N108" s="1">
        <v>4500798403</v>
      </c>
      <c r="O108" t="str">
        <f>IFERROR(_xlfn.XLOOKUP(N108,'SOLICITAÇÃO DE PAGAMENTO'!#REF!,'SOLICITAÇÃO DE PAGAMENTO'!V8:V212),"")</f>
        <v/>
      </c>
      <c r="T108" s="12">
        <v>45670</v>
      </c>
    </row>
    <row r="109" spans="2:20">
      <c r="B109" s="1">
        <v>1464</v>
      </c>
      <c r="C109" s="1" t="s">
        <v>167</v>
      </c>
      <c r="D109" s="1" t="s">
        <v>168</v>
      </c>
      <c r="E109" s="1" t="s">
        <v>30</v>
      </c>
      <c r="F109" s="1" t="s">
        <v>23</v>
      </c>
      <c r="G109" s="1" t="s">
        <v>89</v>
      </c>
      <c r="I109" s="1" t="s">
        <v>88</v>
      </c>
      <c r="J109" s="1">
        <v>604010</v>
      </c>
      <c r="K109" s="1">
        <v>10020303</v>
      </c>
      <c r="L109" s="3">
        <v>12920</v>
      </c>
      <c r="M109" s="1" t="s">
        <v>43</v>
      </c>
      <c r="N109" s="1">
        <v>4500798404</v>
      </c>
      <c r="O109" t="str">
        <f>IFERROR(_xlfn.XLOOKUP(N109,'SOLICITAÇÃO DE PAGAMENTO'!#REF!,'SOLICITAÇÃO DE PAGAMENTO'!V9:V213),"")</f>
        <v/>
      </c>
      <c r="T109" s="12">
        <v>45671</v>
      </c>
    </row>
    <row r="110" spans="2:20">
      <c r="B110" s="1">
        <v>1381</v>
      </c>
      <c r="C110" s="20" t="s">
        <v>169</v>
      </c>
      <c r="D110" s="20" t="s">
        <v>170</v>
      </c>
      <c r="E110" s="1" t="s">
        <v>30</v>
      </c>
      <c r="F110" s="1" t="s">
        <v>23</v>
      </c>
      <c r="G110" s="1" t="s">
        <v>89</v>
      </c>
      <c r="I110" s="1" t="s">
        <v>88</v>
      </c>
      <c r="J110" s="1">
        <v>603265</v>
      </c>
      <c r="K110" s="1">
        <v>10020305</v>
      </c>
      <c r="L110" s="3">
        <v>10740</v>
      </c>
      <c r="M110" s="1" t="s">
        <v>43</v>
      </c>
      <c r="N110" s="1">
        <v>4500798406</v>
      </c>
      <c r="O110" t="str">
        <f>IFERROR(_xlfn.XLOOKUP(N110,'SOLICITAÇÃO DE PAGAMENTO'!#REF!,'SOLICITAÇÃO DE PAGAMENTO'!V10:V214),"")</f>
        <v/>
      </c>
      <c r="T110" s="12">
        <v>45671</v>
      </c>
    </row>
    <row r="111" spans="2:20">
      <c r="B111" s="1">
        <v>1440</v>
      </c>
      <c r="C111" s="1" t="s">
        <v>35</v>
      </c>
      <c r="E111" s="1" t="s">
        <v>30</v>
      </c>
      <c r="F111" s="1" t="s">
        <v>23</v>
      </c>
      <c r="G111" s="1" t="s">
        <v>79</v>
      </c>
      <c r="H111" s="1">
        <v>86063</v>
      </c>
      <c r="I111" s="1" t="s">
        <v>80</v>
      </c>
      <c r="J111" s="1">
        <v>602883</v>
      </c>
      <c r="K111" s="1">
        <v>10020309</v>
      </c>
      <c r="L111" s="3">
        <v>24241.279999999999</v>
      </c>
      <c r="M111" s="1" t="s">
        <v>43</v>
      </c>
      <c r="N111" s="1">
        <v>4500798261</v>
      </c>
      <c r="O111" t="str">
        <f>IFERROR(_xlfn.XLOOKUP(N111,'SOLICITAÇÃO DE PAGAMENTO'!#REF!,'SOLICITAÇÃO DE PAGAMENTO'!V10:V215),"")</f>
        <v/>
      </c>
      <c r="T111" s="12">
        <v>45672</v>
      </c>
    </row>
    <row r="112" spans="2:20">
      <c r="B112" s="1">
        <v>1481</v>
      </c>
      <c r="C112" s="1" t="s">
        <v>44</v>
      </c>
      <c r="D112" s="20" t="s">
        <v>171</v>
      </c>
      <c r="E112" s="1" t="s">
        <v>55</v>
      </c>
      <c r="F112" s="1" t="s">
        <v>23</v>
      </c>
      <c r="G112" s="1" t="s">
        <v>172</v>
      </c>
      <c r="I112" s="1" t="s">
        <v>173</v>
      </c>
      <c r="J112" s="1">
        <v>603999</v>
      </c>
      <c r="K112" s="1">
        <v>10020316</v>
      </c>
      <c r="L112" s="3" t="s">
        <v>173</v>
      </c>
      <c r="M112" s="1" t="s">
        <v>174</v>
      </c>
      <c r="O112" t="str">
        <f>IFERROR(_xlfn.XLOOKUP(N112,'SOLICITAÇÃO DE PAGAMENTO'!#REF!,'SOLICITAÇÃO DE PAGAMENTO'!V11:V216),"")</f>
        <v/>
      </c>
      <c r="T112" s="12">
        <v>45673</v>
      </c>
    </row>
    <row r="113" spans="2:20">
      <c r="B113" s="1">
        <v>1446</v>
      </c>
      <c r="C113" s="1" t="s">
        <v>175</v>
      </c>
      <c r="D113" s="1" t="s">
        <v>176</v>
      </c>
      <c r="E113" s="1" t="s">
        <v>76</v>
      </c>
      <c r="F113" s="1" t="s">
        <v>23</v>
      </c>
      <c r="G113" s="1" t="s">
        <v>79</v>
      </c>
      <c r="I113" s="1" t="s">
        <v>80</v>
      </c>
      <c r="J113" s="1">
        <v>603787</v>
      </c>
      <c r="K113" s="1">
        <v>10020317</v>
      </c>
      <c r="L113" s="3">
        <v>26406.3</v>
      </c>
      <c r="M113" s="1" t="s">
        <v>27</v>
      </c>
      <c r="T113" s="12">
        <v>45677</v>
      </c>
    </row>
    <row r="114" spans="2:20">
      <c r="B114" s="1">
        <v>1446</v>
      </c>
      <c r="C114" s="1" t="s">
        <v>175</v>
      </c>
      <c r="D114" s="1" t="s">
        <v>176</v>
      </c>
      <c r="E114" s="1" t="s">
        <v>76</v>
      </c>
      <c r="F114" s="1" t="s">
        <v>23</v>
      </c>
      <c r="G114" s="1" t="s">
        <v>89</v>
      </c>
      <c r="I114" s="1" t="s">
        <v>88</v>
      </c>
      <c r="J114" s="1">
        <v>603787</v>
      </c>
      <c r="K114" s="1">
        <v>10020318</v>
      </c>
      <c r="L114" s="3">
        <v>14700</v>
      </c>
      <c r="M114" s="1" t="s">
        <v>27</v>
      </c>
      <c r="N114"/>
      <c r="O114" t="str">
        <f>IFERROR(_xlfn.XLOOKUP(N114,'SOLICITAÇÃO DE PAGAMENTO'!#REF!,'SOLICITAÇÃO DE PAGAMENTO'!V12:V218),"")</f>
        <v/>
      </c>
      <c r="T114" s="12">
        <v>45677</v>
      </c>
    </row>
    <row r="115" spans="2:20">
      <c r="J115" s="3"/>
      <c r="L115" s="1"/>
      <c r="M115"/>
      <c r="N115"/>
    </row>
    <row r="116" spans="2:20">
      <c r="J116" s="3"/>
      <c r="L116" s="1"/>
      <c r="M116"/>
      <c r="N116"/>
    </row>
    <row r="117" spans="2:20">
      <c r="J117" s="3"/>
      <c r="L117" s="1"/>
      <c r="M117"/>
      <c r="N117"/>
    </row>
    <row r="118" spans="2:20">
      <c r="J118" s="3"/>
      <c r="L118" s="1"/>
      <c r="M118"/>
      <c r="N118"/>
    </row>
    <row r="119" spans="2:20">
      <c r="J119" s="3"/>
      <c r="L119" s="1"/>
      <c r="M119"/>
      <c r="N119"/>
    </row>
    <row r="120" spans="2:20">
      <c r="J120" s="3"/>
      <c r="L120" s="1"/>
      <c r="M120"/>
      <c r="N120"/>
    </row>
    <row r="121" spans="2:20">
      <c r="J121" s="3"/>
      <c r="L121" s="1"/>
      <c r="M121"/>
      <c r="N121"/>
    </row>
    <row r="122" spans="2:20">
      <c r="J122" s="3"/>
      <c r="L122" s="1"/>
      <c r="M122"/>
      <c r="N122"/>
    </row>
    <row r="123" spans="2:20">
      <c r="J123" s="3"/>
      <c r="L123" s="1"/>
      <c r="M123"/>
      <c r="N123"/>
    </row>
  </sheetData>
  <autoFilter ref="B1:T114" xr:uid="{491AA4EF-C7A9-485C-B495-17739BA09B01}"/>
  <sortState xmlns:xlrd2="http://schemas.microsoft.com/office/spreadsheetml/2017/richdata2" ref="A2:P75">
    <sortCondition ref="I2:I75"/>
    <sortCondition ref="B2:B75"/>
  </sortState>
  <conditionalFormatting sqref="T1 V1:W1 Y1 U1:U4">
    <cfRule type="containsText" dxfId="364" priority="3" operator="containsText" text="PENDENTE">
      <formula>NOT(ISERROR(SEARCH("PENDENTE",T1)))</formula>
    </cfRule>
    <cfRule type="containsText" dxfId="363" priority="4" operator="containsText" text="ABERTO">
      <formula>NOT(ISERROR(SEARCH("ABERTO",T1)))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C48A-08F0-442C-86E0-910301E07AFF}">
  <sheetPr codeName="Planilha1">
    <tabColor rgb="FF002060"/>
  </sheetPr>
  <dimension ref="A1:F52"/>
  <sheetViews>
    <sheetView workbookViewId="0">
      <selection activeCell="C8" sqref="C8"/>
    </sheetView>
  </sheetViews>
  <sheetFormatPr defaultRowHeight="14.5"/>
  <cols>
    <col min="2" max="2" width="25.54296875" bestFit="1" customWidth="1"/>
    <col min="3" max="3" width="4.81640625" bestFit="1" customWidth="1"/>
    <col min="4" max="5" width="17.54296875" bestFit="1" customWidth="1"/>
    <col min="6" max="6" width="79.7265625" bestFit="1" customWidth="1"/>
  </cols>
  <sheetData>
    <row r="1" spans="1:6">
      <c r="B1" s="16" t="s">
        <v>177</v>
      </c>
      <c r="C1" s="16" t="s">
        <v>178</v>
      </c>
      <c r="D1" s="16" t="s">
        <v>3</v>
      </c>
      <c r="E1" s="16" t="s">
        <v>179</v>
      </c>
      <c r="F1" s="16" t="s">
        <v>180</v>
      </c>
    </row>
    <row r="2" spans="1:6">
      <c r="A2" t="str">
        <f>_xlfn.XLOOKUP(B2,'SOLICITAÇÃO DE PAGAMENTO'!C:C,'SOLICITAÇÃO DE PAGAMENTO'!E:E)</f>
        <v>JORDANA</v>
      </c>
      <c r="B2" s="17" t="s">
        <v>20</v>
      </c>
      <c r="C2" s="19">
        <v>1484</v>
      </c>
      <c r="D2" s="19" t="s">
        <v>181</v>
      </c>
      <c r="E2" s="19" t="s">
        <v>21</v>
      </c>
      <c r="F2" s="19" t="s">
        <v>182</v>
      </c>
    </row>
    <row r="3" spans="1:6">
      <c r="A3" t="str">
        <f>_xlfn.XLOOKUP(B3,'SOLICITAÇÃO DE PAGAMENTO'!C:C,'SOLICITAÇÃO DE PAGAMENTO'!E:E)</f>
        <v>JORDANA</v>
      </c>
      <c r="B3" s="18" t="s">
        <v>41</v>
      </c>
      <c r="C3" s="22">
        <v>1479</v>
      </c>
      <c r="D3" s="22" t="s">
        <v>42</v>
      </c>
      <c r="E3" s="22" t="s">
        <v>183</v>
      </c>
      <c r="F3" s="22" t="s">
        <v>184</v>
      </c>
    </row>
    <row r="4" spans="1:6">
      <c r="A4" t="str">
        <f>_xlfn.XLOOKUP(B4,'SOLICITAÇÃO DE PAGAMENTO'!C:C,'SOLICITAÇÃO DE PAGAMENTO'!E:E)</f>
        <v>HENRIQUE</v>
      </c>
      <c r="B4" s="19" t="s">
        <v>38</v>
      </c>
      <c r="C4" s="19">
        <v>1461</v>
      </c>
      <c r="D4" s="19" t="s">
        <v>185</v>
      </c>
      <c r="E4" s="19"/>
      <c r="F4" s="19" t="s">
        <v>186</v>
      </c>
    </row>
    <row r="5" spans="1:6">
      <c r="A5" t="str">
        <f>_xlfn.XLOOKUP(B5,'SOLICITAÇÃO DE PAGAMENTO'!C:C,'SOLICITAÇÃO DE PAGAMENTO'!E:E)</f>
        <v>ANDRE</v>
      </c>
      <c r="B5" s="20" t="s">
        <v>35</v>
      </c>
      <c r="C5" s="20">
        <v>1440</v>
      </c>
      <c r="D5" s="20" t="s">
        <v>187</v>
      </c>
      <c r="E5" s="20" t="s">
        <v>188</v>
      </c>
      <c r="F5" s="20" t="s">
        <v>189</v>
      </c>
    </row>
    <row r="6" spans="1:6">
      <c r="A6" t="str">
        <f>_xlfn.XLOOKUP(B6,'SOLICITAÇÃO DE PAGAMENTO'!C:C,'SOLICITAÇÃO DE PAGAMENTO'!E:E)</f>
        <v>JORDANA</v>
      </c>
      <c r="B6" s="21" t="s">
        <v>31</v>
      </c>
      <c r="C6" s="21">
        <v>1372</v>
      </c>
      <c r="D6" s="21" t="s">
        <v>32</v>
      </c>
      <c r="E6" s="21" t="s">
        <v>190</v>
      </c>
      <c r="F6" s="21" t="s">
        <v>191</v>
      </c>
    </row>
    <row r="7" spans="1:6">
      <c r="A7" t="str">
        <f>_xlfn.XLOOKUP(B7,'SOLICITAÇÃO DE PAGAMENTO'!C:C,'SOLICITAÇÃO DE PAGAMENTO'!E:E)</f>
        <v>ANDRE</v>
      </c>
      <c r="B7" s="22" t="s">
        <v>28</v>
      </c>
      <c r="C7" s="22">
        <v>1483</v>
      </c>
      <c r="D7" s="23" t="s">
        <v>192</v>
      </c>
      <c r="E7" s="22" t="s">
        <v>193</v>
      </c>
      <c r="F7" s="22" t="s">
        <v>194</v>
      </c>
    </row>
    <row r="8" spans="1:6">
      <c r="A8" t="str">
        <f>_xlfn.XLOOKUP(B8,'SOLICITAÇÃO DE PAGAMENTO'!C:C,'SOLICITAÇÃO DE PAGAMENTO'!E:E)</f>
        <v>JORDANA</v>
      </c>
      <c r="B8" s="19" t="s">
        <v>36</v>
      </c>
      <c r="C8" s="19">
        <v>1455</v>
      </c>
      <c r="D8" s="19" t="s">
        <v>37</v>
      </c>
      <c r="E8" s="19"/>
      <c r="F8" s="19" t="s">
        <v>195</v>
      </c>
    </row>
    <row r="9" spans="1:6">
      <c r="A9" t="str">
        <f>_xlfn.XLOOKUP(B9,'SOLICITAÇÃO DE PAGAMENTO'!C:C,'SOLICITAÇÃO DE PAGAMENTO'!E:E)</f>
        <v>JORDANA</v>
      </c>
      <c r="B9" s="20" t="s">
        <v>33</v>
      </c>
      <c r="C9" s="20">
        <v>1432</v>
      </c>
      <c r="D9" s="20" t="s">
        <v>34</v>
      </c>
      <c r="E9" s="20" t="s">
        <v>196</v>
      </c>
      <c r="F9" s="20" t="s">
        <v>197</v>
      </c>
    </row>
    <row r="10" spans="1:6">
      <c r="B10" s="17" t="s">
        <v>198</v>
      </c>
      <c r="C10" s="19">
        <v>1481</v>
      </c>
      <c r="D10" s="24" t="s">
        <v>171</v>
      </c>
      <c r="E10" s="19"/>
      <c r="F10" s="19" t="s">
        <v>199</v>
      </c>
    </row>
    <row r="11" spans="1:6">
      <c r="A11" t="s">
        <v>55</v>
      </c>
      <c r="B11" s="22" t="s">
        <v>200</v>
      </c>
      <c r="C11" s="22">
        <v>1462</v>
      </c>
      <c r="D11" s="22" t="s">
        <v>201</v>
      </c>
      <c r="E11" s="22"/>
      <c r="F11" s="22" t="s">
        <v>202</v>
      </c>
    </row>
    <row r="12" spans="1:6">
      <c r="B12" s="21" t="s">
        <v>203</v>
      </c>
      <c r="C12" s="21">
        <v>1012</v>
      </c>
      <c r="D12" s="21" t="s">
        <v>204</v>
      </c>
      <c r="E12" s="21" t="s">
        <v>205</v>
      </c>
      <c r="F12" s="21" t="s">
        <v>206</v>
      </c>
    </row>
    <row r="13" spans="1:6">
      <c r="A13" t="str">
        <f>_xlfn.XLOOKUP(B13,'SOLICITAÇÃO DE PAGAMENTO'!C:C,'SOLICITAÇÃO DE PAGAMENTO'!E:E)</f>
        <v>ANDRE</v>
      </c>
      <c r="B13" s="20" t="s">
        <v>169</v>
      </c>
      <c r="C13" s="20">
        <v>1381</v>
      </c>
      <c r="D13" s="20" t="s">
        <v>170</v>
      </c>
      <c r="E13" s="20" t="s">
        <v>207</v>
      </c>
      <c r="F13" s="20" t="s">
        <v>208</v>
      </c>
    </row>
    <row r="14" spans="1:6">
      <c r="B14" s="17" t="s">
        <v>209</v>
      </c>
      <c r="C14" s="19"/>
      <c r="D14" s="19"/>
      <c r="E14" s="19"/>
      <c r="F14" s="19"/>
    </row>
    <row r="15" spans="1:6">
      <c r="A15" t="str">
        <f>_xlfn.XLOOKUP(B15,'SOLICITAÇÃO DE PAGAMENTO'!C:C,'SOLICITAÇÃO DE PAGAMENTO'!E:E)</f>
        <v>HENRIQUE</v>
      </c>
      <c r="B15" s="22" t="s">
        <v>175</v>
      </c>
      <c r="C15" s="22">
        <v>1446</v>
      </c>
      <c r="D15" s="22" t="s">
        <v>176</v>
      </c>
      <c r="E15" s="22"/>
      <c r="F15" s="22" t="s">
        <v>210</v>
      </c>
    </row>
    <row r="16" spans="1:6">
      <c r="B16" s="17" t="s">
        <v>211</v>
      </c>
      <c r="C16" s="19">
        <v>1480</v>
      </c>
      <c r="D16" s="24" t="s">
        <v>212</v>
      </c>
      <c r="E16" s="19"/>
      <c r="F16" s="19" t="s">
        <v>213</v>
      </c>
    </row>
    <row r="17" spans="1:6">
      <c r="B17" s="22" t="s">
        <v>214</v>
      </c>
      <c r="C17" s="22">
        <v>1473</v>
      </c>
      <c r="D17" s="22" t="s">
        <v>215</v>
      </c>
      <c r="E17" s="22"/>
      <c r="F17" s="22" t="s">
        <v>216</v>
      </c>
    </row>
    <row r="18" spans="1:6">
      <c r="A18" t="s">
        <v>30</v>
      </c>
      <c r="B18" s="17" t="s">
        <v>167</v>
      </c>
      <c r="C18" s="19">
        <v>1464</v>
      </c>
      <c r="D18" s="19" t="s">
        <v>168</v>
      </c>
      <c r="E18" s="19"/>
      <c r="F18" s="19" t="s">
        <v>217</v>
      </c>
    </row>
    <row r="19" spans="1:6">
      <c r="B19" s="20" t="s">
        <v>218</v>
      </c>
      <c r="C19" s="20">
        <v>1369</v>
      </c>
      <c r="D19" s="20" t="s">
        <v>219</v>
      </c>
      <c r="E19" s="20" t="s">
        <v>220</v>
      </c>
      <c r="F19" s="20" t="s">
        <v>221</v>
      </c>
    </row>
    <row r="20" spans="1:6">
      <c r="B20" s="21" t="s">
        <v>222</v>
      </c>
      <c r="C20" s="21">
        <v>1439</v>
      </c>
      <c r="D20" s="21" t="s">
        <v>223</v>
      </c>
      <c r="E20" s="21" t="s">
        <v>224</v>
      </c>
      <c r="F20" s="21" t="s">
        <v>225</v>
      </c>
    </row>
    <row r="21" spans="1:6">
      <c r="B21" s="18" t="s">
        <v>226</v>
      </c>
      <c r="C21" s="22"/>
      <c r="D21" s="22"/>
      <c r="E21" s="22" t="s">
        <v>227</v>
      </c>
      <c r="F21" s="22" t="s">
        <v>228</v>
      </c>
    </row>
    <row r="22" spans="1:6">
      <c r="B22" s="21" t="s">
        <v>229</v>
      </c>
      <c r="C22" s="21">
        <v>1427</v>
      </c>
      <c r="D22" s="21" t="s">
        <v>230</v>
      </c>
      <c r="E22" s="21" t="s">
        <v>231</v>
      </c>
      <c r="F22" s="21" t="s">
        <v>232</v>
      </c>
    </row>
    <row r="23" spans="1:6">
      <c r="B23" s="20" t="s">
        <v>233</v>
      </c>
      <c r="C23" s="20">
        <v>400</v>
      </c>
      <c r="D23" s="20" t="s">
        <v>234</v>
      </c>
      <c r="E23" s="20" t="s">
        <v>235</v>
      </c>
      <c r="F23" s="20" t="s">
        <v>236</v>
      </c>
    </row>
    <row r="24" spans="1:6">
      <c r="B24" s="19" t="s">
        <v>237</v>
      </c>
      <c r="C24" s="19">
        <v>1457</v>
      </c>
      <c r="D24" s="19" t="s">
        <v>238</v>
      </c>
      <c r="E24" s="19"/>
      <c r="F24" s="19" t="s">
        <v>239</v>
      </c>
    </row>
    <row r="25" spans="1:6">
      <c r="B25" s="22" t="s">
        <v>240</v>
      </c>
      <c r="C25" s="22">
        <v>1460</v>
      </c>
      <c r="D25" s="22" t="s">
        <v>241</v>
      </c>
      <c r="E25" s="22"/>
      <c r="F25" s="22" t="s">
        <v>242</v>
      </c>
    </row>
    <row r="26" spans="1:6">
      <c r="B26" s="19" t="s">
        <v>243</v>
      </c>
      <c r="C26" s="19">
        <v>1476</v>
      </c>
      <c r="D26" s="19" t="s">
        <v>244</v>
      </c>
      <c r="E26" s="19"/>
      <c r="F26" s="19" t="s">
        <v>245</v>
      </c>
    </row>
    <row r="27" spans="1:6">
      <c r="B27" s="18" t="s">
        <v>246</v>
      </c>
      <c r="C27" s="22"/>
      <c r="D27" s="22"/>
      <c r="E27" s="22" t="s">
        <v>247</v>
      </c>
      <c r="F27" s="22" t="s">
        <v>248</v>
      </c>
    </row>
    <row r="28" spans="1:6">
      <c r="B28" s="17" t="s">
        <v>249</v>
      </c>
      <c r="C28" s="19"/>
      <c r="D28" s="19"/>
      <c r="E28" s="19"/>
      <c r="F28" s="19" t="s">
        <v>250</v>
      </c>
    </row>
    <row r="29" spans="1:6">
      <c r="B29" s="18" t="s">
        <v>251</v>
      </c>
      <c r="C29" s="22"/>
      <c r="D29" s="22"/>
      <c r="E29" s="22"/>
      <c r="F29" s="22" t="s">
        <v>252</v>
      </c>
    </row>
    <row r="30" spans="1:6">
      <c r="B30" s="19" t="s">
        <v>253</v>
      </c>
      <c r="C30" s="19">
        <v>1472</v>
      </c>
      <c r="D30" s="19" t="s">
        <v>254</v>
      </c>
      <c r="E30" s="19"/>
      <c r="F30" s="19" t="s">
        <v>255</v>
      </c>
    </row>
    <row r="31" spans="1:6">
      <c r="B31" s="22" t="s">
        <v>256</v>
      </c>
      <c r="C31" s="22">
        <v>1475</v>
      </c>
      <c r="D31" s="22" t="s">
        <v>257</v>
      </c>
      <c r="E31" s="22"/>
      <c r="F31" s="22" t="s">
        <v>258</v>
      </c>
    </row>
    <row r="32" spans="1:6">
      <c r="B32" s="19" t="s">
        <v>259</v>
      </c>
      <c r="C32" s="19"/>
      <c r="D32" s="19"/>
      <c r="E32" s="19"/>
      <c r="F32" s="19"/>
    </row>
    <row r="33" spans="2:6">
      <c r="B33" s="22" t="s">
        <v>260</v>
      </c>
      <c r="C33" s="22"/>
      <c r="D33" s="22"/>
      <c r="E33" s="22"/>
      <c r="F33" s="22"/>
    </row>
    <row r="34" spans="2:6">
      <c r="B34" s="19" t="s">
        <v>261</v>
      </c>
      <c r="C34" s="19"/>
      <c r="D34" s="19"/>
      <c r="E34" s="19"/>
      <c r="F34" s="19"/>
    </row>
    <row r="35" spans="2:6">
      <c r="B35" s="22" t="s">
        <v>262</v>
      </c>
      <c r="C35" s="22"/>
      <c r="D35" s="22"/>
      <c r="E35" s="22"/>
      <c r="F35" s="22"/>
    </row>
    <row r="36" spans="2:6">
      <c r="B36" s="19" t="s">
        <v>263</v>
      </c>
      <c r="C36" s="19"/>
      <c r="D36" s="19"/>
      <c r="E36" s="19"/>
      <c r="F36" s="19"/>
    </row>
    <row r="37" spans="2:6">
      <c r="B37" s="22" t="s">
        <v>264</v>
      </c>
      <c r="C37" s="22"/>
      <c r="D37" s="22"/>
      <c r="E37" s="22"/>
      <c r="F37" s="22"/>
    </row>
    <row r="38" spans="2:6">
      <c r="B38" s="19" t="s">
        <v>265</v>
      </c>
      <c r="C38" s="19"/>
      <c r="D38" s="19"/>
      <c r="E38" s="19"/>
      <c r="F38" s="19"/>
    </row>
    <row r="39" spans="2:6">
      <c r="B39" s="22" t="s">
        <v>266</v>
      </c>
      <c r="C39" s="22"/>
      <c r="D39" s="22"/>
      <c r="E39" s="22"/>
      <c r="F39" s="22"/>
    </row>
    <row r="40" spans="2:6">
      <c r="B40" s="17" t="s">
        <v>267</v>
      </c>
      <c r="C40" s="19"/>
      <c r="D40" s="19"/>
      <c r="E40" s="19"/>
      <c r="F40" s="19"/>
    </row>
    <row r="41" spans="2:6">
      <c r="B41" s="18" t="s">
        <v>268</v>
      </c>
      <c r="C41" s="22"/>
      <c r="D41" s="22"/>
      <c r="E41" s="22"/>
      <c r="F41" s="22"/>
    </row>
    <row r="42" spans="2:6">
      <c r="B42" s="17" t="s">
        <v>269</v>
      </c>
      <c r="C42" s="19">
        <v>1482</v>
      </c>
      <c r="D42" s="24" t="s">
        <v>270</v>
      </c>
      <c r="E42" s="19"/>
      <c r="F42" s="19" t="s">
        <v>271</v>
      </c>
    </row>
    <row r="43" spans="2:6">
      <c r="B43" s="18" t="s">
        <v>272</v>
      </c>
      <c r="C43" s="22">
        <v>1478</v>
      </c>
      <c r="D43" s="23" t="s">
        <v>273</v>
      </c>
      <c r="E43" s="22"/>
      <c r="F43" s="22" t="s">
        <v>274</v>
      </c>
    </row>
    <row r="44" spans="2:6">
      <c r="B44" s="17" t="s">
        <v>275</v>
      </c>
      <c r="C44" s="19">
        <v>1428</v>
      </c>
      <c r="D44" s="19" t="s">
        <v>276</v>
      </c>
      <c r="E44" s="19"/>
      <c r="F44" s="19" t="s">
        <v>277</v>
      </c>
    </row>
    <row r="45" spans="2:6">
      <c r="B45" s="18" t="s">
        <v>278</v>
      </c>
      <c r="C45" s="22"/>
      <c r="D45" s="22"/>
      <c r="E45" s="22"/>
      <c r="F45" s="22" t="s">
        <v>279</v>
      </c>
    </row>
    <row r="46" spans="2:6">
      <c r="B46" s="19" t="s">
        <v>280</v>
      </c>
      <c r="C46" s="19"/>
      <c r="D46" s="19"/>
      <c r="E46" s="19"/>
      <c r="F46" s="19"/>
    </row>
    <row r="47" spans="2:6">
      <c r="B47" s="22" t="s">
        <v>281</v>
      </c>
      <c r="C47" s="22"/>
      <c r="D47" s="22"/>
      <c r="E47" s="22"/>
      <c r="F47" s="22"/>
    </row>
    <row r="48" spans="2:6">
      <c r="B48" s="19" t="s">
        <v>282</v>
      </c>
      <c r="C48" s="19"/>
      <c r="D48" s="19"/>
      <c r="E48" s="19"/>
      <c r="F48" s="19"/>
    </row>
    <row r="49" spans="2:6">
      <c r="B49" s="22" t="s">
        <v>283</v>
      </c>
      <c r="C49" s="22"/>
      <c r="D49" s="22"/>
      <c r="E49" s="22"/>
      <c r="F49" s="22"/>
    </row>
    <row r="50" spans="2:6">
      <c r="B50" s="19" t="s">
        <v>284</v>
      </c>
      <c r="C50" s="19"/>
      <c r="D50" s="19"/>
      <c r="E50" s="19"/>
      <c r="F50" s="19"/>
    </row>
    <row r="51" spans="2:6">
      <c r="B51" s="22" t="s">
        <v>285</v>
      </c>
      <c r="C51" s="22"/>
      <c r="D51" s="22"/>
      <c r="E51" s="22"/>
      <c r="F51" s="22"/>
    </row>
    <row r="52" spans="2:6">
      <c r="B52" s="17" t="s">
        <v>286</v>
      </c>
      <c r="C52" s="19"/>
      <c r="D52" s="19"/>
      <c r="E52" s="19"/>
      <c r="F52" s="19"/>
    </row>
  </sheetData>
  <autoFilter ref="B1:F52" xr:uid="{35F7C48A-08F0-442C-86E0-910301E07AF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A67B-175C-4774-A610-417FCAF571BD}">
  <sheetPr codeName="Planilha2" filterMode="1">
    <tabColor rgb="FF002060"/>
  </sheetPr>
  <dimension ref="A1:D1901"/>
  <sheetViews>
    <sheetView workbookViewId="0">
      <selection activeCell="C1773" sqref="C1773:C1805"/>
    </sheetView>
  </sheetViews>
  <sheetFormatPr defaultRowHeight="14.5"/>
  <cols>
    <col min="1" max="1" width="8.26953125" customWidth="1"/>
    <col min="2" max="2" width="25.54296875" bestFit="1" customWidth="1"/>
    <col min="3" max="3" width="20.54296875" bestFit="1" customWidth="1"/>
  </cols>
  <sheetData>
    <row r="1" spans="1:3" ht="20">
      <c r="A1" s="35" t="s">
        <v>287</v>
      </c>
      <c r="B1" s="35" t="s">
        <v>288</v>
      </c>
      <c r="C1" s="35" t="s">
        <v>3</v>
      </c>
    </row>
    <row r="2" spans="1:3" hidden="1">
      <c r="A2" s="36">
        <v>1</v>
      </c>
      <c r="B2" s="40" t="s">
        <v>289</v>
      </c>
      <c r="C2" s="28" t="s">
        <v>290</v>
      </c>
    </row>
    <row r="3" spans="1:3" hidden="1">
      <c r="A3" s="36">
        <v>2</v>
      </c>
      <c r="B3" s="40" t="s">
        <v>291</v>
      </c>
      <c r="C3" s="28" t="s">
        <v>292</v>
      </c>
    </row>
    <row r="4" spans="1:3" hidden="1">
      <c r="A4" s="36">
        <v>3</v>
      </c>
      <c r="B4" s="40" t="s">
        <v>293</v>
      </c>
      <c r="C4" s="28" t="s">
        <v>294</v>
      </c>
    </row>
    <row r="5" spans="1:3" hidden="1">
      <c r="A5" s="36">
        <v>4</v>
      </c>
      <c r="B5" s="40" t="s">
        <v>295</v>
      </c>
      <c r="C5" s="28" t="s">
        <v>296</v>
      </c>
    </row>
    <row r="6" spans="1:3" hidden="1">
      <c r="A6" s="36">
        <v>5</v>
      </c>
      <c r="B6" s="40" t="s">
        <v>297</v>
      </c>
      <c r="C6" s="28" t="s">
        <v>298</v>
      </c>
    </row>
    <row r="7" spans="1:3" hidden="1">
      <c r="A7" s="36">
        <v>6</v>
      </c>
      <c r="B7" s="40" t="s">
        <v>299</v>
      </c>
      <c r="C7" s="28" t="s">
        <v>300</v>
      </c>
    </row>
    <row r="8" spans="1:3" hidden="1">
      <c r="A8" s="36">
        <v>7</v>
      </c>
      <c r="B8" s="40" t="s">
        <v>301</v>
      </c>
      <c r="C8" s="28" t="s">
        <v>302</v>
      </c>
    </row>
    <row r="9" spans="1:3" hidden="1">
      <c r="A9" s="36">
        <v>8</v>
      </c>
      <c r="B9" s="40" t="s">
        <v>303</v>
      </c>
      <c r="C9" s="28" t="s">
        <v>304</v>
      </c>
    </row>
    <row r="10" spans="1:3" hidden="1">
      <c r="A10" s="36">
        <v>9</v>
      </c>
      <c r="B10" s="40" t="s">
        <v>305</v>
      </c>
      <c r="C10" s="28" t="s">
        <v>306</v>
      </c>
    </row>
    <row r="11" spans="1:3" hidden="1">
      <c r="A11" s="36">
        <v>10</v>
      </c>
      <c r="B11" s="40" t="s">
        <v>307</v>
      </c>
      <c r="C11" s="28" t="s">
        <v>308</v>
      </c>
    </row>
    <row r="12" spans="1:3" hidden="1">
      <c r="A12" s="36">
        <v>11</v>
      </c>
      <c r="B12" s="40" t="s">
        <v>309</v>
      </c>
      <c r="C12" s="28" t="s">
        <v>310</v>
      </c>
    </row>
    <row r="13" spans="1:3" hidden="1">
      <c r="A13" s="36">
        <v>12</v>
      </c>
      <c r="B13" s="40" t="s">
        <v>311</v>
      </c>
      <c r="C13" s="28" t="s">
        <v>312</v>
      </c>
    </row>
    <row r="14" spans="1:3" hidden="1">
      <c r="A14" s="36">
        <v>13</v>
      </c>
      <c r="B14" s="40" t="s">
        <v>313</v>
      </c>
      <c r="C14" s="28" t="s">
        <v>314</v>
      </c>
    </row>
    <row r="15" spans="1:3" hidden="1">
      <c r="A15" s="36">
        <v>14</v>
      </c>
      <c r="B15" s="40" t="s">
        <v>315</v>
      </c>
      <c r="C15" s="28" t="s">
        <v>316</v>
      </c>
    </row>
    <row r="16" spans="1:3" hidden="1">
      <c r="A16" s="36">
        <v>15</v>
      </c>
      <c r="B16" s="40" t="s">
        <v>317</v>
      </c>
      <c r="C16" s="28" t="s">
        <v>318</v>
      </c>
    </row>
    <row r="17" spans="1:3" hidden="1">
      <c r="A17" s="36">
        <v>16</v>
      </c>
      <c r="B17" s="40" t="s">
        <v>319</v>
      </c>
      <c r="C17" s="28" t="s">
        <v>320</v>
      </c>
    </row>
    <row r="18" spans="1:3" hidden="1">
      <c r="A18" s="36">
        <v>17</v>
      </c>
      <c r="B18" s="40" t="s">
        <v>321</v>
      </c>
      <c r="C18" s="28" t="s">
        <v>322</v>
      </c>
    </row>
    <row r="19" spans="1:3" hidden="1">
      <c r="A19" s="36">
        <v>18</v>
      </c>
      <c r="B19" s="40" t="s">
        <v>323</v>
      </c>
      <c r="C19" s="28" t="s">
        <v>324</v>
      </c>
    </row>
    <row r="20" spans="1:3" hidden="1">
      <c r="A20" s="36">
        <v>19</v>
      </c>
      <c r="B20" s="40" t="s">
        <v>325</v>
      </c>
      <c r="C20" s="28" t="s">
        <v>326</v>
      </c>
    </row>
    <row r="21" spans="1:3" hidden="1">
      <c r="A21" s="36">
        <v>20</v>
      </c>
      <c r="B21" s="40" t="s">
        <v>327</v>
      </c>
      <c r="C21" s="28" t="s">
        <v>328</v>
      </c>
    </row>
    <row r="22" spans="1:3" hidden="1">
      <c r="A22" s="37">
        <v>21</v>
      </c>
      <c r="B22" s="41" t="s">
        <v>329</v>
      </c>
      <c r="C22" s="27" t="s">
        <v>330</v>
      </c>
    </row>
    <row r="23" spans="1:3" hidden="1">
      <c r="A23" s="36">
        <v>22</v>
      </c>
      <c r="B23" s="40" t="s">
        <v>331</v>
      </c>
      <c r="C23" s="28" t="s">
        <v>332</v>
      </c>
    </row>
    <row r="24" spans="1:3" hidden="1">
      <c r="A24" s="36">
        <v>23</v>
      </c>
      <c r="B24" s="40" t="s">
        <v>333</v>
      </c>
      <c r="C24" s="28" t="s">
        <v>334</v>
      </c>
    </row>
    <row r="25" spans="1:3" hidden="1">
      <c r="A25" s="36">
        <v>24</v>
      </c>
      <c r="B25" s="40" t="s">
        <v>335</v>
      </c>
      <c r="C25" s="28" t="s">
        <v>336</v>
      </c>
    </row>
    <row r="26" spans="1:3" hidden="1">
      <c r="A26" s="36">
        <v>25</v>
      </c>
      <c r="B26" s="40" t="s">
        <v>337</v>
      </c>
      <c r="C26" s="28" t="s">
        <v>338</v>
      </c>
    </row>
    <row r="27" spans="1:3" hidden="1">
      <c r="A27" s="36">
        <v>26</v>
      </c>
      <c r="B27" s="40" t="s">
        <v>339</v>
      </c>
      <c r="C27" s="28" t="s">
        <v>340</v>
      </c>
    </row>
    <row r="28" spans="1:3" hidden="1">
      <c r="A28" s="36">
        <v>27</v>
      </c>
      <c r="B28" s="40" t="s">
        <v>341</v>
      </c>
      <c r="C28" s="28" t="s">
        <v>342</v>
      </c>
    </row>
    <row r="29" spans="1:3" hidden="1">
      <c r="A29" s="36">
        <v>28</v>
      </c>
      <c r="B29" s="40" t="s">
        <v>343</v>
      </c>
      <c r="C29" s="28" t="s">
        <v>344</v>
      </c>
    </row>
    <row r="30" spans="1:3" hidden="1">
      <c r="A30" s="36">
        <v>29</v>
      </c>
      <c r="B30" s="40" t="s">
        <v>345</v>
      </c>
      <c r="C30" s="28" t="s">
        <v>346</v>
      </c>
    </row>
    <row r="31" spans="1:3" hidden="1">
      <c r="A31" s="36">
        <v>30</v>
      </c>
      <c r="B31" s="40" t="s">
        <v>347</v>
      </c>
      <c r="C31" s="28" t="s">
        <v>348</v>
      </c>
    </row>
    <row r="32" spans="1:3" hidden="1">
      <c r="A32" s="36">
        <v>31</v>
      </c>
      <c r="B32" s="40" t="s">
        <v>349</v>
      </c>
      <c r="C32" s="28" t="s">
        <v>350</v>
      </c>
    </row>
    <row r="33" spans="1:3" hidden="1">
      <c r="A33" s="36">
        <v>32</v>
      </c>
      <c r="B33" s="40" t="s">
        <v>351</v>
      </c>
      <c r="C33" s="28" t="s">
        <v>352</v>
      </c>
    </row>
    <row r="34" spans="1:3" hidden="1">
      <c r="A34" s="36">
        <v>33</v>
      </c>
      <c r="B34" s="40" t="s">
        <v>353</v>
      </c>
      <c r="C34" s="28" t="s">
        <v>354</v>
      </c>
    </row>
    <row r="35" spans="1:3" hidden="1">
      <c r="A35" s="36">
        <v>34</v>
      </c>
      <c r="B35" s="40" t="s">
        <v>355</v>
      </c>
      <c r="C35" s="28" t="s">
        <v>356</v>
      </c>
    </row>
    <row r="36" spans="1:3" hidden="1">
      <c r="A36" s="36">
        <v>35</v>
      </c>
      <c r="B36" s="40" t="s">
        <v>357</v>
      </c>
      <c r="C36" s="28" t="s">
        <v>358</v>
      </c>
    </row>
    <row r="37" spans="1:3" hidden="1">
      <c r="A37" s="36">
        <v>36</v>
      </c>
      <c r="B37" s="40" t="s">
        <v>359</v>
      </c>
      <c r="C37" s="28" t="s">
        <v>360</v>
      </c>
    </row>
    <row r="38" spans="1:3" hidden="1">
      <c r="A38" s="36">
        <v>37</v>
      </c>
      <c r="B38" s="40" t="s">
        <v>361</v>
      </c>
      <c r="C38" s="28" t="s">
        <v>54</v>
      </c>
    </row>
    <row r="39" spans="1:3" hidden="1">
      <c r="A39" s="36">
        <v>38</v>
      </c>
      <c r="B39" s="40" t="s">
        <v>362</v>
      </c>
      <c r="C39" s="28" t="s">
        <v>363</v>
      </c>
    </row>
    <row r="40" spans="1:3" hidden="1">
      <c r="A40" s="36">
        <v>39</v>
      </c>
      <c r="B40" s="40" t="s">
        <v>364</v>
      </c>
      <c r="C40" s="28" t="s">
        <v>365</v>
      </c>
    </row>
    <row r="41" spans="1:3" hidden="1">
      <c r="A41" s="36">
        <v>40</v>
      </c>
      <c r="B41" s="40" t="s">
        <v>366</v>
      </c>
      <c r="C41" s="28" t="s">
        <v>367</v>
      </c>
    </row>
    <row r="42" spans="1:3" hidden="1">
      <c r="A42" s="36">
        <v>41</v>
      </c>
      <c r="B42" s="40" t="s">
        <v>368</v>
      </c>
      <c r="C42" s="28" t="s">
        <v>369</v>
      </c>
    </row>
    <row r="43" spans="1:3" hidden="1">
      <c r="A43" s="36">
        <v>42</v>
      </c>
      <c r="B43" s="40" t="s">
        <v>370</v>
      </c>
      <c r="C43" s="28" t="s">
        <v>371</v>
      </c>
    </row>
    <row r="44" spans="1:3" hidden="1">
      <c r="A44" s="36">
        <v>43</v>
      </c>
      <c r="B44" s="40" t="s">
        <v>372</v>
      </c>
      <c r="C44" s="28" t="s">
        <v>373</v>
      </c>
    </row>
    <row r="45" spans="1:3" hidden="1">
      <c r="A45" s="36">
        <v>44</v>
      </c>
      <c r="B45" s="40" t="s">
        <v>374</v>
      </c>
      <c r="C45" s="28" t="s">
        <v>375</v>
      </c>
    </row>
    <row r="46" spans="1:3" hidden="1">
      <c r="A46" s="36">
        <v>45</v>
      </c>
      <c r="B46" s="40" t="s">
        <v>376</v>
      </c>
      <c r="C46" s="28" t="s">
        <v>377</v>
      </c>
    </row>
    <row r="47" spans="1:3" hidden="1">
      <c r="A47" s="36">
        <v>46</v>
      </c>
      <c r="B47" s="40" t="s">
        <v>378</v>
      </c>
      <c r="C47" s="28" t="s">
        <v>379</v>
      </c>
    </row>
    <row r="48" spans="1:3" hidden="1">
      <c r="A48" s="36">
        <v>47</v>
      </c>
      <c r="B48" s="40" t="s">
        <v>380</v>
      </c>
      <c r="C48" s="28" t="s">
        <v>381</v>
      </c>
    </row>
    <row r="49" spans="1:3" hidden="1">
      <c r="A49" s="36">
        <v>48</v>
      </c>
      <c r="B49" s="40" t="s">
        <v>382</v>
      </c>
      <c r="C49" s="28" t="s">
        <v>383</v>
      </c>
    </row>
    <row r="50" spans="1:3" hidden="1">
      <c r="A50" s="36">
        <v>49</v>
      </c>
      <c r="B50" s="40" t="s">
        <v>384</v>
      </c>
      <c r="C50" s="28" t="s">
        <v>385</v>
      </c>
    </row>
    <row r="51" spans="1:3" hidden="1">
      <c r="A51" s="36">
        <v>50</v>
      </c>
      <c r="B51" s="40" t="s">
        <v>386</v>
      </c>
      <c r="C51" s="28" t="s">
        <v>387</v>
      </c>
    </row>
    <row r="52" spans="1:3" hidden="1">
      <c r="A52" s="36">
        <v>51</v>
      </c>
      <c r="B52" s="40" t="s">
        <v>388</v>
      </c>
      <c r="C52" s="28" t="s">
        <v>389</v>
      </c>
    </row>
    <row r="53" spans="1:3" hidden="1">
      <c r="A53" s="36">
        <v>52</v>
      </c>
      <c r="B53" s="40" t="s">
        <v>390</v>
      </c>
      <c r="C53" s="28" t="s">
        <v>391</v>
      </c>
    </row>
    <row r="54" spans="1:3" hidden="1">
      <c r="A54" s="36">
        <v>53</v>
      </c>
      <c r="B54" s="40" t="s">
        <v>392</v>
      </c>
      <c r="C54" s="28" t="s">
        <v>393</v>
      </c>
    </row>
    <row r="55" spans="1:3" hidden="1">
      <c r="A55" s="36">
        <v>54</v>
      </c>
      <c r="B55" s="40" t="s">
        <v>394</v>
      </c>
      <c r="C55" s="28" t="s">
        <v>395</v>
      </c>
    </row>
    <row r="56" spans="1:3" hidden="1">
      <c r="A56" s="36">
        <v>55</v>
      </c>
      <c r="B56" s="40" t="s">
        <v>396</v>
      </c>
      <c r="C56" s="28" t="s">
        <v>397</v>
      </c>
    </row>
    <row r="57" spans="1:3" hidden="1">
      <c r="A57" s="36">
        <v>56</v>
      </c>
      <c r="B57" s="40" t="s">
        <v>70</v>
      </c>
      <c r="C57" s="28" t="s">
        <v>21</v>
      </c>
    </row>
    <row r="58" spans="1:3" hidden="1">
      <c r="A58" s="36">
        <v>57</v>
      </c>
      <c r="B58" s="40" t="s">
        <v>398</v>
      </c>
      <c r="C58" s="28" t="s">
        <v>399</v>
      </c>
    </row>
    <row r="59" spans="1:3" hidden="1">
      <c r="A59" s="37">
        <v>58</v>
      </c>
      <c r="B59" s="41" t="s">
        <v>400</v>
      </c>
      <c r="C59" s="27" t="s">
        <v>401</v>
      </c>
    </row>
    <row r="60" spans="1:3" hidden="1">
      <c r="A60" s="36">
        <v>59</v>
      </c>
      <c r="B60" s="40" t="s">
        <v>402</v>
      </c>
      <c r="C60" s="28" t="s">
        <v>403</v>
      </c>
    </row>
    <row r="61" spans="1:3" hidden="1">
      <c r="A61" s="36">
        <v>60</v>
      </c>
      <c r="B61" s="40" t="s">
        <v>404</v>
      </c>
      <c r="C61" s="28" t="s">
        <v>405</v>
      </c>
    </row>
    <row r="62" spans="1:3" hidden="1">
      <c r="A62" s="36">
        <v>61</v>
      </c>
      <c r="B62" s="40" t="s">
        <v>406</v>
      </c>
      <c r="C62" s="28" t="s">
        <v>407</v>
      </c>
    </row>
    <row r="63" spans="1:3" hidden="1">
      <c r="A63" s="36">
        <v>62</v>
      </c>
      <c r="B63" s="40" t="s">
        <v>408</v>
      </c>
      <c r="C63" s="28" t="s">
        <v>409</v>
      </c>
    </row>
    <row r="64" spans="1:3" hidden="1">
      <c r="A64" s="36">
        <v>63</v>
      </c>
      <c r="B64" s="40" t="s">
        <v>410</v>
      </c>
      <c r="C64" s="28" t="s">
        <v>411</v>
      </c>
    </row>
    <row r="65" spans="1:3" hidden="1">
      <c r="A65" s="36">
        <v>64</v>
      </c>
      <c r="B65" s="40" t="s">
        <v>412</v>
      </c>
      <c r="C65" s="28" t="s">
        <v>413</v>
      </c>
    </row>
    <row r="66" spans="1:3" hidden="1">
      <c r="A66" s="36">
        <v>65</v>
      </c>
      <c r="B66" s="40" t="s">
        <v>414</v>
      </c>
      <c r="C66" s="28" t="s">
        <v>415</v>
      </c>
    </row>
    <row r="67" spans="1:3" hidden="1">
      <c r="A67" s="36">
        <v>66</v>
      </c>
      <c r="B67" s="40" t="s">
        <v>416</v>
      </c>
      <c r="C67" s="28" t="s">
        <v>417</v>
      </c>
    </row>
    <row r="68" spans="1:3" hidden="1">
      <c r="A68" s="36">
        <v>67</v>
      </c>
      <c r="B68" s="40" t="s">
        <v>418</v>
      </c>
      <c r="C68" s="28" t="s">
        <v>419</v>
      </c>
    </row>
    <row r="69" spans="1:3" hidden="1">
      <c r="A69" s="36">
        <v>68</v>
      </c>
      <c r="B69" s="40" t="s">
        <v>420</v>
      </c>
      <c r="C69" s="28" t="s">
        <v>421</v>
      </c>
    </row>
    <row r="70" spans="1:3" hidden="1">
      <c r="A70" s="36">
        <v>69</v>
      </c>
      <c r="B70" s="40" t="s">
        <v>422</v>
      </c>
      <c r="C70" s="28" t="s">
        <v>423</v>
      </c>
    </row>
    <row r="71" spans="1:3" hidden="1">
      <c r="A71" s="36">
        <v>70</v>
      </c>
      <c r="B71" s="40" t="s">
        <v>424</v>
      </c>
      <c r="C71" s="28" t="s">
        <v>425</v>
      </c>
    </row>
    <row r="72" spans="1:3" hidden="1">
      <c r="A72" s="36">
        <v>71</v>
      </c>
      <c r="B72" s="40" t="s">
        <v>426</v>
      </c>
      <c r="C72" s="28" t="s">
        <v>427</v>
      </c>
    </row>
    <row r="73" spans="1:3" hidden="1">
      <c r="A73" s="36">
        <v>72</v>
      </c>
      <c r="B73" s="40" t="s">
        <v>428</v>
      </c>
      <c r="C73" s="28" t="s">
        <v>429</v>
      </c>
    </row>
    <row r="74" spans="1:3" hidden="1">
      <c r="A74" s="36">
        <v>73</v>
      </c>
      <c r="B74" s="40" t="s">
        <v>430</v>
      </c>
      <c r="C74" s="28" t="s">
        <v>431</v>
      </c>
    </row>
    <row r="75" spans="1:3" hidden="1">
      <c r="A75" s="36">
        <v>74</v>
      </c>
      <c r="B75" s="40" t="s">
        <v>432</v>
      </c>
      <c r="C75" s="28" t="s">
        <v>433</v>
      </c>
    </row>
    <row r="76" spans="1:3" hidden="1">
      <c r="A76" s="36">
        <v>75</v>
      </c>
      <c r="B76" s="40" t="s">
        <v>434</v>
      </c>
      <c r="C76" s="28" t="s">
        <v>435</v>
      </c>
    </row>
    <row r="77" spans="1:3" hidden="1">
      <c r="A77" s="36">
        <v>76</v>
      </c>
      <c r="B77" s="40" t="s">
        <v>436</v>
      </c>
      <c r="C77" s="28" t="s">
        <v>437</v>
      </c>
    </row>
    <row r="78" spans="1:3" hidden="1">
      <c r="A78" s="36">
        <v>77</v>
      </c>
      <c r="B78" s="40" t="s">
        <v>438</v>
      </c>
      <c r="C78" s="28" t="s">
        <v>439</v>
      </c>
    </row>
    <row r="79" spans="1:3" hidden="1">
      <c r="A79" s="36">
        <v>78</v>
      </c>
      <c r="B79" s="40" t="s">
        <v>440</v>
      </c>
      <c r="C79" s="28" t="s">
        <v>441</v>
      </c>
    </row>
    <row r="80" spans="1:3" hidden="1">
      <c r="A80" s="36">
        <v>79</v>
      </c>
      <c r="B80" s="40" t="s">
        <v>65</v>
      </c>
      <c r="C80" s="28" t="s">
        <v>442</v>
      </c>
    </row>
    <row r="81" spans="1:3" hidden="1">
      <c r="A81" s="36">
        <v>80</v>
      </c>
      <c r="B81" s="40" t="s">
        <v>443</v>
      </c>
      <c r="C81" s="28" t="s">
        <v>227</v>
      </c>
    </row>
    <row r="82" spans="1:3" hidden="1">
      <c r="A82" s="36">
        <v>81</v>
      </c>
      <c r="B82" s="40" t="s">
        <v>444</v>
      </c>
      <c r="C82" s="28" t="s">
        <v>445</v>
      </c>
    </row>
    <row r="83" spans="1:3" hidden="1">
      <c r="A83" s="36">
        <v>82</v>
      </c>
      <c r="B83" s="40" t="s">
        <v>446</v>
      </c>
      <c r="C83" s="28" t="s">
        <v>447</v>
      </c>
    </row>
    <row r="84" spans="1:3" hidden="1">
      <c r="A84" s="36">
        <v>83</v>
      </c>
      <c r="B84" s="40" t="s">
        <v>448</v>
      </c>
      <c r="C84" s="28" t="s">
        <v>449</v>
      </c>
    </row>
    <row r="85" spans="1:3" hidden="1">
      <c r="A85" s="36">
        <v>84</v>
      </c>
      <c r="B85" s="40" t="s">
        <v>450</v>
      </c>
      <c r="C85" s="28" t="s">
        <v>451</v>
      </c>
    </row>
    <row r="86" spans="1:3" hidden="1">
      <c r="A86" s="36">
        <v>85</v>
      </c>
      <c r="B86" s="40" t="s">
        <v>139</v>
      </c>
      <c r="C86" s="28" t="s">
        <v>140</v>
      </c>
    </row>
    <row r="87" spans="1:3" hidden="1">
      <c r="A87" s="36">
        <v>86</v>
      </c>
      <c r="B87" s="40" t="s">
        <v>452</v>
      </c>
      <c r="C87" s="28" t="s">
        <v>453</v>
      </c>
    </row>
    <row r="88" spans="1:3" hidden="1">
      <c r="A88" s="36">
        <v>87</v>
      </c>
      <c r="B88" s="40" t="s">
        <v>141</v>
      </c>
      <c r="C88" s="28" t="s">
        <v>142</v>
      </c>
    </row>
    <row r="89" spans="1:3" hidden="1">
      <c r="A89" s="36">
        <v>88</v>
      </c>
      <c r="B89" s="40" t="s">
        <v>454</v>
      </c>
      <c r="C89" s="28" t="s">
        <v>455</v>
      </c>
    </row>
    <row r="90" spans="1:3" hidden="1">
      <c r="A90" s="36">
        <v>89</v>
      </c>
      <c r="B90" s="40" t="s">
        <v>456</v>
      </c>
      <c r="C90" s="28" t="s">
        <v>457</v>
      </c>
    </row>
    <row r="91" spans="1:3" hidden="1">
      <c r="A91" s="36">
        <v>90</v>
      </c>
      <c r="B91" s="40" t="s">
        <v>143</v>
      </c>
      <c r="C91" s="28" t="s">
        <v>144</v>
      </c>
    </row>
    <row r="92" spans="1:3" hidden="1">
      <c r="A92" s="36">
        <v>91</v>
      </c>
      <c r="B92" s="40" t="s">
        <v>145</v>
      </c>
      <c r="C92" s="28" t="s">
        <v>146</v>
      </c>
    </row>
    <row r="93" spans="1:3" hidden="1">
      <c r="A93" s="36">
        <v>92</v>
      </c>
      <c r="B93" s="40" t="s">
        <v>458</v>
      </c>
      <c r="C93" s="28" t="s">
        <v>459</v>
      </c>
    </row>
    <row r="94" spans="1:3" hidden="1">
      <c r="A94" s="36">
        <v>93</v>
      </c>
      <c r="B94" s="40" t="s">
        <v>460</v>
      </c>
      <c r="C94" s="28" t="s">
        <v>461</v>
      </c>
    </row>
    <row r="95" spans="1:3" hidden="1">
      <c r="A95" s="36">
        <v>94</v>
      </c>
      <c r="B95" s="40" t="s">
        <v>462</v>
      </c>
      <c r="C95" s="28" t="s">
        <v>463</v>
      </c>
    </row>
    <row r="96" spans="1:3" hidden="1">
      <c r="A96" s="36">
        <v>95</v>
      </c>
      <c r="B96" s="40" t="s">
        <v>147</v>
      </c>
      <c r="C96" s="28" t="s">
        <v>148</v>
      </c>
    </row>
    <row r="97" spans="1:3" hidden="1">
      <c r="A97" s="36">
        <v>96</v>
      </c>
      <c r="B97" s="40" t="s">
        <v>149</v>
      </c>
      <c r="C97" s="28" t="s">
        <v>150</v>
      </c>
    </row>
    <row r="98" spans="1:3" hidden="1">
      <c r="A98" s="36">
        <v>97</v>
      </c>
      <c r="B98" s="40" t="s">
        <v>464</v>
      </c>
      <c r="C98" s="28" t="s">
        <v>465</v>
      </c>
    </row>
    <row r="99" spans="1:3" hidden="1">
      <c r="A99" s="36">
        <v>98</v>
      </c>
      <c r="B99" s="40" t="s">
        <v>466</v>
      </c>
      <c r="C99" s="28" t="s">
        <v>467</v>
      </c>
    </row>
    <row r="100" spans="1:3" hidden="1">
      <c r="A100" s="36">
        <v>99</v>
      </c>
      <c r="B100" s="40" t="s">
        <v>468</v>
      </c>
      <c r="C100" s="28" t="s">
        <v>469</v>
      </c>
    </row>
    <row r="101" spans="1:3" hidden="1">
      <c r="A101" s="36">
        <v>100</v>
      </c>
      <c r="B101" s="40" t="s">
        <v>470</v>
      </c>
      <c r="C101" s="28" t="s">
        <v>471</v>
      </c>
    </row>
    <row r="102" spans="1:3" hidden="1">
      <c r="A102" s="36">
        <v>101</v>
      </c>
      <c r="B102" s="40" t="s">
        <v>86</v>
      </c>
      <c r="C102" s="28" t="s">
        <v>472</v>
      </c>
    </row>
    <row r="103" spans="1:3" hidden="1">
      <c r="A103" s="36">
        <v>102</v>
      </c>
      <c r="B103" s="40" t="s">
        <v>473</v>
      </c>
      <c r="C103" s="28" t="s">
        <v>474</v>
      </c>
    </row>
    <row r="104" spans="1:3" hidden="1">
      <c r="A104" s="36">
        <v>103</v>
      </c>
      <c r="B104" s="40" t="s">
        <v>475</v>
      </c>
      <c r="C104" s="28" t="s">
        <v>476</v>
      </c>
    </row>
    <row r="105" spans="1:3" hidden="1">
      <c r="A105" s="37">
        <v>104</v>
      </c>
      <c r="B105" s="41" t="s">
        <v>477</v>
      </c>
      <c r="C105" s="27" t="s">
        <v>478</v>
      </c>
    </row>
    <row r="106" spans="1:3" hidden="1">
      <c r="A106" s="36">
        <v>105</v>
      </c>
      <c r="B106" s="40" t="s">
        <v>479</v>
      </c>
      <c r="C106" s="28" t="s">
        <v>480</v>
      </c>
    </row>
    <row r="107" spans="1:3" hidden="1">
      <c r="A107" s="36">
        <v>106</v>
      </c>
      <c r="B107" s="40" t="s">
        <v>481</v>
      </c>
      <c r="C107" s="28" t="s">
        <v>482</v>
      </c>
    </row>
    <row r="108" spans="1:3" hidden="1">
      <c r="A108" s="36">
        <v>107</v>
      </c>
      <c r="B108" s="40" t="s">
        <v>483</v>
      </c>
      <c r="C108" s="28" t="s">
        <v>484</v>
      </c>
    </row>
    <row r="109" spans="1:3" hidden="1">
      <c r="A109" s="36">
        <v>108</v>
      </c>
      <c r="B109" s="40" t="s">
        <v>485</v>
      </c>
      <c r="C109" s="28" t="s">
        <v>486</v>
      </c>
    </row>
    <row r="110" spans="1:3" hidden="1">
      <c r="A110" s="36">
        <v>109</v>
      </c>
      <c r="B110" s="40" t="s">
        <v>487</v>
      </c>
      <c r="C110" s="28" t="s">
        <v>488</v>
      </c>
    </row>
    <row r="111" spans="1:3" hidden="1">
      <c r="A111" s="37">
        <v>112</v>
      </c>
      <c r="B111" s="41" t="s">
        <v>489</v>
      </c>
      <c r="C111" s="27" t="s">
        <v>490</v>
      </c>
    </row>
    <row r="112" spans="1:3" hidden="1">
      <c r="A112" s="36">
        <v>113</v>
      </c>
      <c r="B112" s="40" t="s">
        <v>491</v>
      </c>
      <c r="C112" s="28" t="s">
        <v>492</v>
      </c>
    </row>
    <row r="113" spans="1:3" hidden="1">
      <c r="A113" s="36">
        <v>115</v>
      </c>
      <c r="B113" s="40" t="s">
        <v>493</v>
      </c>
      <c r="C113" s="28" t="s">
        <v>494</v>
      </c>
    </row>
    <row r="114" spans="1:3" hidden="1">
      <c r="A114" s="36">
        <v>116</v>
      </c>
      <c r="B114" s="40" t="s">
        <v>495</v>
      </c>
      <c r="C114" s="28" t="s">
        <v>496</v>
      </c>
    </row>
    <row r="115" spans="1:3" hidden="1">
      <c r="A115" s="36">
        <v>118</v>
      </c>
      <c r="B115" s="40" t="s">
        <v>497</v>
      </c>
      <c r="C115" s="28" t="s">
        <v>498</v>
      </c>
    </row>
    <row r="116" spans="1:3" hidden="1">
      <c r="A116" s="36">
        <v>119</v>
      </c>
      <c r="B116" s="40" t="s">
        <v>499</v>
      </c>
      <c r="C116" s="28" t="s">
        <v>500</v>
      </c>
    </row>
    <row r="117" spans="1:3" hidden="1">
      <c r="A117" s="36">
        <v>120</v>
      </c>
      <c r="B117" s="40" t="s">
        <v>501</v>
      </c>
      <c r="C117" s="28" t="s">
        <v>502</v>
      </c>
    </row>
    <row r="118" spans="1:3" hidden="1">
      <c r="A118" s="36">
        <v>121</v>
      </c>
      <c r="B118" s="40" t="s">
        <v>503</v>
      </c>
      <c r="C118" s="28" t="s">
        <v>504</v>
      </c>
    </row>
    <row r="119" spans="1:3" hidden="1">
      <c r="A119" s="36">
        <v>122</v>
      </c>
      <c r="B119" s="40" t="s">
        <v>505</v>
      </c>
      <c r="C119" s="28" t="s">
        <v>506</v>
      </c>
    </row>
    <row r="120" spans="1:3" hidden="1">
      <c r="A120" s="36">
        <v>123</v>
      </c>
      <c r="B120" s="40" t="s">
        <v>507</v>
      </c>
      <c r="C120" s="28" t="s">
        <v>508</v>
      </c>
    </row>
    <row r="121" spans="1:3" hidden="1">
      <c r="A121" s="36">
        <v>125</v>
      </c>
      <c r="B121" s="40" t="s">
        <v>509</v>
      </c>
      <c r="C121" s="28" t="s">
        <v>510</v>
      </c>
    </row>
    <row r="122" spans="1:3" hidden="1">
      <c r="A122" s="36">
        <v>126</v>
      </c>
      <c r="B122" s="40" t="s">
        <v>511</v>
      </c>
      <c r="C122" s="28" t="s">
        <v>512</v>
      </c>
    </row>
    <row r="123" spans="1:3" hidden="1">
      <c r="A123" s="36">
        <v>127</v>
      </c>
      <c r="B123" s="40" t="s">
        <v>513</v>
      </c>
      <c r="C123" s="28" t="s">
        <v>514</v>
      </c>
    </row>
    <row r="124" spans="1:3" hidden="1">
      <c r="A124" s="36">
        <v>128</v>
      </c>
      <c r="B124" s="40" t="s">
        <v>515</v>
      </c>
      <c r="C124" s="28" t="s">
        <v>516</v>
      </c>
    </row>
    <row r="125" spans="1:3" hidden="1">
      <c r="A125" s="36">
        <v>129</v>
      </c>
      <c r="B125" s="40" t="s">
        <v>517</v>
      </c>
      <c r="C125" s="28" t="s">
        <v>518</v>
      </c>
    </row>
    <row r="126" spans="1:3" hidden="1">
      <c r="A126" s="36">
        <v>130</v>
      </c>
      <c r="B126" s="40" t="s">
        <v>519</v>
      </c>
      <c r="C126" s="28" t="s">
        <v>520</v>
      </c>
    </row>
    <row r="127" spans="1:3" hidden="1">
      <c r="A127" s="36">
        <v>131</v>
      </c>
      <c r="B127" s="40" t="s">
        <v>521</v>
      </c>
      <c r="C127" s="28" t="s">
        <v>522</v>
      </c>
    </row>
    <row r="128" spans="1:3" hidden="1">
      <c r="A128" s="36">
        <v>132</v>
      </c>
      <c r="B128" s="40" t="s">
        <v>523</v>
      </c>
      <c r="C128" s="28" t="s">
        <v>524</v>
      </c>
    </row>
    <row r="129" spans="1:3" hidden="1">
      <c r="A129" s="36">
        <v>133</v>
      </c>
      <c r="B129" s="40" t="s">
        <v>525</v>
      </c>
      <c r="C129" s="28" t="s">
        <v>526</v>
      </c>
    </row>
    <row r="130" spans="1:3" hidden="1">
      <c r="A130" s="36">
        <v>134</v>
      </c>
      <c r="B130" s="40" t="s">
        <v>527</v>
      </c>
      <c r="C130" s="28" t="s">
        <v>196</v>
      </c>
    </row>
    <row r="131" spans="1:3" hidden="1">
      <c r="A131" s="36">
        <v>135</v>
      </c>
      <c r="B131" s="40" t="s">
        <v>528</v>
      </c>
      <c r="C131" s="28" t="s">
        <v>529</v>
      </c>
    </row>
    <row r="132" spans="1:3" hidden="1">
      <c r="A132" s="36">
        <v>136</v>
      </c>
      <c r="B132" s="40" t="s">
        <v>530</v>
      </c>
      <c r="C132" s="28" t="s">
        <v>531</v>
      </c>
    </row>
    <row r="133" spans="1:3" hidden="1">
      <c r="A133" s="36">
        <v>137</v>
      </c>
      <c r="B133" s="40" t="s">
        <v>532</v>
      </c>
      <c r="C133" s="28" t="s">
        <v>533</v>
      </c>
    </row>
    <row r="134" spans="1:3" hidden="1">
      <c r="A134" s="36">
        <v>138</v>
      </c>
      <c r="B134" s="40" t="s">
        <v>534</v>
      </c>
      <c r="C134" s="28" t="s">
        <v>535</v>
      </c>
    </row>
    <row r="135" spans="1:3" hidden="1">
      <c r="A135" s="36">
        <v>139</v>
      </c>
      <c r="B135" s="40" t="s">
        <v>536</v>
      </c>
      <c r="C135" s="28" t="s">
        <v>537</v>
      </c>
    </row>
    <row r="136" spans="1:3" hidden="1">
      <c r="A136" s="36">
        <v>140</v>
      </c>
      <c r="B136" s="40" t="s">
        <v>46</v>
      </c>
      <c r="C136" s="28" t="s">
        <v>538</v>
      </c>
    </row>
    <row r="137" spans="1:3" hidden="1">
      <c r="A137" s="36">
        <v>141</v>
      </c>
      <c r="B137" s="40" t="s">
        <v>539</v>
      </c>
      <c r="C137" s="28" t="s">
        <v>540</v>
      </c>
    </row>
    <row r="138" spans="1:3" hidden="1">
      <c r="A138" s="36">
        <v>142</v>
      </c>
      <c r="B138" s="40" t="s">
        <v>541</v>
      </c>
      <c r="C138" s="28" t="s">
        <v>542</v>
      </c>
    </row>
    <row r="139" spans="1:3" hidden="1">
      <c r="A139" s="36">
        <v>143</v>
      </c>
      <c r="B139" s="40" t="s">
        <v>543</v>
      </c>
      <c r="C139" s="28" t="s">
        <v>544</v>
      </c>
    </row>
    <row r="140" spans="1:3" hidden="1">
      <c r="A140" s="36">
        <v>144</v>
      </c>
      <c r="B140" s="40" t="s">
        <v>545</v>
      </c>
      <c r="C140" s="28" t="s">
        <v>546</v>
      </c>
    </row>
    <row r="141" spans="1:3" hidden="1">
      <c r="A141" s="36">
        <v>145</v>
      </c>
      <c r="B141" s="40" t="s">
        <v>547</v>
      </c>
      <c r="C141" s="28" t="s">
        <v>548</v>
      </c>
    </row>
    <row r="142" spans="1:3" hidden="1">
      <c r="A142" s="36">
        <v>146</v>
      </c>
      <c r="B142" s="40" t="s">
        <v>549</v>
      </c>
      <c r="C142" s="28" t="s">
        <v>550</v>
      </c>
    </row>
    <row r="143" spans="1:3" hidden="1">
      <c r="A143" s="36">
        <v>147</v>
      </c>
      <c r="B143" s="40" t="s">
        <v>551</v>
      </c>
      <c r="C143" s="28" t="s">
        <v>190</v>
      </c>
    </row>
    <row r="144" spans="1:3" hidden="1">
      <c r="A144" s="36">
        <v>148</v>
      </c>
      <c r="B144" s="40" t="s">
        <v>552</v>
      </c>
      <c r="C144" s="28" t="s">
        <v>553</v>
      </c>
    </row>
    <row r="145" spans="1:3" hidden="1">
      <c r="A145" s="36">
        <v>149</v>
      </c>
      <c r="B145" s="40" t="s">
        <v>554</v>
      </c>
      <c r="C145" s="28" t="s">
        <v>555</v>
      </c>
    </row>
    <row r="146" spans="1:3" hidden="1">
      <c r="A146" s="36">
        <v>150</v>
      </c>
      <c r="B146" s="40" t="s">
        <v>556</v>
      </c>
      <c r="C146" s="28" t="s">
        <v>557</v>
      </c>
    </row>
    <row r="147" spans="1:3" hidden="1">
      <c r="A147" s="36">
        <v>151</v>
      </c>
      <c r="B147" s="40" t="s">
        <v>78</v>
      </c>
      <c r="C147" s="28" t="s">
        <v>558</v>
      </c>
    </row>
    <row r="148" spans="1:3" hidden="1">
      <c r="A148" s="36">
        <v>152</v>
      </c>
      <c r="B148" s="40" t="s">
        <v>559</v>
      </c>
      <c r="C148" s="28" t="s">
        <v>560</v>
      </c>
    </row>
    <row r="149" spans="1:3" hidden="1">
      <c r="A149" s="36">
        <v>154</v>
      </c>
      <c r="B149" s="40" t="s">
        <v>561</v>
      </c>
      <c r="C149" s="28" t="s">
        <v>562</v>
      </c>
    </row>
    <row r="150" spans="1:3" hidden="1">
      <c r="A150" s="36">
        <v>155</v>
      </c>
      <c r="B150" s="40" t="s">
        <v>563</v>
      </c>
      <c r="C150" s="28" t="s">
        <v>564</v>
      </c>
    </row>
    <row r="151" spans="1:3" hidden="1">
      <c r="A151" s="36">
        <v>156</v>
      </c>
      <c r="B151" s="40" t="s">
        <v>565</v>
      </c>
      <c r="C151" s="28" t="s">
        <v>566</v>
      </c>
    </row>
    <row r="152" spans="1:3" hidden="1">
      <c r="A152" s="36">
        <v>157</v>
      </c>
      <c r="B152" s="40" t="s">
        <v>567</v>
      </c>
      <c r="C152" s="28" t="s">
        <v>568</v>
      </c>
    </row>
    <row r="153" spans="1:3" hidden="1">
      <c r="A153" s="36">
        <v>158</v>
      </c>
      <c r="B153" s="40" t="s">
        <v>569</v>
      </c>
      <c r="C153" s="28" t="s">
        <v>570</v>
      </c>
    </row>
    <row r="154" spans="1:3" hidden="1">
      <c r="A154" s="36">
        <v>159</v>
      </c>
      <c r="B154" s="40" t="s">
        <v>571</v>
      </c>
      <c r="C154" s="28" t="s">
        <v>572</v>
      </c>
    </row>
    <row r="155" spans="1:3" hidden="1">
      <c r="A155" s="36">
        <v>160</v>
      </c>
      <c r="B155" s="40" t="s">
        <v>573</v>
      </c>
      <c r="C155" s="28" t="s">
        <v>574</v>
      </c>
    </row>
    <row r="156" spans="1:3" hidden="1">
      <c r="A156" s="36">
        <v>161</v>
      </c>
      <c r="B156" s="40" t="s">
        <v>575</v>
      </c>
      <c r="C156" s="28" t="s">
        <v>576</v>
      </c>
    </row>
    <row r="157" spans="1:3" hidden="1">
      <c r="A157" s="36">
        <v>162</v>
      </c>
      <c r="B157" s="40" t="s">
        <v>577</v>
      </c>
      <c r="C157" s="28" t="s">
        <v>578</v>
      </c>
    </row>
    <row r="158" spans="1:3" hidden="1">
      <c r="A158" s="36">
        <v>163</v>
      </c>
      <c r="B158" s="40" t="s">
        <v>579</v>
      </c>
      <c r="C158" s="28" t="s">
        <v>580</v>
      </c>
    </row>
    <row r="159" spans="1:3" hidden="1">
      <c r="A159" s="36">
        <v>164</v>
      </c>
      <c r="B159" s="40" t="s">
        <v>581</v>
      </c>
      <c r="C159" s="28" t="s">
        <v>582</v>
      </c>
    </row>
    <row r="160" spans="1:3" hidden="1">
      <c r="A160" s="36">
        <v>165</v>
      </c>
      <c r="B160" s="40" t="s">
        <v>583</v>
      </c>
      <c r="C160" s="28" t="s">
        <v>584</v>
      </c>
    </row>
    <row r="161" spans="1:3" hidden="1">
      <c r="A161" s="36">
        <v>166</v>
      </c>
      <c r="B161" s="40" t="s">
        <v>585</v>
      </c>
      <c r="C161" s="28" t="s">
        <v>586</v>
      </c>
    </row>
    <row r="162" spans="1:3" hidden="1">
      <c r="A162" s="36">
        <v>167</v>
      </c>
      <c r="B162" s="40" t="s">
        <v>587</v>
      </c>
      <c r="C162" s="28" t="s">
        <v>588</v>
      </c>
    </row>
    <row r="163" spans="1:3" hidden="1">
      <c r="A163" s="36">
        <v>169</v>
      </c>
      <c r="B163" s="40" t="s">
        <v>589</v>
      </c>
      <c r="C163" s="28" t="s">
        <v>590</v>
      </c>
    </row>
    <row r="164" spans="1:3" hidden="1">
      <c r="A164" s="36">
        <v>170</v>
      </c>
      <c r="B164" s="40" t="s">
        <v>591</v>
      </c>
      <c r="C164" s="28" t="s">
        <v>592</v>
      </c>
    </row>
    <row r="165" spans="1:3" hidden="1">
      <c r="A165" s="36">
        <v>171</v>
      </c>
      <c r="B165" s="40" t="s">
        <v>593</v>
      </c>
      <c r="C165" s="28" t="s">
        <v>594</v>
      </c>
    </row>
    <row r="166" spans="1:3" hidden="1">
      <c r="A166" s="36">
        <v>172</v>
      </c>
      <c r="B166" s="40" t="s">
        <v>595</v>
      </c>
      <c r="C166" s="28" t="s">
        <v>596</v>
      </c>
    </row>
    <row r="167" spans="1:3" hidden="1">
      <c r="A167" s="36">
        <v>173</v>
      </c>
      <c r="B167" s="40" t="s">
        <v>597</v>
      </c>
      <c r="C167" s="28" t="s">
        <v>598</v>
      </c>
    </row>
    <row r="168" spans="1:3" hidden="1">
      <c r="A168" s="36">
        <v>174</v>
      </c>
      <c r="B168" s="40" t="s">
        <v>599</v>
      </c>
      <c r="C168" s="28" t="s">
        <v>600</v>
      </c>
    </row>
    <row r="169" spans="1:3" hidden="1">
      <c r="A169" s="36">
        <v>175</v>
      </c>
      <c r="B169" s="40" t="s">
        <v>601</v>
      </c>
      <c r="C169" s="28" t="s">
        <v>602</v>
      </c>
    </row>
    <row r="170" spans="1:3" hidden="1">
      <c r="A170" s="36">
        <v>176</v>
      </c>
      <c r="B170" s="40" t="s">
        <v>603</v>
      </c>
      <c r="C170" s="28" t="s">
        <v>604</v>
      </c>
    </row>
    <row r="171" spans="1:3" hidden="1">
      <c r="A171" s="36">
        <v>177</v>
      </c>
      <c r="B171" s="40" t="s">
        <v>605</v>
      </c>
      <c r="C171" s="28" t="s">
        <v>606</v>
      </c>
    </row>
    <row r="172" spans="1:3" hidden="1">
      <c r="A172" s="36">
        <v>178</v>
      </c>
      <c r="B172" s="40" t="s">
        <v>607</v>
      </c>
      <c r="C172" s="28" t="s">
        <v>608</v>
      </c>
    </row>
    <row r="173" spans="1:3" hidden="1">
      <c r="A173" s="36">
        <v>179</v>
      </c>
      <c r="B173" s="40" t="s">
        <v>609</v>
      </c>
      <c r="C173" s="28" t="s">
        <v>610</v>
      </c>
    </row>
    <row r="174" spans="1:3" hidden="1">
      <c r="A174" s="36">
        <v>180</v>
      </c>
      <c r="B174" s="40" t="s">
        <v>611</v>
      </c>
      <c r="C174" s="28" t="s">
        <v>612</v>
      </c>
    </row>
    <row r="175" spans="1:3" hidden="1">
      <c r="A175" s="36">
        <v>181</v>
      </c>
      <c r="B175" s="40" t="s">
        <v>613</v>
      </c>
      <c r="C175" s="28" t="s">
        <v>614</v>
      </c>
    </row>
    <row r="176" spans="1:3" hidden="1">
      <c r="A176" s="36">
        <v>182</v>
      </c>
      <c r="B176" s="40" t="s">
        <v>615</v>
      </c>
      <c r="C176" s="28" t="s">
        <v>616</v>
      </c>
    </row>
    <row r="177" spans="1:3" hidden="1">
      <c r="A177" s="36">
        <v>183</v>
      </c>
      <c r="B177" s="40" t="s">
        <v>617</v>
      </c>
      <c r="C177" s="28" t="s">
        <v>618</v>
      </c>
    </row>
    <row r="178" spans="1:3" hidden="1">
      <c r="A178" s="36">
        <v>184</v>
      </c>
      <c r="B178" s="40" t="s">
        <v>619</v>
      </c>
      <c r="C178" s="28" t="s">
        <v>620</v>
      </c>
    </row>
    <row r="179" spans="1:3" hidden="1">
      <c r="A179" s="36">
        <v>185</v>
      </c>
      <c r="B179" s="40" t="s">
        <v>621</v>
      </c>
      <c r="C179" s="28" t="s">
        <v>622</v>
      </c>
    </row>
    <row r="180" spans="1:3" hidden="1">
      <c r="A180" s="36">
        <v>186</v>
      </c>
      <c r="B180" s="40" t="s">
        <v>623</v>
      </c>
      <c r="C180" s="28" t="s">
        <v>207</v>
      </c>
    </row>
    <row r="181" spans="1:3" hidden="1">
      <c r="A181" s="36">
        <v>187</v>
      </c>
      <c r="B181" s="40" t="s">
        <v>624</v>
      </c>
      <c r="C181" s="28" t="s">
        <v>625</v>
      </c>
    </row>
    <row r="182" spans="1:3" hidden="1">
      <c r="A182" s="36">
        <v>188</v>
      </c>
      <c r="B182" s="40" t="s">
        <v>626</v>
      </c>
      <c r="C182" s="28" t="s">
        <v>627</v>
      </c>
    </row>
    <row r="183" spans="1:3" hidden="1">
      <c r="A183" s="36">
        <v>189</v>
      </c>
      <c r="B183" s="40" t="s">
        <v>151</v>
      </c>
      <c r="C183" s="28" t="s">
        <v>152</v>
      </c>
    </row>
    <row r="184" spans="1:3" hidden="1">
      <c r="A184" s="36">
        <v>190</v>
      </c>
      <c r="B184" s="40" t="s">
        <v>153</v>
      </c>
      <c r="C184" s="28" t="s">
        <v>154</v>
      </c>
    </row>
    <row r="185" spans="1:3" hidden="1">
      <c r="A185" s="36">
        <v>191</v>
      </c>
      <c r="B185" s="40" t="s">
        <v>628</v>
      </c>
      <c r="C185" s="28" t="s">
        <v>629</v>
      </c>
    </row>
    <row r="186" spans="1:3" hidden="1">
      <c r="A186" s="36">
        <v>192</v>
      </c>
      <c r="B186" s="40" t="s">
        <v>630</v>
      </c>
      <c r="C186" s="28" t="s">
        <v>631</v>
      </c>
    </row>
    <row r="187" spans="1:3" hidden="1">
      <c r="A187" s="36">
        <v>193</v>
      </c>
      <c r="B187" s="40" t="s">
        <v>632</v>
      </c>
      <c r="C187" s="28" t="s">
        <v>633</v>
      </c>
    </row>
    <row r="188" spans="1:3" hidden="1">
      <c r="A188" s="36">
        <v>194</v>
      </c>
      <c r="B188" s="40" t="s">
        <v>634</v>
      </c>
      <c r="C188" s="28" t="s">
        <v>635</v>
      </c>
    </row>
    <row r="189" spans="1:3" hidden="1">
      <c r="A189" s="36">
        <v>195</v>
      </c>
      <c r="B189" s="40" t="s">
        <v>636</v>
      </c>
      <c r="C189" s="28" t="s">
        <v>637</v>
      </c>
    </row>
    <row r="190" spans="1:3" hidden="1">
      <c r="A190" s="36">
        <v>196</v>
      </c>
      <c r="B190" s="40" t="s">
        <v>638</v>
      </c>
      <c r="C190" s="28" t="s">
        <v>639</v>
      </c>
    </row>
    <row r="191" spans="1:3" hidden="1">
      <c r="A191" s="36">
        <v>197</v>
      </c>
      <c r="B191" s="40" t="s">
        <v>640</v>
      </c>
      <c r="C191" s="28" t="s">
        <v>641</v>
      </c>
    </row>
    <row r="192" spans="1:3" hidden="1">
      <c r="A192" s="36">
        <v>198</v>
      </c>
      <c r="B192" s="40" t="s">
        <v>642</v>
      </c>
      <c r="C192" s="28" t="s">
        <v>643</v>
      </c>
    </row>
    <row r="193" spans="1:3" hidden="1">
      <c r="A193" s="36">
        <v>199</v>
      </c>
      <c r="B193" s="40" t="s">
        <v>644</v>
      </c>
      <c r="C193" s="28" t="s">
        <v>645</v>
      </c>
    </row>
    <row r="194" spans="1:3" hidden="1">
      <c r="A194" s="36">
        <v>200</v>
      </c>
      <c r="B194" s="40" t="s">
        <v>646</v>
      </c>
      <c r="C194" s="28" t="s">
        <v>647</v>
      </c>
    </row>
    <row r="195" spans="1:3" hidden="1">
      <c r="A195" s="36">
        <v>201</v>
      </c>
      <c r="B195" s="40" t="s">
        <v>648</v>
      </c>
      <c r="C195" s="28" t="s">
        <v>649</v>
      </c>
    </row>
    <row r="196" spans="1:3" hidden="1">
      <c r="A196" s="36">
        <v>202</v>
      </c>
      <c r="B196" s="40" t="s">
        <v>650</v>
      </c>
      <c r="C196" s="28" t="s">
        <v>651</v>
      </c>
    </row>
    <row r="197" spans="1:3" hidden="1">
      <c r="A197" s="36">
        <v>203</v>
      </c>
      <c r="B197" s="40" t="s">
        <v>652</v>
      </c>
      <c r="C197" s="28" t="s">
        <v>653</v>
      </c>
    </row>
    <row r="198" spans="1:3" hidden="1">
      <c r="A198" s="36">
        <v>204</v>
      </c>
      <c r="B198" s="40" t="s">
        <v>654</v>
      </c>
      <c r="C198" s="28" t="s">
        <v>655</v>
      </c>
    </row>
    <row r="199" spans="1:3" hidden="1">
      <c r="A199" s="36">
        <v>205</v>
      </c>
      <c r="B199" s="40" t="s">
        <v>656</v>
      </c>
      <c r="C199" s="28" t="s">
        <v>657</v>
      </c>
    </row>
    <row r="200" spans="1:3" hidden="1">
      <c r="A200" s="36">
        <v>206</v>
      </c>
      <c r="B200" s="40" t="s">
        <v>658</v>
      </c>
      <c r="C200" s="28" t="s">
        <v>659</v>
      </c>
    </row>
    <row r="201" spans="1:3" hidden="1">
      <c r="A201" s="36">
        <v>207</v>
      </c>
      <c r="B201" s="40" t="s">
        <v>660</v>
      </c>
      <c r="C201" s="28" t="s">
        <v>661</v>
      </c>
    </row>
    <row r="202" spans="1:3" hidden="1">
      <c r="A202" s="36">
        <v>208</v>
      </c>
      <c r="B202" s="40" t="s">
        <v>662</v>
      </c>
      <c r="C202" s="28" t="s">
        <v>663</v>
      </c>
    </row>
    <row r="203" spans="1:3" hidden="1">
      <c r="A203" s="36">
        <v>209</v>
      </c>
      <c r="B203" s="40" t="s">
        <v>664</v>
      </c>
      <c r="C203" s="28" t="s">
        <v>665</v>
      </c>
    </row>
    <row r="204" spans="1:3" hidden="1">
      <c r="A204" s="36">
        <v>210</v>
      </c>
      <c r="B204" s="40" t="s">
        <v>666</v>
      </c>
      <c r="C204" s="28" t="s">
        <v>667</v>
      </c>
    </row>
    <row r="205" spans="1:3" hidden="1">
      <c r="A205" s="36">
        <v>211</v>
      </c>
      <c r="B205" s="40" t="s">
        <v>668</v>
      </c>
      <c r="C205" s="28" t="s">
        <v>669</v>
      </c>
    </row>
    <row r="206" spans="1:3" hidden="1">
      <c r="A206" s="36">
        <v>212</v>
      </c>
      <c r="B206" s="40" t="s">
        <v>670</v>
      </c>
      <c r="C206" s="28" t="s">
        <v>671</v>
      </c>
    </row>
    <row r="207" spans="1:3" hidden="1">
      <c r="A207" s="37">
        <v>213</v>
      </c>
      <c r="B207" s="41" t="s">
        <v>672</v>
      </c>
      <c r="C207" s="27" t="s">
        <v>673</v>
      </c>
    </row>
    <row r="208" spans="1:3" hidden="1">
      <c r="A208" s="36">
        <v>214</v>
      </c>
      <c r="B208" s="40" t="s">
        <v>674</v>
      </c>
      <c r="C208" s="28" t="s">
        <v>675</v>
      </c>
    </row>
    <row r="209" spans="1:3" hidden="1">
      <c r="A209" s="36">
        <v>215</v>
      </c>
      <c r="B209" s="40" t="s">
        <v>676</v>
      </c>
      <c r="C209" s="28" t="s">
        <v>677</v>
      </c>
    </row>
    <row r="210" spans="1:3" hidden="1">
      <c r="A210" s="36">
        <v>216</v>
      </c>
      <c r="B210" s="40" t="s">
        <v>678</v>
      </c>
      <c r="C210" s="28" t="s">
        <v>679</v>
      </c>
    </row>
    <row r="211" spans="1:3" hidden="1">
      <c r="A211" s="36">
        <v>217</v>
      </c>
      <c r="B211" s="40" t="s">
        <v>680</v>
      </c>
      <c r="C211" s="28" t="s">
        <v>681</v>
      </c>
    </row>
    <row r="212" spans="1:3" hidden="1">
      <c r="A212" s="36">
        <v>218</v>
      </c>
      <c r="B212" s="40" t="s">
        <v>682</v>
      </c>
      <c r="C212" s="28" t="s">
        <v>683</v>
      </c>
    </row>
    <row r="213" spans="1:3" hidden="1">
      <c r="A213" s="36">
        <v>219</v>
      </c>
      <c r="B213" s="40" t="s">
        <v>684</v>
      </c>
      <c r="C213" s="28" t="s">
        <v>685</v>
      </c>
    </row>
    <row r="214" spans="1:3" hidden="1">
      <c r="A214" s="36">
        <v>220</v>
      </c>
      <c r="B214" s="40" t="s">
        <v>686</v>
      </c>
      <c r="C214" s="28" t="s">
        <v>687</v>
      </c>
    </row>
    <row r="215" spans="1:3" hidden="1">
      <c r="A215" s="36">
        <v>221</v>
      </c>
      <c r="B215" s="40" t="s">
        <v>688</v>
      </c>
      <c r="C215" s="28" t="s">
        <v>689</v>
      </c>
    </row>
    <row r="216" spans="1:3" hidden="1">
      <c r="A216" s="36">
        <v>222</v>
      </c>
      <c r="B216" s="40" t="s">
        <v>690</v>
      </c>
      <c r="C216" s="28" t="s">
        <v>691</v>
      </c>
    </row>
    <row r="217" spans="1:3" hidden="1">
      <c r="A217" s="36">
        <v>223</v>
      </c>
      <c r="B217" s="40" t="s">
        <v>692</v>
      </c>
      <c r="C217" s="28" t="s">
        <v>693</v>
      </c>
    </row>
    <row r="218" spans="1:3" hidden="1">
      <c r="A218" s="36">
        <v>224</v>
      </c>
      <c r="B218" s="40" t="s">
        <v>694</v>
      </c>
      <c r="C218" s="28" t="s">
        <v>695</v>
      </c>
    </row>
    <row r="219" spans="1:3" hidden="1">
      <c r="A219" s="36">
        <v>225</v>
      </c>
      <c r="B219" s="40" t="s">
        <v>696</v>
      </c>
      <c r="C219" s="28" t="s">
        <v>697</v>
      </c>
    </row>
    <row r="220" spans="1:3" hidden="1">
      <c r="A220" s="36">
        <v>226</v>
      </c>
      <c r="B220" s="40" t="s">
        <v>698</v>
      </c>
      <c r="C220" s="28" t="s">
        <v>699</v>
      </c>
    </row>
    <row r="221" spans="1:3" hidden="1">
      <c r="A221" s="36">
        <v>227</v>
      </c>
      <c r="B221" s="40" t="s">
        <v>700</v>
      </c>
      <c r="C221" s="28" t="s">
        <v>701</v>
      </c>
    </row>
    <row r="222" spans="1:3" hidden="1">
      <c r="A222" s="36">
        <v>228</v>
      </c>
      <c r="B222" s="40" t="s">
        <v>702</v>
      </c>
      <c r="C222" s="28" t="s">
        <v>703</v>
      </c>
    </row>
    <row r="223" spans="1:3" hidden="1">
      <c r="A223" s="36">
        <v>229</v>
      </c>
      <c r="B223" s="40" t="s">
        <v>704</v>
      </c>
      <c r="C223" s="28" t="s">
        <v>705</v>
      </c>
    </row>
    <row r="224" spans="1:3" hidden="1">
      <c r="A224" s="36">
        <v>230</v>
      </c>
      <c r="B224" s="40" t="s">
        <v>706</v>
      </c>
      <c r="C224" s="28" t="s">
        <v>707</v>
      </c>
    </row>
    <row r="225" spans="1:3" hidden="1">
      <c r="A225" s="36">
        <v>231</v>
      </c>
      <c r="B225" s="40" t="s">
        <v>708</v>
      </c>
      <c r="C225" s="28" t="s">
        <v>709</v>
      </c>
    </row>
    <row r="226" spans="1:3" hidden="1">
      <c r="A226" s="36">
        <v>232</v>
      </c>
      <c r="B226" s="40" t="s">
        <v>710</v>
      </c>
      <c r="C226" s="28" t="s">
        <v>711</v>
      </c>
    </row>
    <row r="227" spans="1:3" hidden="1">
      <c r="A227" s="36">
        <v>233</v>
      </c>
      <c r="B227" s="40" t="s">
        <v>712</v>
      </c>
      <c r="C227" s="28" t="s">
        <v>713</v>
      </c>
    </row>
    <row r="228" spans="1:3" hidden="1">
      <c r="A228" s="36">
        <v>234</v>
      </c>
      <c r="B228" s="40" t="s">
        <v>714</v>
      </c>
      <c r="C228" s="28" t="s">
        <v>715</v>
      </c>
    </row>
    <row r="229" spans="1:3" hidden="1">
      <c r="A229" s="36">
        <v>235</v>
      </c>
      <c r="B229" s="40" t="s">
        <v>716</v>
      </c>
      <c r="C229" s="28" t="s">
        <v>717</v>
      </c>
    </row>
    <row r="230" spans="1:3" hidden="1">
      <c r="A230" s="36">
        <v>236</v>
      </c>
      <c r="B230" s="40" t="s">
        <v>718</v>
      </c>
      <c r="C230" s="28" t="s">
        <v>719</v>
      </c>
    </row>
    <row r="231" spans="1:3" hidden="1">
      <c r="A231" s="36">
        <v>237</v>
      </c>
      <c r="B231" s="40" t="s">
        <v>720</v>
      </c>
      <c r="C231" s="28" t="s">
        <v>721</v>
      </c>
    </row>
    <row r="232" spans="1:3" hidden="1">
      <c r="A232" s="36">
        <v>238</v>
      </c>
      <c r="B232" s="40" t="s">
        <v>722</v>
      </c>
      <c r="C232" s="28" t="s">
        <v>723</v>
      </c>
    </row>
    <row r="233" spans="1:3" hidden="1">
      <c r="A233" s="36">
        <v>239</v>
      </c>
      <c r="B233" s="40" t="s">
        <v>724</v>
      </c>
      <c r="C233" s="28" t="s">
        <v>725</v>
      </c>
    </row>
    <row r="234" spans="1:3" hidden="1">
      <c r="A234" s="36">
        <v>240</v>
      </c>
      <c r="B234" s="40" t="s">
        <v>726</v>
      </c>
      <c r="C234" s="28" t="s">
        <v>727</v>
      </c>
    </row>
    <row r="235" spans="1:3" hidden="1">
      <c r="A235" s="36">
        <v>241</v>
      </c>
      <c r="B235" s="40" t="s">
        <v>728</v>
      </c>
      <c r="C235" s="28" t="s">
        <v>729</v>
      </c>
    </row>
    <row r="236" spans="1:3" hidden="1">
      <c r="A236" s="36">
        <v>242</v>
      </c>
      <c r="B236" s="40" t="s">
        <v>730</v>
      </c>
      <c r="C236" s="28" t="s">
        <v>731</v>
      </c>
    </row>
    <row r="237" spans="1:3" hidden="1">
      <c r="A237" s="36">
        <v>243</v>
      </c>
      <c r="B237" s="40" t="s">
        <v>732</v>
      </c>
      <c r="C237" s="28" t="s">
        <v>733</v>
      </c>
    </row>
    <row r="238" spans="1:3" hidden="1">
      <c r="A238" s="37">
        <v>244</v>
      </c>
      <c r="B238" s="41" t="s">
        <v>734</v>
      </c>
      <c r="C238" s="27" t="s">
        <v>735</v>
      </c>
    </row>
    <row r="239" spans="1:3" hidden="1">
      <c r="A239" s="36">
        <v>245</v>
      </c>
      <c r="B239" s="40" t="s">
        <v>736</v>
      </c>
      <c r="C239" s="28" t="s">
        <v>737</v>
      </c>
    </row>
    <row r="240" spans="1:3" hidden="1">
      <c r="A240" s="36">
        <v>246</v>
      </c>
      <c r="B240" s="40" t="s">
        <v>738</v>
      </c>
      <c r="C240" s="28" t="s">
        <v>739</v>
      </c>
    </row>
    <row r="241" spans="1:3" hidden="1">
      <c r="A241" s="37">
        <v>249</v>
      </c>
      <c r="B241" s="41" t="s">
        <v>740</v>
      </c>
      <c r="C241" s="27" t="s">
        <v>741</v>
      </c>
    </row>
    <row r="242" spans="1:3" hidden="1">
      <c r="A242" s="36">
        <v>250</v>
      </c>
      <c r="B242" s="40" t="s">
        <v>742</v>
      </c>
      <c r="C242" s="28" t="s">
        <v>743</v>
      </c>
    </row>
    <row r="243" spans="1:3" hidden="1">
      <c r="A243" s="36">
        <v>251</v>
      </c>
      <c r="B243" s="40" t="s">
        <v>744</v>
      </c>
      <c r="C243" s="28" t="s">
        <v>745</v>
      </c>
    </row>
    <row r="244" spans="1:3" hidden="1">
      <c r="A244" s="36">
        <v>252</v>
      </c>
      <c r="B244" s="40" t="s">
        <v>746</v>
      </c>
      <c r="C244" s="28" t="s">
        <v>747</v>
      </c>
    </row>
    <row r="245" spans="1:3" hidden="1">
      <c r="A245" s="36">
        <v>253</v>
      </c>
      <c r="B245" s="40" t="s">
        <v>91</v>
      </c>
      <c r="C245" s="28" t="s">
        <v>748</v>
      </c>
    </row>
    <row r="246" spans="1:3" hidden="1">
      <c r="A246" s="36">
        <v>254</v>
      </c>
      <c r="B246" s="40" t="s">
        <v>749</v>
      </c>
      <c r="C246" s="28" t="s">
        <v>750</v>
      </c>
    </row>
    <row r="247" spans="1:3" hidden="1">
      <c r="A247" s="36">
        <v>255</v>
      </c>
      <c r="B247" s="40" t="s">
        <v>751</v>
      </c>
      <c r="C247" s="28" t="s">
        <v>752</v>
      </c>
    </row>
    <row r="248" spans="1:3" hidden="1">
      <c r="A248" s="36">
        <v>256</v>
      </c>
      <c r="B248" s="40" t="s">
        <v>753</v>
      </c>
      <c r="C248" s="28" t="s">
        <v>754</v>
      </c>
    </row>
    <row r="249" spans="1:3" hidden="1">
      <c r="A249" s="36">
        <v>257</v>
      </c>
      <c r="B249" s="40" t="s">
        <v>755</v>
      </c>
      <c r="C249" s="28" t="s">
        <v>756</v>
      </c>
    </row>
    <row r="250" spans="1:3" hidden="1">
      <c r="A250" s="36">
        <v>258</v>
      </c>
      <c r="B250" s="40" t="s">
        <v>757</v>
      </c>
      <c r="C250" s="28" t="s">
        <v>758</v>
      </c>
    </row>
    <row r="251" spans="1:3" hidden="1">
      <c r="A251" s="36">
        <v>259</v>
      </c>
      <c r="B251" s="40" t="s">
        <v>759</v>
      </c>
      <c r="C251" s="28" t="s">
        <v>760</v>
      </c>
    </row>
    <row r="252" spans="1:3" hidden="1">
      <c r="A252" s="36">
        <v>260</v>
      </c>
      <c r="B252" s="40" t="s">
        <v>761</v>
      </c>
      <c r="C252" s="28" t="s">
        <v>762</v>
      </c>
    </row>
    <row r="253" spans="1:3" hidden="1">
      <c r="A253" s="36">
        <v>261</v>
      </c>
      <c r="B253" s="40" t="s">
        <v>763</v>
      </c>
      <c r="C253" s="28" t="s">
        <v>764</v>
      </c>
    </row>
    <row r="254" spans="1:3" hidden="1">
      <c r="A254" s="36">
        <v>262</v>
      </c>
      <c r="B254" s="40" t="s">
        <v>765</v>
      </c>
      <c r="C254" s="28" t="s">
        <v>766</v>
      </c>
    </row>
    <row r="255" spans="1:3" hidden="1">
      <c r="A255" s="36">
        <v>263</v>
      </c>
      <c r="B255" s="40" t="s">
        <v>767</v>
      </c>
      <c r="C255" s="28" t="s">
        <v>768</v>
      </c>
    </row>
    <row r="256" spans="1:3" hidden="1">
      <c r="A256" s="36">
        <v>264</v>
      </c>
      <c r="B256" s="40" t="s">
        <v>769</v>
      </c>
      <c r="C256" s="28" t="s">
        <v>45</v>
      </c>
    </row>
    <row r="257" spans="1:3" hidden="1">
      <c r="A257" s="36">
        <v>265</v>
      </c>
      <c r="B257" s="40" t="s">
        <v>770</v>
      </c>
      <c r="C257" s="28" t="s">
        <v>771</v>
      </c>
    </row>
    <row r="258" spans="1:3" hidden="1">
      <c r="A258" s="36">
        <v>266</v>
      </c>
      <c r="B258" s="40" t="s">
        <v>772</v>
      </c>
      <c r="C258" s="28" t="s">
        <v>773</v>
      </c>
    </row>
    <row r="259" spans="1:3" hidden="1">
      <c r="A259" s="36">
        <v>267</v>
      </c>
      <c r="B259" s="40" t="s">
        <v>774</v>
      </c>
      <c r="C259" s="28" t="s">
        <v>775</v>
      </c>
    </row>
    <row r="260" spans="1:3" hidden="1">
      <c r="A260" s="36">
        <v>268</v>
      </c>
      <c r="B260" s="40" t="s">
        <v>776</v>
      </c>
      <c r="C260" s="28" t="s">
        <v>777</v>
      </c>
    </row>
    <row r="261" spans="1:3" hidden="1">
      <c r="A261" s="36">
        <v>269</v>
      </c>
      <c r="B261" s="40" t="s">
        <v>778</v>
      </c>
      <c r="C261" s="28" t="s">
        <v>779</v>
      </c>
    </row>
    <row r="262" spans="1:3" hidden="1">
      <c r="A262" s="36">
        <v>270</v>
      </c>
      <c r="B262" s="40" t="s">
        <v>780</v>
      </c>
      <c r="C262" s="28" t="s">
        <v>781</v>
      </c>
    </row>
    <row r="263" spans="1:3" hidden="1">
      <c r="A263" s="36">
        <v>271</v>
      </c>
      <c r="B263" s="40" t="s">
        <v>782</v>
      </c>
      <c r="C263" s="28" t="s">
        <v>783</v>
      </c>
    </row>
    <row r="264" spans="1:3" hidden="1">
      <c r="A264" s="36">
        <v>272</v>
      </c>
      <c r="B264" s="40" t="s">
        <v>784</v>
      </c>
      <c r="C264" s="28" t="s">
        <v>785</v>
      </c>
    </row>
    <row r="265" spans="1:3" hidden="1">
      <c r="A265" s="36">
        <v>273</v>
      </c>
      <c r="B265" s="40" t="s">
        <v>786</v>
      </c>
      <c r="C265" s="28" t="s">
        <v>787</v>
      </c>
    </row>
    <row r="266" spans="1:3" hidden="1">
      <c r="A266" s="36">
        <v>274</v>
      </c>
      <c r="B266" s="40" t="s">
        <v>788</v>
      </c>
      <c r="C266" s="28" t="s">
        <v>789</v>
      </c>
    </row>
    <row r="267" spans="1:3" hidden="1">
      <c r="A267" s="36">
        <v>275</v>
      </c>
      <c r="B267" s="40" t="s">
        <v>790</v>
      </c>
      <c r="C267" s="28" t="s">
        <v>791</v>
      </c>
    </row>
    <row r="268" spans="1:3" hidden="1">
      <c r="A268" s="36">
        <v>276</v>
      </c>
      <c r="B268" s="40" t="s">
        <v>792</v>
      </c>
      <c r="C268" s="28" t="s">
        <v>793</v>
      </c>
    </row>
    <row r="269" spans="1:3" hidden="1">
      <c r="A269" s="36">
        <v>277</v>
      </c>
      <c r="B269" s="40" t="s">
        <v>794</v>
      </c>
      <c r="C269" s="28" t="s">
        <v>795</v>
      </c>
    </row>
    <row r="270" spans="1:3" hidden="1">
      <c r="A270" s="36">
        <v>278</v>
      </c>
      <c r="B270" s="40" t="s">
        <v>796</v>
      </c>
      <c r="C270" s="28" t="s">
        <v>797</v>
      </c>
    </row>
    <row r="271" spans="1:3" hidden="1">
      <c r="A271" s="36">
        <v>280</v>
      </c>
      <c r="B271" s="40" t="s">
        <v>798</v>
      </c>
      <c r="C271" s="28" t="s">
        <v>799</v>
      </c>
    </row>
    <row r="272" spans="1:3" hidden="1">
      <c r="A272" s="36">
        <v>281</v>
      </c>
      <c r="B272" s="40" t="s">
        <v>800</v>
      </c>
      <c r="C272" s="28" t="s">
        <v>801</v>
      </c>
    </row>
    <row r="273" spans="1:3" hidden="1">
      <c r="A273" s="36">
        <v>282</v>
      </c>
      <c r="B273" s="40" t="s">
        <v>131</v>
      </c>
      <c r="C273" s="28" t="s">
        <v>132</v>
      </c>
    </row>
    <row r="274" spans="1:3" hidden="1">
      <c r="A274" s="36">
        <v>283</v>
      </c>
      <c r="B274" s="40" t="s">
        <v>802</v>
      </c>
      <c r="C274" s="28" t="s">
        <v>803</v>
      </c>
    </row>
    <row r="275" spans="1:3" hidden="1">
      <c r="A275" s="36">
        <v>284</v>
      </c>
      <c r="B275" s="40" t="s">
        <v>804</v>
      </c>
      <c r="C275" s="28" t="s">
        <v>805</v>
      </c>
    </row>
    <row r="276" spans="1:3" hidden="1">
      <c r="A276" s="36">
        <v>285</v>
      </c>
      <c r="B276" s="40" t="s">
        <v>806</v>
      </c>
      <c r="C276" s="28" t="s">
        <v>807</v>
      </c>
    </row>
    <row r="277" spans="1:3" hidden="1">
      <c r="A277" s="36">
        <v>286</v>
      </c>
      <c r="B277" s="40" t="s">
        <v>808</v>
      </c>
      <c r="C277" s="28" t="s">
        <v>809</v>
      </c>
    </row>
    <row r="278" spans="1:3" hidden="1">
      <c r="A278" s="36">
        <v>287</v>
      </c>
      <c r="B278" s="40" t="s">
        <v>810</v>
      </c>
      <c r="C278" s="28" t="s">
        <v>811</v>
      </c>
    </row>
    <row r="279" spans="1:3" hidden="1">
      <c r="A279" s="36">
        <v>288</v>
      </c>
      <c r="B279" s="40" t="s">
        <v>812</v>
      </c>
      <c r="C279" s="28" t="s">
        <v>813</v>
      </c>
    </row>
    <row r="280" spans="1:3" hidden="1">
      <c r="A280" s="36">
        <v>289</v>
      </c>
      <c r="B280" s="40" t="s">
        <v>814</v>
      </c>
      <c r="C280" s="28" t="s">
        <v>815</v>
      </c>
    </row>
    <row r="281" spans="1:3" hidden="1">
      <c r="A281" s="36">
        <v>290</v>
      </c>
      <c r="B281" s="40" t="s">
        <v>816</v>
      </c>
      <c r="C281" s="28" t="s">
        <v>817</v>
      </c>
    </row>
    <row r="282" spans="1:3" hidden="1">
      <c r="A282" s="36">
        <v>291</v>
      </c>
      <c r="B282" s="40" t="s">
        <v>818</v>
      </c>
      <c r="C282" s="28" t="s">
        <v>819</v>
      </c>
    </row>
    <row r="283" spans="1:3" hidden="1">
      <c r="A283" s="36">
        <v>292</v>
      </c>
      <c r="B283" s="40" t="s">
        <v>820</v>
      </c>
      <c r="C283" s="28" t="s">
        <v>821</v>
      </c>
    </row>
    <row r="284" spans="1:3" hidden="1">
      <c r="A284" s="36">
        <v>293</v>
      </c>
      <c r="B284" s="40" t="s">
        <v>822</v>
      </c>
      <c r="C284" s="28" t="s">
        <v>823</v>
      </c>
    </row>
    <row r="285" spans="1:3" hidden="1">
      <c r="A285" s="36">
        <v>294</v>
      </c>
      <c r="B285" s="40" t="s">
        <v>824</v>
      </c>
      <c r="C285" s="28" t="s">
        <v>825</v>
      </c>
    </row>
    <row r="286" spans="1:3" hidden="1">
      <c r="A286" s="37">
        <v>295</v>
      </c>
      <c r="B286" s="41" t="s">
        <v>826</v>
      </c>
      <c r="C286" s="27" t="s">
        <v>827</v>
      </c>
    </row>
    <row r="287" spans="1:3" hidden="1">
      <c r="A287" s="36">
        <v>296</v>
      </c>
      <c r="B287" s="40" t="s">
        <v>828</v>
      </c>
      <c r="C287" s="28" t="s">
        <v>829</v>
      </c>
    </row>
    <row r="288" spans="1:3" hidden="1">
      <c r="A288" s="36">
        <v>297</v>
      </c>
      <c r="B288" s="40" t="s">
        <v>830</v>
      </c>
      <c r="C288" s="28" t="s">
        <v>831</v>
      </c>
    </row>
    <row r="289" spans="1:3" hidden="1">
      <c r="A289" s="36">
        <v>298</v>
      </c>
      <c r="B289" s="40" t="s">
        <v>832</v>
      </c>
      <c r="C289" s="28" t="s">
        <v>833</v>
      </c>
    </row>
    <row r="290" spans="1:3" hidden="1">
      <c r="A290" s="36">
        <v>299</v>
      </c>
      <c r="B290" s="40" t="s">
        <v>59</v>
      </c>
      <c r="C290" s="28" t="s">
        <v>62</v>
      </c>
    </row>
    <row r="291" spans="1:3" hidden="1">
      <c r="A291" s="36">
        <v>300</v>
      </c>
      <c r="B291" s="40" t="s">
        <v>834</v>
      </c>
      <c r="C291" s="28" t="s">
        <v>835</v>
      </c>
    </row>
    <row r="292" spans="1:3" hidden="1">
      <c r="A292" s="36">
        <v>301</v>
      </c>
      <c r="B292" s="40" t="s">
        <v>836</v>
      </c>
      <c r="C292" s="28" t="s">
        <v>837</v>
      </c>
    </row>
    <row r="293" spans="1:3" hidden="1">
      <c r="A293" s="36">
        <v>302</v>
      </c>
      <c r="B293" s="40" t="s">
        <v>838</v>
      </c>
      <c r="C293" s="28" t="s">
        <v>839</v>
      </c>
    </row>
    <row r="294" spans="1:3" hidden="1">
      <c r="A294" s="36">
        <v>303</v>
      </c>
      <c r="B294" s="40" t="s">
        <v>840</v>
      </c>
      <c r="C294" s="28" t="s">
        <v>841</v>
      </c>
    </row>
    <row r="295" spans="1:3" hidden="1">
      <c r="A295" s="36">
        <v>304</v>
      </c>
      <c r="B295" s="40" t="s">
        <v>842</v>
      </c>
      <c r="C295" s="28" t="s">
        <v>843</v>
      </c>
    </row>
    <row r="296" spans="1:3" hidden="1">
      <c r="A296" s="36">
        <v>305</v>
      </c>
      <c r="B296" s="40" t="s">
        <v>844</v>
      </c>
      <c r="C296" s="28" t="s">
        <v>845</v>
      </c>
    </row>
    <row r="297" spans="1:3" hidden="1">
      <c r="A297" s="36">
        <v>306</v>
      </c>
      <c r="B297" s="40" t="s">
        <v>846</v>
      </c>
      <c r="C297" s="28" t="s">
        <v>847</v>
      </c>
    </row>
    <row r="298" spans="1:3" hidden="1">
      <c r="A298" s="36">
        <v>307</v>
      </c>
      <c r="B298" s="40" t="s">
        <v>848</v>
      </c>
      <c r="C298" s="28" t="s">
        <v>849</v>
      </c>
    </row>
    <row r="299" spans="1:3" hidden="1">
      <c r="A299" s="36">
        <v>308</v>
      </c>
      <c r="B299" s="40" t="s">
        <v>850</v>
      </c>
      <c r="C299" s="28" t="s">
        <v>851</v>
      </c>
    </row>
    <row r="300" spans="1:3" hidden="1">
      <c r="A300" s="36">
        <v>309</v>
      </c>
      <c r="B300" s="40" t="s">
        <v>852</v>
      </c>
      <c r="C300" s="28" t="s">
        <v>853</v>
      </c>
    </row>
    <row r="301" spans="1:3" hidden="1">
      <c r="A301" s="36">
        <v>310</v>
      </c>
      <c r="B301" s="40" t="s">
        <v>854</v>
      </c>
      <c r="C301" s="28" t="s">
        <v>855</v>
      </c>
    </row>
    <row r="302" spans="1:3" hidden="1">
      <c r="A302" s="36">
        <v>311</v>
      </c>
      <c r="B302" s="40" t="s">
        <v>856</v>
      </c>
      <c r="C302" s="28" t="s">
        <v>857</v>
      </c>
    </row>
    <row r="303" spans="1:3" hidden="1">
      <c r="A303" s="36">
        <v>312</v>
      </c>
      <c r="B303" s="40" t="s">
        <v>858</v>
      </c>
      <c r="C303" s="28" t="s">
        <v>859</v>
      </c>
    </row>
    <row r="304" spans="1:3" hidden="1">
      <c r="A304" s="36">
        <v>313</v>
      </c>
      <c r="B304" s="40" t="s">
        <v>860</v>
      </c>
      <c r="C304" s="28" t="s">
        <v>861</v>
      </c>
    </row>
    <row r="305" spans="1:3" hidden="1">
      <c r="A305" s="36">
        <v>314</v>
      </c>
      <c r="B305" s="40" t="s">
        <v>862</v>
      </c>
      <c r="C305" s="28" t="s">
        <v>863</v>
      </c>
    </row>
    <row r="306" spans="1:3" hidden="1">
      <c r="A306" s="36">
        <v>315</v>
      </c>
      <c r="B306" s="40" t="s">
        <v>864</v>
      </c>
      <c r="C306" s="28" t="s">
        <v>865</v>
      </c>
    </row>
    <row r="307" spans="1:3" hidden="1">
      <c r="A307" s="37">
        <v>316</v>
      </c>
      <c r="B307" s="41" t="s">
        <v>866</v>
      </c>
      <c r="C307" s="27" t="s">
        <v>867</v>
      </c>
    </row>
    <row r="308" spans="1:3" hidden="1">
      <c r="A308" s="36">
        <v>317</v>
      </c>
      <c r="B308" s="40" t="s">
        <v>868</v>
      </c>
      <c r="C308" s="28" t="s">
        <v>869</v>
      </c>
    </row>
    <row r="309" spans="1:3" hidden="1">
      <c r="A309" s="36">
        <v>318</v>
      </c>
      <c r="B309" s="40" t="s">
        <v>870</v>
      </c>
      <c r="C309" s="28" t="s">
        <v>871</v>
      </c>
    </row>
    <row r="310" spans="1:3" hidden="1">
      <c r="A310" s="36">
        <v>319</v>
      </c>
      <c r="B310" s="40" t="s">
        <v>872</v>
      </c>
      <c r="C310" s="28" t="s">
        <v>873</v>
      </c>
    </row>
    <row r="311" spans="1:3" hidden="1">
      <c r="A311" s="36">
        <v>320</v>
      </c>
      <c r="B311" s="40" t="s">
        <v>874</v>
      </c>
      <c r="C311" s="28" t="s">
        <v>875</v>
      </c>
    </row>
    <row r="312" spans="1:3" hidden="1">
      <c r="A312" s="36">
        <v>321</v>
      </c>
      <c r="B312" s="40" t="s">
        <v>876</v>
      </c>
      <c r="C312" s="28" t="s">
        <v>877</v>
      </c>
    </row>
    <row r="313" spans="1:3" hidden="1">
      <c r="A313" s="36">
        <v>322</v>
      </c>
      <c r="B313" s="40" t="s">
        <v>878</v>
      </c>
      <c r="C313" s="28" t="s">
        <v>879</v>
      </c>
    </row>
    <row r="314" spans="1:3" hidden="1">
      <c r="A314" s="36">
        <v>323</v>
      </c>
      <c r="B314" s="40" t="s">
        <v>81</v>
      </c>
      <c r="C314" s="28" t="s">
        <v>880</v>
      </c>
    </row>
    <row r="315" spans="1:3" hidden="1">
      <c r="A315" s="36">
        <v>324</v>
      </c>
      <c r="B315" s="40" t="s">
        <v>881</v>
      </c>
      <c r="C315" s="28" t="s">
        <v>882</v>
      </c>
    </row>
    <row r="316" spans="1:3" hidden="1">
      <c r="A316" s="36">
        <v>325</v>
      </c>
      <c r="B316" s="40" t="s">
        <v>883</v>
      </c>
      <c r="C316" s="28" t="s">
        <v>884</v>
      </c>
    </row>
    <row r="317" spans="1:3" hidden="1">
      <c r="A317" s="36">
        <v>326</v>
      </c>
      <c r="B317" s="40" t="s">
        <v>885</v>
      </c>
      <c r="C317" s="28" t="s">
        <v>886</v>
      </c>
    </row>
    <row r="318" spans="1:3" hidden="1">
      <c r="A318" s="37">
        <v>327</v>
      </c>
      <c r="B318" s="41" t="s">
        <v>887</v>
      </c>
      <c r="C318" s="27" t="s">
        <v>888</v>
      </c>
    </row>
    <row r="319" spans="1:3" hidden="1">
      <c r="A319" s="36">
        <v>328</v>
      </c>
      <c r="B319" s="40" t="s">
        <v>889</v>
      </c>
      <c r="C319" s="28" t="s">
        <v>890</v>
      </c>
    </row>
    <row r="320" spans="1:3" hidden="1">
      <c r="A320" s="36">
        <v>329</v>
      </c>
      <c r="B320" s="40" t="s">
        <v>891</v>
      </c>
      <c r="C320" s="28" t="s">
        <v>892</v>
      </c>
    </row>
    <row r="321" spans="1:3" hidden="1">
      <c r="A321" s="36">
        <v>330</v>
      </c>
      <c r="B321" s="40" t="s">
        <v>893</v>
      </c>
      <c r="C321" s="28" t="s">
        <v>894</v>
      </c>
    </row>
    <row r="322" spans="1:3" hidden="1">
      <c r="A322" s="36">
        <v>331</v>
      </c>
      <c r="B322" s="40" t="s">
        <v>895</v>
      </c>
      <c r="C322" s="28" t="s">
        <v>896</v>
      </c>
    </row>
    <row r="323" spans="1:3" hidden="1">
      <c r="A323" s="36">
        <v>332</v>
      </c>
      <c r="B323" s="40" t="s">
        <v>897</v>
      </c>
      <c r="C323" s="28" t="s">
        <v>898</v>
      </c>
    </row>
    <row r="324" spans="1:3" hidden="1">
      <c r="A324" s="36">
        <v>333</v>
      </c>
      <c r="B324" s="40" t="s">
        <v>899</v>
      </c>
      <c r="C324" s="28" t="s">
        <v>900</v>
      </c>
    </row>
    <row r="325" spans="1:3" hidden="1">
      <c r="A325" s="37">
        <v>334</v>
      </c>
      <c r="B325" s="41" t="s">
        <v>901</v>
      </c>
      <c r="C325" s="27" t="s">
        <v>902</v>
      </c>
    </row>
    <row r="326" spans="1:3" hidden="1">
      <c r="A326" s="36">
        <v>335</v>
      </c>
      <c r="B326" s="40" t="s">
        <v>903</v>
      </c>
      <c r="C326" s="28" t="s">
        <v>904</v>
      </c>
    </row>
    <row r="327" spans="1:3" hidden="1">
      <c r="A327" s="36">
        <v>336</v>
      </c>
      <c r="B327" s="40" t="s">
        <v>905</v>
      </c>
      <c r="C327" s="28" t="s">
        <v>906</v>
      </c>
    </row>
    <row r="328" spans="1:3" hidden="1">
      <c r="A328" s="36">
        <v>337</v>
      </c>
      <c r="B328" s="40" t="s">
        <v>907</v>
      </c>
      <c r="C328" s="28" t="s">
        <v>908</v>
      </c>
    </row>
    <row r="329" spans="1:3" hidden="1">
      <c r="A329" s="36">
        <v>338</v>
      </c>
      <c r="B329" s="40" t="s">
        <v>909</v>
      </c>
      <c r="C329" s="28" t="s">
        <v>910</v>
      </c>
    </row>
    <row r="330" spans="1:3" hidden="1">
      <c r="A330" s="36">
        <v>339</v>
      </c>
      <c r="B330" s="40" t="s">
        <v>911</v>
      </c>
      <c r="C330" s="28" t="s">
        <v>912</v>
      </c>
    </row>
    <row r="331" spans="1:3" hidden="1">
      <c r="A331" s="36">
        <v>340</v>
      </c>
      <c r="B331" s="40" t="s">
        <v>135</v>
      </c>
      <c r="C331" s="28" t="s">
        <v>136</v>
      </c>
    </row>
    <row r="332" spans="1:3" hidden="1">
      <c r="A332" s="36">
        <v>341</v>
      </c>
      <c r="B332" s="40" t="s">
        <v>913</v>
      </c>
      <c r="C332" s="28" t="s">
        <v>914</v>
      </c>
    </row>
    <row r="333" spans="1:3" hidden="1">
      <c r="A333" s="36">
        <v>342</v>
      </c>
      <c r="B333" s="40" t="s">
        <v>915</v>
      </c>
      <c r="C333" s="28" t="s">
        <v>916</v>
      </c>
    </row>
    <row r="334" spans="1:3" hidden="1">
      <c r="A334" s="36">
        <v>343</v>
      </c>
      <c r="B334" s="40" t="s">
        <v>917</v>
      </c>
      <c r="C334" s="28" t="s">
        <v>918</v>
      </c>
    </row>
    <row r="335" spans="1:3" hidden="1">
      <c r="A335" s="36">
        <v>344</v>
      </c>
      <c r="B335" s="40" t="s">
        <v>919</v>
      </c>
      <c r="C335" s="28" t="s">
        <v>920</v>
      </c>
    </row>
    <row r="336" spans="1:3" hidden="1">
      <c r="A336" s="36">
        <v>345</v>
      </c>
      <c r="B336" s="40" t="s">
        <v>921</v>
      </c>
      <c r="C336" s="28" t="s">
        <v>922</v>
      </c>
    </row>
    <row r="337" spans="1:3" hidden="1">
      <c r="A337" s="36">
        <v>346</v>
      </c>
      <c r="B337" s="40" t="s">
        <v>923</v>
      </c>
      <c r="C337" s="28" t="s">
        <v>924</v>
      </c>
    </row>
    <row r="338" spans="1:3" hidden="1">
      <c r="A338" s="37">
        <v>347</v>
      </c>
      <c r="B338" s="41" t="s">
        <v>925</v>
      </c>
      <c r="C338" s="27" t="s">
        <v>926</v>
      </c>
    </row>
    <row r="339" spans="1:3" hidden="1">
      <c r="A339" s="36">
        <v>348</v>
      </c>
      <c r="B339" s="40" t="s">
        <v>927</v>
      </c>
      <c r="C339" s="28" t="s">
        <v>928</v>
      </c>
    </row>
    <row r="340" spans="1:3" hidden="1">
      <c r="A340" s="36">
        <v>349</v>
      </c>
      <c r="B340" s="40" t="s">
        <v>929</v>
      </c>
      <c r="C340" s="28" t="s">
        <v>930</v>
      </c>
    </row>
    <row r="341" spans="1:3" hidden="1">
      <c r="A341" s="36">
        <v>350</v>
      </c>
      <c r="B341" s="40" t="s">
        <v>931</v>
      </c>
      <c r="C341" s="28" t="s">
        <v>932</v>
      </c>
    </row>
    <row r="342" spans="1:3" hidden="1">
      <c r="A342" s="36">
        <v>351</v>
      </c>
      <c r="B342" s="40" t="s">
        <v>933</v>
      </c>
      <c r="C342" s="28" t="s">
        <v>934</v>
      </c>
    </row>
    <row r="343" spans="1:3" hidden="1">
      <c r="A343" s="36">
        <v>352</v>
      </c>
      <c r="B343" s="40" t="s">
        <v>935</v>
      </c>
      <c r="C343" s="28" t="s">
        <v>936</v>
      </c>
    </row>
    <row r="344" spans="1:3" hidden="1">
      <c r="A344" s="36">
        <v>353</v>
      </c>
      <c r="B344" s="40" t="s">
        <v>937</v>
      </c>
      <c r="C344" s="28" t="s">
        <v>938</v>
      </c>
    </row>
    <row r="345" spans="1:3" hidden="1">
      <c r="A345" s="36">
        <v>354</v>
      </c>
      <c r="B345" s="40" t="s">
        <v>939</v>
      </c>
      <c r="C345" s="28" t="s">
        <v>940</v>
      </c>
    </row>
    <row r="346" spans="1:3" hidden="1">
      <c r="A346" s="36">
        <v>355</v>
      </c>
      <c r="B346" s="40" t="s">
        <v>941</v>
      </c>
      <c r="C346" s="28" t="s">
        <v>942</v>
      </c>
    </row>
    <row r="347" spans="1:3" hidden="1">
      <c r="A347" s="36">
        <v>356</v>
      </c>
      <c r="B347" s="40" t="s">
        <v>943</v>
      </c>
      <c r="C347" s="28" t="s">
        <v>944</v>
      </c>
    </row>
    <row r="348" spans="1:3" hidden="1">
      <c r="A348" s="36">
        <v>357</v>
      </c>
      <c r="B348" s="40" t="s">
        <v>945</v>
      </c>
      <c r="C348" s="28" t="s">
        <v>946</v>
      </c>
    </row>
    <row r="349" spans="1:3" hidden="1">
      <c r="A349" s="37">
        <v>358</v>
      </c>
      <c r="B349" s="41" t="s">
        <v>947</v>
      </c>
      <c r="C349" s="27" t="s">
        <v>948</v>
      </c>
    </row>
    <row r="350" spans="1:3" hidden="1">
      <c r="A350" s="36">
        <v>359</v>
      </c>
      <c r="B350" s="40" t="s">
        <v>949</v>
      </c>
      <c r="C350" s="28" t="s">
        <v>950</v>
      </c>
    </row>
    <row r="351" spans="1:3" hidden="1">
      <c r="A351" s="36">
        <v>360</v>
      </c>
      <c r="B351" s="40" t="s">
        <v>951</v>
      </c>
      <c r="C351" s="28" t="s">
        <v>952</v>
      </c>
    </row>
    <row r="352" spans="1:3" hidden="1">
      <c r="A352" s="36">
        <v>361</v>
      </c>
      <c r="B352" s="40" t="s">
        <v>953</v>
      </c>
      <c r="C352" s="28" t="s">
        <v>954</v>
      </c>
    </row>
    <row r="353" spans="1:3" hidden="1">
      <c r="A353" s="37">
        <v>362</v>
      </c>
      <c r="B353" s="41" t="s">
        <v>955</v>
      </c>
      <c r="C353" s="27" t="s">
        <v>956</v>
      </c>
    </row>
    <row r="354" spans="1:3" hidden="1">
      <c r="A354" s="36">
        <v>363</v>
      </c>
      <c r="B354" s="40" t="s">
        <v>957</v>
      </c>
      <c r="C354" s="28" t="s">
        <v>958</v>
      </c>
    </row>
    <row r="355" spans="1:3" hidden="1">
      <c r="A355" s="36">
        <v>364</v>
      </c>
      <c r="B355" s="40" t="s">
        <v>959</v>
      </c>
      <c r="C355" s="28" t="s">
        <v>960</v>
      </c>
    </row>
    <row r="356" spans="1:3" hidden="1">
      <c r="A356" s="36">
        <v>365</v>
      </c>
      <c r="B356" s="40" t="s">
        <v>961</v>
      </c>
      <c r="C356" s="28" t="s">
        <v>962</v>
      </c>
    </row>
    <row r="357" spans="1:3" hidden="1">
      <c r="A357" s="36">
        <v>366</v>
      </c>
      <c r="B357" s="40" t="s">
        <v>963</v>
      </c>
      <c r="C357" s="28" t="s">
        <v>964</v>
      </c>
    </row>
    <row r="358" spans="1:3" hidden="1">
      <c r="A358" s="36">
        <v>367</v>
      </c>
      <c r="B358" s="40" t="s">
        <v>965</v>
      </c>
      <c r="C358" s="28" t="s">
        <v>966</v>
      </c>
    </row>
    <row r="359" spans="1:3" hidden="1">
      <c r="A359" s="36">
        <v>368</v>
      </c>
      <c r="B359" s="40" t="s">
        <v>967</v>
      </c>
      <c r="C359" s="28" t="s">
        <v>968</v>
      </c>
    </row>
    <row r="360" spans="1:3" hidden="1">
      <c r="A360" s="36">
        <v>369</v>
      </c>
      <c r="B360" s="40" t="s">
        <v>969</v>
      </c>
      <c r="C360" s="28" t="s">
        <v>970</v>
      </c>
    </row>
    <row r="361" spans="1:3" hidden="1">
      <c r="A361" s="36">
        <v>370</v>
      </c>
      <c r="B361" s="40" t="s">
        <v>121</v>
      </c>
      <c r="C361" s="28" t="s">
        <v>122</v>
      </c>
    </row>
    <row r="362" spans="1:3" hidden="1">
      <c r="A362" s="36">
        <v>371</v>
      </c>
      <c r="B362" s="40" t="s">
        <v>971</v>
      </c>
      <c r="C362" s="28" t="s">
        <v>972</v>
      </c>
    </row>
    <row r="363" spans="1:3" hidden="1">
      <c r="A363" s="36">
        <v>372</v>
      </c>
      <c r="B363" s="40" t="s">
        <v>973</v>
      </c>
      <c r="C363" s="28" t="s">
        <v>974</v>
      </c>
    </row>
    <row r="364" spans="1:3" hidden="1">
      <c r="A364" s="36">
        <v>373</v>
      </c>
      <c r="B364" s="40" t="s">
        <v>975</v>
      </c>
      <c r="C364" s="28" t="s">
        <v>976</v>
      </c>
    </row>
    <row r="365" spans="1:3" hidden="1">
      <c r="A365" s="36">
        <v>374</v>
      </c>
      <c r="B365" s="40" t="s">
        <v>977</v>
      </c>
      <c r="C365" s="28" t="s">
        <v>978</v>
      </c>
    </row>
    <row r="366" spans="1:3" hidden="1">
      <c r="A366" s="36">
        <v>375</v>
      </c>
      <c r="B366" s="40" t="s">
        <v>979</v>
      </c>
      <c r="C366" s="28" t="s">
        <v>980</v>
      </c>
    </row>
    <row r="367" spans="1:3" hidden="1">
      <c r="A367" s="36">
        <v>376</v>
      </c>
      <c r="B367" s="40" t="s">
        <v>981</v>
      </c>
      <c r="C367" s="28" t="s">
        <v>982</v>
      </c>
    </row>
    <row r="368" spans="1:3" hidden="1">
      <c r="A368" s="36">
        <v>377</v>
      </c>
      <c r="B368" s="40" t="s">
        <v>983</v>
      </c>
      <c r="C368" s="28" t="s">
        <v>984</v>
      </c>
    </row>
    <row r="369" spans="1:3" hidden="1">
      <c r="A369" s="36">
        <v>378</v>
      </c>
      <c r="B369" s="40" t="s">
        <v>985</v>
      </c>
      <c r="C369" s="28" t="s">
        <v>986</v>
      </c>
    </row>
    <row r="370" spans="1:3" hidden="1">
      <c r="A370" s="36">
        <v>379</v>
      </c>
      <c r="B370" s="40" t="s">
        <v>155</v>
      </c>
      <c r="C370" s="28" t="s">
        <v>156</v>
      </c>
    </row>
    <row r="371" spans="1:3" hidden="1">
      <c r="A371" s="36">
        <v>380</v>
      </c>
      <c r="B371" s="40" t="s">
        <v>987</v>
      </c>
      <c r="C371" s="28" t="s">
        <v>988</v>
      </c>
    </row>
    <row r="372" spans="1:3" hidden="1">
      <c r="A372" s="36">
        <v>381</v>
      </c>
      <c r="B372" s="40" t="s">
        <v>989</v>
      </c>
      <c r="C372" s="28" t="s">
        <v>990</v>
      </c>
    </row>
    <row r="373" spans="1:3" hidden="1">
      <c r="A373" s="36">
        <v>382</v>
      </c>
      <c r="B373" s="40" t="s">
        <v>991</v>
      </c>
      <c r="C373" s="28" t="s">
        <v>992</v>
      </c>
    </row>
    <row r="374" spans="1:3" hidden="1">
      <c r="A374" s="36">
        <v>383</v>
      </c>
      <c r="B374" s="40" t="s">
        <v>993</v>
      </c>
      <c r="C374" s="28" t="s">
        <v>994</v>
      </c>
    </row>
    <row r="375" spans="1:3" hidden="1">
      <c r="A375" s="37">
        <v>384</v>
      </c>
      <c r="B375" s="41" t="s">
        <v>995</v>
      </c>
      <c r="C375" s="27" t="s">
        <v>996</v>
      </c>
    </row>
    <row r="376" spans="1:3" hidden="1">
      <c r="A376" s="36">
        <v>385</v>
      </c>
      <c r="B376" s="40" t="s">
        <v>997</v>
      </c>
      <c r="C376" s="28" t="s">
        <v>998</v>
      </c>
    </row>
    <row r="377" spans="1:3" hidden="1">
      <c r="A377" s="36">
        <v>386</v>
      </c>
      <c r="B377" s="40" t="s">
        <v>999</v>
      </c>
      <c r="C377" s="28" t="s">
        <v>1000</v>
      </c>
    </row>
    <row r="378" spans="1:3" hidden="1">
      <c r="A378" s="36">
        <v>387</v>
      </c>
      <c r="B378" s="40" t="s">
        <v>1001</v>
      </c>
      <c r="C378" s="28" t="s">
        <v>1002</v>
      </c>
    </row>
    <row r="379" spans="1:3" hidden="1">
      <c r="A379" s="36">
        <v>388</v>
      </c>
      <c r="B379" s="40" t="s">
        <v>1003</v>
      </c>
      <c r="C379" s="28" t="s">
        <v>1004</v>
      </c>
    </row>
    <row r="380" spans="1:3" hidden="1">
      <c r="A380" s="36">
        <v>389</v>
      </c>
      <c r="B380" s="40" t="s">
        <v>1005</v>
      </c>
      <c r="C380" s="28" t="s">
        <v>1006</v>
      </c>
    </row>
    <row r="381" spans="1:3" hidden="1">
      <c r="A381" s="36">
        <v>390</v>
      </c>
      <c r="B381" s="40" t="s">
        <v>1007</v>
      </c>
      <c r="C381" s="28" t="s">
        <v>1008</v>
      </c>
    </row>
    <row r="382" spans="1:3" hidden="1">
      <c r="A382" s="36">
        <v>391</v>
      </c>
      <c r="B382" s="40" t="s">
        <v>1009</v>
      </c>
      <c r="C382" s="28" t="s">
        <v>1010</v>
      </c>
    </row>
    <row r="383" spans="1:3" hidden="1">
      <c r="A383" s="36">
        <v>392</v>
      </c>
      <c r="B383" s="40" t="s">
        <v>1011</v>
      </c>
      <c r="C383" s="28" t="s">
        <v>1012</v>
      </c>
    </row>
    <row r="384" spans="1:3" hidden="1">
      <c r="A384" s="36">
        <v>393</v>
      </c>
      <c r="B384" s="40" t="s">
        <v>1013</v>
      </c>
      <c r="C384" s="28" t="s">
        <v>1014</v>
      </c>
    </row>
    <row r="385" spans="1:3" hidden="1">
      <c r="A385" s="36">
        <v>394</v>
      </c>
      <c r="B385" s="40" t="s">
        <v>1015</v>
      </c>
      <c r="C385" s="28" t="s">
        <v>1016</v>
      </c>
    </row>
    <row r="386" spans="1:3" hidden="1">
      <c r="A386" s="36">
        <v>395</v>
      </c>
      <c r="B386" s="40" t="s">
        <v>1017</v>
      </c>
      <c r="C386" s="28" t="s">
        <v>1018</v>
      </c>
    </row>
    <row r="387" spans="1:3" hidden="1">
      <c r="A387" s="36">
        <v>396</v>
      </c>
      <c r="B387" s="40" t="s">
        <v>1019</v>
      </c>
      <c r="C387" s="28" t="s">
        <v>1020</v>
      </c>
    </row>
    <row r="388" spans="1:3" hidden="1">
      <c r="A388" s="37">
        <v>397</v>
      </c>
      <c r="B388" s="41" t="s">
        <v>1021</v>
      </c>
      <c r="C388" s="27" t="s">
        <v>1022</v>
      </c>
    </row>
    <row r="389" spans="1:3" hidden="1">
      <c r="A389" s="36">
        <v>398</v>
      </c>
      <c r="B389" s="40" t="s">
        <v>1023</v>
      </c>
      <c r="C389" s="28" t="s">
        <v>1024</v>
      </c>
    </row>
    <row r="390" spans="1:3" hidden="1">
      <c r="A390" s="36">
        <v>399</v>
      </c>
      <c r="B390" s="40" t="s">
        <v>1025</v>
      </c>
      <c r="C390" s="28" t="s">
        <v>1026</v>
      </c>
    </row>
    <row r="391" spans="1:3" hidden="1">
      <c r="A391" s="37">
        <v>400</v>
      </c>
      <c r="B391" s="41" t="s">
        <v>1027</v>
      </c>
      <c r="C391" s="27" t="s">
        <v>234</v>
      </c>
    </row>
    <row r="392" spans="1:3" hidden="1">
      <c r="A392" s="36">
        <v>401</v>
      </c>
      <c r="B392" s="40" t="s">
        <v>1028</v>
      </c>
      <c r="C392" s="28" t="s">
        <v>1029</v>
      </c>
    </row>
    <row r="393" spans="1:3" hidden="1">
      <c r="A393" s="36">
        <v>402</v>
      </c>
      <c r="B393" s="40" t="s">
        <v>1030</v>
      </c>
      <c r="C393" s="28" t="s">
        <v>1031</v>
      </c>
    </row>
    <row r="394" spans="1:3" hidden="1">
      <c r="A394" s="36">
        <v>403</v>
      </c>
      <c r="B394" s="40" t="s">
        <v>1032</v>
      </c>
      <c r="C394" s="28" t="s">
        <v>1033</v>
      </c>
    </row>
    <row r="395" spans="1:3" hidden="1">
      <c r="A395" s="36">
        <v>404</v>
      </c>
      <c r="B395" s="40" t="s">
        <v>1034</v>
      </c>
      <c r="C395" s="28" t="s">
        <v>1035</v>
      </c>
    </row>
    <row r="396" spans="1:3" hidden="1">
      <c r="A396" s="36">
        <v>405</v>
      </c>
      <c r="B396" s="40" t="s">
        <v>1036</v>
      </c>
      <c r="C396" s="28" t="s">
        <v>1037</v>
      </c>
    </row>
    <row r="397" spans="1:3" hidden="1">
      <c r="A397" s="37">
        <v>406</v>
      </c>
      <c r="B397" s="41" t="s">
        <v>1038</v>
      </c>
      <c r="C397" s="27" t="s">
        <v>1039</v>
      </c>
    </row>
    <row r="398" spans="1:3" hidden="1">
      <c r="A398" s="36">
        <v>408</v>
      </c>
      <c r="B398" s="40" t="s">
        <v>1040</v>
      </c>
      <c r="C398" s="28" t="s">
        <v>1041</v>
      </c>
    </row>
    <row r="399" spans="1:3" hidden="1">
      <c r="A399" s="36">
        <v>409</v>
      </c>
      <c r="B399" s="40" t="s">
        <v>1042</v>
      </c>
      <c r="C399" s="28" t="s">
        <v>1043</v>
      </c>
    </row>
    <row r="400" spans="1:3" hidden="1">
      <c r="A400" s="37">
        <v>410</v>
      </c>
      <c r="B400" s="41" t="s">
        <v>1044</v>
      </c>
      <c r="C400" s="27" t="s">
        <v>1045</v>
      </c>
    </row>
    <row r="401" spans="1:3" hidden="1">
      <c r="A401" s="36">
        <v>411</v>
      </c>
      <c r="B401" s="40" t="s">
        <v>157</v>
      </c>
      <c r="C401" s="28" t="s">
        <v>158</v>
      </c>
    </row>
    <row r="402" spans="1:3" hidden="1">
      <c r="A402" s="36">
        <v>412</v>
      </c>
      <c r="B402" s="40" t="s">
        <v>1046</v>
      </c>
      <c r="C402" s="28" t="s">
        <v>1047</v>
      </c>
    </row>
    <row r="403" spans="1:3" hidden="1">
      <c r="A403" s="36">
        <v>413</v>
      </c>
      <c r="B403" s="40" t="s">
        <v>1048</v>
      </c>
      <c r="C403" s="28" t="s">
        <v>1049</v>
      </c>
    </row>
    <row r="404" spans="1:3" hidden="1">
      <c r="A404" s="36">
        <v>414</v>
      </c>
      <c r="B404" s="40" t="s">
        <v>1050</v>
      </c>
      <c r="C404" s="28" t="s">
        <v>1051</v>
      </c>
    </row>
    <row r="405" spans="1:3" hidden="1">
      <c r="A405" s="36">
        <v>415</v>
      </c>
      <c r="B405" s="40" t="s">
        <v>159</v>
      </c>
      <c r="C405" s="28" t="s">
        <v>160</v>
      </c>
    </row>
    <row r="406" spans="1:3" hidden="1">
      <c r="A406" s="37">
        <v>416</v>
      </c>
      <c r="B406" s="41" t="s">
        <v>1052</v>
      </c>
      <c r="C406" s="27" t="s">
        <v>1053</v>
      </c>
    </row>
    <row r="407" spans="1:3" hidden="1">
      <c r="A407" s="37">
        <v>417</v>
      </c>
      <c r="B407" s="41" t="s">
        <v>1054</v>
      </c>
      <c r="C407" s="27" t="s">
        <v>1055</v>
      </c>
    </row>
    <row r="408" spans="1:3" hidden="1">
      <c r="A408" s="36">
        <v>418</v>
      </c>
      <c r="B408" s="40" t="s">
        <v>1056</v>
      </c>
      <c r="C408" s="28" t="s">
        <v>1057</v>
      </c>
    </row>
    <row r="409" spans="1:3" hidden="1">
      <c r="A409" s="36">
        <v>419</v>
      </c>
      <c r="B409" s="40" t="s">
        <v>1058</v>
      </c>
      <c r="C409" s="28" t="s">
        <v>1059</v>
      </c>
    </row>
    <row r="410" spans="1:3" hidden="1">
      <c r="A410" s="36">
        <v>420</v>
      </c>
      <c r="B410" s="40" t="s">
        <v>1060</v>
      </c>
      <c r="C410" s="28" t="s">
        <v>1061</v>
      </c>
    </row>
    <row r="411" spans="1:3" hidden="1">
      <c r="A411" s="36">
        <v>421</v>
      </c>
      <c r="B411" s="40" t="s">
        <v>1062</v>
      </c>
      <c r="C411" s="28" t="s">
        <v>1063</v>
      </c>
    </row>
    <row r="412" spans="1:3" hidden="1">
      <c r="A412" s="36">
        <v>422</v>
      </c>
      <c r="B412" s="40" t="s">
        <v>1064</v>
      </c>
      <c r="C412" s="28" t="s">
        <v>1065</v>
      </c>
    </row>
    <row r="413" spans="1:3" hidden="1">
      <c r="A413" s="36">
        <v>423</v>
      </c>
      <c r="B413" s="40" t="s">
        <v>1066</v>
      </c>
      <c r="C413" s="28" t="s">
        <v>1067</v>
      </c>
    </row>
    <row r="414" spans="1:3" hidden="1">
      <c r="A414" s="36">
        <v>424</v>
      </c>
      <c r="B414" s="40" t="s">
        <v>1068</v>
      </c>
      <c r="C414" s="28" t="s">
        <v>1069</v>
      </c>
    </row>
    <row r="415" spans="1:3" hidden="1">
      <c r="A415" s="36">
        <v>425</v>
      </c>
      <c r="B415" s="40" t="s">
        <v>1070</v>
      </c>
      <c r="C415" s="28" t="s">
        <v>1071</v>
      </c>
    </row>
    <row r="416" spans="1:3" hidden="1">
      <c r="A416" s="36">
        <v>426</v>
      </c>
      <c r="B416" s="40" t="s">
        <v>1072</v>
      </c>
      <c r="C416" s="28" t="s">
        <v>1073</v>
      </c>
    </row>
    <row r="417" spans="1:3" hidden="1">
      <c r="A417" s="37">
        <v>427</v>
      </c>
      <c r="B417" s="41" t="s">
        <v>1074</v>
      </c>
      <c r="C417" s="27" t="s">
        <v>1075</v>
      </c>
    </row>
    <row r="418" spans="1:3" hidden="1">
      <c r="A418" s="36">
        <v>428</v>
      </c>
      <c r="B418" s="40" t="s">
        <v>1076</v>
      </c>
      <c r="C418" s="28" t="s">
        <v>1077</v>
      </c>
    </row>
    <row r="419" spans="1:3" hidden="1">
      <c r="A419" s="36">
        <v>429</v>
      </c>
      <c r="B419" s="40" t="s">
        <v>1078</v>
      </c>
      <c r="C419" s="28" t="s">
        <v>1079</v>
      </c>
    </row>
    <row r="420" spans="1:3" hidden="1">
      <c r="A420" s="36">
        <v>430</v>
      </c>
      <c r="B420" s="40" t="s">
        <v>1080</v>
      </c>
      <c r="C420" s="28" t="s">
        <v>1081</v>
      </c>
    </row>
    <row r="421" spans="1:3" hidden="1">
      <c r="A421" s="36">
        <v>431</v>
      </c>
      <c r="B421" s="40" t="s">
        <v>1082</v>
      </c>
      <c r="C421" s="28" t="s">
        <v>1083</v>
      </c>
    </row>
    <row r="422" spans="1:3" hidden="1">
      <c r="A422" s="36">
        <v>432</v>
      </c>
      <c r="B422" s="40" t="s">
        <v>1084</v>
      </c>
      <c r="C422" s="28" t="s">
        <v>1085</v>
      </c>
    </row>
    <row r="423" spans="1:3" hidden="1">
      <c r="A423" s="36">
        <v>433</v>
      </c>
      <c r="B423" s="40" t="s">
        <v>1086</v>
      </c>
      <c r="C423" s="28" t="s">
        <v>1087</v>
      </c>
    </row>
    <row r="424" spans="1:3" hidden="1">
      <c r="A424" s="36">
        <v>434</v>
      </c>
      <c r="B424" s="40" t="s">
        <v>1088</v>
      </c>
      <c r="C424" s="28" t="s">
        <v>1089</v>
      </c>
    </row>
    <row r="425" spans="1:3" hidden="1">
      <c r="A425" s="36">
        <v>435</v>
      </c>
      <c r="B425" s="40" t="s">
        <v>1090</v>
      </c>
      <c r="C425" s="28" t="s">
        <v>1091</v>
      </c>
    </row>
    <row r="426" spans="1:3" hidden="1">
      <c r="A426" s="36">
        <v>436</v>
      </c>
      <c r="B426" s="40" t="s">
        <v>1092</v>
      </c>
      <c r="C426" s="28" t="s">
        <v>1093</v>
      </c>
    </row>
    <row r="427" spans="1:3" hidden="1">
      <c r="A427" s="36">
        <v>437</v>
      </c>
      <c r="B427" s="40" t="s">
        <v>1094</v>
      </c>
      <c r="C427" s="28" t="s">
        <v>1095</v>
      </c>
    </row>
    <row r="428" spans="1:3" hidden="1">
      <c r="A428" s="36">
        <v>438</v>
      </c>
      <c r="B428" s="40" t="s">
        <v>1096</v>
      </c>
      <c r="C428" s="28" t="s">
        <v>1097</v>
      </c>
    </row>
    <row r="429" spans="1:3" hidden="1">
      <c r="A429" s="36">
        <v>439</v>
      </c>
      <c r="B429" s="40" t="s">
        <v>1098</v>
      </c>
      <c r="C429" s="28" t="s">
        <v>1099</v>
      </c>
    </row>
    <row r="430" spans="1:3" hidden="1">
      <c r="A430" s="37">
        <v>440</v>
      </c>
      <c r="B430" s="41" t="s">
        <v>1100</v>
      </c>
      <c r="C430" s="27" t="s">
        <v>1101</v>
      </c>
    </row>
    <row r="431" spans="1:3" hidden="1">
      <c r="A431" s="36">
        <v>441</v>
      </c>
      <c r="B431" s="40" t="s">
        <v>1102</v>
      </c>
      <c r="C431" s="28" t="s">
        <v>1103</v>
      </c>
    </row>
    <row r="432" spans="1:3" hidden="1">
      <c r="A432" s="36">
        <v>442</v>
      </c>
      <c r="B432" s="40" t="s">
        <v>1104</v>
      </c>
      <c r="C432" s="28" t="s">
        <v>1105</v>
      </c>
    </row>
    <row r="433" spans="1:3" hidden="1">
      <c r="A433" s="36">
        <v>443</v>
      </c>
      <c r="B433" s="40" t="s">
        <v>1106</v>
      </c>
      <c r="C433" s="28" t="s">
        <v>1107</v>
      </c>
    </row>
    <row r="434" spans="1:3" hidden="1">
      <c r="A434" s="36">
        <v>444</v>
      </c>
      <c r="B434" s="40" t="s">
        <v>1108</v>
      </c>
      <c r="C434" s="28" t="s">
        <v>1109</v>
      </c>
    </row>
    <row r="435" spans="1:3" hidden="1">
      <c r="A435" s="36">
        <v>445</v>
      </c>
      <c r="B435" s="40" t="s">
        <v>1110</v>
      </c>
      <c r="C435" s="28" t="s">
        <v>1111</v>
      </c>
    </row>
    <row r="436" spans="1:3" hidden="1">
      <c r="A436" s="36">
        <v>446</v>
      </c>
      <c r="B436" s="40" t="s">
        <v>1112</v>
      </c>
      <c r="C436" s="28" t="s">
        <v>1113</v>
      </c>
    </row>
    <row r="437" spans="1:3" hidden="1">
      <c r="A437" s="36">
        <v>447</v>
      </c>
      <c r="B437" s="40" t="s">
        <v>1114</v>
      </c>
      <c r="C437" s="28" t="s">
        <v>1115</v>
      </c>
    </row>
    <row r="438" spans="1:3" hidden="1">
      <c r="A438" s="36">
        <v>448</v>
      </c>
      <c r="B438" s="40" t="s">
        <v>1116</v>
      </c>
      <c r="C438" s="28" t="s">
        <v>1117</v>
      </c>
    </row>
    <row r="439" spans="1:3" hidden="1">
      <c r="A439" s="36">
        <v>449</v>
      </c>
      <c r="B439" s="40" t="s">
        <v>1118</v>
      </c>
      <c r="C439" s="28" t="s">
        <v>1119</v>
      </c>
    </row>
    <row r="440" spans="1:3" hidden="1">
      <c r="A440" s="36">
        <v>450</v>
      </c>
      <c r="B440" s="40" t="s">
        <v>1120</v>
      </c>
      <c r="C440" s="28" t="s">
        <v>1121</v>
      </c>
    </row>
    <row r="441" spans="1:3" hidden="1">
      <c r="A441" s="36">
        <v>451</v>
      </c>
      <c r="B441" s="40" t="s">
        <v>1122</v>
      </c>
      <c r="C441" s="28" t="s">
        <v>1123</v>
      </c>
    </row>
    <row r="442" spans="1:3" hidden="1">
      <c r="A442" s="36">
        <v>452</v>
      </c>
      <c r="B442" s="40" t="s">
        <v>1124</v>
      </c>
      <c r="C442" s="28" t="s">
        <v>1125</v>
      </c>
    </row>
    <row r="443" spans="1:3" hidden="1">
      <c r="A443" s="36">
        <v>453</v>
      </c>
      <c r="B443" s="40" t="s">
        <v>1126</v>
      </c>
      <c r="C443" s="28" t="s">
        <v>1127</v>
      </c>
    </row>
    <row r="444" spans="1:3" hidden="1">
      <c r="A444" s="36">
        <v>454</v>
      </c>
      <c r="B444" s="40" t="s">
        <v>1128</v>
      </c>
      <c r="C444" s="28" t="s">
        <v>1129</v>
      </c>
    </row>
    <row r="445" spans="1:3" hidden="1">
      <c r="A445" s="36">
        <v>455</v>
      </c>
      <c r="B445" s="40" t="s">
        <v>1130</v>
      </c>
      <c r="C445" s="28" t="s">
        <v>1131</v>
      </c>
    </row>
    <row r="446" spans="1:3" hidden="1">
      <c r="A446" s="36">
        <v>456</v>
      </c>
      <c r="B446" s="40" t="s">
        <v>1132</v>
      </c>
      <c r="C446" s="28" t="s">
        <v>1133</v>
      </c>
    </row>
    <row r="447" spans="1:3" hidden="1">
      <c r="A447" s="36">
        <v>457</v>
      </c>
      <c r="B447" s="40" t="s">
        <v>1134</v>
      </c>
      <c r="C447" s="28" t="s">
        <v>1135</v>
      </c>
    </row>
    <row r="448" spans="1:3" hidden="1">
      <c r="A448" s="36">
        <v>458</v>
      </c>
      <c r="B448" s="40" t="s">
        <v>1136</v>
      </c>
      <c r="C448" s="28" t="s">
        <v>1137</v>
      </c>
    </row>
    <row r="449" spans="1:3" hidden="1">
      <c r="A449" s="36">
        <v>459</v>
      </c>
      <c r="B449" s="40" t="s">
        <v>1138</v>
      </c>
      <c r="C449" s="28" t="s">
        <v>1139</v>
      </c>
    </row>
    <row r="450" spans="1:3" hidden="1">
      <c r="A450" s="36">
        <v>460</v>
      </c>
      <c r="B450" s="40" t="s">
        <v>1140</v>
      </c>
      <c r="C450" s="28" t="s">
        <v>1141</v>
      </c>
    </row>
    <row r="451" spans="1:3" hidden="1">
      <c r="A451" s="36">
        <v>461</v>
      </c>
      <c r="B451" s="40" t="s">
        <v>1142</v>
      </c>
      <c r="C451" s="28" t="s">
        <v>1143</v>
      </c>
    </row>
    <row r="452" spans="1:3" hidden="1">
      <c r="A452" s="36">
        <v>462</v>
      </c>
      <c r="B452" s="40" t="s">
        <v>1144</v>
      </c>
      <c r="C452" s="28" t="s">
        <v>1145</v>
      </c>
    </row>
    <row r="453" spans="1:3" hidden="1">
      <c r="A453" s="36">
        <v>463</v>
      </c>
      <c r="B453" s="40" t="s">
        <v>1146</v>
      </c>
      <c r="C453" s="28" t="s">
        <v>1147</v>
      </c>
    </row>
    <row r="454" spans="1:3" hidden="1">
      <c r="A454" s="36">
        <v>464</v>
      </c>
      <c r="B454" s="40" t="s">
        <v>1148</v>
      </c>
      <c r="C454" s="28" t="s">
        <v>1149</v>
      </c>
    </row>
    <row r="455" spans="1:3" hidden="1">
      <c r="A455" s="36">
        <v>465</v>
      </c>
      <c r="B455" s="40" t="s">
        <v>1150</v>
      </c>
      <c r="C455" s="28" t="s">
        <v>1151</v>
      </c>
    </row>
    <row r="456" spans="1:3" hidden="1">
      <c r="A456" s="36">
        <v>466</v>
      </c>
      <c r="B456" s="40" t="s">
        <v>1152</v>
      </c>
      <c r="C456" s="28" t="s">
        <v>1153</v>
      </c>
    </row>
    <row r="457" spans="1:3" hidden="1">
      <c r="A457" s="36">
        <v>467</v>
      </c>
      <c r="B457" s="40" t="s">
        <v>1154</v>
      </c>
      <c r="C457" s="28" t="s">
        <v>1155</v>
      </c>
    </row>
    <row r="458" spans="1:3" hidden="1">
      <c r="A458" s="36">
        <v>468</v>
      </c>
      <c r="B458" s="40" t="s">
        <v>1156</v>
      </c>
      <c r="C458" s="28" t="s">
        <v>1157</v>
      </c>
    </row>
    <row r="459" spans="1:3" hidden="1">
      <c r="A459" s="36">
        <v>469</v>
      </c>
      <c r="B459" s="40" t="s">
        <v>1158</v>
      </c>
      <c r="C459" s="28" t="s">
        <v>1159</v>
      </c>
    </row>
    <row r="460" spans="1:3" hidden="1">
      <c r="A460" s="36">
        <v>470</v>
      </c>
      <c r="B460" s="40" t="s">
        <v>1160</v>
      </c>
      <c r="C460" s="28" t="s">
        <v>1161</v>
      </c>
    </row>
    <row r="461" spans="1:3" hidden="1">
      <c r="A461" s="37">
        <v>471</v>
      </c>
      <c r="B461" s="41" t="s">
        <v>1162</v>
      </c>
      <c r="C461" s="27" t="s">
        <v>1163</v>
      </c>
    </row>
    <row r="462" spans="1:3" hidden="1">
      <c r="A462" s="36">
        <v>472</v>
      </c>
      <c r="B462" s="40" t="s">
        <v>1164</v>
      </c>
      <c r="C462" s="28" t="s">
        <v>1165</v>
      </c>
    </row>
    <row r="463" spans="1:3" hidden="1">
      <c r="A463" s="36">
        <v>473</v>
      </c>
      <c r="B463" s="40" t="s">
        <v>1166</v>
      </c>
      <c r="C463" s="28" t="s">
        <v>1167</v>
      </c>
    </row>
    <row r="464" spans="1:3" hidden="1">
      <c r="A464" s="36">
        <v>474</v>
      </c>
      <c r="B464" s="40" t="s">
        <v>1168</v>
      </c>
      <c r="C464" s="28" t="s">
        <v>1169</v>
      </c>
    </row>
    <row r="465" spans="1:3" hidden="1">
      <c r="A465" s="36">
        <v>475</v>
      </c>
      <c r="B465" s="40" t="s">
        <v>1170</v>
      </c>
      <c r="C465" s="28" t="s">
        <v>1171</v>
      </c>
    </row>
    <row r="466" spans="1:3" hidden="1">
      <c r="A466" s="36">
        <v>476</v>
      </c>
      <c r="B466" s="40" t="s">
        <v>1172</v>
      </c>
      <c r="C466" s="28" t="s">
        <v>1173</v>
      </c>
    </row>
    <row r="467" spans="1:3" hidden="1">
      <c r="A467" s="36">
        <v>477</v>
      </c>
      <c r="B467" s="40" t="s">
        <v>1174</v>
      </c>
      <c r="C467" s="28" t="s">
        <v>1175</v>
      </c>
    </row>
    <row r="468" spans="1:3" hidden="1">
      <c r="A468" s="36">
        <v>478</v>
      </c>
      <c r="B468" s="40" t="s">
        <v>1176</v>
      </c>
      <c r="C468" s="28" t="s">
        <v>1177</v>
      </c>
    </row>
    <row r="469" spans="1:3" hidden="1">
      <c r="A469" s="36">
        <v>479</v>
      </c>
      <c r="B469" s="40" t="s">
        <v>1178</v>
      </c>
      <c r="C469" s="28" t="s">
        <v>1179</v>
      </c>
    </row>
    <row r="470" spans="1:3" hidden="1">
      <c r="A470" s="36">
        <v>480</v>
      </c>
      <c r="B470" s="40" t="s">
        <v>133</v>
      </c>
      <c r="C470" s="28" t="s">
        <v>134</v>
      </c>
    </row>
    <row r="471" spans="1:3" hidden="1">
      <c r="A471" s="36">
        <v>481</v>
      </c>
      <c r="B471" s="40" t="s">
        <v>1180</v>
      </c>
      <c r="C471" s="28" t="s">
        <v>1181</v>
      </c>
    </row>
    <row r="472" spans="1:3" hidden="1">
      <c r="A472" s="36">
        <v>482</v>
      </c>
      <c r="B472" s="40" t="s">
        <v>1182</v>
      </c>
      <c r="C472" s="28" t="s">
        <v>1183</v>
      </c>
    </row>
    <row r="473" spans="1:3" hidden="1">
      <c r="A473" s="36">
        <v>483</v>
      </c>
      <c r="B473" s="40" t="s">
        <v>1184</v>
      </c>
      <c r="C473" s="28" t="s">
        <v>1185</v>
      </c>
    </row>
    <row r="474" spans="1:3" hidden="1">
      <c r="A474" s="36">
        <v>484</v>
      </c>
      <c r="B474" s="40" t="s">
        <v>1186</v>
      </c>
      <c r="C474" s="28" t="s">
        <v>1187</v>
      </c>
    </row>
    <row r="475" spans="1:3" hidden="1">
      <c r="A475" s="36">
        <v>485</v>
      </c>
      <c r="B475" s="40" t="s">
        <v>1188</v>
      </c>
      <c r="C475" s="28" t="s">
        <v>1189</v>
      </c>
    </row>
    <row r="476" spans="1:3" hidden="1">
      <c r="A476" s="36">
        <v>486</v>
      </c>
      <c r="B476" s="40" t="s">
        <v>82</v>
      </c>
      <c r="C476" s="28" t="s">
        <v>1190</v>
      </c>
    </row>
    <row r="477" spans="1:3" hidden="1">
      <c r="A477" s="36">
        <v>487</v>
      </c>
      <c r="B477" s="40" t="s">
        <v>1191</v>
      </c>
      <c r="C477" s="28" t="s">
        <v>1192</v>
      </c>
    </row>
    <row r="478" spans="1:3" hidden="1">
      <c r="A478" s="36">
        <v>488</v>
      </c>
      <c r="B478" s="40" t="s">
        <v>1193</v>
      </c>
      <c r="C478" s="28" t="s">
        <v>1194</v>
      </c>
    </row>
    <row r="479" spans="1:3" hidden="1">
      <c r="A479" s="36">
        <v>489</v>
      </c>
      <c r="B479" s="40" t="s">
        <v>1195</v>
      </c>
      <c r="C479" s="28" t="s">
        <v>1196</v>
      </c>
    </row>
    <row r="480" spans="1:3" hidden="1">
      <c r="A480" s="36">
        <v>490</v>
      </c>
      <c r="B480" s="40" t="s">
        <v>1197</v>
      </c>
      <c r="C480" s="28" t="s">
        <v>1198</v>
      </c>
    </row>
    <row r="481" spans="1:3" hidden="1">
      <c r="A481" s="36">
        <v>491</v>
      </c>
      <c r="B481" s="40" t="s">
        <v>1199</v>
      </c>
      <c r="C481" s="28" t="s">
        <v>1200</v>
      </c>
    </row>
    <row r="482" spans="1:3" hidden="1">
      <c r="A482" s="36">
        <v>492</v>
      </c>
      <c r="B482" s="40" t="s">
        <v>1201</v>
      </c>
      <c r="C482" s="28" t="s">
        <v>1202</v>
      </c>
    </row>
    <row r="483" spans="1:3" hidden="1">
      <c r="A483" s="36">
        <v>493</v>
      </c>
      <c r="B483" s="40" t="s">
        <v>1203</v>
      </c>
      <c r="C483" s="28" t="s">
        <v>1204</v>
      </c>
    </row>
    <row r="484" spans="1:3" hidden="1">
      <c r="A484" s="36">
        <v>494</v>
      </c>
      <c r="B484" s="40" t="s">
        <v>1205</v>
      </c>
      <c r="C484" s="28" t="s">
        <v>1206</v>
      </c>
    </row>
    <row r="485" spans="1:3" hidden="1">
      <c r="A485" s="36">
        <v>495</v>
      </c>
      <c r="B485" s="40" t="s">
        <v>1207</v>
      </c>
      <c r="C485" s="28" t="s">
        <v>1208</v>
      </c>
    </row>
    <row r="486" spans="1:3" hidden="1">
      <c r="A486" s="36">
        <v>496</v>
      </c>
      <c r="B486" s="40" t="s">
        <v>1209</v>
      </c>
      <c r="C486" s="28" t="s">
        <v>1210</v>
      </c>
    </row>
    <row r="487" spans="1:3" hidden="1">
      <c r="A487" s="36">
        <v>497</v>
      </c>
      <c r="B487" s="40" t="s">
        <v>1211</v>
      </c>
      <c r="C487" s="28" t="s">
        <v>1212</v>
      </c>
    </row>
    <row r="488" spans="1:3" hidden="1">
      <c r="A488" s="36">
        <v>498</v>
      </c>
      <c r="B488" s="40" t="s">
        <v>1213</v>
      </c>
      <c r="C488" s="28" t="s">
        <v>1214</v>
      </c>
    </row>
    <row r="489" spans="1:3" hidden="1">
      <c r="A489" s="36">
        <v>499</v>
      </c>
      <c r="B489" s="40" t="s">
        <v>1215</v>
      </c>
      <c r="C489" s="28" t="s">
        <v>1216</v>
      </c>
    </row>
    <row r="490" spans="1:3" hidden="1">
      <c r="A490" s="36">
        <v>500</v>
      </c>
      <c r="B490" s="40" t="s">
        <v>1217</v>
      </c>
      <c r="C490" s="28" t="s">
        <v>1218</v>
      </c>
    </row>
    <row r="491" spans="1:3" hidden="1">
      <c r="A491" s="36">
        <v>501</v>
      </c>
      <c r="B491" s="40" t="s">
        <v>1219</v>
      </c>
      <c r="C491" s="28" t="s">
        <v>1220</v>
      </c>
    </row>
    <row r="492" spans="1:3" hidden="1">
      <c r="A492" s="36">
        <v>502</v>
      </c>
      <c r="B492" s="40" t="s">
        <v>1221</v>
      </c>
      <c r="C492" s="28" t="s">
        <v>1222</v>
      </c>
    </row>
    <row r="493" spans="1:3" hidden="1">
      <c r="A493" s="37">
        <v>503</v>
      </c>
      <c r="B493" s="41" t="s">
        <v>1223</v>
      </c>
      <c r="C493" s="27" t="s">
        <v>1224</v>
      </c>
    </row>
    <row r="494" spans="1:3" hidden="1">
      <c r="A494" s="36">
        <v>504</v>
      </c>
      <c r="B494" s="40" t="s">
        <v>1225</v>
      </c>
      <c r="C494" s="28" t="s">
        <v>1226</v>
      </c>
    </row>
    <row r="495" spans="1:3" hidden="1">
      <c r="A495" s="36">
        <v>505</v>
      </c>
      <c r="B495" s="40" t="s">
        <v>1227</v>
      </c>
      <c r="C495" s="28" t="s">
        <v>1228</v>
      </c>
    </row>
    <row r="496" spans="1:3" hidden="1">
      <c r="A496" s="36">
        <v>506</v>
      </c>
      <c r="B496" s="40" t="s">
        <v>1229</v>
      </c>
      <c r="C496" s="28" t="s">
        <v>1230</v>
      </c>
    </row>
    <row r="497" spans="1:4" hidden="1">
      <c r="A497" s="36">
        <v>507</v>
      </c>
      <c r="B497" s="40" t="s">
        <v>1231</v>
      </c>
      <c r="C497" s="28" t="s">
        <v>1232</v>
      </c>
    </row>
    <row r="498" spans="1:4" hidden="1">
      <c r="A498" s="36">
        <v>508</v>
      </c>
      <c r="B498" s="40" t="s">
        <v>1233</v>
      </c>
      <c r="C498" s="28" t="s">
        <v>1234</v>
      </c>
    </row>
    <row r="499" spans="1:4" hidden="1">
      <c r="A499" s="36">
        <v>509</v>
      </c>
      <c r="B499" s="40" t="s">
        <v>1235</v>
      </c>
      <c r="C499" s="28" t="s">
        <v>1236</v>
      </c>
    </row>
    <row r="500" spans="1:4" hidden="1">
      <c r="A500" s="36">
        <v>510</v>
      </c>
      <c r="B500" s="40" t="s">
        <v>1237</v>
      </c>
      <c r="C500" s="28" t="s">
        <v>1238</v>
      </c>
    </row>
    <row r="501" spans="1:4" hidden="1">
      <c r="A501" s="36">
        <v>511</v>
      </c>
      <c r="B501" s="40" t="s">
        <v>1239</v>
      </c>
      <c r="C501" s="28" t="s">
        <v>1240</v>
      </c>
    </row>
    <row r="502" spans="1:4" hidden="1">
      <c r="A502" s="36">
        <v>512</v>
      </c>
      <c r="B502" s="40" t="s">
        <v>1241</v>
      </c>
      <c r="C502" s="28" t="s">
        <v>1242</v>
      </c>
    </row>
    <row r="503" spans="1:4" hidden="1">
      <c r="A503" s="36">
        <v>513</v>
      </c>
      <c r="B503" s="40" t="s">
        <v>1243</v>
      </c>
      <c r="C503" s="28" t="s">
        <v>29</v>
      </c>
      <c r="D503" t="s">
        <v>1244</v>
      </c>
    </row>
    <row r="504" spans="1:4" hidden="1">
      <c r="A504" s="36">
        <v>514</v>
      </c>
      <c r="B504" s="40" t="s">
        <v>1245</v>
      </c>
      <c r="C504" s="28" t="s">
        <v>1246</v>
      </c>
    </row>
    <row r="505" spans="1:4" hidden="1">
      <c r="A505" s="36">
        <v>515</v>
      </c>
      <c r="B505" s="40" t="s">
        <v>1247</v>
      </c>
      <c r="C505" s="28" t="s">
        <v>1248</v>
      </c>
    </row>
    <row r="506" spans="1:4" hidden="1">
      <c r="A506" s="36">
        <v>516</v>
      </c>
      <c r="B506" s="40" t="s">
        <v>1249</v>
      </c>
      <c r="C506" s="28" t="s">
        <v>1250</v>
      </c>
    </row>
    <row r="507" spans="1:4" hidden="1">
      <c r="A507" s="36">
        <v>517</v>
      </c>
      <c r="B507" s="40" t="s">
        <v>1251</v>
      </c>
      <c r="C507" s="28" t="s">
        <v>1252</v>
      </c>
    </row>
    <row r="508" spans="1:4" hidden="1">
      <c r="A508" s="36">
        <v>518</v>
      </c>
      <c r="B508" s="40" t="s">
        <v>1253</v>
      </c>
      <c r="C508" s="28" t="s">
        <v>1254</v>
      </c>
    </row>
    <row r="509" spans="1:4" hidden="1">
      <c r="A509" s="36">
        <v>519</v>
      </c>
      <c r="B509" s="40" t="s">
        <v>1255</v>
      </c>
      <c r="C509" s="28" t="s">
        <v>1256</v>
      </c>
    </row>
    <row r="510" spans="1:4" hidden="1">
      <c r="A510" s="36">
        <v>520</v>
      </c>
      <c r="B510" s="40" t="s">
        <v>1257</v>
      </c>
      <c r="C510" s="28" t="s">
        <v>1258</v>
      </c>
    </row>
    <row r="511" spans="1:4" hidden="1">
      <c r="A511" s="36">
        <v>521</v>
      </c>
      <c r="B511" s="40" t="s">
        <v>1259</v>
      </c>
      <c r="C511" s="28" t="s">
        <v>1260</v>
      </c>
    </row>
    <row r="512" spans="1:4" hidden="1">
      <c r="A512" s="36">
        <v>522</v>
      </c>
      <c r="B512" s="40" t="s">
        <v>1261</v>
      </c>
      <c r="C512" s="28" t="s">
        <v>1262</v>
      </c>
    </row>
    <row r="513" spans="1:3" hidden="1">
      <c r="A513" s="36">
        <v>523</v>
      </c>
      <c r="B513" s="40" t="s">
        <v>1263</v>
      </c>
      <c r="C513" s="28" t="s">
        <v>1264</v>
      </c>
    </row>
    <row r="514" spans="1:3" hidden="1">
      <c r="A514" s="36">
        <v>524</v>
      </c>
      <c r="B514" s="40" t="s">
        <v>1265</v>
      </c>
      <c r="C514" s="28" t="s">
        <v>1266</v>
      </c>
    </row>
    <row r="515" spans="1:3" hidden="1">
      <c r="A515" s="36">
        <v>525</v>
      </c>
      <c r="B515" s="40" t="s">
        <v>1267</v>
      </c>
      <c r="C515" s="28" t="s">
        <v>1268</v>
      </c>
    </row>
    <row r="516" spans="1:3" hidden="1">
      <c r="A516" s="36">
        <v>526</v>
      </c>
      <c r="B516" s="40" t="s">
        <v>1269</v>
      </c>
      <c r="C516" s="28" t="s">
        <v>1270</v>
      </c>
    </row>
    <row r="517" spans="1:3" hidden="1">
      <c r="A517" s="36">
        <v>527</v>
      </c>
      <c r="B517" s="40" t="s">
        <v>1271</v>
      </c>
      <c r="C517" s="28" t="s">
        <v>1272</v>
      </c>
    </row>
    <row r="518" spans="1:3" hidden="1">
      <c r="A518" s="36">
        <v>528</v>
      </c>
      <c r="B518" s="40" t="s">
        <v>1273</v>
      </c>
      <c r="C518" s="28" t="s">
        <v>1274</v>
      </c>
    </row>
    <row r="519" spans="1:3" hidden="1">
      <c r="A519" s="36">
        <v>529</v>
      </c>
      <c r="B519" s="40" t="s">
        <v>1275</v>
      </c>
      <c r="C519" s="28" t="s">
        <v>1276</v>
      </c>
    </row>
    <row r="520" spans="1:3" hidden="1">
      <c r="A520" s="36">
        <v>530</v>
      </c>
      <c r="B520" s="40" t="s">
        <v>1277</v>
      </c>
      <c r="C520" s="28" t="s">
        <v>1278</v>
      </c>
    </row>
    <row r="521" spans="1:3" hidden="1">
      <c r="A521" s="36">
        <v>531</v>
      </c>
      <c r="B521" s="40" t="s">
        <v>1279</v>
      </c>
      <c r="C521" s="28" t="s">
        <v>1280</v>
      </c>
    </row>
    <row r="522" spans="1:3" hidden="1">
      <c r="A522" s="37">
        <v>532</v>
      </c>
      <c r="B522" s="41" t="s">
        <v>1281</v>
      </c>
      <c r="C522" s="27" t="s">
        <v>1282</v>
      </c>
    </row>
    <row r="523" spans="1:3" hidden="1">
      <c r="A523" s="36">
        <v>533</v>
      </c>
      <c r="B523" s="40" t="s">
        <v>1283</v>
      </c>
      <c r="C523" s="28" t="s">
        <v>1284</v>
      </c>
    </row>
    <row r="524" spans="1:3" hidden="1">
      <c r="A524" s="37">
        <v>534</v>
      </c>
      <c r="B524" s="41" t="s">
        <v>1285</v>
      </c>
      <c r="C524" s="27" t="s">
        <v>1286</v>
      </c>
    </row>
    <row r="525" spans="1:3" hidden="1">
      <c r="A525" s="36">
        <v>535</v>
      </c>
      <c r="B525" s="40" t="s">
        <v>1287</v>
      </c>
      <c r="C525" s="28" t="s">
        <v>1288</v>
      </c>
    </row>
    <row r="526" spans="1:3" hidden="1">
      <c r="A526" s="36">
        <v>536</v>
      </c>
      <c r="B526" s="40" t="s">
        <v>1289</v>
      </c>
      <c r="C526" s="28" t="s">
        <v>1290</v>
      </c>
    </row>
    <row r="527" spans="1:3" hidden="1">
      <c r="A527" s="36">
        <v>537</v>
      </c>
      <c r="B527" s="40" t="s">
        <v>1291</v>
      </c>
      <c r="C527" s="28" t="s">
        <v>1292</v>
      </c>
    </row>
    <row r="528" spans="1:3" hidden="1">
      <c r="A528" s="36">
        <v>538</v>
      </c>
      <c r="B528" s="40" t="s">
        <v>1293</v>
      </c>
      <c r="C528" s="28" t="s">
        <v>1294</v>
      </c>
    </row>
    <row r="529" spans="1:3" hidden="1">
      <c r="A529" s="36">
        <v>539</v>
      </c>
      <c r="B529" s="40" t="s">
        <v>93</v>
      </c>
      <c r="C529" s="28" t="s">
        <v>1295</v>
      </c>
    </row>
    <row r="530" spans="1:3" hidden="1">
      <c r="A530" s="36">
        <v>540</v>
      </c>
      <c r="B530" s="40" t="s">
        <v>1296</v>
      </c>
      <c r="C530" s="28" t="s">
        <v>1297</v>
      </c>
    </row>
    <row r="531" spans="1:3" hidden="1">
      <c r="A531" s="36">
        <v>541</v>
      </c>
      <c r="B531" s="40" t="s">
        <v>1298</v>
      </c>
      <c r="C531" s="28" t="s">
        <v>1299</v>
      </c>
    </row>
    <row r="532" spans="1:3" hidden="1">
      <c r="A532" s="36">
        <v>542</v>
      </c>
      <c r="B532" s="40" t="s">
        <v>94</v>
      </c>
      <c r="C532" s="28" t="s">
        <v>1300</v>
      </c>
    </row>
    <row r="533" spans="1:3" hidden="1">
      <c r="A533" s="36">
        <v>543</v>
      </c>
      <c r="B533" s="40" t="s">
        <v>1301</v>
      </c>
      <c r="C533" s="28" t="s">
        <v>1302</v>
      </c>
    </row>
    <row r="534" spans="1:3" hidden="1">
      <c r="A534" s="36">
        <v>544</v>
      </c>
      <c r="B534" s="40" t="s">
        <v>1303</v>
      </c>
      <c r="C534" s="28" t="s">
        <v>1304</v>
      </c>
    </row>
    <row r="535" spans="1:3" hidden="1">
      <c r="A535" s="37">
        <v>545</v>
      </c>
      <c r="B535" s="41" t="s">
        <v>1305</v>
      </c>
      <c r="C535" s="27" t="s">
        <v>1306</v>
      </c>
    </row>
    <row r="536" spans="1:3" hidden="1">
      <c r="A536" s="36">
        <v>546</v>
      </c>
      <c r="B536" s="40" t="s">
        <v>1307</v>
      </c>
      <c r="C536" s="28" t="s">
        <v>1308</v>
      </c>
    </row>
    <row r="537" spans="1:3" hidden="1">
      <c r="A537" s="36">
        <v>547</v>
      </c>
      <c r="B537" s="40" t="s">
        <v>1309</v>
      </c>
      <c r="C537" s="28" t="s">
        <v>1310</v>
      </c>
    </row>
    <row r="538" spans="1:3" hidden="1">
      <c r="A538" s="36">
        <v>548</v>
      </c>
      <c r="B538" s="40" t="s">
        <v>1311</v>
      </c>
      <c r="C538" s="28" t="s">
        <v>1312</v>
      </c>
    </row>
    <row r="539" spans="1:3" hidden="1">
      <c r="A539" s="36">
        <v>549</v>
      </c>
      <c r="B539" s="40" t="s">
        <v>1313</v>
      </c>
      <c r="C539" s="28" t="s">
        <v>1314</v>
      </c>
    </row>
    <row r="540" spans="1:3" hidden="1">
      <c r="A540" s="36">
        <v>550</v>
      </c>
      <c r="B540" s="40" t="s">
        <v>1315</v>
      </c>
      <c r="C540" s="28" t="s">
        <v>1316</v>
      </c>
    </row>
    <row r="541" spans="1:3" hidden="1">
      <c r="A541" s="36">
        <v>551</v>
      </c>
      <c r="B541" s="40" t="s">
        <v>1317</v>
      </c>
      <c r="C541" s="28" t="s">
        <v>1318</v>
      </c>
    </row>
    <row r="542" spans="1:3" hidden="1">
      <c r="A542" s="36">
        <v>552</v>
      </c>
      <c r="B542" s="40" t="s">
        <v>1319</v>
      </c>
      <c r="C542" s="28" t="s">
        <v>220</v>
      </c>
    </row>
    <row r="543" spans="1:3" hidden="1">
      <c r="A543" s="36">
        <v>553</v>
      </c>
      <c r="B543" s="40" t="s">
        <v>1320</v>
      </c>
      <c r="C543" s="28" t="s">
        <v>1321</v>
      </c>
    </row>
    <row r="544" spans="1:3" hidden="1">
      <c r="A544" s="36">
        <v>554</v>
      </c>
      <c r="B544" s="40" t="s">
        <v>1322</v>
      </c>
      <c r="C544" s="28" t="s">
        <v>1323</v>
      </c>
    </row>
    <row r="545" spans="1:3" hidden="1">
      <c r="A545" s="36">
        <v>555</v>
      </c>
      <c r="B545" s="40" t="s">
        <v>1324</v>
      </c>
      <c r="C545" s="28" t="s">
        <v>1325</v>
      </c>
    </row>
    <row r="546" spans="1:3" hidden="1">
      <c r="A546" s="36">
        <v>556</v>
      </c>
      <c r="B546" s="40" t="s">
        <v>1326</v>
      </c>
      <c r="C546" s="28" t="s">
        <v>1327</v>
      </c>
    </row>
    <row r="547" spans="1:3" hidden="1">
      <c r="A547" s="37">
        <v>557</v>
      </c>
      <c r="B547" s="41" t="s">
        <v>1328</v>
      </c>
      <c r="C547" s="27" t="s">
        <v>1329</v>
      </c>
    </row>
    <row r="548" spans="1:3" hidden="1">
      <c r="A548" s="36">
        <v>558</v>
      </c>
      <c r="B548" s="40" t="s">
        <v>1330</v>
      </c>
      <c r="C548" s="28" t="s">
        <v>1331</v>
      </c>
    </row>
    <row r="549" spans="1:3" hidden="1">
      <c r="A549" s="36">
        <v>559</v>
      </c>
      <c r="B549" s="40" t="s">
        <v>1332</v>
      </c>
      <c r="C549" s="28" t="s">
        <v>1333</v>
      </c>
    </row>
    <row r="550" spans="1:3" hidden="1">
      <c r="A550" s="36">
        <v>560</v>
      </c>
      <c r="B550" s="40" t="s">
        <v>1334</v>
      </c>
      <c r="C550" s="28" t="s">
        <v>1335</v>
      </c>
    </row>
    <row r="551" spans="1:3" hidden="1">
      <c r="A551" s="36">
        <v>561</v>
      </c>
      <c r="B551" s="40" t="s">
        <v>1336</v>
      </c>
      <c r="C551" s="28" t="s">
        <v>1337</v>
      </c>
    </row>
    <row r="552" spans="1:3" hidden="1">
      <c r="A552" s="36">
        <v>562</v>
      </c>
      <c r="B552" s="40" t="s">
        <v>1338</v>
      </c>
      <c r="C552" s="28" t="s">
        <v>1339</v>
      </c>
    </row>
    <row r="553" spans="1:3" hidden="1">
      <c r="A553" s="36">
        <v>563</v>
      </c>
      <c r="B553" s="40" t="s">
        <v>1340</v>
      </c>
      <c r="C553" s="28" t="s">
        <v>1341</v>
      </c>
    </row>
    <row r="554" spans="1:3" hidden="1">
      <c r="A554" s="36">
        <v>564</v>
      </c>
      <c r="B554" s="40" t="s">
        <v>1342</v>
      </c>
      <c r="C554" s="28" t="s">
        <v>1343</v>
      </c>
    </row>
    <row r="555" spans="1:3" hidden="1">
      <c r="A555" s="36">
        <v>565</v>
      </c>
      <c r="B555" s="40" t="s">
        <v>1344</v>
      </c>
      <c r="C555" s="28" t="s">
        <v>1345</v>
      </c>
    </row>
    <row r="556" spans="1:3" hidden="1">
      <c r="A556" s="36">
        <v>566</v>
      </c>
      <c r="B556" s="40" t="s">
        <v>1346</v>
      </c>
      <c r="C556" s="28" t="s">
        <v>1347</v>
      </c>
    </row>
    <row r="557" spans="1:3" hidden="1">
      <c r="A557" s="36">
        <v>567</v>
      </c>
      <c r="B557" s="40" t="s">
        <v>1348</v>
      </c>
      <c r="C557" s="28" t="s">
        <v>1349</v>
      </c>
    </row>
    <row r="558" spans="1:3" hidden="1">
      <c r="A558" s="36">
        <v>568</v>
      </c>
      <c r="B558" s="40" t="s">
        <v>1350</v>
      </c>
      <c r="C558" s="28" t="s">
        <v>1351</v>
      </c>
    </row>
    <row r="559" spans="1:3" hidden="1">
      <c r="A559" s="36">
        <v>569</v>
      </c>
      <c r="B559" s="40" t="s">
        <v>1352</v>
      </c>
      <c r="C559" s="28" t="s">
        <v>1353</v>
      </c>
    </row>
    <row r="560" spans="1:3" hidden="1">
      <c r="A560" s="36">
        <v>570</v>
      </c>
      <c r="B560" s="40" t="s">
        <v>1354</v>
      </c>
      <c r="C560" s="28" t="s">
        <v>1355</v>
      </c>
    </row>
    <row r="561" spans="1:3" hidden="1">
      <c r="A561" s="37">
        <v>571</v>
      </c>
      <c r="B561" s="41" t="s">
        <v>1356</v>
      </c>
      <c r="C561" s="27" t="s">
        <v>1357</v>
      </c>
    </row>
    <row r="562" spans="1:3" hidden="1">
      <c r="A562" s="36">
        <v>572</v>
      </c>
      <c r="B562" s="40" t="s">
        <v>1358</v>
      </c>
      <c r="C562" s="28" t="s">
        <v>1359</v>
      </c>
    </row>
    <row r="563" spans="1:3" hidden="1">
      <c r="A563" s="36">
        <v>573</v>
      </c>
      <c r="B563" s="40" t="s">
        <v>1360</v>
      </c>
      <c r="C563" s="28" t="s">
        <v>1361</v>
      </c>
    </row>
    <row r="564" spans="1:3" hidden="1">
      <c r="A564" s="36">
        <v>574</v>
      </c>
      <c r="B564" s="40" t="s">
        <v>1362</v>
      </c>
      <c r="C564" s="28" t="s">
        <v>1363</v>
      </c>
    </row>
    <row r="565" spans="1:3" hidden="1">
      <c r="A565" s="36">
        <v>575</v>
      </c>
      <c r="B565" s="40" t="s">
        <v>1364</v>
      </c>
      <c r="C565" s="28" t="s">
        <v>1365</v>
      </c>
    </row>
    <row r="566" spans="1:3" hidden="1">
      <c r="A566" s="36">
        <v>577</v>
      </c>
      <c r="B566" s="40" t="s">
        <v>1366</v>
      </c>
      <c r="C566" s="28" t="s">
        <v>1367</v>
      </c>
    </row>
    <row r="567" spans="1:3" hidden="1">
      <c r="A567" s="37">
        <v>578</v>
      </c>
      <c r="B567" s="41" t="s">
        <v>1368</v>
      </c>
      <c r="C567" s="27" t="s">
        <v>1369</v>
      </c>
    </row>
    <row r="568" spans="1:3" hidden="1">
      <c r="A568" s="36">
        <v>580</v>
      </c>
      <c r="B568" s="40" t="s">
        <v>1370</v>
      </c>
      <c r="C568" s="28" t="s">
        <v>1371</v>
      </c>
    </row>
    <row r="569" spans="1:3" hidden="1">
      <c r="A569" s="36">
        <v>581</v>
      </c>
      <c r="B569" s="40" t="s">
        <v>1372</v>
      </c>
      <c r="C569" s="28" t="s">
        <v>1373</v>
      </c>
    </row>
    <row r="570" spans="1:3" hidden="1">
      <c r="A570" s="36">
        <v>582</v>
      </c>
      <c r="B570" s="40" t="s">
        <v>1374</v>
      </c>
      <c r="C570" s="28" t="s">
        <v>1375</v>
      </c>
    </row>
    <row r="571" spans="1:3" hidden="1">
      <c r="A571" s="36">
        <v>583</v>
      </c>
      <c r="B571" s="40" t="s">
        <v>1376</v>
      </c>
      <c r="C571" s="28" t="s">
        <v>1377</v>
      </c>
    </row>
    <row r="572" spans="1:3" hidden="1">
      <c r="A572" s="36">
        <v>584</v>
      </c>
      <c r="B572" s="40" t="s">
        <v>1378</v>
      </c>
      <c r="C572" s="28" t="s">
        <v>1379</v>
      </c>
    </row>
    <row r="573" spans="1:3" hidden="1">
      <c r="A573" s="37">
        <v>585</v>
      </c>
      <c r="B573" s="41" t="s">
        <v>1380</v>
      </c>
      <c r="C573" s="27" t="s">
        <v>1381</v>
      </c>
    </row>
    <row r="574" spans="1:3" hidden="1">
      <c r="A574" s="36">
        <v>586</v>
      </c>
      <c r="B574" s="40" t="s">
        <v>1382</v>
      </c>
      <c r="C574" s="28" t="s">
        <v>1383</v>
      </c>
    </row>
    <row r="575" spans="1:3" hidden="1">
      <c r="A575" s="36">
        <v>587</v>
      </c>
      <c r="B575" s="40" t="s">
        <v>1384</v>
      </c>
      <c r="C575" s="28" t="s">
        <v>1385</v>
      </c>
    </row>
    <row r="576" spans="1:3" hidden="1">
      <c r="A576" s="36">
        <v>588</v>
      </c>
      <c r="B576" s="40" t="s">
        <v>1386</v>
      </c>
      <c r="C576" s="28" t="s">
        <v>1387</v>
      </c>
    </row>
    <row r="577" spans="1:3" hidden="1">
      <c r="A577" s="36">
        <v>589</v>
      </c>
      <c r="B577" s="40" t="s">
        <v>1388</v>
      </c>
      <c r="C577" s="28" t="s">
        <v>1389</v>
      </c>
    </row>
    <row r="578" spans="1:3" hidden="1">
      <c r="A578" s="37">
        <v>590</v>
      </c>
      <c r="B578" s="41" t="s">
        <v>1390</v>
      </c>
      <c r="C578" s="27" t="s">
        <v>1391</v>
      </c>
    </row>
    <row r="579" spans="1:3" hidden="1">
      <c r="A579" s="36">
        <v>591</v>
      </c>
      <c r="B579" s="40" t="s">
        <v>1392</v>
      </c>
      <c r="C579" s="28" t="s">
        <v>1393</v>
      </c>
    </row>
    <row r="580" spans="1:3" hidden="1">
      <c r="A580" s="36">
        <v>592</v>
      </c>
      <c r="B580" s="40" t="s">
        <v>1394</v>
      </c>
      <c r="C580" s="28" t="s">
        <v>1395</v>
      </c>
    </row>
    <row r="581" spans="1:3" hidden="1">
      <c r="A581" s="36">
        <v>593</v>
      </c>
      <c r="B581" s="40" t="s">
        <v>1396</v>
      </c>
      <c r="C581" s="28" t="s">
        <v>1397</v>
      </c>
    </row>
    <row r="582" spans="1:3" hidden="1">
      <c r="A582" s="36">
        <v>594</v>
      </c>
      <c r="B582" s="40" t="s">
        <v>1398</v>
      </c>
      <c r="C582" s="28" t="s">
        <v>1399</v>
      </c>
    </row>
    <row r="583" spans="1:3" hidden="1">
      <c r="A583" s="36">
        <v>595</v>
      </c>
      <c r="B583" s="40" t="s">
        <v>1400</v>
      </c>
      <c r="C583" s="28" t="s">
        <v>1401</v>
      </c>
    </row>
    <row r="584" spans="1:3" hidden="1">
      <c r="A584" s="36">
        <v>596</v>
      </c>
      <c r="B584" s="40" t="s">
        <v>1402</v>
      </c>
      <c r="C584" s="28" t="s">
        <v>1403</v>
      </c>
    </row>
    <row r="585" spans="1:3" hidden="1">
      <c r="A585" s="36">
        <v>597</v>
      </c>
      <c r="B585" s="40" t="s">
        <v>1404</v>
      </c>
      <c r="C585" s="28" t="s">
        <v>1405</v>
      </c>
    </row>
    <row r="586" spans="1:3" hidden="1">
      <c r="A586" s="36">
        <v>598</v>
      </c>
      <c r="B586" s="40" t="s">
        <v>1406</v>
      </c>
      <c r="C586" s="28" t="s">
        <v>1407</v>
      </c>
    </row>
    <row r="587" spans="1:3" hidden="1">
      <c r="A587" s="36">
        <v>599</v>
      </c>
      <c r="B587" s="40" t="s">
        <v>1408</v>
      </c>
      <c r="C587" s="28" t="s">
        <v>1409</v>
      </c>
    </row>
    <row r="588" spans="1:3" hidden="1">
      <c r="A588" s="36">
        <v>600</v>
      </c>
      <c r="B588" s="40" t="s">
        <v>1410</v>
      </c>
      <c r="C588" s="28" t="s">
        <v>1411</v>
      </c>
    </row>
    <row r="589" spans="1:3" hidden="1">
      <c r="A589" s="37">
        <v>601</v>
      </c>
      <c r="B589" s="41" t="s">
        <v>1412</v>
      </c>
      <c r="C589" s="27" t="s">
        <v>1413</v>
      </c>
    </row>
    <row r="590" spans="1:3" hidden="1">
      <c r="A590" s="36">
        <v>602</v>
      </c>
      <c r="B590" s="40" t="s">
        <v>1414</v>
      </c>
      <c r="C590" s="28" t="s">
        <v>231</v>
      </c>
    </row>
    <row r="591" spans="1:3" hidden="1">
      <c r="A591" s="36">
        <v>603</v>
      </c>
      <c r="B591" s="40" t="s">
        <v>1415</v>
      </c>
      <c r="C591" s="28" t="s">
        <v>1416</v>
      </c>
    </row>
    <row r="592" spans="1:3" hidden="1">
      <c r="A592" s="36">
        <v>604</v>
      </c>
      <c r="B592" s="40" t="s">
        <v>1417</v>
      </c>
      <c r="C592" s="28" t="s">
        <v>1418</v>
      </c>
    </row>
    <row r="593" spans="1:4" hidden="1">
      <c r="A593" s="36">
        <v>605</v>
      </c>
      <c r="B593" s="40" t="s">
        <v>1419</v>
      </c>
      <c r="C593" s="28" t="s">
        <v>1420</v>
      </c>
    </row>
    <row r="594" spans="1:4" hidden="1">
      <c r="A594" s="36">
        <v>606</v>
      </c>
      <c r="B594" s="40" t="s">
        <v>1421</v>
      </c>
      <c r="C594" s="28" t="s">
        <v>1422</v>
      </c>
    </row>
    <row r="595" spans="1:4" hidden="1">
      <c r="A595" s="36">
        <v>607</v>
      </c>
      <c r="B595" s="40" t="s">
        <v>1423</v>
      </c>
      <c r="C595" s="28" t="s">
        <v>1424</v>
      </c>
    </row>
    <row r="596" spans="1:4" hidden="1">
      <c r="A596" s="36">
        <v>608</v>
      </c>
      <c r="B596" s="40" t="s">
        <v>1425</v>
      </c>
      <c r="C596" s="28" t="s">
        <v>1426</v>
      </c>
    </row>
    <row r="597" spans="1:4" hidden="1">
      <c r="A597" s="36">
        <v>609</v>
      </c>
      <c r="B597" s="40" t="s">
        <v>1427</v>
      </c>
      <c r="C597" s="28" t="s">
        <v>1428</v>
      </c>
    </row>
    <row r="598" spans="1:4" hidden="1">
      <c r="A598" s="36">
        <v>610</v>
      </c>
      <c r="B598" s="40" t="s">
        <v>1429</v>
      </c>
      <c r="C598" s="28" t="s">
        <v>1430</v>
      </c>
    </row>
    <row r="599" spans="1:4" hidden="1">
      <c r="A599" s="36">
        <v>611</v>
      </c>
      <c r="B599" s="40" t="s">
        <v>1431</v>
      </c>
      <c r="C599" s="28" t="s">
        <v>1432</v>
      </c>
    </row>
    <row r="600" spans="1:4" hidden="1">
      <c r="A600" s="36">
        <v>612</v>
      </c>
      <c r="B600" s="40" t="s">
        <v>1433</v>
      </c>
      <c r="C600" s="28" t="s">
        <v>1434</v>
      </c>
    </row>
    <row r="601" spans="1:4" hidden="1">
      <c r="A601" s="36">
        <v>613</v>
      </c>
      <c r="B601" s="40" t="s">
        <v>73</v>
      </c>
      <c r="C601" s="28" t="s">
        <v>1435</v>
      </c>
      <c r="D601" t="s">
        <v>1436</v>
      </c>
    </row>
    <row r="602" spans="1:4" hidden="1">
      <c r="A602" s="37">
        <v>614</v>
      </c>
      <c r="B602" s="41" t="s">
        <v>1437</v>
      </c>
      <c r="C602" s="27" t="s">
        <v>1438</v>
      </c>
    </row>
    <row r="603" spans="1:4" hidden="1">
      <c r="A603" s="36">
        <v>615</v>
      </c>
      <c r="B603" s="40" t="s">
        <v>1439</v>
      </c>
      <c r="C603" s="28" t="s">
        <v>1440</v>
      </c>
    </row>
    <row r="604" spans="1:4" hidden="1">
      <c r="A604" s="36">
        <v>616</v>
      </c>
      <c r="B604" s="40" t="s">
        <v>74</v>
      </c>
      <c r="C604" s="28" t="s">
        <v>183</v>
      </c>
    </row>
    <row r="605" spans="1:4" hidden="1">
      <c r="A605" s="36">
        <v>617</v>
      </c>
      <c r="B605" s="40" t="s">
        <v>1441</v>
      </c>
      <c r="C605" s="28" t="s">
        <v>1442</v>
      </c>
    </row>
    <row r="606" spans="1:4" hidden="1">
      <c r="A606" s="36">
        <v>618</v>
      </c>
      <c r="B606" s="40" t="s">
        <v>1443</v>
      </c>
      <c r="C606" s="28" t="s">
        <v>1444</v>
      </c>
    </row>
    <row r="607" spans="1:4" hidden="1">
      <c r="A607" s="37">
        <v>619</v>
      </c>
      <c r="B607" s="41" t="s">
        <v>1445</v>
      </c>
      <c r="C607" s="27" t="s">
        <v>1446</v>
      </c>
    </row>
    <row r="608" spans="1:4" hidden="1">
      <c r="A608" s="36">
        <v>620</v>
      </c>
      <c r="B608" s="40" t="s">
        <v>1447</v>
      </c>
      <c r="C608" s="28" t="s">
        <v>1448</v>
      </c>
    </row>
    <row r="609" spans="1:3" hidden="1">
      <c r="A609" s="36">
        <v>621</v>
      </c>
      <c r="B609" s="40" t="s">
        <v>1449</v>
      </c>
      <c r="C609" s="28" t="s">
        <v>1450</v>
      </c>
    </row>
    <row r="610" spans="1:3" hidden="1">
      <c r="A610" s="37">
        <v>622</v>
      </c>
      <c r="B610" s="41" t="s">
        <v>1451</v>
      </c>
      <c r="C610" s="27" t="s">
        <v>1452</v>
      </c>
    </row>
    <row r="611" spans="1:3" hidden="1">
      <c r="A611" s="36">
        <v>623</v>
      </c>
      <c r="B611" s="40" t="s">
        <v>1453</v>
      </c>
      <c r="C611" s="28" t="s">
        <v>1454</v>
      </c>
    </row>
    <row r="612" spans="1:3" hidden="1">
      <c r="A612" s="36">
        <v>624</v>
      </c>
      <c r="B612" s="40" t="s">
        <v>1455</v>
      </c>
      <c r="C612" s="28" t="s">
        <v>1456</v>
      </c>
    </row>
    <row r="613" spans="1:3" hidden="1">
      <c r="A613" s="36">
        <v>625</v>
      </c>
      <c r="B613" s="40" t="s">
        <v>96</v>
      </c>
      <c r="C613" s="28" t="s">
        <v>1457</v>
      </c>
    </row>
    <row r="614" spans="1:3" hidden="1">
      <c r="A614" s="36">
        <v>626</v>
      </c>
      <c r="B614" s="40" t="s">
        <v>163</v>
      </c>
      <c r="C614" s="28" t="s">
        <v>164</v>
      </c>
    </row>
    <row r="615" spans="1:3" hidden="1">
      <c r="A615" s="36">
        <v>627</v>
      </c>
      <c r="B615" s="40" t="s">
        <v>1458</v>
      </c>
      <c r="C615" s="28" t="s">
        <v>1459</v>
      </c>
    </row>
    <row r="616" spans="1:3" hidden="1">
      <c r="A616" s="36">
        <v>628</v>
      </c>
      <c r="B616" s="40" t="s">
        <v>1460</v>
      </c>
      <c r="C616" s="28" t="s">
        <v>1461</v>
      </c>
    </row>
    <row r="617" spans="1:3" hidden="1">
      <c r="A617" s="36">
        <v>629</v>
      </c>
      <c r="B617" s="40" t="s">
        <v>1462</v>
      </c>
      <c r="C617" s="28" t="s">
        <v>1463</v>
      </c>
    </row>
    <row r="618" spans="1:3" hidden="1">
      <c r="A618" s="36">
        <v>630</v>
      </c>
      <c r="B618" s="40" t="s">
        <v>161</v>
      </c>
      <c r="C618" s="28" t="s">
        <v>162</v>
      </c>
    </row>
    <row r="619" spans="1:3" hidden="1">
      <c r="A619" s="36">
        <v>631</v>
      </c>
      <c r="B619" s="40" t="s">
        <v>1464</v>
      </c>
      <c r="C619" s="28" t="s">
        <v>1465</v>
      </c>
    </row>
    <row r="620" spans="1:3" hidden="1">
      <c r="A620" s="36">
        <v>632</v>
      </c>
      <c r="B620" s="40" t="s">
        <v>1466</v>
      </c>
      <c r="C620" s="28" t="s">
        <v>1467</v>
      </c>
    </row>
    <row r="621" spans="1:3" hidden="1">
      <c r="A621" s="36">
        <v>634</v>
      </c>
      <c r="B621" s="40" t="s">
        <v>1468</v>
      </c>
      <c r="C621" s="28" t="s">
        <v>1469</v>
      </c>
    </row>
    <row r="622" spans="1:3" hidden="1">
      <c r="A622" s="36">
        <v>635</v>
      </c>
      <c r="B622" s="40" t="s">
        <v>1470</v>
      </c>
      <c r="C622" s="28" t="s">
        <v>1471</v>
      </c>
    </row>
    <row r="623" spans="1:3" hidden="1">
      <c r="A623" s="36">
        <v>636</v>
      </c>
      <c r="B623" s="40" t="s">
        <v>1472</v>
      </c>
      <c r="C623" s="28" t="s">
        <v>1473</v>
      </c>
    </row>
    <row r="624" spans="1:3" hidden="1">
      <c r="A624" s="36">
        <v>637</v>
      </c>
      <c r="B624" s="40" t="s">
        <v>1474</v>
      </c>
      <c r="C624" s="28" t="s">
        <v>1475</v>
      </c>
    </row>
    <row r="625" spans="1:3" hidden="1">
      <c r="A625" s="36">
        <v>638</v>
      </c>
      <c r="B625" s="40" t="s">
        <v>1476</v>
      </c>
      <c r="C625" s="28" t="s">
        <v>1477</v>
      </c>
    </row>
    <row r="626" spans="1:3" hidden="1">
      <c r="A626" s="36">
        <v>639</v>
      </c>
      <c r="B626" s="40" t="s">
        <v>1478</v>
      </c>
      <c r="C626" s="28" t="s">
        <v>1479</v>
      </c>
    </row>
    <row r="627" spans="1:3" hidden="1">
      <c r="A627" s="37">
        <v>640</v>
      </c>
      <c r="B627" s="41" t="s">
        <v>1480</v>
      </c>
      <c r="C627" s="27" t="s">
        <v>1481</v>
      </c>
    </row>
    <row r="628" spans="1:3" hidden="1">
      <c r="A628" s="36">
        <v>641</v>
      </c>
      <c r="B628" s="40" t="s">
        <v>1482</v>
      </c>
      <c r="C628" s="28" t="s">
        <v>1483</v>
      </c>
    </row>
    <row r="629" spans="1:3" hidden="1">
      <c r="A629" s="36">
        <v>642</v>
      </c>
      <c r="B629" s="40" t="s">
        <v>1484</v>
      </c>
      <c r="C629" s="28" t="s">
        <v>1485</v>
      </c>
    </row>
    <row r="630" spans="1:3" hidden="1">
      <c r="A630" s="36">
        <v>643</v>
      </c>
      <c r="B630" s="40" t="s">
        <v>1486</v>
      </c>
      <c r="C630" s="28" t="s">
        <v>1487</v>
      </c>
    </row>
    <row r="631" spans="1:3" hidden="1">
      <c r="A631" s="36">
        <v>644</v>
      </c>
      <c r="B631" s="40" t="s">
        <v>1488</v>
      </c>
      <c r="C631" s="28" t="s">
        <v>1489</v>
      </c>
    </row>
    <row r="632" spans="1:3" hidden="1">
      <c r="A632" s="36">
        <v>645</v>
      </c>
      <c r="B632" s="40" t="s">
        <v>1490</v>
      </c>
      <c r="C632" s="28" t="s">
        <v>1491</v>
      </c>
    </row>
    <row r="633" spans="1:3" hidden="1">
      <c r="A633" s="36">
        <v>646</v>
      </c>
      <c r="B633" s="40" t="s">
        <v>1492</v>
      </c>
      <c r="C633" s="28" t="s">
        <v>1493</v>
      </c>
    </row>
    <row r="634" spans="1:3" hidden="1">
      <c r="A634" s="36">
        <v>647</v>
      </c>
      <c r="B634" s="40" t="s">
        <v>1494</v>
      </c>
      <c r="C634" s="28" t="s">
        <v>1495</v>
      </c>
    </row>
    <row r="635" spans="1:3" hidden="1">
      <c r="A635" s="36">
        <v>648</v>
      </c>
      <c r="B635" s="40" t="s">
        <v>1496</v>
      </c>
      <c r="C635" s="28" t="s">
        <v>1497</v>
      </c>
    </row>
    <row r="636" spans="1:3" hidden="1">
      <c r="A636" s="36">
        <v>649</v>
      </c>
      <c r="B636" s="40" t="s">
        <v>1498</v>
      </c>
      <c r="C636" s="28" t="s">
        <v>1499</v>
      </c>
    </row>
    <row r="637" spans="1:3" hidden="1">
      <c r="A637" s="36">
        <v>650</v>
      </c>
      <c r="B637" s="40" t="s">
        <v>1500</v>
      </c>
      <c r="C637" s="28" t="s">
        <v>1501</v>
      </c>
    </row>
    <row r="638" spans="1:3" hidden="1">
      <c r="A638" s="37">
        <v>651</v>
      </c>
      <c r="B638" s="41" t="s">
        <v>1502</v>
      </c>
      <c r="C638" s="27" t="s">
        <v>1503</v>
      </c>
    </row>
    <row r="639" spans="1:3" hidden="1">
      <c r="A639" s="36">
        <v>652</v>
      </c>
      <c r="B639" s="40" t="s">
        <v>1504</v>
      </c>
      <c r="C639" s="28" t="s">
        <v>1505</v>
      </c>
    </row>
    <row r="640" spans="1:3" hidden="1">
      <c r="A640" s="36">
        <v>653</v>
      </c>
      <c r="B640" s="40" t="s">
        <v>1506</v>
      </c>
      <c r="C640" s="28" t="s">
        <v>1507</v>
      </c>
    </row>
    <row r="641" spans="1:3" hidden="1">
      <c r="A641" s="36">
        <v>654</v>
      </c>
      <c r="B641" s="40" t="s">
        <v>1508</v>
      </c>
      <c r="C641" s="28" t="s">
        <v>1509</v>
      </c>
    </row>
    <row r="642" spans="1:3" hidden="1">
      <c r="A642" s="36">
        <v>655</v>
      </c>
      <c r="B642" s="40" t="s">
        <v>1510</v>
      </c>
      <c r="C642" s="28" t="s">
        <v>1511</v>
      </c>
    </row>
    <row r="643" spans="1:3" hidden="1">
      <c r="A643" s="36">
        <v>656</v>
      </c>
      <c r="B643" s="40" t="s">
        <v>1512</v>
      </c>
      <c r="C643" s="28" t="s">
        <v>1513</v>
      </c>
    </row>
    <row r="644" spans="1:3" hidden="1">
      <c r="A644" s="36">
        <v>657</v>
      </c>
      <c r="B644" s="40" t="s">
        <v>1514</v>
      </c>
      <c r="C644" s="28" t="s">
        <v>1515</v>
      </c>
    </row>
    <row r="645" spans="1:3" hidden="1">
      <c r="A645" s="36">
        <v>658</v>
      </c>
      <c r="B645" s="40" t="s">
        <v>1516</v>
      </c>
      <c r="C645" s="28" t="s">
        <v>1517</v>
      </c>
    </row>
    <row r="646" spans="1:3" hidden="1">
      <c r="A646" s="36">
        <v>659</v>
      </c>
      <c r="B646" s="40" t="s">
        <v>1518</v>
      </c>
      <c r="C646" s="28" t="s">
        <v>1519</v>
      </c>
    </row>
    <row r="647" spans="1:3" hidden="1">
      <c r="A647" s="36">
        <v>660</v>
      </c>
      <c r="B647" s="40" t="s">
        <v>1520</v>
      </c>
      <c r="C647" s="28" t="s">
        <v>1521</v>
      </c>
    </row>
    <row r="648" spans="1:3" hidden="1">
      <c r="A648" s="37">
        <v>661</v>
      </c>
      <c r="B648" s="41" t="s">
        <v>1522</v>
      </c>
      <c r="C648" s="27" t="s">
        <v>1523</v>
      </c>
    </row>
    <row r="649" spans="1:3" hidden="1">
      <c r="A649" s="36">
        <v>662</v>
      </c>
      <c r="B649" s="40" t="s">
        <v>1524</v>
      </c>
      <c r="C649" s="28" t="s">
        <v>1525</v>
      </c>
    </row>
    <row r="650" spans="1:3" hidden="1">
      <c r="A650" s="36">
        <v>663</v>
      </c>
      <c r="B650" s="40" t="s">
        <v>1526</v>
      </c>
      <c r="C650" s="28" t="s">
        <v>1527</v>
      </c>
    </row>
    <row r="651" spans="1:3" hidden="1">
      <c r="A651" s="36">
        <v>664</v>
      </c>
      <c r="B651" s="40" t="s">
        <v>1528</v>
      </c>
      <c r="C651" s="28" t="s">
        <v>1529</v>
      </c>
    </row>
    <row r="652" spans="1:3" hidden="1">
      <c r="A652" s="36">
        <v>665</v>
      </c>
      <c r="B652" s="40" t="s">
        <v>1530</v>
      </c>
      <c r="C652" s="28" t="s">
        <v>1531</v>
      </c>
    </row>
    <row r="653" spans="1:3" hidden="1">
      <c r="A653" s="36">
        <v>667</v>
      </c>
      <c r="B653" s="40" t="s">
        <v>1532</v>
      </c>
      <c r="C653" s="28" t="s">
        <v>1533</v>
      </c>
    </row>
    <row r="654" spans="1:3" hidden="1">
      <c r="A654" s="36">
        <v>668</v>
      </c>
      <c r="B654" s="40" t="s">
        <v>1534</v>
      </c>
      <c r="C654" s="28" t="s">
        <v>1535</v>
      </c>
    </row>
    <row r="655" spans="1:3" hidden="1">
      <c r="A655" s="36">
        <v>669</v>
      </c>
      <c r="B655" s="40" t="s">
        <v>1536</v>
      </c>
      <c r="C655" s="28" t="s">
        <v>1537</v>
      </c>
    </row>
    <row r="656" spans="1:3" hidden="1">
      <c r="A656" s="36">
        <v>670</v>
      </c>
      <c r="B656" s="40" t="s">
        <v>1538</v>
      </c>
      <c r="C656" s="28" t="s">
        <v>1539</v>
      </c>
    </row>
    <row r="657" spans="1:3" hidden="1">
      <c r="A657" s="36">
        <v>671</v>
      </c>
      <c r="B657" s="40" t="s">
        <v>1540</v>
      </c>
      <c r="C657" s="28" t="s">
        <v>1541</v>
      </c>
    </row>
    <row r="658" spans="1:3" hidden="1">
      <c r="A658" s="36">
        <v>672</v>
      </c>
      <c r="B658" s="40" t="s">
        <v>1542</v>
      </c>
      <c r="C658" s="28" t="s">
        <v>1543</v>
      </c>
    </row>
    <row r="659" spans="1:3" hidden="1">
      <c r="A659" s="36">
        <v>673</v>
      </c>
      <c r="B659" s="40" t="s">
        <v>1544</v>
      </c>
      <c r="C659" s="28" t="s">
        <v>1545</v>
      </c>
    </row>
    <row r="660" spans="1:3" hidden="1">
      <c r="A660" s="36">
        <v>674</v>
      </c>
      <c r="B660" s="40" t="s">
        <v>1546</v>
      </c>
      <c r="C660" s="28" t="s">
        <v>1547</v>
      </c>
    </row>
    <row r="661" spans="1:3" hidden="1">
      <c r="A661" s="36">
        <v>675</v>
      </c>
      <c r="B661" s="40" t="s">
        <v>1548</v>
      </c>
      <c r="C661" s="28" t="s">
        <v>1549</v>
      </c>
    </row>
    <row r="662" spans="1:3" hidden="1">
      <c r="A662" s="36">
        <v>676</v>
      </c>
      <c r="B662" s="40" t="s">
        <v>1550</v>
      </c>
      <c r="C662" s="28" t="s">
        <v>1551</v>
      </c>
    </row>
    <row r="663" spans="1:3" hidden="1">
      <c r="A663" s="36">
        <v>677</v>
      </c>
      <c r="B663" s="40" t="s">
        <v>1552</v>
      </c>
      <c r="C663" s="28" t="s">
        <v>1553</v>
      </c>
    </row>
    <row r="664" spans="1:3" hidden="1">
      <c r="A664" s="36">
        <v>678</v>
      </c>
      <c r="B664" s="40" t="s">
        <v>1554</v>
      </c>
      <c r="C664" s="28" t="s">
        <v>1555</v>
      </c>
    </row>
    <row r="665" spans="1:3" hidden="1">
      <c r="A665" s="36">
        <v>679</v>
      </c>
      <c r="B665" s="40" t="s">
        <v>125</v>
      </c>
      <c r="C665" s="28" t="s">
        <v>126</v>
      </c>
    </row>
    <row r="666" spans="1:3" hidden="1">
      <c r="A666" s="36">
        <v>680</v>
      </c>
      <c r="B666" s="40" t="s">
        <v>1556</v>
      </c>
      <c r="C666" s="28" t="s">
        <v>1557</v>
      </c>
    </row>
    <row r="667" spans="1:3" hidden="1">
      <c r="A667" s="36">
        <v>681</v>
      </c>
      <c r="B667" s="40" t="s">
        <v>1558</v>
      </c>
      <c r="C667" s="28" t="s">
        <v>1559</v>
      </c>
    </row>
    <row r="668" spans="1:3" hidden="1">
      <c r="A668" s="36">
        <v>682</v>
      </c>
      <c r="B668" s="40" t="s">
        <v>1560</v>
      </c>
      <c r="C668" s="28" t="s">
        <v>1561</v>
      </c>
    </row>
    <row r="669" spans="1:3" hidden="1">
      <c r="A669" s="36">
        <v>683</v>
      </c>
      <c r="B669" s="40" t="s">
        <v>1562</v>
      </c>
      <c r="C669" s="28" t="s">
        <v>1563</v>
      </c>
    </row>
    <row r="670" spans="1:3" hidden="1">
      <c r="A670" s="36">
        <v>684</v>
      </c>
      <c r="B670" s="40" t="s">
        <v>1564</v>
      </c>
      <c r="C670" s="28" t="s">
        <v>1565</v>
      </c>
    </row>
    <row r="671" spans="1:3" hidden="1">
      <c r="A671" s="36">
        <v>685</v>
      </c>
      <c r="B671" s="40" t="s">
        <v>1566</v>
      </c>
      <c r="C671" s="28" t="s">
        <v>1567</v>
      </c>
    </row>
    <row r="672" spans="1:3" hidden="1">
      <c r="A672" s="36">
        <v>686</v>
      </c>
      <c r="B672" s="40" t="s">
        <v>1568</v>
      </c>
      <c r="C672" s="28" t="s">
        <v>1569</v>
      </c>
    </row>
    <row r="673" spans="1:3" hidden="1">
      <c r="A673" s="36">
        <v>687</v>
      </c>
      <c r="B673" s="40" t="s">
        <v>1570</v>
      </c>
      <c r="C673" s="28" t="s">
        <v>1571</v>
      </c>
    </row>
    <row r="674" spans="1:3" hidden="1">
      <c r="A674" s="36">
        <v>688</v>
      </c>
      <c r="B674" s="40" t="s">
        <v>1572</v>
      </c>
      <c r="C674" s="28" t="s">
        <v>1573</v>
      </c>
    </row>
    <row r="675" spans="1:3" hidden="1">
      <c r="A675" s="36">
        <v>689</v>
      </c>
      <c r="B675" s="40" t="s">
        <v>1574</v>
      </c>
      <c r="C675" s="28" t="s">
        <v>1575</v>
      </c>
    </row>
    <row r="676" spans="1:3" hidden="1">
      <c r="A676" s="36">
        <v>690</v>
      </c>
      <c r="B676" s="40" t="s">
        <v>1576</v>
      </c>
      <c r="C676" s="28" t="s">
        <v>1577</v>
      </c>
    </row>
    <row r="677" spans="1:3" hidden="1">
      <c r="A677" s="36">
        <v>691</v>
      </c>
      <c r="B677" s="40" t="s">
        <v>1578</v>
      </c>
      <c r="C677" s="28" t="s">
        <v>1579</v>
      </c>
    </row>
    <row r="678" spans="1:3" hidden="1">
      <c r="A678" s="36">
        <v>692</v>
      </c>
      <c r="B678" s="40" t="s">
        <v>1580</v>
      </c>
      <c r="C678" s="28" t="s">
        <v>1581</v>
      </c>
    </row>
    <row r="679" spans="1:3" hidden="1">
      <c r="A679" s="36">
        <v>693</v>
      </c>
      <c r="B679" s="40" t="s">
        <v>1582</v>
      </c>
      <c r="C679" s="28" t="s">
        <v>1583</v>
      </c>
    </row>
    <row r="680" spans="1:3" hidden="1">
      <c r="A680" s="36">
        <v>694</v>
      </c>
      <c r="B680" s="40" t="s">
        <v>1584</v>
      </c>
      <c r="C680" s="28" t="s">
        <v>1585</v>
      </c>
    </row>
    <row r="681" spans="1:3" hidden="1">
      <c r="A681" s="36">
        <v>695</v>
      </c>
      <c r="B681" s="40" t="s">
        <v>1586</v>
      </c>
      <c r="C681" s="28" t="s">
        <v>1587</v>
      </c>
    </row>
    <row r="682" spans="1:3" hidden="1">
      <c r="A682" s="36">
        <v>696</v>
      </c>
      <c r="B682" s="40" t="s">
        <v>1588</v>
      </c>
      <c r="C682" s="28" t="s">
        <v>1589</v>
      </c>
    </row>
    <row r="683" spans="1:3" hidden="1">
      <c r="A683" s="36">
        <v>697</v>
      </c>
      <c r="B683" s="40" t="s">
        <v>1590</v>
      </c>
      <c r="C683" s="28" t="s">
        <v>1591</v>
      </c>
    </row>
    <row r="684" spans="1:3" hidden="1">
      <c r="A684" s="36">
        <v>698</v>
      </c>
      <c r="B684" s="40" t="s">
        <v>1592</v>
      </c>
      <c r="C684" s="28" t="s">
        <v>1593</v>
      </c>
    </row>
    <row r="685" spans="1:3" hidden="1">
      <c r="A685" s="36">
        <v>699</v>
      </c>
      <c r="B685" s="40" t="s">
        <v>1594</v>
      </c>
      <c r="C685" s="28" t="s">
        <v>1595</v>
      </c>
    </row>
    <row r="686" spans="1:3" hidden="1">
      <c r="A686" s="36">
        <v>700</v>
      </c>
      <c r="B686" s="40" t="s">
        <v>1596</v>
      </c>
      <c r="C686" s="28" t="s">
        <v>1597</v>
      </c>
    </row>
    <row r="687" spans="1:3" hidden="1">
      <c r="A687" s="36">
        <v>701</v>
      </c>
      <c r="B687" s="40" t="s">
        <v>1598</v>
      </c>
      <c r="C687" s="28" t="s">
        <v>1599</v>
      </c>
    </row>
    <row r="688" spans="1:3" hidden="1">
      <c r="A688" s="36">
        <v>702</v>
      </c>
      <c r="B688" s="40" t="s">
        <v>1600</v>
      </c>
      <c r="C688" s="28" t="s">
        <v>1601</v>
      </c>
    </row>
    <row r="689" spans="1:3" hidden="1">
      <c r="A689" s="36">
        <v>703</v>
      </c>
      <c r="B689" s="40" t="s">
        <v>1602</v>
      </c>
      <c r="C689" s="28" t="s">
        <v>1603</v>
      </c>
    </row>
    <row r="690" spans="1:3" hidden="1">
      <c r="A690" s="36">
        <v>704</v>
      </c>
      <c r="B690" s="40" t="s">
        <v>1604</v>
      </c>
      <c r="C690" s="28" t="s">
        <v>1605</v>
      </c>
    </row>
    <row r="691" spans="1:3" hidden="1">
      <c r="A691" s="36">
        <v>705</v>
      </c>
      <c r="B691" s="40" t="s">
        <v>1606</v>
      </c>
      <c r="C691" s="28" t="s">
        <v>1607</v>
      </c>
    </row>
    <row r="692" spans="1:3" hidden="1">
      <c r="A692" s="36">
        <v>706</v>
      </c>
      <c r="B692" s="40" t="s">
        <v>1608</v>
      </c>
      <c r="C692" s="28" t="s">
        <v>1609</v>
      </c>
    </row>
    <row r="693" spans="1:3" hidden="1">
      <c r="A693" s="36">
        <v>707</v>
      </c>
      <c r="B693" s="40" t="s">
        <v>1610</v>
      </c>
      <c r="C693" s="28" t="s">
        <v>1611</v>
      </c>
    </row>
    <row r="694" spans="1:3" hidden="1">
      <c r="A694" s="36">
        <v>708</v>
      </c>
      <c r="B694" s="40" t="s">
        <v>1612</v>
      </c>
      <c r="C694" s="28" t="s">
        <v>1613</v>
      </c>
    </row>
    <row r="695" spans="1:3" hidden="1">
      <c r="A695" s="36">
        <v>709</v>
      </c>
      <c r="B695" s="40" t="s">
        <v>1614</v>
      </c>
      <c r="C695" s="28" t="s">
        <v>1615</v>
      </c>
    </row>
    <row r="696" spans="1:3" hidden="1">
      <c r="A696" s="36">
        <v>710</v>
      </c>
      <c r="B696" s="40" t="s">
        <v>1616</v>
      </c>
      <c r="C696" s="28" t="s">
        <v>1617</v>
      </c>
    </row>
    <row r="697" spans="1:3" hidden="1">
      <c r="A697" s="36">
        <v>711</v>
      </c>
      <c r="B697" s="40" t="s">
        <v>1618</v>
      </c>
      <c r="C697" s="28" t="s">
        <v>1619</v>
      </c>
    </row>
    <row r="698" spans="1:3" hidden="1">
      <c r="A698" s="36">
        <v>712</v>
      </c>
      <c r="B698" s="40" t="s">
        <v>1620</v>
      </c>
      <c r="C698" s="28" t="s">
        <v>1621</v>
      </c>
    </row>
    <row r="699" spans="1:3" hidden="1">
      <c r="A699" s="36">
        <v>713</v>
      </c>
      <c r="B699" s="40" t="s">
        <v>1622</v>
      </c>
      <c r="C699" s="28" t="s">
        <v>1623</v>
      </c>
    </row>
    <row r="700" spans="1:3" hidden="1">
      <c r="A700" s="36">
        <v>714</v>
      </c>
      <c r="B700" s="40" t="s">
        <v>1624</v>
      </c>
      <c r="C700" s="28" t="s">
        <v>1625</v>
      </c>
    </row>
    <row r="701" spans="1:3" hidden="1">
      <c r="A701" s="36">
        <v>715</v>
      </c>
      <c r="B701" s="40" t="s">
        <v>1626</v>
      </c>
      <c r="C701" s="28" t="s">
        <v>1627</v>
      </c>
    </row>
    <row r="702" spans="1:3" hidden="1">
      <c r="A702" s="36">
        <v>716</v>
      </c>
      <c r="B702" s="40" t="s">
        <v>1628</v>
      </c>
      <c r="C702" s="28" t="s">
        <v>1629</v>
      </c>
    </row>
    <row r="703" spans="1:3" hidden="1">
      <c r="A703" s="36">
        <v>717</v>
      </c>
      <c r="B703" s="40" t="s">
        <v>1630</v>
      </c>
      <c r="C703" s="28" t="s">
        <v>1631</v>
      </c>
    </row>
    <row r="704" spans="1:3" hidden="1">
      <c r="A704" s="36">
        <v>718</v>
      </c>
      <c r="B704" s="40" t="s">
        <v>1632</v>
      </c>
      <c r="C704" s="28" t="s">
        <v>1633</v>
      </c>
    </row>
    <row r="705" spans="1:3" hidden="1">
      <c r="A705" s="36">
        <v>719</v>
      </c>
      <c r="B705" s="40" t="s">
        <v>1634</v>
      </c>
      <c r="C705" s="28" t="s">
        <v>1635</v>
      </c>
    </row>
    <row r="706" spans="1:3" hidden="1">
      <c r="A706" s="36">
        <v>720</v>
      </c>
      <c r="B706" s="40" t="s">
        <v>1636</v>
      </c>
      <c r="C706" s="28" t="s">
        <v>1637</v>
      </c>
    </row>
    <row r="707" spans="1:3" hidden="1">
      <c r="A707" s="36">
        <v>721</v>
      </c>
      <c r="B707" s="40" t="s">
        <v>1638</v>
      </c>
      <c r="C707" s="28" t="s">
        <v>1639</v>
      </c>
    </row>
    <row r="708" spans="1:3" hidden="1">
      <c r="A708" s="37">
        <v>722</v>
      </c>
      <c r="B708" s="41" t="s">
        <v>1640</v>
      </c>
      <c r="C708" s="27" t="s">
        <v>1641</v>
      </c>
    </row>
    <row r="709" spans="1:3" hidden="1">
      <c r="A709" s="36">
        <v>723</v>
      </c>
      <c r="B709" s="40" t="s">
        <v>1642</v>
      </c>
      <c r="C709" s="28" t="s">
        <v>1643</v>
      </c>
    </row>
    <row r="710" spans="1:3" hidden="1">
      <c r="A710" s="36">
        <v>724</v>
      </c>
      <c r="B710" s="40" t="s">
        <v>1644</v>
      </c>
      <c r="C710" s="28" t="s">
        <v>1645</v>
      </c>
    </row>
    <row r="711" spans="1:3" hidden="1">
      <c r="A711" s="36">
        <v>725</v>
      </c>
      <c r="B711" s="40" t="s">
        <v>1646</v>
      </c>
      <c r="C711" s="28" t="s">
        <v>1647</v>
      </c>
    </row>
    <row r="712" spans="1:3" hidden="1">
      <c r="A712" s="36">
        <v>726</v>
      </c>
      <c r="B712" s="40" t="s">
        <v>123</v>
      </c>
      <c r="C712" s="28" t="s">
        <v>124</v>
      </c>
    </row>
    <row r="713" spans="1:3" hidden="1">
      <c r="A713" s="36">
        <v>727</v>
      </c>
      <c r="B713" s="40" t="s">
        <v>1648</v>
      </c>
      <c r="C713" s="28" t="s">
        <v>1649</v>
      </c>
    </row>
    <row r="714" spans="1:3" hidden="1">
      <c r="A714" s="36">
        <v>728</v>
      </c>
      <c r="B714" s="40" t="s">
        <v>1650</v>
      </c>
      <c r="C714" s="28" t="s">
        <v>1651</v>
      </c>
    </row>
    <row r="715" spans="1:3" hidden="1">
      <c r="A715" s="36">
        <v>729</v>
      </c>
      <c r="B715" s="40" t="s">
        <v>1652</v>
      </c>
      <c r="C715" s="28" t="s">
        <v>1653</v>
      </c>
    </row>
    <row r="716" spans="1:3" hidden="1">
      <c r="A716" s="37">
        <v>730</v>
      </c>
      <c r="B716" s="41" t="s">
        <v>1654</v>
      </c>
      <c r="C716" s="27" t="s">
        <v>1655</v>
      </c>
    </row>
    <row r="717" spans="1:3" hidden="1">
      <c r="A717" s="36">
        <v>731</v>
      </c>
      <c r="B717" s="40" t="s">
        <v>1656</v>
      </c>
      <c r="C717" s="28" t="s">
        <v>1657</v>
      </c>
    </row>
    <row r="718" spans="1:3" hidden="1">
      <c r="A718" s="36">
        <v>732</v>
      </c>
      <c r="B718" s="40" t="s">
        <v>1658</v>
      </c>
      <c r="C718" s="28" t="s">
        <v>1659</v>
      </c>
    </row>
    <row r="719" spans="1:3" hidden="1">
      <c r="A719" s="36">
        <v>733</v>
      </c>
      <c r="B719" s="40" t="s">
        <v>97</v>
      </c>
      <c r="C719" s="28" t="s">
        <v>1660</v>
      </c>
    </row>
    <row r="720" spans="1:3" hidden="1">
      <c r="A720" s="36">
        <v>734</v>
      </c>
      <c r="B720" s="40" t="s">
        <v>1661</v>
      </c>
      <c r="C720" s="28" t="s">
        <v>1662</v>
      </c>
    </row>
    <row r="721" spans="1:3" hidden="1">
      <c r="A721" s="36">
        <v>735</v>
      </c>
      <c r="B721" s="40" t="s">
        <v>1663</v>
      </c>
      <c r="C721" s="28" t="s">
        <v>1664</v>
      </c>
    </row>
    <row r="722" spans="1:3" hidden="1">
      <c r="A722" s="36">
        <v>736</v>
      </c>
      <c r="B722" s="40" t="s">
        <v>1665</v>
      </c>
      <c r="C722" s="28" t="s">
        <v>1666</v>
      </c>
    </row>
    <row r="723" spans="1:3" hidden="1">
      <c r="A723" s="36">
        <v>737</v>
      </c>
      <c r="B723" s="40" t="s">
        <v>1667</v>
      </c>
      <c r="C723" s="28" t="s">
        <v>1668</v>
      </c>
    </row>
    <row r="724" spans="1:3" hidden="1">
      <c r="A724" s="36">
        <v>738</v>
      </c>
      <c r="B724" s="40" t="s">
        <v>1669</v>
      </c>
      <c r="C724" s="28" t="s">
        <v>1670</v>
      </c>
    </row>
    <row r="725" spans="1:3" hidden="1">
      <c r="A725" s="36">
        <v>739</v>
      </c>
      <c r="B725" s="40" t="s">
        <v>1671</v>
      </c>
      <c r="C725" s="28" t="s">
        <v>1672</v>
      </c>
    </row>
    <row r="726" spans="1:3" hidden="1">
      <c r="A726" s="36">
        <v>740</v>
      </c>
      <c r="B726" s="40" t="s">
        <v>1673</v>
      </c>
      <c r="C726" s="28" t="s">
        <v>1674</v>
      </c>
    </row>
    <row r="727" spans="1:3" hidden="1">
      <c r="A727" s="36">
        <v>741</v>
      </c>
      <c r="B727" s="40" t="s">
        <v>1675</v>
      </c>
      <c r="C727" s="28" t="s">
        <v>1676</v>
      </c>
    </row>
    <row r="728" spans="1:3" hidden="1">
      <c r="A728" s="36">
        <v>742</v>
      </c>
      <c r="B728" s="40" t="s">
        <v>1677</v>
      </c>
      <c r="C728" s="28" t="s">
        <v>1678</v>
      </c>
    </row>
    <row r="729" spans="1:3" hidden="1">
      <c r="A729" s="36">
        <v>743</v>
      </c>
      <c r="B729" s="40" t="s">
        <v>1679</v>
      </c>
      <c r="C729" s="28" t="s">
        <v>1680</v>
      </c>
    </row>
    <row r="730" spans="1:3" hidden="1">
      <c r="A730" s="36">
        <v>744</v>
      </c>
      <c r="B730" s="40" t="s">
        <v>1681</v>
      </c>
      <c r="C730" s="28" t="s">
        <v>1682</v>
      </c>
    </row>
    <row r="731" spans="1:3" hidden="1">
      <c r="A731" s="37">
        <v>745</v>
      </c>
      <c r="B731" s="41" t="s">
        <v>1683</v>
      </c>
      <c r="C731" s="27" t="s">
        <v>1684</v>
      </c>
    </row>
    <row r="732" spans="1:3" hidden="1">
      <c r="A732" s="36">
        <v>747</v>
      </c>
      <c r="B732" s="40" t="s">
        <v>1685</v>
      </c>
      <c r="C732" s="28" t="s">
        <v>1686</v>
      </c>
    </row>
    <row r="733" spans="1:3" hidden="1">
      <c r="A733" s="36">
        <v>748</v>
      </c>
      <c r="B733" s="40" t="s">
        <v>1687</v>
      </c>
      <c r="C733" s="28" t="s">
        <v>1688</v>
      </c>
    </row>
    <row r="734" spans="1:3" hidden="1">
      <c r="A734" s="37">
        <v>749</v>
      </c>
      <c r="B734" s="41" t="s">
        <v>1689</v>
      </c>
      <c r="C734" s="27" t="s">
        <v>1690</v>
      </c>
    </row>
    <row r="735" spans="1:3" hidden="1">
      <c r="A735" s="36">
        <v>750</v>
      </c>
      <c r="B735" s="40" t="s">
        <v>1691</v>
      </c>
      <c r="C735" s="28" t="s">
        <v>1692</v>
      </c>
    </row>
    <row r="736" spans="1:3" hidden="1">
      <c r="A736" s="36">
        <v>751</v>
      </c>
      <c r="B736" s="40" t="s">
        <v>1693</v>
      </c>
      <c r="C736" s="28" t="s">
        <v>1694</v>
      </c>
    </row>
    <row r="737" spans="1:3" hidden="1">
      <c r="A737" s="37">
        <v>752</v>
      </c>
      <c r="B737" s="41" t="s">
        <v>1695</v>
      </c>
      <c r="C737" s="27" t="s">
        <v>1696</v>
      </c>
    </row>
    <row r="738" spans="1:3" hidden="1">
      <c r="A738" s="37">
        <v>753</v>
      </c>
      <c r="B738" s="41" t="s">
        <v>1697</v>
      </c>
      <c r="C738" s="27" t="s">
        <v>1698</v>
      </c>
    </row>
    <row r="739" spans="1:3" hidden="1">
      <c r="A739" s="36">
        <v>754</v>
      </c>
      <c r="B739" s="40" t="s">
        <v>1699</v>
      </c>
      <c r="C739" s="28" t="s">
        <v>1700</v>
      </c>
    </row>
    <row r="740" spans="1:3" hidden="1">
      <c r="A740" s="36">
        <v>755</v>
      </c>
      <c r="B740" s="40" t="s">
        <v>1701</v>
      </c>
      <c r="C740" s="28" t="s">
        <v>1702</v>
      </c>
    </row>
    <row r="741" spans="1:3" hidden="1">
      <c r="A741" s="36">
        <v>756</v>
      </c>
      <c r="B741" s="40" t="s">
        <v>1703</v>
      </c>
      <c r="C741" s="28" t="s">
        <v>1704</v>
      </c>
    </row>
    <row r="742" spans="1:3" hidden="1">
      <c r="A742" s="36">
        <v>757</v>
      </c>
      <c r="B742" s="40" t="s">
        <v>1705</v>
      </c>
      <c r="C742" s="28" t="s">
        <v>1706</v>
      </c>
    </row>
    <row r="743" spans="1:3" hidden="1">
      <c r="A743" s="36">
        <v>758</v>
      </c>
      <c r="B743" s="40" t="s">
        <v>1707</v>
      </c>
      <c r="C743" s="28" t="s">
        <v>1708</v>
      </c>
    </row>
    <row r="744" spans="1:3" hidden="1">
      <c r="A744" s="36">
        <v>759</v>
      </c>
      <c r="B744" s="40" t="s">
        <v>1709</v>
      </c>
      <c r="C744" s="28" t="s">
        <v>1710</v>
      </c>
    </row>
    <row r="745" spans="1:3" hidden="1">
      <c r="A745" s="37">
        <v>760</v>
      </c>
      <c r="B745" s="41" t="s">
        <v>1711</v>
      </c>
      <c r="C745" s="27" t="s">
        <v>1712</v>
      </c>
    </row>
    <row r="746" spans="1:3" hidden="1">
      <c r="A746" s="36">
        <v>761</v>
      </c>
      <c r="B746" s="40" t="s">
        <v>1713</v>
      </c>
      <c r="C746" s="28" t="s">
        <v>1714</v>
      </c>
    </row>
    <row r="747" spans="1:3" hidden="1">
      <c r="A747" s="36">
        <v>762</v>
      </c>
      <c r="B747" s="40" t="s">
        <v>137</v>
      </c>
      <c r="C747" s="28" t="s">
        <v>138</v>
      </c>
    </row>
    <row r="748" spans="1:3" hidden="1">
      <c r="A748" s="37">
        <v>763</v>
      </c>
      <c r="B748" s="41" t="s">
        <v>319</v>
      </c>
      <c r="C748" s="27" t="s">
        <v>1715</v>
      </c>
    </row>
    <row r="749" spans="1:3" hidden="1">
      <c r="A749" s="36">
        <v>764</v>
      </c>
      <c r="B749" s="40" t="s">
        <v>1716</v>
      </c>
      <c r="C749" s="28" t="s">
        <v>1717</v>
      </c>
    </row>
    <row r="750" spans="1:3" hidden="1">
      <c r="A750" s="36">
        <v>765</v>
      </c>
      <c r="B750" s="40" t="s">
        <v>1718</v>
      </c>
      <c r="C750" s="28" t="s">
        <v>1719</v>
      </c>
    </row>
    <row r="751" spans="1:3" hidden="1">
      <c r="A751" s="36">
        <v>766</v>
      </c>
      <c r="B751" s="40" t="s">
        <v>1720</v>
      </c>
      <c r="C751" s="28" t="s">
        <v>1721</v>
      </c>
    </row>
    <row r="752" spans="1:3" hidden="1">
      <c r="A752" s="36">
        <v>767</v>
      </c>
      <c r="B752" s="40" t="s">
        <v>1722</v>
      </c>
      <c r="C752" s="28" t="s">
        <v>1723</v>
      </c>
    </row>
    <row r="753" spans="1:3" hidden="1">
      <c r="A753" s="36">
        <v>768</v>
      </c>
      <c r="B753" s="40" t="s">
        <v>1724</v>
      </c>
      <c r="C753" s="28" t="s">
        <v>1725</v>
      </c>
    </row>
    <row r="754" spans="1:3" hidden="1">
      <c r="A754" s="37">
        <v>769</v>
      </c>
      <c r="B754" s="41" t="s">
        <v>1726</v>
      </c>
      <c r="C754" s="27" t="s">
        <v>1727</v>
      </c>
    </row>
    <row r="755" spans="1:3" hidden="1">
      <c r="A755" s="36">
        <v>770</v>
      </c>
      <c r="B755" s="40" t="s">
        <v>1728</v>
      </c>
      <c r="C755" s="28" t="s">
        <v>1729</v>
      </c>
    </row>
    <row r="756" spans="1:3" hidden="1">
      <c r="A756" s="36">
        <v>771</v>
      </c>
      <c r="B756" s="40" t="s">
        <v>1730</v>
      </c>
      <c r="C756" s="28" t="s">
        <v>1731</v>
      </c>
    </row>
    <row r="757" spans="1:3" hidden="1">
      <c r="A757" s="36">
        <v>773</v>
      </c>
      <c r="B757" s="40" t="s">
        <v>1732</v>
      </c>
      <c r="C757" s="28" t="s">
        <v>1733</v>
      </c>
    </row>
    <row r="758" spans="1:3" hidden="1">
      <c r="A758" s="37">
        <v>774</v>
      </c>
      <c r="B758" s="41" t="s">
        <v>1734</v>
      </c>
      <c r="C758" s="27" t="s">
        <v>1735</v>
      </c>
    </row>
    <row r="759" spans="1:3" hidden="1">
      <c r="A759" s="36">
        <v>775</v>
      </c>
      <c r="B759" s="40" t="s">
        <v>1736</v>
      </c>
      <c r="C759" s="28" t="s">
        <v>1737</v>
      </c>
    </row>
    <row r="760" spans="1:3" hidden="1">
      <c r="A760" s="36">
        <v>776</v>
      </c>
      <c r="B760" s="40" t="s">
        <v>1738</v>
      </c>
      <c r="C760" s="28" t="s">
        <v>1739</v>
      </c>
    </row>
    <row r="761" spans="1:3" hidden="1">
      <c r="A761" s="36">
        <v>777</v>
      </c>
      <c r="B761" s="40" t="s">
        <v>1740</v>
      </c>
      <c r="C761" s="28" t="s">
        <v>1741</v>
      </c>
    </row>
    <row r="762" spans="1:3" hidden="1">
      <c r="A762" s="36">
        <v>778</v>
      </c>
      <c r="B762" s="40" t="s">
        <v>1742</v>
      </c>
      <c r="C762" s="28" t="s">
        <v>1743</v>
      </c>
    </row>
    <row r="763" spans="1:3" hidden="1">
      <c r="A763" s="36">
        <v>779</v>
      </c>
      <c r="B763" s="40" t="s">
        <v>1744</v>
      </c>
      <c r="C763" s="28" t="s">
        <v>1745</v>
      </c>
    </row>
    <row r="764" spans="1:3" hidden="1">
      <c r="A764" s="36">
        <v>780</v>
      </c>
      <c r="B764" s="40" t="s">
        <v>1746</v>
      </c>
      <c r="C764" s="28" t="s">
        <v>1747</v>
      </c>
    </row>
    <row r="765" spans="1:3" hidden="1">
      <c r="A765" s="36">
        <v>781</v>
      </c>
      <c r="B765" s="40" t="s">
        <v>1748</v>
      </c>
      <c r="C765" s="28" t="s">
        <v>1749</v>
      </c>
    </row>
    <row r="766" spans="1:3" hidden="1">
      <c r="A766" s="36">
        <v>782</v>
      </c>
      <c r="B766" s="40" t="s">
        <v>1750</v>
      </c>
      <c r="C766" s="28" t="s">
        <v>1751</v>
      </c>
    </row>
    <row r="767" spans="1:3" hidden="1">
      <c r="A767" s="36">
        <v>783</v>
      </c>
      <c r="B767" s="40" t="s">
        <v>1752</v>
      </c>
      <c r="C767" s="28" t="s">
        <v>1753</v>
      </c>
    </row>
    <row r="768" spans="1:3" hidden="1">
      <c r="A768" s="37">
        <v>784</v>
      </c>
      <c r="B768" s="41" t="s">
        <v>1754</v>
      </c>
      <c r="C768" s="27" t="s">
        <v>1755</v>
      </c>
    </row>
    <row r="769" spans="1:3" hidden="1">
      <c r="A769" s="36">
        <v>785</v>
      </c>
      <c r="B769" s="40" t="s">
        <v>1756</v>
      </c>
      <c r="C769" s="28" t="s">
        <v>1757</v>
      </c>
    </row>
    <row r="770" spans="1:3" hidden="1">
      <c r="A770" s="36">
        <v>786</v>
      </c>
      <c r="B770" s="40" t="s">
        <v>1758</v>
      </c>
      <c r="C770" s="28" t="s">
        <v>1759</v>
      </c>
    </row>
    <row r="771" spans="1:3" hidden="1">
      <c r="A771" s="36">
        <v>787</v>
      </c>
      <c r="B771" s="40" t="s">
        <v>1760</v>
      </c>
      <c r="C771" s="28" t="s">
        <v>1761</v>
      </c>
    </row>
    <row r="772" spans="1:3" hidden="1">
      <c r="A772" s="36">
        <v>788</v>
      </c>
      <c r="B772" s="40" t="s">
        <v>1762</v>
      </c>
      <c r="C772" s="28" t="s">
        <v>1763</v>
      </c>
    </row>
    <row r="773" spans="1:3" hidden="1">
      <c r="A773" s="36">
        <v>789</v>
      </c>
      <c r="B773" s="40" t="s">
        <v>1764</v>
      </c>
      <c r="C773" s="28" t="s">
        <v>1765</v>
      </c>
    </row>
    <row r="774" spans="1:3" hidden="1">
      <c r="A774" s="36">
        <v>790</v>
      </c>
      <c r="B774" s="40" t="s">
        <v>1766</v>
      </c>
      <c r="C774" s="28" t="s">
        <v>1767</v>
      </c>
    </row>
    <row r="775" spans="1:3" hidden="1">
      <c r="A775" s="36">
        <v>791</v>
      </c>
      <c r="B775" s="40" t="s">
        <v>1768</v>
      </c>
      <c r="C775" s="28" t="s">
        <v>1769</v>
      </c>
    </row>
    <row r="776" spans="1:3" hidden="1">
      <c r="A776" s="36">
        <v>792</v>
      </c>
      <c r="B776" s="40" t="s">
        <v>1770</v>
      </c>
      <c r="C776" s="28" t="s">
        <v>1771</v>
      </c>
    </row>
    <row r="777" spans="1:3" hidden="1">
      <c r="A777" s="36">
        <v>793</v>
      </c>
      <c r="B777" s="40" t="s">
        <v>1772</v>
      </c>
      <c r="C777" s="28" t="s">
        <v>1773</v>
      </c>
    </row>
    <row r="778" spans="1:3" hidden="1">
      <c r="A778" s="36">
        <v>794</v>
      </c>
      <c r="B778" s="40" t="s">
        <v>1774</v>
      </c>
      <c r="C778" s="28" t="s">
        <v>1775</v>
      </c>
    </row>
    <row r="779" spans="1:3" hidden="1">
      <c r="A779" s="36">
        <v>795</v>
      </c>
      <c r="B779" s="40" t="s">
        <v>1776</v>
      </c>
      <c r="C779" s="28" t="s">
        <v>1777</v>
      </c>
    </row>
    <row r="780" spans="1:3" hidden="1">
      <c r="A780" s="36">
        <v>796</v>
      </c>
      <c r="B780" s="40" t="s">
        <v>1778</v>
      </c>
      <c r="C780" s="28" t="s">
        <v>1779</v>
      </c>
    </row>
    <row r="781" spans="1:3" hidden="1">
      <c r="A781" s="36">
        <v>797</v>
      </c>
      <c r="B781" s="40" t="s">
        <v>1780</v>
      </c>
      <c r="C781" s="28" t="s">
        <v>1781</v>
      </c>
    </row>
    <row r="782" spans="1:3" hidden="1">
      <c r="A782" s="36">
        <v>798</v>
      </c>
      <c r="B782" s="40" t="s">
        <v>1782</v>
      </c>
      <c r="C782" s="28" t="s">
        <v>1783</v>
      </c>
    </row>
    <row r="783" spans="1:3" hidden="1">
      <c r="A783" s="36">
        <v>799</v>
      </c>
      <c r="B783" s="40" t="s">
        <v>118</v>
      </c>
      <c r="C783" s="28" t="s">
        <v>119</v>
      </c>
    </row>
    <row r="784" spans="1:3" hidden="1">
      <c r="A784" s="36">
        <v>800</v>
      </c>
      <c r="B784" s="40" t="s">
        <v>1784</v>
      </c>
      <c r="C784" s="28" t="s">
        <v>1785</v>
      </c>
    </row>
    <row r="785" spans="1:3" hidden="1">
      <c r="A785" s="36">
        <v>801</v>
      </c>
      <c r="B785" s="40" t="s">
        <v>1786</v>
      </c>
      <c r="C785" s="28" t="s">
        <v>1787</v>
      </c>
    </row>
    <row r="786" spans="1:3" hidden="1">
      <c r="A786" s="36">
        <v>802</v>
      </c>
      <c r="B786" s="40" t="s">
        <v>1788</v>
      </c>
      <c r="C786" s="28" t="s">
        <v>1789</v>
      </c>
    </row>
    <row r="787" spans="1:3" hidden="1">
      <c r="A787" s="36">
        <v>803</v>
      </c>
      <c r="B787" s="40" t="s">
        <v>1790</v>
      </c>
      <c r="C787" s="28" t="s">
        <v>1791</v>
      </c>
    </row>
    <row r="788" spans="1:3" hidden="1">
      <c r="A788" s="36">
        <v>804</v>
      </c>
      <c r="B788" s="40" t="s">
        <v>1792</v>
      </c>
      <c r="C788" s="28" t="s">
        <v>1793</v>
      </c>
    </row>
    <row r="789" spans="1:3" hidden="1">
      <c r="A789" s="36">
        <v>805</v>
      </c>
      <c r="B789" s="40" t="s">
        <v>1794</v>
      </c>
      <c r="C789" s="28" t="s">
        <v>1795</v>
      </c>
    </row>
    <row r="790" spans="1:3" hidden="1">
      <c r="A790" s="36">
        <v>806</v>
      </c>
      <c r="B790" s="40" t="s">
        <v>1796</v>
      </c>
      <c r="C790" s="28" t="s">
        <v>1797</v>
      </c>
    </row>
    <row r="791" spans="1:3" hidden="1">
      <c r="A791" s="36">
        <v>807</v>
      </c>
      <c r="B791" s="40" t="s">
        <v>1798</v>
      </c>
      <c r="C791" s="28" t="s">
        <v>1799</v>
      </c>
    </row>
    <row r="792" spans="1:3" hidden="1">
      <c r="A792" s="36">
        <v>808</v>
      </c>
      <c r="B792" s="40" t="s">
        <v>1800</v>
      </c>
      <c r="C792" s="28" t="s">
        <v>1801</v>
      </c>
    </row>
    <row r="793" spans="1:3" hidden="1">
      <c r="A793" s="36">
        <v>809</v>
      </c>
      <c r="B793" s="40" t="s">
        <v>1802</v>
      </c>
      <c r="C793" s="28" t="s">
        <v>1803</v>
      </c>
    </row>
    <row r="794" spans="1:3" hidden="1">
      <c r="A794" s="36">
        <v>810</v>
      </c>
      <c r="B794" s="40" t="s">
        <v>1804</v>
      </c>
      <c r="C794" s="28" t="s">
        <v>1805</v>
      </c>
    </row>
    <row r="795" spans="1:3" hidden="1">
      <c r="A795" s="36">
        <v>811</v>
      </c>
      <c r="B795" s="40" t="s">
        <v>1806</v>
      </c>
      <c r="C795" s="28" t="s">
        <v>1807</v>
      </c>
    </row>
    <row r="796" spans="1:3" hidden="1">
      <c r="A796" s="36">
        <v>812</v>
      </c>
      <c r="B796" s="40" t="s">
        <v>1808</v>
      </c>
      <c r="C796" s="28" t="s">
        <v>1809</v>
      </c>
    </row>
    <row r="797" spans="1:3" hidden="1">
      <c r="A797" s="36">
        <v>813</v>
      </c>
      <c r="B797" s="40" t="s">
        <v>1810</v>
      </c>
      <c r="C797" s="28" t="s">
        <v>1811</v>
      </c>
    </row>
    <row r="798" spans="1:3" hidden="1">
      <c r="A798" s="36">
        <v>814</v>
      </c>
      <c r="B798" s="40" t="s">
        <v>1812</v>
      </c>
      <c r="C798" s="28" t="s">
        <v>1813</v>
      </c>
    </row>
    <row r="799" spans="1:3" hidden="1">
      <c r="A799" s="36">
        <v>815</v>
      </c>
      <c r="B799" s="40" t="s">
        <v>1814</v>
      </c>
      <c r="C799" s="28" t="s">
        <v>1815</v>
      </c>
    </row>
    <row r="800" spans="1:3" hidden="1">
      <c r="A800" s="36">
        <v>816</v>
      </c>
      <c r="B800" s="40" t="s">
        <v>1816</v>
      </c>
      <c r="C800" s="28" t="s">
        <v>1817</v>
      </c>
    </row>
    <row r="801" spans="1:3" hidden="1">
      <c r="A801" s="36">
        <v>817</v>
      </c>
      <c r="B801" s="40" t="s">
        <v>1818</v>
      </c>
      <c r="C801" s="28" t="s">
        <v>1819</v>
      </c>
    </row>
    <row r="802" spans="1:3" hidden="1">
      <c r="A802" s="36">
        <v>818</v>
      </c>
      <c r="B802" s="40" t="s">
        <v>1820</v>
      </c>
      <c r="C802" s="28" t="s">
        <v>1821</v>
      </c>
    </row>
    <row r="803" spans="1:3" hidden="1">
      <c r="A803" s="36">
        <v>819</v>
      </c>
      <c r="B803" s="40" t="s">
        <v>1822</v>
      </c>
      <c r="C803" s="28" t="s">
        <v>1823</v>
      </c>
    </row>
    <row r="804" spans="1:3" hidden="1">
      <c r="A804" s="36">
        <v>820</v>
      </c>
      <c r="B804" s="40" t="s">
        <v>1824</v>
      </c>
      <c r="C804" s="28" t="s">
        <v>1825</v>
      </c>
    </row>
    <row r="805" spans="1:3" hidden="1">
      <c r="A805" s="37">
        <v>821</v>
      </c>
      <c r="B805" s="41" t="s">
        <v>1826</v>
      </c>
      <c r="C805" s="27" t="s">
        <v>1827</v>
      </c>
    </row>
    <row r="806" spans="1:3" hidden="1">
      <c r="A806" s="37">
        <v>822</v>
      </c>
      <c r="B806" s="41" t="s">
        <v>396</v>
      </c>
      <c r="C806" s="27" t="s">
        <v>1828</v>
      </c>
    </row>
    <row r="807" spans="1:3" hidden="1">
      <c r="A807" s="36">
        <v>823</v>
      </c>
      <c r="B807" s="40" t="s">
        <v>1829</v>
      </c>
      <c r="C807" s="28" t="s">
        <v>1830</v>
      </c>
    </row>
    <row r="808" spans="1:3" hidden="1">
      <c r="A808" s="36">
        <v>824</v>
      </c>
      <c r="B808" s="40" t="s">
        <v>1831</v>
      </c>
      <c r="C808" s="28" t="s">
        <v>1832</v>
      </c>
    </row>
    <row r="809" spans="1:3" hidden="1">
      <c r="A809" s="36">
        <v>825</v>
      </c>
      <c r="B809" s="40" t="s">
        <v>1833</v>
      </c>
      <c r="C809" s="28" t="s">
        <v>1834</v>
      </c>
    </row>
    <row r="810" spans="1:3" hidden="1">
      <c r="A810" s="36">
        <v>826</v>
      </c>
      <c r="B810" s="40" t="s">
        <v>1835</v>
      </c>
      <c r="C810" s="28" t="s">
        <v>1836</v>
      </c>
    </row>
    <row r="811" spans="1:3" hidden="1">
      <c r="A811" s="36">
        <v>827</v>
      </c>
      <c r="B811" s="40" t="s">
        <v>1837</v>
      </c>
      <c r="C811" s="28" t="s">
        <v>205</v>
      </c>
    </row>
    <row r="812" spans="1:3" hidden="1">
      <c r="A812" s="36">
        <v>828</v>
      </c>
      <c r="B812" s="40" t="s">
        <v>1838</v>
      </c>
      <c r="C812" s="28" t="s">
        <v>1839</v>
      </c>
    </row>
    <row r="813" spans="1:3" hidden="1">
      <c r="A813" s="36">
        <v>829</v>
      </c>
      <c r="B813" s="40" t="s">
        <v>1840</v>
      </c>
      <c r="C813" s="28" t="s">
        <v>1841</v>
      </c>
    </row>
    <row r="814" spans="1:3" hidden="1">
      <c r="A814" s="36">
        <v>830</v>
      </c>
      <c r="B814" s="40" t="s">
        <v>1842</v>
      </c>
      <c r="C814" s="28" t="s">
        <v>1843</v>
      </c>
    </row>
    <row r="815" spans="1:3" hidden="1">
      <c r="A815" s="36">
        <v>831</v>
      </c>
      <c r="B815" s="40" t="s">
        <v>1844</v>
      </c>
      <c r="C815" s="28" t="s">
        <v>1845</v>
      </c>
    </row>
    <row r="816" spans="1:3" hidden="1">
      <c r="A816" s="36">
        <v>832</v>
      </c>
      <c r="B816" s="40" t="s">
        <v>1846</v>
      </c>
      <c r="C816" s="28" t="s">
        <v>1847</v>
      </c>
    </row>
    <row r="817" spans="1:3" hidden="1">
      <c r="A817" s="36">
        <v>833</v>
      </c>
      <c r="B817" s="40" t="s">
        <v>1848</v>
      </c>
      <c r="C817" s="28" t="s">
        <v>1849</v>
      </c>
    </row>
    <row r="818" spans="1:3" hidden="1">
      <c r="A818" s="36">
        <v>834</v>
      </c>
      <c r="B818" s="40" t="s">
        <v>1850</v>
      </c>
      <c r="C818" s="28" t="s">
        <v>1851</v>
      </c>
    </row>
    <row r="819" spans="1:3" hidden="1">
      <c r="A819" s="36">
        <v>835</v>
      </c>
      <c r="B819" s="40" t="s">
        <v>1852</v>
      </c>
      <c r="C819" s="28" t="s">
        <v>1853</v>
      </c>
    </row>
    <row r="820" spans="1:3" hidden="1">
      <c r="A820" s="36">
        <v>836</v>
      </c>
      <c r="B820" s="40" t="s">
        <v>1854</v>
      </c>
      <c r="C820" s="28" t="s">
        <v>1855</v>
      </c>
    </row>
    <row r="821" spans="1:3" hidden="1">
      <c r="A821" s="36">
        <v>837</v>
      </c>
      <c r="B821" s="40" t="s">
        <v>1856</v>
      </c>
      <c r="C821" s="28" t="s">
        <v>1857</v>
      </c>
    </row>
    <row r="822" spans="1:3" hidden="1">
      <c r="A822" s="36">
        <v>838</v>
      </c>
      <c r="B822" s="40" t="s">
        <v>1858</v>
      </c>
      <c r="C822" s="28" t="s">
        <v>1859</v>
      </c>
    </row>
    <row r="823" spans="1:3" hidden="1">
      <c r="A823" s="36">
        <v>839</v>
      </c>
      <c r="B823" s="40" t="s">
        <v>1860</v>
      </c>
      <c r="C823" s="28" t="s">
        <v>1861</v>
      </c>
    </row>
    <row r="824" spans="1:3" hidden="1">
      <c r="A824" s="36">
        <v>840</v>
      </c>
      <c r="B824" s="40" t="s">
        <v>1862</v>
      </c>
      <c r="C824" s="28" t="s">
        <v>1863</v>
      </c>
    </row>
    <row r="825" spans="1:3" hidden="1">
      <c r="A825" s="36">
        <v>841</v>
      </c>
      <c r="B825" s="40" t="s">
        <v>1864</v>
      </c>
      <c r="C825" s="28" t="s">
        <v>1865</v>
      </c>
    </row>
    <row r="826" spans="1:3" hidden="1">
      <c r="A826" s="36">
        <v>842</v>
      </c>
      <c r="B826" s="40" t="s">
        <v>1866</v>
      </c>
      <c r="C826" s="28" t="s">
        <v>1867</v>
      </c>
    </row>
    <row r="827" spans="1:3" hidden="1">
      <c r="A827" s="36">
        <v>843</v>
      </c>
      <c r="B827" s="40" t="s">
        <v>1868</v>
      </c>
      <c r="C827" s="28" t="s">
        <v>1869</v>
      </c>
    </row>
    <row r="828" spans="1:3" hidden="1">
      <c r="A828" s="37">
        <v>844</v>
      </c>
      <c r="B828" s="41" t="s">
        <v>1870</v>
      </c>
      <c r="C828" s="27" t="s">
        <v>1871</v>
      </c>
    </row>
    <row r="829" spans="1:3" hidden="1">
      <c r="A829" s="37">
        <v>845</v>
      </c>
      <c r="B829" s="41" t="s">
        <v>1872</v>
      </c>
      <c r="C829" s="27" t="s">
        <v>1873</v>
      </c>
    </row>
    <row r="830" spans="1:3" hidden="1">
      <c r="A830" s="36">
        <v>846</v>
      </c>
      <c r="B830" s="40" t="s">
        <v>1874</v>
      </c>
      <c r="C830" s="28" t="s">
        <v>1875</v>
      </c>
    </row>
    <row r="831" spans="1:3" hidden="1">
      <c r="A831" s="36">
        <v>847</v>
      </c>
      <c r="B831" s="40" t="s">
        <v>1876</v>
      </c>
      <c r="C831" s="28" t="s">
        <v>1877</v>
      </c>
    </row>
    <row r="832" spans="1:3" hidden="1">
      <c r="A832" s="36">
        <v>848</v>
      </c>
      <c r="B832" s="40" t="s">
        <v>1878</v>
      </c>
      <c r="C832" s="28" t="s">
        <v>1879</v>
      </c>
    </row>
    <row r="833" spans="1:3" hidden="1">
      <c r="A833" s="37">
        <v>849</v>
      </c>
      <c r="B833" s="41" t="s">
        <v>1880</v>
      </c>
      <c r="C833" s="27" t="s">
        <v>1881</v>
      </c>
    </row>
    <row r="834" spans="1:3" hidden="1">
      <c r="A834" s="36">
        <v>850</v>
      </c>
      <c r="B834" s="40" t="s">
        <v>1882</v>
      </c>
      <c r="C834" s="28" t="s">
        <v>1883</v>
      </c>
    </row>
    <row r="835" spans="1:3" hidden="1">
      <c r="A835" s="36">
        <v>851</v>
      </c>
      <c r="B835" s="40" t="s">
        <v>1884</v>
      </c>
      <c r="C835" s="28" t="s">
        <v>1885</v>
      </c>
    </row>
    <row r="836" spans="1:3" hidden="1">
      <c r="A836" s="36">
        <v>852</v>
      </c>
      <c r="B836" s="40" t="s">
        <v>1886</v>
      </c>
      <c r="C836" s="28" t="s">
        <v>1887</v>
      </c>
    </row>
    <row r="837" spans="1:3" hidden="1">
      <c r="A837" s="36">
        <v>853</v>
      </c>
      <c r="B837" s="40" t="s">
        <v>1888</v>
      </c>
      <c r="C837" s="28" t="s">
        <v>1889</v>
      </c>
    </row>
    <row r="838" spans="1:3" hidden="1">
      <c r="A838" s="36">
        <v>854</v>
      </c>
      <c r="B838" s="40" t="s">
        <v>1890</v>
      </c>
      <c r="C838" s="28" t="s">
        <v>1891</v>
      </c>
    </row>
    <row r="839" spans="1:3" hidden="1">
      <c r="A839" s="37">
        <v>855</v>
      </c>
      <c r="B839" s="41" t="s">
        <v>1892</v>
      </c>
      <c r="C839" s="27" t="s">
        <v>1893</v>
      </c>
    </row>
    <row r="840" spans="1:3" hidden="1">
      <c r="A840" s="36">
        <v>856</v>
      </c>
      <c r="B840" s="40" t="s">
        <v>1894</v>
      </c>
      <c r="C840" s="28" t="s">
        <v>1895</v>
      </c>
    </row>
    <row r="841" spans="1:3" hidden="1">
      <c r="A841" s="36">
        <v>857</v>
      </c>
      <c r="B841" s="40" t="s">
        <v>1896</v>
      </c>
      <c r="C841" s="28" t="s">
        <v>1897</v>
      </c>
    </row>
    <row r="842" spans="1:3" hidden="1">
      <c r="A842" s="37">
        <v>858</v>
      </c>
      <c r="B842" s="41" t="s">
        <v>1898</v>
      </c>
      <c r="C842" s="27" t="s">
        <v>1899</v>
      </c>
    </row>
    <row r="843" spans="1:3" hidden="1">
      <c r="A843" s="36">
        <v>859</v>
      </c>
      <c r="B843" s="40" t="s">
        <v>1900</v>
      </c>
      <c r="C843" s="28" t="s">
        <v>1901</v>
      </c>
    </row>
    <row r="844" spans="1:3" hidden="1">
      <c r="A844" s="36">
        <v>860</v>
      </c>
      <c r="B844" s="40" t="s">
        <v>1902</v>
      </c>
      <c r="C844" s="28" t="s">
        <v>1903</v>
      </c>
    </row>
    <row r="845" spans="1:3" hidden="1">
      <c r="A845" s="36">
        <v>861</v>
      </c>
      <c r="B845" s="40" t="s">
        <v>1904</v>
      </c>
      <c r="C845" s="28" t="s">
        <v>1905</v>
      </c>
    </row>
    <row r="846" spans="1:3" hidden="1">
      <c r="A846" s="36">
        <v>862</v>
      </c>
      <c r="B846" s="40" t="s">
        <v>1906</v>
      </c>
      <c r="C846" s="28" t="s">
        <v>1907</v>
      </c>
    </row>
    <row r="847" spans="1:3" hidden="1">
      <c r="A847" s="36">
        <v>863</v>
      </c>
      <c r="B847" s="40" t="s">
        <v>1908</v>
      </c>
      <c r="C847" s="28" t="s">
        <v>1909</v>
      </c>
    </row>
    <row r="848" spans="1:3" hidden="1">
      <c r="A848" s="36">
        <v>864</v>
      </c>
      <c r="B848" s="40" t="s">
        <v>1910</v>
      </c>
      <c r="C848" s="28" t="s">
        <v>1911</v>
      </c>
    </row>
    <row r="849" spans="1:3" hidden="1">
      <c r="A849" s="37">
        <v>865</v>
      </c>
      <c r="B849" s="41" t="s">
        <v>416</v>
      </c>
      <c r="C849" s="27" t="s">
        <v>1912</v>
      </c>
    </row>
    <row r="850" spans="1:3" hidden="1">
      <c r="A850" s="36">
        <v>866</v>
      </c>
      <c r="B850" s="40" t="s">
        <v>1913</v>
      </c>
      <c r="C850" s="28" t="s">
        <v>1914</v>
      </c>
    </row>
    <row r="851" spans="1:3" hidden="1">
      <c r="A851" s="36">
        <v>867</v>
      </c>
      <c r="B851" s="40" t="s">
        <v>1915</v>
      </c>
      <c r="C851" s="28" t="s">
        <v>1916</v>
      </c>
    </row>
    <row r="852" spans="1:3" hidden="1">
      <c r="A852" s="36">
        <v>868</v>
      </c>
      <c r="B852" s="40" t="s">
        <v>1917</v>
      </c>
      <c r="C852" s="28" t="s">
        <v>1918</v>
      </c>
    </row>
    <row r="853" spans="1:3" hidden="1">
      <c r="A853" s="36">
        <v>869</v>
      </c>
      <c r="B853" s="40" t="s">
        <v>1919</v>
      </c>
      <c r="C853" s="28" t="s">
        <v>1920</v>
      </c>
    </row>
    <row r="854" spans="1:3" hidden="1">
      <c r="A854" s="36">
        <v>870</v>
      </c>
      <c r="B854" s="40" t="s">
        <v>1921</v>
      </c>
      <c r="C854" s="28" t="s">
        <v>1922</v>
      </c>
    </row>
    <row r="855" spans="1:3" hidden="1">
      <c r="A855" s="36">
        <v>871</v>
      </c>
      <c r="B855" s="40" t="s">
        <v>1923</v>
      </c>
      <c r="C855" s="28" t="s">
        <v>1924</v>
      </c>
    </row>
    <row r="856" spans="1:3" hidden="1">
      <c r="A856" s="36">
        <v>872</v>
      </c>
      <c r="B856" s="40" t="s">
        <v>1925</v>
      </c>
      <c r="C856" s="28" t="s">
        <v>1926</v>
      </c>
    </row>
    <row r="857" spans="1:3" hidden="1">
      <c r="A857" s="36">
        <v>874</v>
      </c>
      <c r="B857" s="40" t="s">
        <v>1927</v>
      </c>
      <c r="C857" s="28" t="s">
        <v>1928</v>
      </c>
    </row>
    <row r="858" spans="1:3" hidden="1">
      <c r="A858" s="36">
        <v>876</v>
      </c>
      <c r="B858" s="40" t="s">
        <v>1929</v>
      </c>
      <c r="C858" s="28" t="s">
        <v>1930</v>
      </c>
    </row>
    <row r="859" spans="1:3" hidden="1">
      <c r="A859" s="37">
        <v>877</v>
      </c>
      <c r="B859" s="41" t="s">
        <v>384</v>
      </c>
      <c r="C859" s="27" t="s">
        <v>1931</v>
      </c>
    </row>
    <row r="860" spans="1:3" hidden="1">
      <c r="A860" s="36">
        <v>878</v>
      </c>
      <c r="B860" s="40" t="s">
        <v>1932</v>
      </c>
      <c r="C860" s="28" t="s">
        <v>1933</v>
      </c>
    </row>
    <row r="861" spans="1:3" hidden="1">
      <c r="A861" s="36">
        <v>879</v>
      </c>
      <c r="B861" s="40" t="s">
        <v>1934</v>
      </c>
      <c r="C861" s="28" t="s">
        <v>1935</v>
      </c>
    </row>
    <row r="862" spans="1:3" hidden="1">
      <c r="A862" s="36">
        <v>880</v>
      </c>
      <c r="B862" s="40" t="s">
        <v>1936</v>
      </c>
      <c r="C862" s="28" t="s">
        <v>1937</v>
      </c>
    </row>
    <row r="863" spans="1:3" hidden="1">
      <c r="A863" s="36">
        <v>881</v>
      </c>
      <c r="B863" s="40" t="s">
        <v>1938</v>
      </c>
      <c r="C863" s="28" t="s">
        <v>1939</v>
      </c>
    </row>
    <row r="864" spans="1:3" hidden="1">
      <c r="A864" s="36">
        <v>882</v>
      </c>
      <c r="B864" s="40" t="s">
        <v>1940</v>
      </c>
      <c r="C864" s="28" t="s">
        <v>1941</v>
      </c>
    </row>
    <row r="865" spans="1:3" hidden="1">
      <c r="A865" s="36">
        <v>883</v>
      </c>
      <c r="B865" s="40" t="s">
        <v>1942</v>
      </c>
      <c r="C865" s="28" t="s">
        <v>1943</v>
      </c>
    </row>
    <row r="866" spans="1:3" hidden="1">
      <c r="A866" s="36">
        <v>884</v>
      </c>
      <c r="B866" s="40" t="s">
        <v>1944</v>
      </c>
      <c r="C866" s="28" t="s">
        <v>1945</v>
      </c>
    </row>
    <row r="867" spans="1:3" hidden="1">
      <c r="A867" s="36">
        <v>885</v>
      </c>
      <c r="B867" s="40" t="s">
        <v>1946</v>
      </c>
      <c r="C867" s="28" t="s">
        <v>1947</v>
      </c>
    </row>
    <row r="868" spans="1:3" hidden="1">
      <c r="A868" s="36">
        <v>886</v>
      </c>
      <c r="B868" s="40" t="s">
        <v>1948</v>
      </c>
      <c r="C868" s="28" t="s">
        <v>1949</v>
      </c>
    </row>
    <row r="869" spans="1:3" hidden="1">
      <c r="A869" s="36">
        <v>887</v>
      </c>
      <c r="B869" s="40" t="s">
        <v>1950</v>
      </c>
      <c r="C869" s="28" t="s">
        <v>1951</v>
      </c>
    </row>
    <row r="870" spans="1:3" hidden="1">
      <c r="A870" s="36">
        <v>888</v>
      </c>
      <c r="B870" s="40" t="s">
        <v>1952</v>
      </c>
      <c r="C870" s="28" t="s">
        <v>1953</v>
      </c>
    </row>
    <row r="871" spans="1:3" hidden="1">
      <c r="A871" s="36">
        <v>889</v>
      </c>
      <c r="B871" s="40" t="s">
        <v>1954</v>
      </c>
      <c r="C871" s="28" t="s">
        <v>1955</v>
      </c>
    </row>
    <row r="872" spans="1:3" hidden="1">
      <c r="A872" s="36">
        <v>890</v>
      </c>
      <c r="B872" s="40" t="s">
        <v>1956</v>
      </c>
      <c r="C872" s="28" t="s">
        <v>1957</v>
      </c>
    </row>
    <row r="873" spans="1:3" hidden="1">
      <c r="A873" s="36">
        <v>891</v>
      </c>
      <c r="B873" s="40" t="s">
        <v>1958</v>
      </c>
      <c r="C873" s="28" t="s">
        <v>1959</v>
      </c>
    </row>
    <row r="874" spans="1:3" hidden="1">
      <c r="A874" s="36">
        <v>892</v>
      </c>
      <c r="B874" s="40" t="s">
        <v>1960</v>
      </c>
      <c r="C874" s="28" t="s">
        <v>1961</v>
      </c>
    </row>
    <row r="875" spans="1:3" hidden="1">
      <c r="A875" s="36">
        <v>893</v>
      </c>
      <c r="B875" s="40" t="s">
        <v>1962</v>
      </c>
      <c r="C875" s="28" t="s">
        <v>1963</v>
      </c>
    </row>
    <row r="876" spans="1:3" hidden="1">
      <c r="A876" s="36">
        <v>894</v>
      </c>
      <c r="B876" s="40" t="s">
        <v>1964</v>
      </c>
      <c r="C876" s="28" t="s">
        <v>1965</v>
      </c>
    </row>
    <row r="877" spans="1:3" hidden="1">
      <c r="A877" s="36">
        <v>895</v>
      </c>
      <c r="B877" s="40" t="s">
        <v>1966</v>
      </c>
      <c r="C877" s="28" t="s">
        <v>1967</v>
      </c>
    </row>
    <row r="878" spans="1:3" hidden="1">
      <c r="A878" s="36">
        <v>896</v>
      </c>
      <c r="B878" s="40" t="s">
        <v>1968</v>
      </c>
      <c r="C878" s="28" t="s">
        <v>1969</v>
      </c>
    </row>
    <row r="879" spans="1:3" hidden="1">
      <c r="A879" s="36">
        <v>897</v>
      </c>
      <c r="B879" s="40" t="s">
        <v>1970</v>
      </c>
      <c r="C879" s="28" t="s">
        <v>1971</v>
      </c>
    </row>
    <row r="880" spans="1:3" hidden="1">
      <c r="A880" s="36">
        <v>898</v>
      </c>
      <c r="B880" s="40" t="s">
        <v>1972</v>
      </c>
      <c r="C880" s="28" t="s">
        <v>1973</v>
      </c>
    </row>
    <row r="881" spans="1:3" hidden="1">
      <c r="A881" s="36">
        <v>899</v>
      </c>
      <c r="B881" s="40" t="s">
        <v>1974</v>
      </c>
      <c r="C881" s="28" t="s">
        <v>1975</v>
      </c>
    </row>
    <row r="882" spans="1:3" hidden="1">
      <c r="A882" s="36">
        <v>900</v>
      </c>
      <c r="B882" s="40" t="s">
        <v>1976</v>
      </c>
      <c r="C882" s="28" t="s">
        <v>1977</v>
      </c>
    </row>
    <row r="883" spans="1:3" hidden="1">
      <c r="A883" s="36">
        <v>901</v>
      </c>
      <c r="B883" s="40" t="s">
        <v>1978</v>
      </c>
      <c r="C883" s="28" t="s">
        <v>1979</v>
      </c>
    </row>
    <row r="884" spans="1:3" hidden="1">
      <c r="A884" s="36">
        <v>902</v>
      </c>
      <c r="B884" s="40" t="s">
        <v>1980</v>
      </c>
      <c r="C884" s="28" t="s">
        <v>1981</v>
      </c>
    </row>
    <row r="885" spans="1:3" hidden="1">
      <c r="A885" s="36">
        <v>903</v>
      </c>
      <c r="B885" s="40" t="s">
        <v>1982</v>
      </c>
      <c r="C885" s="28" t="s">
        <v>1983</v>
      </c>
    </row>
    <row r="886" spans="1:3" hidden="1">
      <c r="A886" s="36">
        <v>904</v>
      </c>
      <c r="B886" s="40" t="s">
        <v>1984</v>
      </c>
      <c r="C886" s="28" t="s">
        <v>1985</v>
      </c>
    </row>
    <row r="887" spans="1:3" hidden="1">
      <c r="A887" s="36">
        <v>905</v>
      </c>
      <c r="B887" s="40" t="s">
        <v>1986</v>
      </c>
      <c r="C887" s="28" t="s">
        <v>1987</v>
      </c>
    </row>
    <row r="888" spans="1:3" hidden="1">
      <c r="A888" s="36">
        <v>906</v>
      </c>
      <c r="B888" s="40" t="s">
        <v>1988</v>
      </c>
      <c r="C888" s="28" t="s">
        <v>1989</v>
      </c>
    </row>
    <row r="889" spans="1:3" hidden="1">
      <c r="A889" s="36">
        <v>907</v>
      </c>
      <c r="B889" s="40" t="s">
        <v>1990</v>
      </c>
      <c r="C889" s="28" t="s">
        <v>1991</v>
      </c>
    </row>
    <row r="890" spans="1:3" hidden="1">
      <c r="A890" s="36">
        <v>908</v>
      </c>
      <c r="B890" s="40" t="s">
        <v>1992</v>
      </c>
      <c r="C890" s="28" t="s">
        <v>1993</v>
      </c>
    </row>
    <row r="891" spans="1:3" hidden="1">
      <c r="A891" s="36">
        <v>909</v>
      </c>
      <c r="B891" s="40" t="s">
        <v>1994</v>
      </c>
      <c r="C891" s="28" t="s">
        <v>1995</v>
      </c>
    </row>
    <row r="892" spans="1:3" hidden="1">
      <c r="A892" s="36">
        <v>910</v>
      </c>
      <c r="B892" s="40" t="s">
        <v>1996</v>
      </c>
      <c r="C892" s="28" t="s">
        <v>1997</v>
      </c>
    </row>
    <row r="893" spans="1:3" hidden="1">
      <c r="A893" s="36">
        <v>911</v>
      </c>
      <c r="B893" s="40" t="s">
        <v>1998</v>
      </c>
      <c r="C893" s="28" t="s">
        <v>1999</v>
      </c>
    </row>
    <row r="894" spans="1:3" hidden="1">
      <c r="A894" s="36">
        <v>912</v>
      </c>
      <c r="B894" s="40" t="s">
        <v>2000</v>
      </c>
      <c r="C894" s="28" t="s">
        <v>2001</v>
      </c>
    </row>
    <row r="895" spans="1:3" hidden="1">
      <c r="A895" s="36">
        <v>913</v>
      </c>
      <c r="B895" s="40" t="s">
        <v>2002</v>
      </c>
      <c r="C895" s="28" t="s">
        <v>2003</v>
      </c>
    </row>
    <row r="896" spans="1:3" hidden="1">
      <c r="A896" s="36">
        <v>914</v>
      </c>
      <c r="B896" s="40" t="s">
        <v>2004</v>
      </c>
      <c r="C896" s="28" t="s">
        <v>2005</v>
      </c>
    </row>
    <row r="897" spans="1:3" hidden="1">
      <c r="A897" s="36">
        <v>915</v>
      </c>
      <c r="B897" s="40" t="s">
        <v>2006</v>
      </c>
      <c r="C897" s="28" t="s">
        <v>2007</v>
      </c>
    </row>
    <row r="898" spans="1:3" hidden="1">
      <c r="A898" s="36">
        <v>916</v>
      </c>
      <c r="B898" s="40" t="s">
        <v>2008</v>
      </c>
      <c r="C898" s="28" t="s">
        <v>2009</v>
      </c>
    </row>
    <row r="899" spans="1:3" hidden="1">
      <c r="A899" s="36">
        <v>917</v>
      </c>
      <c r="B899" s="40" t="s">
        <v>2010</v>
      </c>
      <c r="C899" s="28" t="s">
        <v>2011</v>
      </c>
    </row>
    <row r="900" spans="1:3" hidden="1">
      <c r="A900" s="36">
        <v>918</v>
      </c>
      <c r="B900" s="40" t="s">
        <v>2012</v>
      </c>
      <c r="C900" s="28" t="s">
        <v>2013</v>
      </c>
    </row>
    <row r="901" spans="1:3" hidden="1">
      <c r="A901" s="36">
        <v>919</v>
      </c>
      <c r="B901" s="40" t="s">
        <v>2014</v>
      </c>
      <c r="C901" s="28" t="s">
        <v>2015</v>
      </c>
    </row>
    <row r="902" spans="1:3" hidden="1">
      <c r="A902" s="36">
        <v>920</v>
      </c>
      <c r="B902" s="40" t="s">
        <v>2016</v>
      </c>
      <c r="C902" s="28" t="s">
        <v>2017</v>
      </c>
    </row>
    <row r="903" spans="1:3" hidden="1">
      <c r="A903" s="36">
        <v>921</v>
      </c>
      <c r="B903" s="40" t="s">
        <v>2018</v>
      </c>
      <c r="C903" s="28" t="s">
        <v>2019</v>
      </c>
    </row>
    <row r="904" spans="1:3" hidden="1">
      <c r="A904" s="36">
        <v>922</v>
      </c>
      <c r="B904" s="40" t="s">
        <v>2020</v>
      </c>
      <c r="C904" s="28" t="s">
        <v>2021</v>
      </c>
    </row>
    <row r="905" spans="1:3" hidden="1">
      <c r="A905" s="36">
        <v>923</v>
      </c>
      <c r="B905" s="40" t="s">
        <v>2022</v>
      </c>
      <c r="C905" s="28" t="s">
        <v>235</v>
      </c>
    </row>
    <row r="906" spans="1:3" hidden="1">
      <c r="A906" s="36">
        <v>924</v>
      </c>
      <c r="B906" s="40" t="s">
        <v>2023</v>
      </c>
      <c r="C906" s="28" t="s">
        <v>2024</v>
      </c>
    </row>
    <row r="907" spans="1:3" hidden="1">
      <c r="A907" s="36">
        <v>925</v>
      </c>
      <c r="B907" s="40" t="s">
        <v>2025</v>
      </c>
      <c r="C907" s="28" t="s">
        <v>2026</v>
      </c>
    </row>
    <row r="908" spans="1:3" hidden="1">
      <c r="A908" s="36">
        <v>926</v>
      </c>
      <c r="B908" s="40" t="s">
        <v>2027</v>
      </c>
      <c r="C908" s="28" t="s">
        <v>2028</v>
      </c>
    </row>
    <row r="909" spans="1:3" hidden="1">
      <c r="A909" s="36">
        <v>927</v>
      </c>
      <c r="B909" s="40" t="s">
        <v>2029</v>
      </c>
      <c r="C909" s="28" t="s">
        <v>2030</v>
      </c>
    </row>
    <row r="910" spans="1:3" hidden="1">
      <c r="A910" s="36">
        <v>928</v>
      </c>
      <c r="B910" s="40" t="s">
        <v>2031</v>
      </c>
      <c r="C910" s="28" t="s">
        <v>2032</v>
      </c>
    </row>
    <row r="911" spans="1:3" hidden="1">
      <c r="A911" s="36">
        <v>929</v>
      </c>
      <c r="B911" s="40" t="s">
        <v>2033</v>
      </c>
      <c r="C911" s="28" t="s">
        <v>2034</v>
      </c>
    </row>
    <row r="912" spans="1:3" hidden="1">
      <c r="A912" s="36">
        <v>930</v>
      </c>
      <c r="B912" s="40" t="s">
        <v>2035</v>
      </c>
      <c r="C912" s="28" t="s">
        <v>2036</v>
      </c>
    </row>
    <row r="913" spans="1:3" hidden="1">
      <c r="A913" s="36">
        <v>931</v>
      </c>
      <c r="B913" s="40" t="s">
        <v>2037</v>
      </c>
      <c r="C913" s="28" t="s">
        <v>2038</v>
      </c>
    </row>
    <row r="914" spans="1:3" hidden="1">
      <c r="A914" s="36">
        <v>932</v>
      </c>
      <c r="B914" s="40" t="s">
        <v>2039</v>
      </c>
      <c r="C914" s="28" t="s">
        <v>2040</v>
      </c>
    </row>
    <row r="915" spans="1:3" hidden="1">
      <c r="A915" s="36">
        <v>933</v>
      </c>
      <c r="B915" s="40" t="s">
        <v>2041</v>
      </c>
      <c r="C915" s="28" t="s">
        <v>2042</v>
      </c>
    </row>
    <row r="916" spans="1:3" hidden="1">
      <c r="A916" s="36">
        <v>934</v>
      </c>
      <c r="B916" s="40" t="s">
        <v>2043</v>
      </c>
      <c r="C916" s="28" t="s">
        <v>2044</v>
      </c>
    </row>
    <row r="917" spans="1:3" hidden="1">
      <c r="A917" s="36">
        <v>935</v>
      </c>
      <c r="B917" s="40" t="s">
        <v>2045</v>
      </c>
      <c r="C917" s="28" t="s">
        <v>2046</v>
      </c>
    </row>
    <row r="918" spans="1:3" hidden="1">
      <c r="A918" s="36">
        <v>936</v>
      </c>
      <c r="B918" s="40" t="s">
        <v>2047</v>
      </c>
      <c r="C918" s="28" t="s">
        <v>2048</v>
      </c>
    </row>
    <row r="919" spans="1:3" hidden="1">
      <c r="A919" s="36">
        <v>937</v>
      </c>
      <c r="B919" s="40" t="s">
        <v>2049</v>
      </c>
      <c r="C919" s="28" t="s">
        <v>2050</v>
      </c>
    </row>
    <row r="920" spans="1:3" hidden="1">
      <c r="A920" s="36">
        <v>938</v>
      </c>
      <c r="B920" s="40" t="s">
        <v>2051</v>
      </c>
      <c r="C920" s="28" t="s">
        <v>2052</v>
      </c>
    </row>
    <row r="921" spans="1:3" hidden="1">
      <c r="A921" s="36">
        <v>939</v>
      </c>
      <c r="B921" s="40" t="s">
        <v>2053</v>
      </c>
      <c r="C921" s="28" t="s">
        <v>2054</v>
      </c>
    </row>
    <row r="922" spans="1:3" hidden="1">
      <c r="A922" s="36">
        <v>940</v>
      </c>
      <c r="B922" s="40" t="s">
        <v>2055</v>
      </c>
      <c r="C922" s="28" t="s">
        <v>2056</v>
      </c>
    </row>
    <row r="923" spans="1:3" hidden="1">
      <c r="A923" s="36">
        <v>941</v>
      </c>
      <c r="B923" s="40" t="s">
        <v>2057</v>
      </c>
      <c r="C923" s="28" t="s">
        <v>2058</v>
      </c>
    </row>
    <row r="924" spans="1:3" hidden="1">
      <c r="A924" s="36">
        <v>942</v>
      </c>
      <c r="B924" s="40" t="s">
        <v>2059</v>
      </c>
      <c r="C924" s="28" t="s">
        <v>2060</v>
      </c>
    </row>
    <row r="925" spans="1:3" hidden="1">
      <c r="A925" s="36">
        <v>943</v>
      </c>
      <c r="B925" s="40" t="s">
        <v>2061</v>
      </c>
      <c r="C925" s="28" t="s">
        <v>2062</v>
      </c>
    </row>
    <row r="926" spans="1:3" hidden="1">
      <c r="A926" s="36">
        <v>944</v>
      </c>
      <c r="B926" s="40" t="s">
        <v>2063</v>
      </c>
      <c r="C926" s="28" t="s">
        <v>2064</v>
      </c>
    </row>
    <row r="927" spans="1:3" hidden="1">
      <c r="A927" s="36">
        <v>945</v>
      </c>
      <c r="B927" s="40" t="s">
        <v>2065</v>
      </c>
      <c r="C927" s="28" t="s">
        <v>2066</v>
      </c>
    </row>
    <row r="928" spans="1:3" hidden="1">
      <c r="A928" s="37">
        <v>946</v>
      </c>
      <c r="B928" s="41" t="s">
        <v>2067</v>
      </c>
      <c r="C928" s="27" t="s">
        <v>2068</v>
      </c>
    </row>
    <row r="929" spans="1:3" hidden="1">
      <c r="A929" s="36">
        <v>947</v>
      </c>
      <c r="B929" s="40" t="s">
        <v>2069</v>
      </c>
      <c r="C929" s="28" t="s">
        <v>2070</v>
      </c>
    </row>
    <row r="930" spans="1:3" hidden="1">
      <c r="A930" s="36">
        <v>948</v>
      </c>
      <c r="B930" s="40" t="s">
        <v>2071</v>
      </c>
      <c r="C930" s="28" t="s">
        <v>2072</v>
      </c>
    </row>
    <row r="931" spans="1:3" hidden="1">
      <c r="A931" s="36">
        <v>949</v>
      </c>
      <c r="B931" s="40" t="s">
        <v>2073</v>
      </c>
      <c r="C931" s="28" t="s">
        <v>2074</v>
      </c>
    </row>
    <row r="932" spans="1:3" hidden="1">
      <c r="A932" s="36">
        <v>950</v>
      </c>
      <c r="B932" s="40" t="s">
        <v>2075</v>
      </c>
      <c r="C932" s="28" t="s">
        <v>2076</v>
      </c>
    </row>
    <row r="933" spans="1:3" hidden="1">
      <c r="A933" s="36">
        <v>951</v>
      </c>
      <c r="B933" s="40" t="s">
        <v>2077</v>
      </c>
      <c r="C933" s="28" t="s">
        <v>2078</v>
      </c>
    </row>
    <row r="934" spans="1:3" hidden="1">
      <c r="A934" s="36">
        <v>952</v>
      </c>
      <c r="B934" s="40" t="s">
        <v>2079</v>
      </c>
      <c r="C934" s="28" t="s">
        <v>2080</v>
      </c>
    </row>
    <row r="935" spans="1:3" hidden="1">
      <c r="A935" s="36">
        <v>953</v>
      </c>
      <c r="B935" s="40" t="s">
        <v>2081</v>
      </c>
      <c r="C935" s="28" t="s">
        <v>2082</v>
      </c>
    </row>
    <row r="936" spans="1:3" hidden="1">
      <c r="A936" s="36">
        <v>954</v>
      </c>
      <c r="B936" s="40" t="s">
        <v>127</v>
      </c>
      <c r="C936" s="28" t="s">
        <v>128</v>
      </c>
    </row>
    <row r="937" spans="1:3" hidden="1">
      <c r="A937" s="36">
        <v>955</v>
      </c>
      <c r="B937" s="40" t="s">
        <v>2083</v>
      </c>
      <c r="C937" s="28" t="s">
        <v>2084</v>
      </c>
    </row>
    <row r="938" spans="1:3" hidden="1">
      <c r="A938" s="36">
        <v>956</v>
      </c>
      <c r="B938" s="40" t="s">
        <v>2085</v>
      </c>
      <c r="C938" s="28" t="s">
        <v>2086</v>
      </c>
    </row>
    <row r="939" spans="1:3" hidden="1">
      <c r="A939" s="36">
        <v>957</v>
      </c>
      <c r="B939" s="40" t="s">
        <v>2087</v>
      </c>
      <c r="C939" s="28" t="s">
        <v>2088</v>
      </c>
    </row>
    <row r="940" spans="1:3" hidden="1">
      <c r="A940" s="37">
        <v>958</v>
      </c>
      <c r="B940" s="41" t="s">
        <v>456</v>
      </c>
      <c r="C940" s="27" t="s">
        <v>2089</v>
      </c>
    </row>
    <row r="941" spans="1:3" hidden="1">
      <c r="A941" s="36">
        <v>959</v>
      </c>
      <c r="B941" s="40" t="s">
        <v>2090</v>
      </c>
      <c r="C941" s="28" t="s">
        <v>2091</v>
      </c>
    </row>
    <row r="942" spans="1:3" hidden="1">
      <c r="A942" s="36">
        <v>960</v>
      </c>
      <c r="B942" s="40" t="s">
        <v>2092</v>
      </c>
      <c r="C942" s="28" t="s">
        <v>2093</v>
      </c>
    </row>
    <row r="943" spans="1:3" hidden="1">
      <c r="A943" s="36">
        <v>961</v>
      </c>
      <c r="B943" s="40" t="s">
        <v>2094</v>
      </c>
      <c r="C943" s="28" t="s">
        <v>2095</v>
      </c>
    </row>
    <row r="944" spans="1:3" hidden="1">
      <c r="A944" s="36">
        <v>962</v>
      </c>
      <c r="B944" s="40" t="s">
        <v>2096</v>
      </c>
      <c r="C944" s="28" t="s">
        <v>2097</v>
      </c>
    </row>
    <row r="945" spans="1:3" hidden="1">
      <c r="A945" s="36">
        <v>963</v>
      </c>
      <c r="B945" s="40" t="s">
        <v>2098</v>
      </c>
      <c r="C945" s="28" t="s">
        <v>2099</v>
      </c>
    </row>
    <row r="946" spans="1:3" hidden="1">
      <c r="A946" s="36">
        <v>964</v>
      </c>
      <c r="B946" s="40" t="s">
        <v>2100</v>
      </c>
      <c r="C946" s="28" t="s">
        <v>2101</v>
      </c>
    </row>
    <row r="947" spans="1:3" hidden="1">
      <c r="A947" s="36">
        <v>965</v>
      </c>
      <c r="B947" s="40" t="s">
        <v>2102</v>
      </c>
      <c r="C947" s="28" t="s">
        <v>2103</v>
      </c>
    </row>
    <row r="948" spans="1:3" hidden="1">
      <c r="A948" s="36">
        <v>966</v>
      </c>
      <c r="B948" s="40" t="s">
        <v>2104</v>
      </c>
      <c r="C948" s="28" t="s">
        <v>2105</v>
      </c>
    </row>
    <row r="949" spans="1:3" hidden="1">
      <c r="A949" s="36">
        <v>967</v>
      </c>
      <c r="B949" s="40" t="s">
        <v>2106</v>
      </c>
      <c r="C949" s="28" t="s">
        <v>2107</v>
      </c>
    </row>
    <row r="950" spans="1:3" hidden="1">
      <c r="A950" s="36">
        <v>968</v>
      </c>
      <c r="B950" s="40" t="s">
        <v>2108</v>
      </c>
      <c r="C950" s="28" t="s">
        <v>2109</v>
      </c>
    </row>
    <row r="951" spans="1:3" hidden="1">
      <c r="A951" s="36">
        <v>969</v>
      </c>
      <c r="B951" s="40" t="s">
        <v>2110</v>
      </c>
      <c r="C951" s="28" t="s">
        <v>2111</v>
      </c>
    </row>
    <row r="952" spans="1:3" hidden="1">
      <c r="A952" s="36">
        <v>971</v>
      </c>
      <c r="B952" s="40" t="s">
        <v>2112</v>
      </c>
      <c r="C952" s="28" t="s">
        <v>2113</v>
      </c>
    </row>
    <row r="953" spans="1:3" hidden="1">
      <c r="A953" s="36">
        <v>972</v>
      </c>
      <c r="B953" s="40" t="s">
        <v>2114</v>
      </c>
      <c r="C953" s="28" t="s">
        <v>2115</v>
      </c>
    </row>
    <row r="954" spans="1:3" hidden="1">
      <c r="A954" s="36">
        <v>974</v>
      </c>
      <c r="B954" s="40" t="s">
        <v>2116</v>
      </c>
      <c r="C954" s="28" t="s">
        <v>2117</v>
      </c>
    </row>
    <row r="955" spans="1:3" hidden="1">
      <c r="A955" s="36">
        <v>975</v>
      </c>
      <c r="B955" s="40" t="s">
        <v>2118</v>
      </c>
      <c r="C955" s="28" t="s">
        <v>2119</v>
      </c>
    </row>
    <row r="956" spans="1:3" hidden="1">
      <c r="A956" s="37">
        <v>976</v>
      </c>
      <c r="B956" s="41" t="s">
        <v>2120</v>
      </c>
      <c r="C956" s="27" t="s">
        <v>2121</v>
      </c>
    </row>
    <row r="957" spans="1:3" hidden="1">
      <c r="A957" s="36">
        <v>977</v>
      </c>
      <c r="B957" s="40" t="s">
        <v>2122</v>
      </c>
      <c r="C957" s="28" t="s">
        <v>2123</v>
      </c>
    </row>
    <row r="958" spans="1:3" hidden="1">
      <c r="A958" s="36">
        <v>978</v>
      </c>
      <c r="B958" s="40" t="s">
        <v>2124</v>
      </c>
      <c r="C958" s="28" t="s">
        <v>2125</v>
      </c>
    </row>
    <row r="959" spans="1:3" hidden="1">
      <c r="A959" s="36">
        <v>979</v>
      </c>
      <c r="B959" s="40" t="s">
        <v>2126</v>
      </c>
      <c r="C959" s="28" t="s">
        <v>2127</v>
      </c>
    </row>
    <row r="960" spans="1:3" hidden="1">
      <c r="A960" s="36">
        <v>980</v>
      </c>
      <c r="B960" s="40" t="s">
        <v>2128</v>
      </c>
      <c r="C960" s="28" t="s">
        <v>2129</v>
      </c>
    </row>
    <row r="961" spans="1:3" hidden="1">
      <c r="A961" s="36">
        <v>981</v>
      </c>
      <c r="B961" s="40" t="s">
        <v>2130</v>
      </c>
      <c r="C961" s="28" t="s">
        <v>2131</v>
      </c>
    </row>
    <row r="962" spans="1:3" hidden="1">
      <c r="A962" s="36">
        <v>982</v>
      </c>
      <c r="B962" s="40" t="s">
        <v>2132</v>
      </c>
      <c r="C962" s="28" t="s">
        <v>2133</v>
      </c>
    </row>
    <row r="963" spans="1:3" hidden="1">
      <c r="A963" s="36">
        <v>983</v>
      </c>
      <c r="B963" s="40" t="s">
        <v>2134</v>
      </c>
      <c r="C963" s="28" t="s">
        <v>2135</v>
      </c>
    </row>
    <row r="964" spans="1:3" hidden="1">
      <c r="A964" s="36">
        <v>984</v>
      </c>
      <c r="B964" s="40" t="s">
        <v>2136</v>
      </c>
      <c r="C964" s="28" t="s">
        <v>2137</v>
      </c>
    </row>
    <row r="965" spans="1:3" hidden="1">
      <c r="A965" s="36">
        <v>985</v>
      </c>
      <c r="B965" s="40" t="s">
        <v>2138</v>
      </c>
      <c r="C965" s="28" t="s">
        <v>2139</v>
      </c>
    </row>
    <row r="966" spans="1:3" hidden="1">
      <c r="A966" s="37">
        <v>986</v>
      </c>
      <c r="B966" s="41" t="s">
        <v>2140</v>
      </c>
      <c r="C966" s="27" t="s">
        <v>2141</v>
      </c>
    </row>
    <row r="967" spans="1:3" hidden="1">
      <c r="A967" s="36">
        <v>987</v>
      </c>
      <c r="B967" s="40" t="s">
        <v>2142</v>
      </c>
      <c r="C967" s="28" t="s">
        <v>2143</v>
      </c>
    </row>
    <row r="968" spans="1:3" hidden="1">
      <c r="A968" s="36">
        <v>988</v>
      </c>
      <c r="B968" s="40" t="s">
        <v>2144</v>
      </c>
      <c r="C968" s="28" t="s">
        <v>2145</v>
      </c>
    </row>
    <row r="969" spans="1:3" hidden="1">
      <c r="A969" s="36">
        <v>989</v>
      </c>
      <c r="B969" s="40" t="s">
        <v>2146</v>
      </c>
      <c r="C969" s="28" t="s">
        <v>2147</v>
      </c>
    </row>
    <row r="970" spans="1:3" hidden="1">
      <c r="A970" s="36">
        <v>990</v>
      </c>
      <c r="B970" s="40" t="s">
        <v>2148</v>
      </c>
      <c r="C970" s="28" t="s">
        <v>2149</v>
      </c>
    </row>
    <row r="971" spans="1:3" hidden="1">
      <c r="A971" s="36">
        <v>991</v>
      </c>
      <c r="B971" s="40" t="s">
        <v>2150</v>
      </c>
      <c r="C971" s="28" t="s">
        <v>2151</v>
      </c>
    </row>
    <row r="972" spans="1:3" hidden="1">
      <c r="A972" s="37">
        <v>992</v>
      </c>
      <c r="B972" s="41" t="s">
        <v>2152</v>
      </c>
      <c r="C972" s="27" t="s">
        <v>2153</v>
      </c>
    </row>
    <row r="973" spans="1:3" hidden="1">
      <c r="A973" s="36">
        <v>993</v>
      </c>
      <c r="B973" s="40" t="s">
        <v>2154</v>
      </c>
      <c r="C973" s="28" t="s">
        <v>2155</v>
      </c>
    </row>
    <row r="974" spans="1:3" hidden="1">
      <c r="A974" s="37">
        <v>994</v>
      </c>
      <c r="B974" s="41" t="s">
        <v>2156</v>
      </c>
      <c r="C974" s="27" t="s">
        <v>2157</v>
      </c>
    </row>
    <row r="975" spans="1:3" hidden="1">
      <c r="A975" s="36">
        <v>995</v>
      </c>
      <c r="B975" s="40" t="s">
        <v>2158</v>
      </c>
      <c r="C975" s="28" t="s">
        <v>2159</v>
      </c>
    </row>
    <row r="976" spans="1:3" hidden="1">
      <c r="A976" s="36">
        <v>996</v>
      </c>
      <c r="B976" s="40" t="s">
        <v>2160</v>
      </c>
      <c r="C976" s="28" t="s">
        <v>2161</v>
      </c>
    </row>
    <row r="977" spans="1:3" hidden="1">
      <c r="A977" s="36">
        <v>997</v>
      </c>
      <c r="B977" s="40" t="s">
        <v>2162</v>
      </c>
      <c r="C977" s="28" t="s">
        <v>2163</v>
      </c>
    </row>
    <row r="978" spans="1:3" hidden="1">
      <c r="A978" s="36">
        <v>998</v>
      </c>
      <c r="B978" s="40" t="s">
        <v>2164</v>
      </c>
      <c r="C978" s="28" t="s">
        <v>2165</v>
      </c>
    </row>
    <row r="979" spans="1:3" hidden="1">
      <c r="A979" s="36">
        <v>999</v>
      </c>
      <c r="B979" s="40" t="s">
        <v>2166</v>
      </c>
      <c r="C979" s="28" t="s">
        <v>2167</v>
      </c>
    </row>
    <row r="980" spans="1:3" hidden="1">
      <c r="A980" s="36">
        <v>1000</v>
      </c>
      <c r="B980" s="40" t="s">
        <v>2168</v>
      </c>
      <c r="C980" s="28" t="s">
        <v>2169</v>
      </c>
    </row>
    <row r="981" spans="1:3" hidden="1">
      <c r="A981" s="36">
        <v>1001</v>
      </c>
      <c r="B981" s="40" t="s">
        <v>2170</v>
      </c>
      <c r="C981" s="28" t="s">
        <v>2171</v>
      </c>
    </row>
    <row r="982" spans="1:3" hidden="1">
      <c r="A982" s="36">
        <v>1002</v>
      </c>
      <c r="B982" s="40" t="s">
        <v>2172</v>
      </c>
      <c r="C982" s="28" t="s">
        <v>2173</v>
      </c>
    </row>
    <row r="983" spans="1:3" hidden="1">
      <c r="A983" s="37">
        <v>1003</v>
      </c>
      <c r="B983" s="41" t="s">
        <v>2174</v>
      </c>
      <c r="C983" s="27" t="s">
        <v>2175</v>
      </c>
    </row>
    <row r="984" spans="1:3" hidden="1">
      <c r="A984" s="36">
        <v>1004</v>
      </c>
      <c r="B984" s="40" t="s">
        <v>2176</v>
      </c>
      <c r="C984" s="28" t="s">
        <v>2177</v>
      </c>
    </row>
    <row r="985" spans="1:3" hidden="1">
      <c r="A985" s="37">
        <v>1005</v>
      </c>
      <c r="B985" s="41" t="s">
        <v>2178</v>
      </c>
      <c r="C985" s="27" t="s">
        <v>2179</v>
      </c>
    </row>
    <row r="986" spans="1:3" hidden="1">
      <c r="A986" s="37">
        <v>1006</v>
      </c>
      <c r="B986" s="41" t="s">
        <v>2180</v>
      </c>
      <c r="C986" s="27" t="s">
        <v>2181</v>
      </c>
    </row>
    <row r="987" spans="1:3" hidden="1">
      <c r="A987" s="36">
        <v>1007</v>
      </c>
      <c r="B987" s="40" t="s">
        <v>2182</v>
      </c>
      <c r="C987" s="28" t="s">
        <v>2183</v>
      </c>
    </row>
    <row r="988" spans="1:3" hidden="1">
      <c r="A988" s="36">
        <v>1008</v>
      </c>
      <c r="B988" s="40" t="s">
        <v>2184</v>
      </c>
      <c r="C988" s="28" t="s">
        <v>2185</v>
      </c>
    </row>
    <row r="989" spans="1:3" hidden="1">
      <c r="A989" s="36">
        <v>1009</v>
      </c>
      <c r="B989" s="40" t="s">
        <v>2186</v>
      </c>
      <c r="C989" s="28" t="s">
        <v>2187</v>
      </c>
    </row>
    <row r="990" spans="1:3" hidden="1">
      <c r="A990" s="36">
        <v>1010</v>
      </c>
      <c r="B990" s="40" t="s">
        <v>2188</v>
      </c>
      <c r="C990" s="28" t="s">
        <v>2189</v>
      </c>
    </row>
    <row r="991" spans="1:3" hidden="1">
      <c r="A991" s="36">
        <v>1011</v>
      </c>
      <c r="B991" s="40" t="s">
        <v>2190</v>
      </c>
      <c r="C991" s="28" t="s">
        <v>2191</v>
      </c>
    </row>
    <row r="992" spans="1:3" hidden="1">
      <c r="A992" s="37">
        <v>1012</v>
      </c>
      <c r="B992" s="41" t="s">
        <v>2192</v>
      </c>
      <c r="C992" s="27" t="s">
        <v>204</v>
      </c>
    </row>
    <row r="993" spans="1:3" hidden="1">
      <c r="A993" s="36">
        <v>1013</v>
      </c>
      <c r="B993" s="40" t="s">
        <v>2193</v>
      </c>
      <c r="C993" s="28" t="s">
        <v>2194</v>
      </c>
    </row>
    <row r="994" spans="1:3" hidden="1">
      <c r="A994" s="36">
        <v>1014</v>
      </c>
      <c r="B994" s="40" t="s">
        <v>2195</v>
      </c>
      <c r="C994" s="28" t="s">
        <v>2196</v>
      </c>
    </row>
    <row r="995" spans="1:3" hidden="1">
      <c r="A995" s="36">
        <v>1015</v>
      </c>
      <c r="B995" s="40" t="s">
        <v>2197</v>
      </c>
      <c r="C995" s="28" t="s">
        <v>2198</v>
      </c>
    </row>
    <row r="996" spans="1:3" hidden="1">
      <c r="A996" s="37">
        <v>1016</v>
      </c>
      <c r="B996" s="41" t="s">
        <v>2199</v>
      </c>
      <c r="C996" s="27" t="s">
        <v>2200</v>
      </c>
    </row>
    <row r="997" spans="1:3" hidden="1">
      <c r="A997" s="36">
        <v>1017</v>
      </c>
      <c r="B997" s="40" t="s">
        <v>2201</v>
      </c>
      <c r="C997" s="28" t="s">
        <v>2202</v>
      </c>
    </row>
    <row r="998" spans="1:3" hidden="1">
      <c r="A998" s="36">
        <v>1018</v>
      </c>
      <c r="B998" s="40" t="s">
        <v>2203</v>
      </c>
      <c r="C998" s="28" t="s">
        <v>2204</v>
      </c>
    </row>
    <row r="999" spans="1:3" hidden="1">
      <c r="A999" s="36">
        <v>1019</v>
      </c>
      <c r="B999" s="40" t="s">
        <v>2205</v>
      </c>
      <c r="C999" s="28" t="s">
        <v>2206</v>
      </c>
    </row>
    <row r="1000" spans="1:3" hidden="1">
      <c r="A1000" s="36">
        <v>1020</v>
      </c>
      <c r="B1000" s="40" t="s">
        <v>2207</v>
      </c>
      <c r="C1000" s="28" t="s">
        <v>2208</v>
      </c>
    </row>
    <row r="1001" spans="1:3" hidden="1">
      <c r="A1001" s="36">
        <v>1021</v>
      </c>
      <c r="B1001" s="40" t="s">
        <v>2209</v>
      </c>
      <c r="C1001" s="28" t="s">
        <v>2210</v>
      </c>
    </row>
    <row r="1002" spans="1:3" hidden="1">
      <c r="A1002" s="36">
        <v>1022</v>
      </c>
      <c r="B1002" s="40" t="s">
        <v>2211</v>
      </c>
      <c r="C1002" s="28" t="s">
        <v>2212</v>
      </c>
    </row>
    <row r="1003" spans="1:3" hidden="1">
      <c r="A1003" s="36">
        <v>1023</v>
      </c>
      <c r="B1003" s="40" t="s">
        <v>2213</v>
      </c>
      <c r="C1003" s="28" t="s">
        <v>2214</v>
      </c>
    </row>
    <row r="1004" spans="1:3" hidden="1">
      <c r="A1004" s="36">
        <v>1024</v>
      </c>
      <c r="B1004" s="40" t="s">
        <v>2215</v>
      </c>
      <c r="C1004" s="28" t="s">
        <v>2216</v>
      </c>
    </row>
    <row r="1005" spans="1:3" hidden="1">
      <c r="A1005" s="36">
        <v>1025</v>
      </c>
      <c r="B1005" s="40" t="s">
        <v>2217</v>
      </c>
      <c r="C1005" s="28" t="s">
        <v>2218</v>
      </c>
    </row>
    <row r="1006" spans="1:3" hidden="1">
      <c r="A1006" s="36">
        <v>1026</v>
      </c>
      <c r="B1006" s="40" t="s">
        <v>2219</v>
      </c>
      <c r="C1006" s="28" t="s">
        <v>2220</v>
      </c>
    </row>
    <row r="1007" spans="1:3" hidden="1">
      <c r="A1007" s="36">
        <v>1027</v>
      </c>
      <c r="B1007" s="40" t="s">
        <v>2221</v>
      </c>
      <c r="C1007" s="28" t="s">
        <v>2222</v>
      </c>
    </row>
    <row r="1008" spans="1:3" hidden="1">
      <c r="A1008" s="36">
        <v>1028</v>
      </c>
      <c r="B1008" s="40" t="s">
        <v>2223</v>
      </c>
      <c r="C1008" s="28" t="s">
        <v>2224</v>
      </c>
    </row>
    <row r="1009" spans="1:3" hidden="1">
      <c r="A1009" s="36">
        <v>1029</v>
      </c>
      <c r="B1009" s="40" t="s">
        <v>2225</v>
      </c>
      <c r="C1009" s="28" t="s">
        <v>2226</v>
      </c>
    </row>
    <row r="1010" spans="1:3" hidden="1">
      <c r="A1010" s="36">
        <v>1030</v>
      </c>
      <c r="B1010" s="40" t="s">
        <v>2227</v>
      </c>
      <c r="C1010" s="28" t="s">
        <v>2228</v>
      </c>
    </row>
    <row r="1011" spans="1:3" hidden="1">
      <c r="A1011" s="36">
        <v>1031</v>
      </c>
      <c r="B1011" s="40" t="s">
        <v>2229</v>
      </c>
      <c r="C1011" s="28" t="s">
        <v>2230</v>
      </c>
    </row>
    <row r="1012" spans="1:3" hidden="1">
      <c r="A1012" s="36">
        <v>1032</v>
      </c>
      <c r="B1012" s="40" t="s">
        <v>2231</v>
      </c>
      <c r="C1012" s="28" t="s">
        <v>2232</v>
      </c>
    </row>
    <row r="1013" spans="1:3" hidden="1">
      <c r="A1013" s="36">
        <v>1033</v>
      </c>
      <c r="B1013" s="40" t="s">
        <v>2233</v>
      </c>
      <c r="C1013" s="28" t="s">
        <v>2234</v>
      </c>
    </row>
    <row r="1014" spans="1:3" hidden="1">
      <c r="A1014" s="36">
        <v>1034</v>
      </c>
      <c r="B1014" s="40" t="s">
        <v>2235</v>
      </c>
      <c r="C1014" s="28" t="s">
        <v>2236</v>
      </c>
    </row>
    <row r="1015" spans="1:3" hidden="1">
      <c r="A1015" s="37">
        <v>1035</v>
      </c>
      <c r="B1015" s="41" t="s">
        <v>2237</v>
      </c>
      <c r="C1015" s="27" t="s">
        <v>2238</v>
      </c>
    </row>
    <row r="1016" spans="1:3" hidden="1">
      <c r="A1016" s="36">
        <v>1036</v>
      </c>
      <c r="B1016" s="40" t="s">
        <v>2239</v>
      </c>
      <c r="C1016" s="28" t="s">
        <v>2240</v>
      </c>
    </row>
    <row r="1017" spans="1:3" hidden="1">
      <c r="A1017" s="36">
        <v>1037</v>
      </c>
      <c r="B1017" s="40" t="s">
        <v>2241</v>
      </c>
      <c r="C1017" s="28" t="s">
        <v>2242</v>
      </c>
    </row>
    <row r="1018" spans="1:3" hidden="1">
      <c r="A1018" s="36">
        <v>1038</v>
      </c>
      <c r="B1018" s="40" t="s">
        <v>2243</v>
      </c>
      <c r="C1018" s="28" t="s">
        <v>2244</v>
      </c>
    </row>
    <row r="1019" spans="1:3" hidden="1">
      <c r="A1019" s="36">
        <v>1039</v>
      </c>
      <c r="B1019" s="40" t="s">
        <v>2245</v>
      </c>
      <c r="C1019" s="28" t="s">
        <v>2246</v>
      </c>
    </row>
    <row r="1020" spans="1:3" hidden="1">
      <c r="A1020" s="36">
        <v>1040</v>
      </c>
      <c r="B1020" s="40" t="s">
        <v>2247</v>
      </c>
      <c r="C1020" s="28" t="s">
        <v>2248</v>
      </c>
    </row>
    <row r="1021" spans="1:3" hidden="1">
      <c r="A1021" s="36">
        <v>1041</v>
      </c>
      <c r="B1021" s="40" t="s">
        <v>2249</v>
      </c>
      <c r="C1021" s="28" t="s">
        <v>2250</v>
      </c>
    </row>
    <row r="1022" spans="1:3" hidden="1">
      <c r="A1022" s="36">
        <v>1042</v>
      </c>
      <c r="B1022" s="40" t="s">
        <v>2251</v>
      </c>
      <c r="C1022" s="28" t="s">
        <v>2252</v>
      </c>
    </row>
    <row r="1023" spans="1:3" hidden="1">
      <c r="A1023" s="36">
        <v>1043</v>
      </c>
      <c r="B1023" s="40" t="s">
        <v>2253</v>
      </c>
      <c r="C1023" s="28" t="s">
        <v>2254</v>
      </c>
    </row>
    <row r="1024" spans="1:3" hidden="1">
      <c r="A1024" s="36">
        <v>1044</v>
      </c>
      <c r="B1024" s="40" t="s">
        <v>2255</v>
      </c>
      <c r="C1024" s="28" t="s">
        <v>2256</v>
      </c>
    </row>
    <row r="1025" spans="1:3" hidden="1">
      <c r="A1025" s="36">
        <v>1045</v>
      </c>
      <c r="B1025" s="40" t="s">
        <v>2257</v>
      </c>
      <c r="C1025" s="28" t="s">
        <v>2258</v>
      </c>
    </row>
    <row r="1026" spans="1:3" hidden="1">
      <c r="A1026" s="36">
        <v>1046</v>
      </c>
      <c r="B1026" s="40" t="s">
        <v>2259</v>
      </c>
      <c r="C1026" s="28" t="s">
        <v>2260</v>
      </c>
    </row>
    <row r="1027" spans="1:3" hidden="1">
      <c r="A1027" s="36">
        <v>1047</v>
      </c>
      <c r="B1027" s="40" t="s">
        <v>2261</v>
      </c>
      <c r="C1027" s="28" t="s">
        <v>2262</v>
      </c>
    </row>
    <row r="1028" spans="1:3" hidden="1">
      <c r="A1028" s="36">
        <v>1048</v>
      </c>
      <c r="B1028" s="40" t="s">
        <v>2263</v>
      </c>
      <c r="C1028" s="28" t="s">
        <v>2264</v>
      </c>
    </row>
    <row r="1029" spans="1:3" hidden="1">
      <c r="A1029" s="36">
        <v>1049</v>
      </c>
      <c r="B1029" s="40" t="s">
        <v>2265</v>
      </c>
      <c r="C1029" s="28" t="s">
        <v>2266</v>
      </c>
    </row>
    <row r="1030" spans="1:3" hidden="1">
      <c r="A1030" s="36">
        <v>1050</v>
      </c>
      <c r="B1030" s="40" t="s">
        <v>2267</v>
      </c>
      <c r="C1030" s="28" t="s">
        <v>2268</v>
      </c>
    </row>
    <row r="1031" spans="1:3" hidden="1">
      <c r="A1031" s="36">
        <v>1051</v>
      </c>
      <c r="B1031" s="40" t="s">
        <v>2269</v>
      </c>
      <c r="C1031" s="28" t="s">
        <v>2270</v>
      </c>
    </row>
    <row r="1032" spans="1:3" hidden="1">
      <c r="A1032" s="37">
        <v>1052</v>
      </c>
      <c r="B1032" s="41" t="s">
        <v>2271</v>
      </c>
      <c r="C1032" s="27" t="s">
        <v>2272</v>
      </c>
    </row>
    <row r="1033" spans="1:3" hidden="1">
      <c r="A1033" s="36">
        <v>1053</v>
      </c>
      <c r="B1033" s="40" t="s">
        <v>2273</v>
      </c>
      <c r="C1033" s="28" t="s">
        <v>2274</v>
      </c>
    </row>
    <row r="1034" spans="1:3" hidden="1">
      <c r="A1034" s="36">
        <v>1054</v>
      </c>
      <c r="B1034" s="40" t="s">
        <v>2275</v>
      </c>
      <c r="C1034" s="28" t="s">
        <v>2276</v>
      </c>
    </row>
    <row r="1035" spans="1:3" hidden="1">
      <c r="A1035" s="36">
        <v>1055</v>
      </c>
      <c r="B1035" s="40" t="s">
        <v>2277</v>
      </c>
      <c r="C1035" s="28" t="s">
        <v>2278</v>
      </c>
    </row>
    <row r="1036" spans="1:3" hidden="1">
      <c r="A1036" s="36">
        <v>1056</v>
      </c>
      <c r="B1036" s="40" t="s">
        <v>2279</v>
      </c>
      <c r="C1036" s="28" t="s">
        <v>2280</v>
      </c>
    </row>
    <row r="1037" spans="1:3" hidden="1">
      <c r="A1037" s="36">
        <v>1057</v>
      </c>
      <c r="B1037" s="40" t="s">
        <v>2281</v>
      </c>
      <c r="C1037" s="28" t="s">
        <v>2282</v>
      </c>
    </row>
    <row r="1038" spans="1:3" hidden="1">
      <c r="A1038" s="37">
        <v>1058</v>
      </c>
      <c r="B1038" s="41" t="s">
        <v>2283</v>
      </c>
      <c r="C1038" s="27" t="s">
        <v>2284</v>
      </c>
    </row>
    <row r="1039" spans="1:3" hidden="1">
      <c r="A1039" s="36">
        <v>1059</v>
      </c>
      <c r="B1039" s="40" t="s">
        <v>2285</v>
      </c>
      <c r="C1039" s="28" t="s">
        <v>2286</v>
      </c>
    </row>
    <row r="1040" spans="1:3" hidden="1">
      <c r="A1040" s="36">
        <v>1060</v>
      </c>
      <c r="B1040" s="40" t="s">
        <v>2287</v>
      </c>
      <c r="C1040" s="28" t="s">
        <v>2288</v>
      </c>
    </row>
    <row r="1041" spans="1:3" hidden="1">
      <c r="A1041" s="37">
        <v>1061</v>
      </c>
      <c r="B1041" s="41" t="s">
        <v>2289</v>
      </c>
      <c r="C1041" s="27" t="s">
        <v>2290</v>
      </c>
    </row>
    <row r="1042" spans="1:3" hidden="1">
      <c r="A1042" s="36">
        <v>1062</v>
      </c>
      <c r="B1042" s="40" t="s">
        <v>2291</v>
      </c>
      <c r="C1042" s="28" t="s">
        <v>2292</v>
      </c>
    </row>
    <row r="1043" spans="1:3" hidden="1">
      <c r="A1043" s="36">
        <v>1063</v>
      </c>
      <c r="B1043" s="40" t="s">
        <v>2293</v>
      </c>
      <c r="C1043" s="28" t="s">
        <v>2294</v>
      </c>
    </row>
    <row r="1044" spans="1:3" hidden="1">
      <c r="A1044" s="36">
        <v>1064</v>
      </c>
      <c r="B1044" s="40" t="s">
        <v>2295</v>
      </c>
      <c r="C1044" s="28" t="s">
        <v>2296</v>
      </c>
    </row>
    <row r="1045" spans="1:3" hidden="1">
      <c r="A1045" s="36">
        <v>1065</v>
      </c>
      <c r="B1045" s="40" t="s">
        <v>2297</v>
      </c>
      <c r="C1045" s="28" t="s">
        <v>2298</v>
      </c>
    </row>
    <row r="1046" spans="1:3" hidden="1">
      <c r="A1046" s="37">
        <v>1066</v>
      </c>
      <c r="B1046" s="41" t="s">
        <v>2299</v>
      </c>
      <c r="C1046" s="27" t="s">
        <v>2300</v>
      </c>
    </row>
    <row r="1047" spans="1:3" hidden="1">
      <c r="A1047" s="36">
        <v>1067</v>
      </c>
      <c r="B1047" s="40" t="s">
        <v>2301</v>
      </c>
      <c r="C1047" s="28" t="s">
        <v>2302</v>
      </c>
    </row>
    <row r="1048" spans="1:3" hidden="1">
      <c r="A1048" s="36">
        <v>1068</v>
      </c>
      <c r="B1048" s="40" t="s">
        <v>2303</v>
      </c>
      <c r="C1048" s="28" t="s">
        <v>2304</v>
      </c>
    </row>
    <row r="1049" spans="1:3" hidden="1">
      <c r="A1049" s="36">
        <v>1069</v>
      </c>
      <c r="B1049" s="40" t="s">
        <v>2305</v>
      </c>
      <c r="C1049" s="28" t="s">
        <v>2306</v>
      </c>
    </row>
    <row r="1050" spans="1:3" hidden="1">
      <c r="A1050" s="36">
        <v>1070</v>
      </c>
      <c r="B1050" s="40" t="s">
        <v>2307</v>
      </c>
      <c r="C1050" s="28" t="s">
        <v>2308</v>
      </c>
    </row>
    <row r="1051" spans="1:3" hidden="1">
      <c r="A1051" s="36">
        <v>1071</v>
      </c>
      <c r="B1051" s="40" t="s">
        <v>2309</v>
      </c>
      <c r="C1051" s="28" t="s">
        <v>2310</v>
      </c>
    </row>
    <row r="1052" spans="1:3" hidden="1">
      <c r="A1052" s="36">
        <v>1072</v>
      </c>
      <c r="B1052" s="40" t="s">
        <v>2311</v>
      </c>
      <c r="C1052" s="28" t="s">
        <v>2312</v>
      </c>
    </row>
    <row r="1053" spans="1:3" hidden="1">
      <c r="A1053" s="36">
        <v>1073</v>
      </c>
      <c r="B1053" s="40" t="s">
        <v>2313</v>
      </c>
      <c r="C1053" s="28" t="s">
        <v>2314</v>
      </c>
    </row>
    <row r="1054" spans="1:3" hidden="1">
      <c r="A1054" s="36">
        <v>1074</v>
      </c>
      <c r="B1054" s="40" t="s">
        <v>2315</v>
      </c>
      <c r="C1054" s="28" t="s">
        <v>2316</v>
      </c>
    </row>
    <row r="1055" spans="1:3" hidden="1">
      <c r="A1055" s="36">
        <v>1075</v>
      </c>
      <c r="B1055" s="40" t="s">
        <v>2317</v>
      </c>
      <c r="C1055" s="28" t="s">
        <v>2318</v>
      </c>
    </row>
    <row r="1056" spans="1:3" hidden="1">
      <c r="A1056" s="36">
        <v>1076</v>
      </c>
      <c r="B1056" s="40" t="s">
        <v>2319</v>
      </c>
      <c r="C1056" s="28" t="s">
        <v>2320</v>
      </c>
    </row>
    <row r="1057" spans="1:3" hidden="1">
      <c r="A1057" s="36">
        <v>1077</v>
      </c>
      <c r="B1057" s="40" t="s">
        <v>2321</v>
      </c>
      <c r="C1057" s="28" t="s">
        <v>247</v>
      </c>
    </row>
    <row r="1058" spans="1:3" hidden="1">
      <c r="A1058" s="36">
        <v>1078</v>
      </c>
      <c r="B1058" s="40" t="s">
        <v>2322</v>
      </c>
      <c r="C1058" s="28" t="s">
        <v>2323</v>
      </c>
    </row>
    <row r="1059" spans="1:3" hidden="1">
      <c r="A1059" s="36">
        <v>1079</v>
      </c>
      <c r="B1059" s="40" t="s">
        <v>2324</v>
      </c>
      <c r="C1059" s="28" t="s">
        <v>2325</v>
      </c>
    </row>
    <row r="1060" spans="1:3" hidden="1">
      <c r="A1060" s="36">
        <v>1080</v>
      </c>
      <c r="B1060" s="40" t="s">
        <v>2326</v>
      </c>
      <c r="C1060" s="28" t="s">
        <v>2327</v>
      </c>
    </row>
    <row r="1061" spans="1:3" hidden="1">
      <c r="A1061" s="37">
        <v>1081</v>
      </c>
      <c r="B1061" s="41" t="s">
        <v>2328</v>
      </c>
      <c r="C1061" s="27" t="s">
        <v>2329</v>
      </c>
    </row>
    <row r="1062" spans="1:3" hidden="1">
      <c r="A1062" s="36">
        <v>1082</v>
      </c>
      <c r="B1062" s="40" t="s">
        <v>2330</v>
      </c>
      <c r="C1062" s="28" t="s">
        <v>2331</v>
      </c>
    </row>
    <row r="1063" spans="1:3" hidden="1">
      <c r="A1063" s="37">
        <v>1083</v>
      </c>
      <c r="B1063" s="41" t="s">
        <v>2332</v>
      </c>
      <c r="C1063" s="27" t="s">
        <v>2333</v>
      </c>
    </row>
    <row r="1064" spans="1:3" hidden="1">
      <c r="A1064" s="37">
        <v>1084</v>
      </c>
      <c r="B1064" s="41" t="s">
        <v>2334</v>
      </c>
      <c r="C1064" s="27" t="s">
        <v>2335</v>
      </c>
    </row>
    <row r="1065" spans="1:3" hidden="1">
      <c r="A1065" s="36">
        <v>1085</v>
      </c>
      <c r="B1065" s="40" t="s">
        <v>2336</v>
      </c>
      <c r="C1065" s="28" t="s">
        <v>2337</v>
      </c>
    </row>
    <row r="1066" spans="1:3" hidden="1">
      <c r="A1066" s="36">
        <v>1086</v>
      </c>
      <c r="B1066" s="40" t="s">
        <v>2338</v>
      </c>
      <c r="C1066" s="28" t="s">
        <v>2339</v>
      </c>
    </row>
    <row r="1067" spans="1:3" hidden="1">
      <c r="A1067" s="36">
        <v>1087</v>
      </c>
      <c r="B1067" s="40" t="s">
        <v>2340</v>
      </c>
      <c r="C1067" s="28" t="s">
        <v>2341</v>
      </c>
    </row>
    <row r="1068" spans="1:3" hidden="1">
      <c r="A1068" s="36">
        <v>1088</v>
      </c>
      <c r="B1068" s="40" t="s">
        <v>2342</v>
      </c>
      <c r="C1068" s="28" t="s">
        <v>2343</v>
      </c>
    </row>
    <row r="1069" spans="1:3" hidden="1">
      <c r="A1069" s="36">
        <v>1089</v>
      </c>
      <c r="B1069" s="40" t="s">
        <v>2344</v>
      </c>
      <c r="C1069" s="28" t="s">
        <v>2345</v>
      </c>
    </row>
    <row r="1070" spans="1:3" hidden="1">
      <c r="A1070" s="36">
        <v>1090</v>
      </c>
      <c r="B1070" s="40" t="s">
        <v>2346</v>
      </c>
      <c r="C1070" s="28" t="s">
        <v>2347</v>
      </c>
    </row>
    <row r="1071" spans="1:3" hidden="1">
      <c r="A1071" s="36">
        <v>1091</v>
      </c>
      <c r="B1071" s="40" t="s">
        <v>2348</v>
      </c>
      <c r="C1071" s="28" t="s">
        <v>2349</v>
      </c>
    </row>
    <row r="1072" spans="1:3" hidden="1">
      <c r="A1072" s="36">
        <v>1092</v>
      </c>
      <c r="B1072" s="40" t="s">
        <v>2350</v>
      </c>
      <c r="C1072" s="28" t="s">
        <v>2351</v>
      </c>
    </row>
    <row r="1073" spans="1:3" hidden="1">
      <c r="A1073" s="36">
        <v>1093</v>
      </c>
      <c r="B1073" s="40" t="s">
        <v>2352</v>
      </c>
      <c r="C1073" s="28" t="s">
        <v>2353</v>
      </c>
    </row>
    <row r="1074" spans="1:3" hidden="1">
      <c r="A1074" s="36">
        <v>1094</v>
      </c>
      <c r="B1074" s="40" t="s">
        <v>2354</v>
      </c>
      <c r="C1074" s="28" t="s">
        <v>2355</v>
      </c>
    </row>
    <row r="1075" spans="1:3" hidden="1">
      <c r="A1075" s="37">
        <v>1095</v>
      </c>
      <c r="B1075" s="41" t="s">
        <v>2356</v>
      </c>
      <c r="C1075" s="27" t="s">
        <v>2357</v>
      </c>
    </row>
    <row r="1076" spans="1:3" hidden="1">
      <c r="A1076" s="36">
        <v>1096</v>
      </c>
      <c r="B1076" s="40" t="s">
        <v>2358</v>
      </c>
      <c r="C1076" s="28" t="s">
        <v>2359</v>
      </c>
    </row>
    <row r="1077" spans="1:3" hidden="1">
      <c r="A1077" s="36">
        <v>1097</v>
      </c>
      <c r="B1077" s="40" t="s">
        <v>2360</v>
      </c>
      <c r="C1077" s="28" t="s">
        <v>2361</v>
      </c>
    </row>
    <row r="1078" spans="1:3" hidden="1">
      <c r="A1078" s="36">
        <v>1098</v>
      </c>
      <c r="B1078" s="40" t="s">
        <v>2362</v>
      </c>
      <c r="C1078" s="28" t="s">
        <v>2363</v>
      </c>
    </row>
    <row r="1079" spans="1:3" hidden="1">
      <c r="A1079" s="36">
        <v>1099</v>
      </c>
      <c r="B1079" s="40" t="s">
        <v>2364</v>
      </c>
      <c r="C1079" s="28" t="s">
        <v>2365</v>
      </c>
    </row>
    <row r="1080" spans="1:3" hidden="1">
      <c r="A1080" s="36">
        <v>1100</v>
      </c>
      <c r="B1080" s="40" t="s">
        <v>2366</v>
      </c>
      <c r="C1080" s="28" t="s">
        <v>2367</v>
      </c>
    </row>
    <row r="1081" spans="1:3" hidden="1">
      <c r="A1081" s="36">
        <v>1101</v>
      </c>
      <c r="B1081" s="40" t="s">
        <v>2368</v>
      </c>
      <c r="C1081" s="28" t="s">
        <v>2369</v>
      </c>
    </row>
    <row r="1082" spans="1:3" hidden="1">
      <c r="A1082" s="36">
        <v>1102</v>
      </c>
      <c r="B1082" s="40" t="s">
        <v>2370</v>
      </c>
      <c r="C1082" s="28" t="s">
        <v>2371</v>
      </c>
    </row>
    <row r="1083" spans="1:3" hidden="1">
      <c r="A1083" s="36">
        <v>1103</v>
      </c>
      <c r="B1083" s="40" t="s">
        <v>2372</v>
      </c>
      <c r="C1083" s="28" t="s">
        <v>2373</v>
      </c>
    </row>
    <row r="1084" spans="1:3" hidden="1">
      <c r="A1084" s="36">
        <v>1104</v>
      </c>
      <c r="B1084" s="40" t="s">
        <v>2374</v>
      </c>
      <c r="C1084" s="28" t="s">
        <v>2375</v>
      </c>
    </row>
    <row r="1085" spans="1:3" hidden="1">
      <c r="A1085" s="36">
        <v>1105</v>
      </c>
      <c r="B1085" s="40" t="s">
        <v>2376</v>
      </c>
      <c r="C1085" s="28" t="s">
        <v>2377</v>
      </c>
    </row>
    <row r="1086" spans="1:3" hidden="1">
      <c r="A1086" s="36">
        <v>1106</v>
      </c>
      <c r="B1086" s="40" t="s">
        <v>2378</v>
      </c>
      <c r="C1086" s="28" t="s">
        <v>2379</v>
      </c>
    </row>
    <row r="1087" spans="1:3" hidden="1">
      <c r="A1087" s="36">
        <v>1107</v>
      </c>
      <c r="B1087" s="40" t="s">
        <v>100</v>
      </c>
      <c r="C1087" s="28" t="s">
        <v>2380</v>
      </c>
    </row>
    <row r="1088" spans="1:3" hidden="1">
      <c r="A1088" s="36">
        <v>1108</v>
      </c>
      <c r="B1088" s="40" t="s">
        <v>2381</v>
      </c>
      <c r="C1088" s="28" t="s">
        <v>2382</v>
      </c>
    </row>
    <row r="1089" spans="1:3" hidden="1">
      <c r="A1089" s="37">
        <v>1109</v>
      </c>
      <c r="B1089" s="41" t="s">
        <v>2383</v>
      </c>
      <c r="C1089" s="27" t="s">
        <v>2384</v>
      </c>
    </row>
    <row r="1090" spans="1:3" hidden="1">
      <c r="A1090" s="36">
        <v>1110</v>
      </c>
      <c r="B1090" s="40" t="s">
        <v>2385</v>
      </c>
      <c r="C1090" s="28" t="s">
        <v>2386</v>
      </c>
    </row>
    <row r="1091" spans="1:3" hidden="1">
      <c r="A1091" s="36">
        <v>1111</v>
      </c>
      <c r="B1091" s="40" t="s">
        <v>2387</v>
      </c>
      <c r="C1091" s="28" t="s">
        <v>2388</v>
      </c>
    </row>
    <row r="1092" spans="1:3" hidden="1">
      <c r="A1092" s="36">
        <v>1112</v>
      </c>
      <c r="B1092" s="40" t="s">
        <v>2389</v>
      </c>
      <c r="C1092" s="28" t="s">
        <v>2390</v>
      </c>
    </row>
    <row r="1093" spans="1:3" hidden="1">
      <c r="A1093" s="36">
        <v>1113</v>
      </c>
      <c r="B1093" s="40" t="s">
        <v>2391</v>
      </c>
      <c r="C1093" s="28" t="s">
        <v>2392</v>
      </c>
    </row>
    <row r="1094" spans="1:3" hidden="1">
      <c r="A1094" s="36">
        <v>1114</v>
      </c>
      <c r="B1094" s="40" t="s">
        <v>2393</v>
      </c>
      <c r="C1094" s="28" t="s">
        <v>2394</v>
      </c>
    </row>
    <row r="1095" spans="1:3" hidden="1">
      <c r="A1095" s="37">
        <v>1115</v>
      </c>
      <c r="B1095" s="41" t="s">
        <v>2395</v>
      </c>
      <c r="C1095" s="27" t="s">
        <v>2396</v>
      </c>
    </row>
    <row r="1096" spans="1:3" hidden="1">
      <c r="A1096" s="36">
        <v>1116</v>
      </c>
      <c r="B1096" s="40" t="s">
        <v>2397</v>
      </c>
      <c r="C1096" s="28" t="s">
        <v>2398</v>
      </c>
    </row>
    <row r="1097" spans="1:3" hidden="1">
      <c r="A1097" s="36">
        <v>1117</v>
      </c>
      <c r="B1097" s="40" t="s">
        <v>2399</v>
      </c>
      <c r="C1097" s="28" t="s">
        <v>2400</v>
      </c>
    </row>
    <row r="1098" spans="1:3" hidden="1">
      <c r="A1098" s="36">
        <v>1118</v>
      </c>
      <c r="B1098" s="40" t="s">
        <v>2401</v>
      </c>
      <c r="C1098" s="28" t="s">
        <v>2402</v>
      </c>
    </row>
    <row r="1099" spans="1:3" hidden="1">
      <c r="A1099" s="36">
        <v>1119</v>
      </c>
      <c r="B1099" s="40" t="s">
        <v>2403</v>
      </c>
      <c r="C1099" s="28" t="s">
        <v>2404</v>
      </c>
    </row>
    <row r="1100" spans="1:3" hidden="1">
      <c r="A1100" s="36">
        <v>1120</v>
      </c>
      <c r="B1100" s="40" t="s">
        <v>2405</v>
      </c>
      <c r="C1100" s="28" t="s">
        <v>2406</v>
      </c>
    </row>
    <row r="1101" spans="1:3" hidden="1">
      <c r="A1101" s="36">
        <v>1121</v>
      </c>
      <c r="B1101" s="40" t="s">
        <v>2407</v>
      </c>
      <c r="C1101" s="28" t="s">
        <v>2408</v>
      </c>
    </row>
    <row r="1102" spans="1:3" hidden="1">
      <c r="A1102" s="36">
        <v>1122</v>
      </c>
      <c r="B1102" s="40" t="s">
        <v>2409</v>
      </c>
      <c r="C1102" s="28" t="s">
        <v>2410</v>
      </c>
    </row>
    <row r="1103" spans="1:3" hidden="1">
      <c r="A1103" s="36">
        <v>1123</v>
      </c>
      <c r="B1103" s="40" t="s">
        <v>2411</v>
      </c>
      <c r="C1103" s="28" t="s">
        <v>2412</v>
      </c>
    </row>
    <row r="1104" spans="1:3" hidden="1">
      <c r="A1104" s="36">
        <v>1124</v>
      </c>
      <c r="B1104" s="40" t="s">
        <v>2413</v>
      </c>
      <c r="C1104" s="28" t="s">
        <v>2414</v>
      </c>
    </row>
    <row r="1105" spans="1:3" hidden="1">
      <c r="A1105" s="36">
        <v>1125</v>
      </c>
      <c r="B1105" s="40" t="s">
        <v>2415</v>
      </c>
      <c r="C1105" s="28" t="s">
        <v>2416</v>
      </c>
    </row>
    <row r="1106" spans="1:3" hidden="1">
      <c r="A1106" s="36">
        <v>1126</v>
      </c>
      <c r="B1106" s="40" t="s">
        <v>2417</v>
      </c>
      <c r="C1106" s="28" t="s">
        <v>2418</v>
      </c>
    </row>
    <row r="1107" spans="1:3" hidden="1">
      <c r="A1107" s="37">
        <v>1127</v>
      </c>
      <c r="B1107" s="41" t="s">
        <v>2419</v>
      </c>
      <c r="C1107" s="27" t="s">
        <v>2420</v>
      </c>
    </row>
    <row r="1108" spans="1:3" hidden="1">
      <c r="A1108" s="36">
        <v>1128</v>
      </c>
      <c r="B1108" s="40" t="s">
        <v>2421</v>
      </c>
      <c r="C1108" s="28" t="s">
        <v>2422</v>
      </c>
    </row>
    <row r="1109" spans="1:3" hidden="1">
      <c r="A1109" s="36">
        <v>1129</v>
      </c>
      <c r="B1109" s="40" t="s">
        <v>2423</v>
      </c>
      <c r="C1109" s="28" t="s">
        <v>2424</v>
      </c>
    </row>
    <row r="1110" spans="1:3" hidden="1">
      <c r="A1110" s="36">
        <v>1130</v>
      </c>
      <c r="B1110" s="40" t="s">
        <v>2425</v>
      </c>
      <c r="C1110" s="28" t="s">
        <v>2426</v>
      </c>
    </row>
    <row r="1111" spans="1:3" hidden="1">
      <c r="A1111" s="36">
        <v>1131</v>
      </c>
      <c r="B1111" s="40" t="s">
        <v>2427</v>
      </c>
      <c r="C1111" s="28" t="s">
        <v>2428</v>
      </c>
    </row>
    <row r="1112" spans="1:3" hidden="1">
      <c r="A1112" s="36">
        <v>1132</v>
      </c>
      <c r="B1112" s="40" t="s">
        <v>2429</v>
      </c>
      <c r="C1112" s="28" t="s">
        <v>2430</v>
      </c>
    </row>
    <row r="1113" spans="1:3" hidden="1">
      <c r="A1113" s="36">
        <v>1133</v>
      </c>
      <c r="B1113" s="40" t="s">
        <v>2431</v>
      </c>
      <c r="C1113" s="28" t="s">
        <v>2432</v>
      </c>
    </row>
    <row r="1114" spans="1:3" hidden="1">
      <c r="A1114" s="36">
        <v>1134</v>
      </c>
      <c r="B1114" s="40" t="s">
        <v>101</v>
      </c>
      <c r="C1114" s="28" t="s">
        <v>2433</v>
      </c>
    </row>
    <row r="1115" spans="1:3" hidden="1">
      <c r="A1115" s="37">
        <v>1135</v>
      </c>
      <c r="B1115" s="41" t="s">
        <v>2434</v>
      </c>
      <c r="C1115" s="27" t="s">
        <v>2435</v>
      </c>
    </row>
    <row r="1116" spans="1:3" hidden="1">
      <c r="A1116" s="36">
        <v>1136</v>
      </c>
      <c r="B1116" s="40" t="s">
        <v>2436</v>
      </c>
      <c r="C1116" s="28" t="s">
        <v>2437</v>
      </c>
    </row>
    <row r="1117" spans="1:3" hidden="1">
      <c r="A1117" s="36">
        <v>1137</v>
      </c>
      <c r="B1117" s="40" t="s">
        <v>2438</v>
      </c>
      <c r="C1117" s="28" t="s">
        <v>2439</v>
      </c>
    </row>
    <row r="1118" spans="1:3" hidden="1">
      <c r="A1118" s="36">
        <v>1138</v>
      </c>
      <c r="B1118" s="40" t="s">
        <v>2440</v>
      </c>
      <c r="C1118" s="28" t="s">
        <v>2441</v>
      </c>
    </row>
    <row r="1119" spans="1:3" hidden="1">
      <c r="A1119" s="36">
        <v>1139</v>
      </c>
      <c r="B1119" s="40" t="s">
        <v>2442</v>
      </c>
      <c r="C1119" s="28" t="s">
        <v>2443</v>
      </c>
    </row>
    <row r="1120" spans="1:3" hidden="1">
      <c r="A1120" s="36">
        <v>1140</v>
      </c>
      <c r="B1120" s="40" t="s">
        <v>2444</v>
      </c>
      <c r="C1120" s="28" t="s">
        <v>2445</v>
      </c>
    </row>
    <row r="1121" spans="1:3" hidden="1">
      <c r="A1121" s="36">
        <v>1141</v>
      </c>
      <c r="B1121" s="40" t="s">
        <v>2446</v>
      </c>
      <c r="C1121" s="28" t="s">
        <v>2447</v>
      </c>
    </row>
    <row r="1122" spans="1:3" hidden="1">
      <c r="A1122" s="36">
        <v>1142</v>
      </c>
      <c r="B1122" s="40" t="s">
        <v>2448</v>
      </c>
      <c r="C1122" s="28" t="s">
        <v>2449</v>
      </c>
    </row>
    <row r="1123" spans="1:3" hidden="1">
      <c r="A1123" s="36">
        <v>1143</v>
      </c>
      <c r="B1123" s="40" t="s">
        <v>2450</v>
      </c>
      <c r="C1123" s="28" t="s">
        <v>2451</v>
      </c>
    </row>
    <row r="1124" spans="1:3" hidden="1">
      <c r="A1124" s="36">
        <v>1144</v>
      </c>
      <c r="B1124" s="40" t="s">
        <v>2452</v>
      </c>
      <c r="C1124" s="28" t="s">
        <v>2453</v>
      </c>
    </row>
    <row r="1125" spans="1:3" hidden="1">
      <c r="A1125" s="36">
        <v>1145</v>
      </c>
      <c r="B1125" s="40" t="s">
        <v>2454</v>
      </c>
      <c r="C1125" s="28" t="s">
        <v>2455</v>
      </c>
    </row>
    <row r="1126" spans="1:3" hidden="1">
      <c r="A1126" s="37">
        <v>1146</v>
      </c>
      <c r="B1126" s="41" t="s">
        <v>2456</v>
      </c>
      <c r="C1126" s="27" t="s">
        <v>2457</v>
      </c>
    </row>
    <row r="1127" spans="1:3" hidden="1">
      <c r="A1127" s="37">
        <v>1147</v>
      </c>
      <c r="B1127" s="41" t="s">
        <v>2458</v>
      </c>
      <c r="C1127" s="27" t="s">
        <v>2459</v>
      </c>
    </row>
    <row r="1128" spans="1:3" hidden="1">
      <c r="A1128" s="37">
        <v>1148</v>
      </c>
      <c r="B1128" s="41" t="s">
        <v>2460</v>
      </c>
      <c r="C1128" s="27" t="s">
        <v>2461</v>
      </c>
    </row>
    <row r="1129" spans="1:3" hidden="1">
      <c r="A1129" s="37">
        <v>1149</v>
      </c>
      <c r="B1129" s="41" t="s">
        <v>2462</v>
      </c>
      <c r="C1129" s="27" t="s">
        <v>2463</v>
      </c>
    </row>
    <row r="1130" spans="1:3" hidden="1">
      <c r="A1130" s="36">
        <v>1150</v>
      </c>
      <c r="B1130" s="40" t="s">
        <v>2464</v>
      </c>
      <c r="C1130" s="28" t="s">
        <v>2465</v>
      </c>
    </row>
    <row r="1131" spans="1:3" hidden="1">
      <c r="A1131" s="37">
        <v>1151</v>
      </c>
      <c r="B1131" s="41" t="s">
        <v>2466</v>
      </c>
      <c r="C1131" s="27" t="s">
        <v>2467</v>
      </c>
    </row>
    <row r="1132" spans="1:3" hidden="1">
      <c r="A1132" s="37">
        <v>1152</v>
      </c>
      <c r="B1132" s="41" t="s">
        <v>2468</v>
      </c>
      <c r="C1132" s="27" t="s">
        <v>2469</v>
      </c>
    </row>
    <row r="1133" spans="1:3" hidden="1">
      <c r="A1133" s="37">
        <v>1153</v>
      </c>
      <c r="B1133" s="41" t="s">
        <v>2470</v>
      </c>
      <c r="C1133" s="27" t="s">
        <v>2471</v>
      </c>
    </row>
    <row r="1134" spans="1:3" hidden="1">
      <c r="A1134" s="36">
        <v>1155</v>
      </c>
      <c r="B1134" s="40" t="s">
        <v>2472</v>
      </c>
      <c r="C1134" s="28" t="s">
        <v>2473</v>
      </c>
    </row>
    <row r="1135" spans="1:3" hidden="1">
      <c r="A1135" s="36">
        <v>1156</v>
      </c>
      <c r="B1135" s="40" t="s">
        <v>2474</v>
      </c>
      <c r="C1135" s="28" t="s">
        <v>2475</v>
      </c>
    </row>
    <row r="1136" spans="1:3" hidden="1">
      <c r="A1136" s="36">
        <v>1157</v>
      </c>
      <c r="B1136" s="40" t="s">
        <v>2476</v>
      </c>
      <c r="C1136" s="28" t="s">
        <v>2477</v>
      </c>
    </row>
    <row r="1137" spans="1:3" hidden="1">
      <c r="A1137" s="36">
        <v>1158</v>
      </c>
      <c r="B1137" s="40" t="s">
        <v>2478</v>
      </c>
      <c r="C1137" s="28" t="s">
        <v>2479</v>
      </c>
    </row>
    <row r="1138" spans="1:3" hidden="1">
      <c r="A1138" s="36">
        <v>1159</v>
      </c>
      <c r="B1138" s="40" t="s">
        <v>2480</v>
      </c>
      <c r="C1138" s="28" t="s">
        <v>2481</v>
      </c>
    </row>
    <row r="1139" spans="1:3" hidden="1">
      <c r="A1139" s="36">
        <v>1160</v>
      </c>
      <c r="B1139" s="40" t="s">
        <v>2482</v>
      </c>
      <c r="C1139" s="28" t="s">
        <v>2483</v>
      </c>
    </row>
    <row r="1140" spans="1:3" hidden="1">
      <c r="A1140" s="37">
        <v>1161</v>
      </c>
      <c r="B1140" s="41" t="s">
        <v>2484</v>
      </c>
      <c r="C1140" s="27" t="s">
        <v>2485</v>
      </c>
    </row>
    <row r="1141" spans="1:3" hidden="1">
      <c r="A1141" s="36">
        <v>1163</v>
      </c>
      <c r="B1141" s="40" t="s">
        <v>2486</v>
      </c>
      <c r="C1141" s="28" t="s">
        <v>2487</v>
      </c>
    </row>
    <row r="1142" spans="1:3" hidden="1">
      <c r="A1142" s="36">
        <v>1164</v>
      </c>
      <c r="B1142" s="40" t="s">
        <v>2488</v>
      </c>
      <c r="C1142" s="28" t="s">
        <v>2489</v>
      </c>
    </row>
    <row r="1143" spans="1:3" hidden="1">
      <c r="A1143" s="36">
        <v>1165</v>
      </c>
      <c r="B1143" s="40" t="s">
        <v>2490</v>
      </c>
      <c r="C1143" s="28" t="s">
        <v>2491</v>
      </c>
    </row>
    <row r="1144" spans="1:3" hidden="1">
      <c r="A1144" s="36">
        <v>1166</v>
      </c>
      <c r="B1144" s="40" t="s">
        <v>2492</v>
      </c>
      <c r="C1144" s="28" t="s">
        <v>2493</v>
      </c>
    </row>
    <row r="1145" spans="1:3" hidden="1">
      <c r="A1145" s="36">
        <v>1167</v>
      </c>
      <c r="B1145" s="40" t="s">
        <v>2494</v>
      </c>
      <c r="C1145" s="28" t="s">
        <v>2495</v>
      </c>
    </row>
    <row r="1146" spans="1:3" hidden="1">
      <c r="A1146" s="36">
        <v>1168</v>
      </c>
      <c r="B1146" s="40" t="s">
        <v>2496</v>
      </c>
      <c r="C1146" s="28" t="s">
        <v>2497</v>
      </c>
    </row>
    <row r="1147" spans="1:3" hidden="1">
      <c r="A1147" s="36">
        <v>1169</v>
      </c>
      <c r="B1147" s="40" t="s">
        <v>2498</v>
      </c>
      <c r="C1147" s="28" t="s">
        <v>2499</v>
      </c>
    </row>
    <row r="1148" spans="1:3" hidden="1">
      <c r="A1148" s="36">
        <v>1170</v>
      </c>
      <c r="B1148" s="40" t="s">
        <v>2500</v>
      </c>
      <c r="C1148" s="28" t="s">
        <v>2501</v>
      </c>
    </row>
    <row r="1149" spans="1:3" hidden="1">
      <c r="A1149" s="36">
        <v>1171</v>
      </c>
      <c r="B1149" s="40" t="s">
        <v>2502</v>
      </c>
      <c r="C1149" s="28" t="s">
        <v>2503</v>
      </c>
    </row>
    <row r="1150" spans="1:3" hidden="1">
      <c r="A1150" s="36">
        <v>1172</v>
      </c>
      <c r="B1150" s="40" t="s">
        <v>102</v>
      </c>
      <c r="C1150" s="28" t="s">
        <v>2504</v>
      </c>
    </row>
    <row r="1151" spans="1:3" hidden="1">
      <c r="A1151" s="36">
        <v>1173</v>
      </c>
      <c r="B1151" s="40" t="s">
        <v>2505</v>
      </c>
      <c r="C1151" s="28" t="s">
        <v>2506</v>
      </c>
    </row>
    <row r="1152" spans="1:3" hidden="1">
      <c r="A1152" s="36">
        <v>1174</v>
      </c>
      <c r="B1152" s="40" t="s">
        <v>2507</v>
      </c>
      <c r="C1152" s="28" t="s">
        <v>2508</v>
      </c>
    </row>
    <row r="1153" spans="1:3" hidden="1">
      <c r="A1153" s="37">
        <v>1175</v>
      </c>
      <c r="B1153" s="41" t="s">
        <v>2509</v>
      </c>
      <c r="C1153" s="27" t="s">
        <v>2510</v>
      </c>
    </row>
    <row r="1154" spans="1:3" hidden="1">
      <c r="A1154" s="37">
        <v>1176</v>
      </c>
      <c r="B1154" s="41" t="s">
        <v>2511</v>
      </c>
      <c r="C1154" s="27" t="s">
        <v>2512</v>
      </c>
    </row>
    <row r="1155" spans="1:3" hidden="1">
      <c r="A1155" s="37">
        <v>1177</v>
      </c>
      <c r="B1155" s="41" t="s">
        <v>2513</v>
      </c>
      <c r="C1155" s="27" t="s">
        <v>2514</v>
      </c>
    </row>
    <row r="1156" spans="1:3" hidden="1">
      <c r="A1156" s="36">
        <v>1178</v>
      </c>
      <c r="B1156" s="40" t="s">
        <v>2515</v>
      </c>
      <c r="C1156" s="28" t="s">
        <v>2516</v>
      </c>
    </row>
    <row r="1157" spans="1:3" hidden="1">
      <c r="A1157" s="36">
        <v>1179</v>
      </c>
      <c r="B1157" s="40" t="s">
        <v>1074</v>
      </c>
      <c r="C1157" s="28" t="s">
        <v>2517</v>
      </c>
    </row>
    <row r="1158" spans="1:3" hidden="1">
      <c r="A1158" s="36">
        <v>1180</v>
      </c>
      <c r="B1158" s="40" t="s">
        <v>2518</v>
      </c>
      <c r="C1158" s="28" t="s">
        <v>2519</v>
      </c>
    </row>
    <row r="1159" spans="1:3" hidden="1">
      <c r="A1159" s="37">
        <v>1181</v>
      </c>
      <c r="B1159" s="41" t="s">
        <v>2520</v>
      </c>
      <c r="C1159" s="27" t="s">
        <v>2521</v>
      </c>
    </row>
    <row r="1160" spans="1:3" hidden="1">
      <c r="A1160" s="36">
        <v>1182</v>
      </c>
      <c r="B1160" s="40" t="s">
        <v>2522</v>
      </c>
      <c r="C1160" s="28" t="s">
        <v>2523</v>
      </c>
    </row>
    <row r="1161" spans="1:3" hidden="1">
      <c r="A1161" s="36">
        <v>1183</v>
      </c>
      <c r="B1161" s="40" t="s">
        <v>2524</v>
      </c>
      <c r="C1161" s="28" t="s">
        <v>2525</v>
      </c>
    </row>
    <row r="1162" spans="1:3" hidden="1">
      <c r="A1162" s="36">
        <v>1184</v>
      </c>
      <c r="B1162" s="40" t="s">
        <v>2526</v>
      </c>
      <c r="C1162" s="28" t="s">
        <v>2527</v>
      </c>
    </row>
    <row r="1163" spans="1:3" hidden="1">
      <c r="A1163" s="37">
        <v>1185</v>
      </c>
      <c r="B1163" s="41" t="s">
        <v>2528</v>
      </c>
      <c r="C1163" s="27" t="s">
        <v>2529</v>
      </c>
    </row>
    <row r="1164" spans="1:3" hidden="1">
      <c r="A1164" s="36">
        <v>1186</v>
      </c>
      <c r="B1164" s="40" t="s">
        <v>2530</v>
      </c>
      <c r="C1164" s="28" t="s">
        <v>2531</v>
      </c>
    </row>
    <row r="1165" spans="1:3" hidden="1">
      <c r="A1165" s="36">
        <v>1187</v>
      </c>
      <c r="B1165" s="40" t="s">
        <v>2532</v>
      </c>
      <c r="C1165" s="28" t="s">
        <v>2533</v>
      </c>
    </row>
    <row r="1166" spans="1:3" hidden="1">
      <c r="A1166" s="36">
        <v>1188</v>
      </c>
      <c r="B1166" s="40" t="s">
        <v>2534</v>
      </c>
      <c r="C1166" s="28" t="s">
        <v>2535</v>
      </c>
    </row>
    <row r="1167" spans="1:3" hidden="1">
      <c r="A1167" s="37">
        <v>1189</v>
      </c>
      <c r="B1167" s="41" t="s">
        <v>2536</v>
      </c>
      <c r="C1167" s="27" t="s">
        <v>2537</v>
      </c>
    </row>
    <row r="1168" spans="1:3" hidden="1">
      <c r="A1168" s="36">
        <v>1190</v>
      </c>
      <c r="B1168" s="40" t="s">
        <v>2538</v>
      </c>
      <c r="C1168" s="28" t="s">
        <v>2539</v>
      </c>
    </row>
    <row r="1169" spans="1:3" hidden="1">
      <c r="A1169" s="36">
        <v>1191</v>
      </c>
      <c r="B1169" s="40" t="s">
        <v>2540</v>
      </c>
      <c r="C1169" s="28" t="s">
        <v>2541</v>
      </c>
    </row>
    <row r="1170" spans="1:3" hidden="1">
      <c r="A1170" s="37">
        <v>1192</v>
      </c>
      <c r="B1170" s="41" t="s">
        <v>2542</v>
      </c>
      <c r="C1170" s="27" t="s">
        <v>2543</v>
      </c>
    </row>
    <row r="1171" spans="1:3" hidden="1">
      <c r="A1171" s="36">
        <v>1193</v>
      </c>
      <c r="B1171" s="40" t="s">
        <v>2544</v>
      </c>
      <c r="C1171" s="28" t="s">
        <v>2545</v>
      </c>
    </row>
    <row r="1172" spans="1:3" hidden="1">
      <c r="A1172" s="36">
        <v>1194</v>
      </c>
      <c r="B1172" s="40" t="s">
        <v>2546</v>
      </c>
      <c r="C1172" s="28" t="s">
        <v>2547</v>
      </c>
    </row>
    <row r="1173" spans="1:3" hidden="1">
      <c r="A1173" s="36">
        <v>1195</v>
      </c>
      <c r="B1173" s="40" t="s">
        <v>2548</v>
      </c>
      <c r="C1173" s="28" t="s">
        <v>2549</v>
      </c>
    </row>
    <row r="1174" spans="1:3" hidden="1">
      <c r="A1174" s="36">
        <v>1196</v>
      </c>
      <c r="B1174" s="40" t="s">
        <v>2550</v>
      </c>
      <c r="C1174" s="28" t="s">
        <v>2551</v>
      </c>
    </row>
    <row r="1175" spans="1:3" hidden="1">
      <c r="A1175" s="36">
        <v>1197</v>
      </c>
      <c r="B1175" s="40" t="s">
        <v>2552</v>
      </c>
      <c r="C1175" s="28" t="s">
        <v>2553</v>
      </c>
    </row>
    <row r="1176" spans="1:3" hidden="1">
      <c r="A1176" s="36">
        <v>1199</v>
      </c>
      <c r="B1176" s="40" t="s">
        <v>2554</v>
      </c>
      <c r="C1176" s="28" t="s">
        <v>2555</v>
      </c>
    </row>
    <row r="1177" spans="1:3" hidden="1">
      <c r="A1177" s="36">
        <v>1200</v>
      </c>
      <c r="B1177" s="40" t="s">
        <v>2556</v>
      </c>
      <c r="C1177" s="28" t="s">
        <v>2557</v>
      </c>
    </row>
    <row r="1178" spans="1:3" hidden="1">
      <c r="A1178" s="36">
        <v>1201</v>
      </c>
      <c r="B1178" s="40" t="s">
        <v>2558</v>
      </c>
      <c r="C1178" s="28" t="s">
        <v>2559</v>
      </c>
    </row>
    <row r="1179" spans="1:3" hidden="1">
      <c r="A1179" s="36">
        <v>1202</v>
      </c>
      <c r="B1179" s="40" t="s">
        <v>2560</v>
      </c>
      <c r="C1179" s="28" t="s">
        <v>2561</v>
      </c>
    </row>
    <row r="1180" spans="1:3" hidden="1">
      <c r="A1180" s="36">
        <v>1203</v>
      </c>
      <c r="B1180" s="40" t="s">
        <v>2562</v>
      </c>
      <c r="C1180" s="28" t="s">
        <v>2563</v>
      </c>
    </row>
    <row r="1181" spans="1:3" hidden="1">
      <c r="A1181" s="36">
        <v>1204</v>
      </c>
      <c r="B1181" s="40" t="s">
        <v>2564</v>
      </c>
      <c r="C1181" s="28" t="s">
        <v>2565</v>
      </c>
    </row>
    <row r="1182" spans="1:3" hidden="1">
      <c r="A1182" s="37">
        <v>1205</v>
      </c>
      <c r="B1182" s="41" t="s">
        <v>2566</v>
      </c>
      <c r="C1182" s="27" t="s">
        <v>2567</v>
      </c>
    </row>
    <row r="1183" spans="1:3" hidden="1">
      <c r="A1183" s="36">
        <v>1206</v>
      </c>
      <c r="B1183" s="40" t="s">
        <v>2568</v>
      </c>
      <c r="C1183" s="28" t="s">
        <v>2569</v>
      </c>
    </row>
    <row r="1184" spans="1:3" hidden="1">
      <c r="A1184" s="36">
        <v>1207</v>
      </c>
      <c r="B1184" s="40" t="s">
        <v>2570</v>
      </c>
      <c r="C1184" s="28" t="s">
        <v>2571</v>
      </c>
    </row>
    <row r="1185" spans="1:3" hidden="1">
      <c r="A1185" s="36">
        <v>1208</v>
      </c>
      <c r="B1185" s="40" t="s">
        <v>2572</v>
      </c>
      <c r="C1185" s="28" t="s">
        <v>2573</v>
      </c>
    </row>
    <row r="1186" spans="1:3" hidden="1">
      <c r="A1186" s="36">
        <v>1209</v>
      </c>
      <c r="B1186" s="40" t="s">
        <v>2574</v>
      </c>
      <c r="C1186" s="28" t="s">
        <v>2575</v>
      </c>
    </row>
    <row r="1187" spans="1:3" hidden="1">
      <c r="A1187" s="36">
        <v>1210</v>
      </c>
      <c r="B1187" s="40" t="s">
        <v>2576</v>
      </c>
      <c r="C1187" s="28" t="s">
        <v>2577</v>
      </c>
    </row>
    <row r="1188" spans="1:3" hidden="1">
      <c r="A1188" s="36">
        <v>1211</v>
      </c>
      <c r="B1188" s="40" t="s">
        <v>2578</v>
      </c>
      <c r="C1188" s="28" t="s">
        <v>2579</v>
      </c>
    </row>
    <row r="1189" spans="1:3" hidden="1">
      <c r="A1189" s="36">
        <v>1212</v>
      </c>
      <c r="B1189" s="40" t="s">
        <v>2580</v>
      </c>
      <c r="C1189" s="28" t="s">
        <v>2581</v>
      </c>
    </row>
    <row r="1190" spans="1:3" hidden="1">
      <c r="A1190" s="36">
        <v>1213</v>
      </c>
      <c r="B1190" s="40" t="s">
        <v>2582</v>
      </c>
      <c r="C1190" s="28" t="s">
        <v>2583</v>
      </c>
    </row>
    <row r="1191" spans="1:3" hidden="1">
      <c r="A1191" s="36">
        <v>1214</v>
      </c>
      <c r="B1191" s="40" t="s">
        <v>2584</v>
      </c>
      <c r="C1191" s="28" t="s">
        <v>2585</v>
      </c>
    </row>
    <row r="1192" spans="1:3" hidden="1">
      <c r="A1192" s="36">
        <v>1215</v>
      </c>
      <c r="B1192" s="40" t="s">
        <v>2586</v>
      </c>
      <c r="C1192" s="28" t="s">
        <v>2587</v>
      </c>
    </row>
    <row r="1193" spans="1:3" hidden="1">
      <c r="A1193" s="36">
        <v>1216</v>
      </c>
      <c r="B1193" s="40" t="s">
        <v>2588</v>
      </c>
      <c r="C1193" s="28" t="s">
        <v>2589</v>
      </c>
    </row>
    <row r="1194" spans="1:3" hidden="1">
      <c r="A1194" s="36">
        <v>1217</v>
      </c>
      <c r="B1194" s="40" t="s">
        <v>2590</v>
      </c>
      <c r="C1194" s="28" t="s">
        <v>2591</v>
      </c>
    </row>
    <row r="1195" spans="1:3" hidden="1">
      <c r="A1195" s="36">
        <v>1218</v>
      </c>
      <c r="B1195" s="40" t="s">
        <v>2592</v>
      </c>
      <c r="C1195" s="28" t="s">
        <v>2593</v>
      </c>
    </row>
    <row r="1196" spans="1:3" hidden="1">
      <c r="A1196" s="36">
        <v>1219</v>
      </c>
      <c r="B1196" s="40" t="s">
        <v>2594</v>
      </c>
      <c r="C1196" s="28" t="s">
        <v>2595</v>
      </c>
    </row>
    <row r="1197" spans="1:3" hidden="1">
      <c r="A1197" s="36">
        <v>1220</v>
      </c>
      <c r="B1197" s="40" t="s">
        <v>2596</v>
      </c>
      <c r="C1197" s="28" t="s">
        <v>2597</v>
      </c>
    </row>
    <row r="1198" spans="1:3" hidden="1">
      <c r="A1198" s="36">
        <v>1221</v>
      </c>
      <c r="B1198" s="40" t="s">
        <v>2598</v>
      </c>
      <c r="C1198" s="28" t="s">
        <v>2599</v>
      </c>
    </row>
    <row r="1199" spans="1:3" hidden="1">
      <c r="A1199" s="36">
        <v>1222</v>
      </c>
      <c r="B1199" s="40" t="s">
        <v>2600</v>
      </c>
      <c r="C1199" s="28" t="s">
        <v>188</v>
      </c>
    </row>
    <row r="1200" spans="1:3" hidden="1">
      <c r="A1200" s="37">
        <v>1223</v>
      </c>
      <c r="B1200" s="41" t="s">
        <v>2601</v>
      </c>
      <c r="C1200" s="27" t="s">
        <v>2602</v>
      </c>
    </row>
    <row r="1201" spans="1:3" hidden="1">
      <c r="A1201" s="37">
        <v>1224</v>
      </c>
      <c r="B1201" s="41" t="s">
        <v>2603</v>
      </c>
      <c r="C1201" s="27" t="s">
        <v>2604</v>
      </c>
    </row>
    <row r="1202" spans="1:3" hidden="1">
      <c r="A1202" s="36">
        <v>1225</v>
      </c>
      <c r="B1202" s="40" t="s">
        <v>2605</v>
      </c>
      <c r="C1202" s="28" t="s">
        <v>2606</v>
      </c>
    </row>
    <row r="1203" spans="1:3" hidden="1">
      <c r="A1203" s="36">
        <v>1226</v>
      </c>
      <c r="B1203" s="40" t="s">
        <v>2607</v>
      </c>
      <c r="C1203" s="28" t="s">
        <v>2608</v>
      </c>
    </row>
    <row r="1204" spans="1:3" hidden="1">
      <c r="A1204" s="36">
        <v>1227</v>
      </c>
      <c r="B1204" s="40" t="s">
        <v>2609</v>
      </c>
      <c r="C1204" s="28" t="s">
        <v>2610</v>
      </c>
    </row>
    <row r="1205" spans="1:3" hidden="1">
      <c r="A1205" s="36">
        <v>1228</v>
      </c>
      <c r="B1205" s="40" t="s">
        <v>2611</v>
      </c>
      <c r="C1205" s="28" t="s">
        <v>2612</v>
      </c>
    </row>
    <row r="1206" spans="1:3" hidden="1">
      <c r="A1206" s="36">
        <v>1229</v>
      </c>
      <c r="B1206" s="40" t="s">
        <v>2613</v>
      </c>
      <c r="C1206" s="28" t="s">
        <v>2614</v>
      </c>
    </row>
    <row r="1207" spans="1:3" hidden="1">
      <c r="A1207" s="36">
        <v>1231</v>
      </c>
      <c r="B1207" s="40" t="s">
        <v>2615</v>
      </c>
      <c r="C1207" s="28" t="s">
        <v>2616</v>
      </c>
    </row>
    <row r="1208" spans="1:3" hidden="1">
      <c r="A1208" s="36">
        <v>1232</v>
      </c>
      <c r="B1208" s="40" t="s">
        <v>2617</v>
      </c>
      <c r="C1208" s="28" t="s">
        <v>2618</v>
      </c>
    </row>
    <row r="1209" spans="1:3" hidden="1">
      <c r="A1209" s="37">
        <v>1233</v>
      </c>
      <c r="B1209" s="41" t="s">
        <v>2619</v>
      </c>
      <c r="C1209" s="27" t="s">
        <v>2620</v>
      </c>
    </row>
    <row r="1210" spans="1:3" hidden="1">
      <c r="A1210" s="36">
        <v>1234</v>
      </c>
      <c r="B1210" s="40" t="s">
        <v>2621</v>
      </c>
      <c r="C1210" s="28" t="s">
        <v>2622</v>
      </c>
    </row>
    <row r="1211" spans="1:3" hidden="1">
      <c r="A1211" s="36">
        <v>1235</v>
      </c>
      <c r="B1211" s="40" t="s">
        <v>2623</v>
      </c>
      <c r="C1211" s="28" t="s">
        <v>2624</v>
      </c>
    </row>
    <row r="1212" spans="1:3" hidden="1">
      <c r="A1212" s="36">
        <v>1236</v>
      </c>
      <c r="B1212" s="40" t="s">
        <v>2625</v>
      </c>
      <c r="C1212" s="28" t="s">
        <v>2626</v>
      </c>
    </row>
    <row r="1213" spans="1:3" hidden="1">
      <c r="A1213" s="36">
        <v>1237</v>
      </c>
      <c r="B1213" s="40" t="s">
        <v>2511</v>
      </c>
      <c r="C1213" s="28" t="s">
        <v>2627</v>
      </c>
    </row>
    <row r="1214" spans="1:3" hidden="1">
      <c r="A1214" s="36">
        <v>1238</v>
      </c>
      <c r="B1214" s="40" t="s">
        <v>2628</v>
      </c>
      <c r="C1214" s="28" t="s">
        <v>2629</v>
      </c>
    </row>
    <row r="1215" spans="1:3" hidden="1">
      <c r="A1215" s="36">
        <v>1239</v>
      </c>
      <c r="B1215" s="40" t="s">
        <v>2630</v>
      </c>
      <c r="C1215" s="28" t="s">
        <v>2631</v>
      </c>
    </row>
    <row r="1216" spans="1:3" hidden="1">
      <c r="A1216" s="36">
        <v>1240</v>
      </c>
      <c r="B1216" s="40" t="s">
        <v>2632</v>
      </c>
      <c r="C1216" s="28" t="s">
        <v>2633</v>
      </c>
    </row>
    <row r="1217" spans="1:3" hidden="1">
      <c r="A1217" s="36">
        <v>1241</v>
      </c>
      <c r="B1217" s="40" t="s">
        <v>2634</v>
      </c>
      <c r="C1217" s="28" t="s">
        <v>2635</v>
      </c>
    </row>
    <row r="1218" spans="1:3" hidden="1">
      <c r="A1218" s="36">
        <v>1242</v>
      </c>
      <c r="B1218" s="40" t="s">
        <v>2636</v>
      </c>
      <c r="C1218" s="28" t="s">
        <v>2637</v>
      </c>
    </row>
    <row r="1219" spans="1:3" hidden="1">
      <c r="A1219" s="36">
        <v>1243</v>
      </c>
      <c r="B1219" s="40" t="s">
        <v>2638</v>
      </c>
      <c r="C1219" s="28" t="s">
        <v>2639</v>
      </c>
    </row>
    <row r="1220" spans="1:3" hidden="1">
      <c r="A1220" s="37">
        <v>1244</v>
      </c>
      <c r="B1220" s="41" t="s">
        <v>2640</v>
      </c>
      <c r="C1220" s="27" t="s">
        <v>2641</v>
      </c>
    </row>
    <row r="1221" spans="1:3" hidden="1">
      <c r="A1221" s="36">
        <v>1245</v>
      </c>
      <c r="B1221" s="40" t="s">
        <v>2642</v>
      </c>
      <c r="C1221" s="28" t="s">
        <v>2643</v>
      </c>
    </row>
    <row r="1222" spans="1:3" hidden="1">
      <c r="A1222" s="37">
        <v>1246</v>
      </c>
      <c r="B1222" s="41" t="s">
        <v>2644</v>
      </c>
      <c r="C1222" s="27" t="s">
        <v>2645</v>
      </c>
    </row>
    <row r="1223" spans="1:3" hidden="1">
      <c r="A1223" s="36">
        <v>1247</v>
      </c>
      <c r="B1223" s="40" t="s">
        <v>2646</v>
      </c>
      <c r="C1223" s="28" t="s">
        <v>2647</v>
      </c>
    </row>
    <row r="1224" spans="1:3" hidden="1">
      <c r="A1224" s="36">
        <v>1248</v>
      </c>
      <c r="B1224" s="40" t="s">
        <v>2648</v>
      </c>
      <c r="C1224" s="28" t="s">
        <v>2649</v>
      </c>
    </row>
    <row r="1225" spans="1:3" hidden="1">
      <c r="A1225" s="36">
        <v>1250</v>
      </c>
      <c r="B1225" s="40" t="s">
        <v>2650</v>
      </c>
      <c r="C1225" s="28" t="s">
        <v>2651</v>
      </c>
    </row>
    <row r="1226" spans="1:3" hidden="1">
      <c r="A1226" s="36">
        <v>1251</v>
      </c>
      <c r="B1226" s="40" t="s">
        <v>2652</v>
      </c>
      <c r="C1226" s="28" t="s">
        <v>2653</v>
      </c>
    </row>
    <row r="1227" spans="1:3" hidden="1">
      <c r="A1227" s="36">
        <v>1252</v>
      </c>
      <c r="B1227" s="40" t="s">
        <v>2654</v>
      </c>
      <c r="C1227" s="28" t="s">
        <v>2655</v>
      </c>
    </row>
    <row r="1228" spans="1:3" hidden="1">
      <c r="A1228" s="37">
        <v>1253</v>
      </c>
      <c r="B1228" s="41" t="s">
        <v>2656</v>
      </c>
      <c r="C1228" s="27" t="s">
        <v>2657</v>
      </c>
    </row>
    <row r="1229" spans="1:3" hidden="1">
      <c r="A1229" s="36">
        <v>1254</v>
      </c>
      <c r="B1229" s="40" t="s">
        <v>2658</v>
      </c>
      <c r="C1229" s="28" t="s">
        <v>2659</v>
      </c>
    </row>
    <row r="1230" spans="1:3" hidden="1">
      <c r="A1230" s="36">
        <v>1256</v>
      </c>
      <c r="B1230" s="40" t="s">
        <v>2660</v>
      </c>
      <c r="C1230" s="28" t="s">
        <v>2661</v>
      </c>
    </row>
    <row r="1231" spans="1:3" hidden="1">
      <c r="A1231" s="36">
        <v>1257</v>
      </c>
      <c r="B1231" s="40" t="s">
        <v>2662</v>
      </c>
      <c r="C1231" s="28" t="s">
        <v>2663</v>
      </c>
    </row>
    <row r="1232" spans="1:3" hidden="1">
      <c r="A1232" s="36">
        <v>1258</v>
      </c>
      <c r="B1232" s="40" t="s">
        <v>2664</v>
      </c>
      <c r="C1232" s="28" t="s">
        <v>2665</v>
      </c>
    </row>
    <row r="1233" spans="1:3" hidden="1">
      <c r="A1233" s="36">
        <v>1259</v>
      </c>
      <c r="B1233" s="40" t="s">
        <v>2666</v>
      </c>
      <c r="C1233" s="28" t="s">
        <v>2667</v>
      </c>
    </row>
    <row r="1234" spans="1:3" hidden="1">
      <c r="A1234" s="36">
        <v>1260</v>
      </c>
      <c r="B1234" s="40" t="s">
        <v>2668</v>
      </c>
      <c r="C1234" s="28" t="s">
        <v>2669</v>
      </c>
    </row>
    <row r="1235" spans="1:3" hidden="1">
      <c r="A1235" s="36">
        <v>1261</v>
      </c>
      <c r="B1235" s="40" t="s">
        <v>2670</v>
      </c>
      <c r="C1235" s="28" t="s">
        <v>2671</v>
      </c>
    </row>
    <row r="1236" spans="1:3" hidden="1">
      <c r="A1236" s="36">
        <v>1262</v>
      </c>
      <c r="B1236" s="40" t="s">
        <v>2672</v>
      </c>
      <c r="C1236" s="28" t="s">
        <v>2673</v>
      </c>
    </row>
    <row r="1237" spans="1:3" hidden="1">
      <c r="A1237" s="36">
        <v>1263</v>
      </c>
      <c r="B1237" s="40" t="s">
        <v>2674</v>
      </c>
      <c r="C1237" s="28" t="s">
        <v>2675</v>
      </c>
    </row>
    <row r="1238" spans="1:3" hidden="1">
      <c r="A1238" s="36">
        <v>1264</v>
      </c>
      <c r="B1238" s="40" t="s">
        <v>2676</v>
      </c>
      <c r="C1238" s="28" t="s">
        <v>2677</v>
      </c>
    </row>
    <row r="1239" spans="1:3" hidden="1">
      <c r="A1239" s="36">
        <v>1265</v>
      </c>
      <c r="B1239" s="40" t="s">
        <v>2678</v>
      </c>
      <c r="C1239" s="28" t="s">
        <v>2679</v>
      </c>
    </row>
    <row r="1240" spans="1:3" hidden="1">
      <c r="A1240" s="36">
        <v>1266</v>
      </c>
      <c r="B1240" s="40" t="s">
        <v>2680</v>
      </c>
      <c r="C1240" s="28" t="s">
        <v>2681</v>
      </c>
    </row>
    <row r="1241" spans="1:3" hidden="1">
      <c r="A1241" s="36">
        <v>1267</v>
      </c>
      <c r="B1241" s="40" t="s">
        <v>2682</v>
      </c>
      <c r="C1241" s="28" t="s">
        <v>2683</v>
      </c>
    </row>
    <row r="1242" spans="1:3" hidden="1">
      <c r="A1242" s="36">
        <v>1268</v>
      </c>
      <c r="B1242" s="40" t="s">
        <v>2684</v>
      </c>
      <c r="C1242" s="28" t="s">
        <v>2685</v>
      </c>
    </row>
    <row r="1243" spans="1:3" hidden="1">
      <c r="A1243" s="36">
        <v>1269</v>
      </c>
      <c r="B1243" s="40" t="s">
        <v>2686</v>
      </c>
      <c r="C1243" s="28" t="s">
        <v>2687</v>
      </c>
    </row>
    <row r="1244" spans="1:3" hidden="1">
      <c r="A1244" s="36">
        <v>1270</v>
      </c>
      <c r="B1244" s="40" t="s">
        <v>2688</v>
      </c>
      <c r="C1244" s="28" t="s">
        <v>2689</v>
      </c>
    </row>
    <row r="1245" spans="1:3" hidden="1">
      <c r="A1245" s="36">
        <v>1271</v>
      </c>
      <c r="B1245" s="40" t="s">
        <v>2690</v>
      </c>
      <c r="C1245" s="28" t="s">
        <v>2691</v>
      </c>
    </row>
    <row r="1246" spans="1:3" hidden="1">
      <c r="A1246" s="36">
        <v>1272</v>
      </c>
      <c r="B1246" s="40" t="s">
        <v>2692</v>
      </c>
      <c r="C1246" s="28" t="s">
        <v>2693</v>
      </c>
    </row>
    <row r="1247" spans="1:3" hidden="1">
      <c r="A1247" s="36">
        <v>1273</v>
      </c>
      <c r="B1247" s="40" t="s">
        <v>2694</v>
      </c>
      <c r="C1247" s="28" t="s">
        <v>2695</v>
      </c>
    </row>
    <row r="1248" spans="1:3" hidden="1">
      <c r="A1248" s="36">
        <v>1274</v>
      </c>
      <c r="B1248" s="40" t="s">
        <v>2696</v>
      </c>
      <c r="C1248" s="28" t="s">
        <v>2697</v>
      </c>
    </row>
    <row r="1249" spans="1:3" hidden="1">
      <c r="A1249" s="36">
        <v>1275</v>
      </c>
      <c r="B1249" s="40" t="s">
        <v>2698</v>
      </c>
      <c r="C1249" s="28" t="s">
        <v>2699</v>
      </c>
    </row>
    <row r="1250" spans="1:3" hidden="1">
      <c r="A1250" s="36">
        <v>1276</v>
      </c>
      <c r="B1250" s="40" t="s">
        <v>2700</v>
      </c>
      <c r="C1250" s="28" t="s">
        <v>2701</v>
      </c>
    </row>
    <row r="1251" spans="1:3" hidden="1">
      <c r="A1251" s="36">
        <v>1277</v>
      </c>
      <c r="B1251" s="40" t="s">
        <v>2702</v>
      </c>
      <c r="C1251" s="28" t="s">
        <v>2703</v>
      </c>
    </row>
    <row r="1252" spans="1:3" hidden="1">
      <c r="A1252" s="36">
        <v>1278</v>
      </c>
      <c r="B1252" s="40" t="s">
        <v>2704</v>
      </c>
      <c r="C1252" s="28" t="s">
        <v>2705</v>
      </c>
    </row>
    <row r="1253" spans="1:3" hidden="1">
      <c r="A1253" s="36">
        <v>1279</v>
      </c>
      <c r="B1253" s="40" t="s">
        <v>2706</v>
      </c>
      <c r="C1253" s="28" t="s">
        <v>2707</v>
      </c>
    </row>
    <row r="1254" spans="1:3" hidden="1">
      <c r="A1254" s="36">
        <v>1280</v>
      </c>
      <c r="B1254" s="40" t="s">
        <v>2708</v>
      </c>
      <c r="C1254" s="28" t="s">
        <v>2709</v>
      </c>
    </row>
    <row r="1255" spans="1:3" hidden="1">
      <c r="A1255" s="36">
        <v>1281</v>
      </c>
      <c r="B1255" s="40" t="s">
        <v>2710</v>
      </c>
      <c r="C1255" s="28" t="s">
        <v>2711</v>
      </c>
    </row>
    <row r="1256" spans="1:3" hidden="1">
      <c r="A1256" s="36">
        <v>1282</v>
      </c>
      <c r="B1256" s="40" t="s">
        <v>2712</v>
      </c>
      <c r="C1256" s="28" t="s">
        <v>2713</v>
      </c>
    </row>
    <row r="1257" spans="1:3" hidden="1">
      <c r="A1257" s="36">
        <v>1283</v>
      </c>
      <c r="B1257" s="40" t="s">
        <v>2714</v>
      </c>
      <c r="C1257" s="28" t="s">
        <v>2715</v>
      </c>
    </row>
    <row r="1258" spans="1:3" hidden="1">
      <c r="A1258" s="36">
        <v>1284</v>
      </c>
      <c r="B1258" s="40" t="s">
        <v>2716</v>
      </c>
      <c r="C1258" s="28" t="s">
        <v>2717</v>
      </c>
    </row>
    <row r="1259" spans="1:3" hidden="1">
      <c r="A1259" s="36">
        <v>1285</v>
      </c>
      <c r="B1259" s="40" t="s">
        <v>2718</v>
      </c>
      <c r="C1259" s="28" t="s">
        <v>2719</v>
      </c>
    </row>
    <row r="1260" spans="1:3" hidden="1">
      <c r="A1260" s="36">
        <v>1286</v>
      </c>
      <c r="B1260" s="40" t="s">
        <v>2720</v>
      </c>
      <c r="C1260" s="28" t="s">
        <v>2721</v>
      </c>
    </row>
    <row r="1261" spans="1:3" hidden="1">
      <c r="A1261" s="36">
        <v>1287</v>
      </c>
      <c r="B1261" s="40" t="s">
        <v>2722</v>
      </c>
      <c r="C1261" s="28" t="s">
        <v>2723</v>
      </c>
    </row>
    <row r="1262" spans="1:3" hidden="1">
      <c r="A1262" s="36">
        <v>1288</v>
      </c>
      <c r="B1262" s="40" t="s">
        <v>2724</v>
      </c>
      <c r="C1262" s="28" t="s">
        <v>2725</v>
      </c>
    </row>
    <row r="1263" spans="1:3" hidden="1">
      <c r="A1263" s="36">
        <v>1289</v>
      </c>
      <c r="B1263" s="40" t="s">
        <v>2726</v>
      </c>
      <c r="C1263" s="28" t="s">
        <v>2727</v>
      </c>
    </row>
    <row r="1264" spans="1:3" hidden="1">
      <c r="A1264" s="36">
        <v>1290</v>
      </c>
      <c r="B1264" s="40" t="s">
        <v>2728</v>
      </c>
      <c r="C1264" s="28" t="s">
        <v>2729</v>
      </c>
    </row>
    <row r="1265" spans="1:3" hidden="1">
      <c r="A1265" s="36">
        <v>1291</v>
      </c>
      <c r="B1265" s="40" t="s">
        <v>2730</v>
      </c>
      <c r="C1265" s="28" t="s">
        <v>2731</v>
      </c>
    </row>
    <row r="1266" spans="1:3" hidden="1">
      <c r="A1266" s="36">
        <v>1292</v>
      </c>
      <c r="B1266" s="40" t="s">
        <v>2732</v>
      </c>
      <c r="C1266" s="28" t="s">
        <v>2733</v>
      </c>
    </row>
    <row r="1267" spans="1:3" hidden="1">
      <c r="A1267" s="36">
        <v>1293</v>
      </c>
      <c r="B1267" s="40" t="s">
        <v>2734</v>
      </c>
      <c r="C1267" s="28" t="s">
        <v>2735</v>
      </c>
    </row>
    <row r="1268" spans="1:3" hidden="1">
      <c r="A1268" s="36">
        <v>1294</v>
      </c>
      <c r="B1268" s="40" t="s">
        <v>2736</v>
      </c>
      <c r="C1268" s="28" t="s">
        <v>2737</v>
      </c>
    </row>
    <row r="1269" spans="1:3" hidden="1">
      <c r="A1269" s="36">
        <v>1295</v>
      </c>
      <c r="B1269" s="40" t="s">
        <v>2738</v>
      </c>
      <c r="C1269" s="28" t="s">
        <v>2739</v>
      </c>
    </row>
    <row r="1270" spans="1:3" hidden="1">
      <c r="A1270" s="36">
        <v>1296</v>
      </c>
      <c r="B1270" s="40" t="s">
        <v>2740</v>
      </c>
      <c r="C1270" s="28" t="s">
        <v>2741</v>
      </c>
    </row>
    <row r="1271" spans="1:3" hidden="1">
      <c r="A1271" s="36">
        <v>1297</v>
      </c>
      <c r="B1271" s="40" t="s">
        <v>2742</v>
      </c>
      <c r="C1271" s="28" t="s">
        <v>2743</v>
      </c>
    </row>
    <row r="1272" spans="1:3" hidden="1">
      <c r="A1272" s="36">
        <v>1298</v>
      </c>
      <c r="B1272" s="40" t="s">
        <v>2744</v>
      </c>
      <c r="C1272" s="28" t="s">
        <v>2745</v>
      </c>
    </row>
    <row r="1273" spans="1:3" hidden="1">
      <c r="A1273" s="37">
        <v>1299</v>
      </c>
      <c r="B1273" s="41" t="s">
        <v>2746</v>
      </c>
      <c r="C1273" s="27" t="s">
        <v>2747</v>
      </c>
    </row>
    <row r="1274" spans="1:3" hidden="1">
      <c r="A1274" s="36">
        <v>1300</v>
      </c>
      <c r="B1274" s="40" t="s">
        <v>2748</v>
      </c>
      <c r="C1274" s="28" t="s">
        <v>2749</v>
      </c>
    </row>
    <row r="1275" spans="1:3" hidden="1">
      <c r="A1275" s="36">
        <v>1301</v>
      </c>
      <c r="B1275" s="40" t="s">
        <v>2750</v>
      </c>
      <c r="C1275" s="28" t="s">
        <v>2751</v>
      </c>
    </row>
    <row r="1276" spans="1:3" hidden="1">
      <c r="A1276" s="36">
        <v>1302</v>
      </c>
      <c r="B1276" s="40" t="s">
        <v>2752</v>
      </c>
      <c r="C1276" s="28" t="s">
        <v>2753</v>
      </c>
    </row>
    <row r="1277" spans="1:3" hidden="1">
      <c r="A1277" s="36">
        <v>1303</v>
      </c>
      <c r="B1277" s="40" t="s">
        <v>2754</v>
      </c>
      <c r="C1277" s="28" t="s">
        <v>2755</v>
      </c>
    </row>
    <row r="1278" spans="1:3" hidden="1">
      <c r="A1278" s="36">
        <v>1304</v>
      </c>
      <c r="B1278" s="40" t="s">
        <v>2756</v>
      </c>
      <c r="C1278" s="28" t="s">
        <v>2757</v>
      </c>
    </row>
    <row r="1279" spans="1:3" hidden="1">
      <c r="A1279" s="36">
        <v>1305</v>
      </c>
      <c r="B1279" s="40" t="s">
        <v>2758</v>
      </c>
      <c r="C1279" s="28" t="s">
        <v>2759</v>
      </c>
    </row>
    <row r="1280" spans="1:3" hidden="1">
      <c r="A1280" s="36">
        <v>1306</v>
      </c>
      <c r="B1280" s="40" t="s">
        <v>2760</v>
      </c>
      <c r="C1280" s="28" t="s">
        <v>2761</v>
      </c>
    </row>
    <row r="1281" spans="1:3" hidden="1">
      <c r="A1281" s="36">
        <v>1307</v>
      </c>
      <c r="B1281" s="40" t="s">
        <v>2762</v>
      </c>
      <c r="C1281" s="28" t="s">
        <v>2763</v>
      </c>
    </row>
    <row r="1282" spans="1:3" hidden="1">
      <c r="A1282" s="36">
        <v>1308</v>
      </c>
      <c r="B1282" s="40" t="s">
        <v>2764</v>
      </c>
      <c r="C1282" s="28" t="s">
        <v>2765</v>
      </c>
    </row>
    <row r="1283" spans="1:3" hidden="1">
      <c r="A1283" s="36">
        <v>1309</v>
      </c>
      <c r="B1283" s="40" t="s">
        <v>2766</v>
      </c>
      <c r="C1283" s="28" t="s">
        <v>2767</v>
      </c>
    </row>
    <row r="1284" spans="1:3" hidden="1">
      <c r="A1284" s="37">
        <v>1310</v>
      </c>
      <c r="B1284" s="41" t="s">
        <v>2768</v>
      </c>
      <c r="C1284" s="27" t="s">
        <v>2769</v>
      </c>
    </row>
    <row r="1285" spans="1:3" hidden="1">
      <c r="A1285" s="36">
        <v>1311</v>
      </c>
      <c r="B1285" s="40" t="s">
        <v>2770</v>
      </c>
      <c r="C1285" s="28" t="s">
        <v>2771</v>
      </c>
    </row>
    <row r="1286" spans="1:3" hidden="1">
      <c r="A1286" s="36">
        <v>1312</v>
      </c>
      <c r="B1286" s="40" t="s">
        <v>2772</v>
      </c>
      <c r="C1286" s="28" t="s">
        <v>2773</v>
      </c>
    </row>
    <row r="1287" spans="1:3" hidden="1">
      <c r="A1287" s="36">
        <v>1313</v>
      </c>
      <c r="B1287" s="40" t="s">
        <v>2774</v>
      </c>
      <c r="C1287" s="28" t="s">
        <v>2775</v>
      </c>
    </row>
    <row r="1288" spans="1:3" hidden="1">
      <c r="A1288" s="36">
        <v>1314</v>
      </c>
      <c r="B1288" s="40" t="s">
        <v>2776</v>
      </c>
      <c r="C1288" s="28" t="s">
        <v>2777</v>
      </c>
    </row>
    <row r="1289" spans="1:3" hidden="1">
      <c r="A1289" s="36">
        <v>1315</v>
      </c>
      <c r="B1289" s="40" t="s">
        <v>2778</v>
      </c>
      <c r="C1289" s="28" t="s">
        <v>2779</v>
      </c>
    </row>
    <row r="1290" spans="1:3" hidden="1">
      <c r="A1290" s="36">
        <v>1316</v>
      </c>
      <c r="B1290" s="40" t="s">
        <v>2780</v>
      </c>
      <c r="C1290" s="28" t="s">
        <v>2781</v>
      </c>
    </row>
    <row r="1291" spans="1:3" hidden="1">
      <c r="A1291" s="36">
        <v>1317</v>
      </c>
      <c r="B1291" s="40" t="s">
        <v>2782</v>
      </c>
      <c r="C1291" s="28" t="s">
        <v>2783</v>
      </c>
    </row>
    <row r="1292" spans="1:3" hidden="1">
      <c r="A1292" s="36">
        <v>1318</v>
      </c>
      <c r="B1292" s="40" t="s">
        <v>2784</v>
      </c>
      <c r="C1292" s="28" t="s">
        <v>2785</v>
      </c>
    </row>
    <row r="1293" spans="1:3" hidden="1">
      <c r="A1293" s="36">
        <v>1319</v>
      </c>
      <c r="B1293" s="40" t="s">
        <v>2786</v>
      </c>
      <c r="C1293" s="28" t="s">
        <v>2787</v>
      </c>
    </row>
    <row r="1294" spans="1:3" hidden="1">
      <c r="A1294" s="36">
        <v>1321</v>
      </c>
      <c r="B1294" s="40" t="s">
        <v>2788</v>
      </c>
      <c r="C1294" s="28" t="s">
        <v>2789</v>
      </c>
    </row>
    <row r="1295" spans="1:3" hidden="1">
      <c r="A1295" s="36">
        <v>1322</v>
      </c>
      <c r="B1295" s="40" t="s">
        <v>2790</v>
      </c>
      <c r="C1295" s="28" t="s">
        <v>2791</v>
      </c>
    </row>
    <row r="1296" spans="1:3" hidden="1">
      <c r="A1296" s="36">
        <v>1323</v>
      </c>
      <c r="B1296" s="40" t="s">
        <v>2792</v>
      </c>
      <c r="C1296" s="28" t="s">
        <v>2793</v>
      </c>
    </row>
    <row r="1297" spans="1:3" hidden="1">
      <c r="A1297" s="36">
        <v>1324</v>
      </c>
      <c r="B1297" s="40" t="s">
        <v>2794</v>
      </c>
      <c r="C1297" s="28" t="s">
        <v>2795</v>
      </c>
    </row>
    <row r="1298" spans="1:3" hidden="1">
      <c r="A1298" s="36">
        <v>1325</v>
      </c>
      <c r="B1298" s="40" t="s">
        <v>2796</v>
      </c>
      <c r="C1298" s="28" t="s">
        <v>2797</v>
      </c>
    </row>
    <row r="1299" spans="1:3" hidden="1">
      <c r="A1299" s="36">
        <v>1327</v>
      </c>
      <c r="B1299" s="40" t="s">
        <v>2798</v>
      </c>
      <c r="C1299" s="28" t="s">
        <v>2799</v>
      </c>
    </row>
    <row r="1300" spans="1:3" hidden="1">
      <c r="A1300" s="36">
        <v>1328</v>
      </c>
      <c r="B1300" s="40" t="s">
        <v>2800</v>
      </c>
      <c r="C1300" s="28" t="s">
        <v>2801</v>
      </c>
    </row>
    <row r="1301" spans="1:3" hidden="1">
      <c r="A1301" s="36">
        <v>1329</v>
      </c>
      <c r="B1301" s="40" t="s">
        <v>2802</v>
      </c>
      <c r="C1301" s="28" t="s">
        <v>2803</v>
      </c>
    </row>
    <row r="1302" spans="1:3" hidden="1">
      <c r="A1302" s="36">
        <v>1330</v>
      </c>
      <c r="B1302" s="40" t="s">
        <v>2804</v>
      </c>
      <c r="C1302" s="28" t="s">
        <v>2805</v>
      </c>
    </row>
    <row r="1303" spans="1:3" hidden="1">
      <c r="A1303" s="36">
        <v>1331</v>
      </c>
      <c r="B1303" s="40" t="s">
        <v>2806</v>
      </c>
      <c r="C1303" s="28" t="s">
        <v>2807</v>
      </c>
    </row>
    <row r="1304" spans="1:3" hidden="1">
      <c r="A1304" s="37">
        <v>1332</v>
      </c>
      <c r="B1304" s="41" t="s">
        <v>2808</v>
      </c>
      <c r="C1304" s="27" t="s">
        <v>2809</v>
      </c>
    </row>
    <row r="1305" spans="1:3" hidden="1">
      <c r="A1305" s="36">
        <v>1333</v>
      </c>
      <c r="B1305" s="40" t="s">
        <v>2810</v>
      </c>
      <c r="C1305" s="28" t="s">
        <v>2811</v>
      </c>
    </row>
    <row r="1306" spans="1:3" hidden="1">
      <c r="A1306" s="36">
        <v>1334</v>
      </c>
      <c r="B1306" s="40" t="s">
        <v>2812</v>
      </c>
      <c r="C1306" s="28" t="s">
        <v>2813</v>
      </c>
    </row>
    <row r="1307" spans="1:3" hidden="1">
      <c r="A1307" s="36">
        <v>1335</v>
      </c>
      <c r="B1307" s="40" t="s">
        <v>2814</v>
      </c>
      <c r="C1307" s="28" t="s">
        <v>2815</v>
      </c>
    </row>
    <row r="1308" spans="1:3" hidden="1">
      <c r="A1308" s="36">
        <v>1336</v>
      </c>
      <c r="B1308" s="40" t="s">
        <v>2816</v>
      </c>
      <c r="C1308" s="28" t="s">
        <v>2817</v>
      </c>
    </row>
    <row r="1309" spans="1:3" hidden="1">
      <c r="A1309" s="36">
        <v>1337</v>
      </c>
      <c r="B1309" s="40" t="s">
        <v>2818</v>
      </c>
      <c r="C1309" s="28" t="s">
        <v>2819</v>
      </c>
    </row>
    <row r="1310" spans="1:3" hidden="1">
      <c r="A1310" s="36">
        <v>1338</v>
      </c>
      <c r="B1310" s="40" t="s">
        <v>2820</v>
      </c>
      <c r="C1310" s="28" t="s">
        <v>2821</v>
      </c>
    </row>
    <row r="1311" spans="1:3" hidden="1">
      <c r="A1311" s="36">
        <v>1339</v>
      </c>
      <c r="B1311" s="40" t="s">
        <v>2822</v>
      </c>
      <c r="C1311" s="28" t="s">
        <v>2823</v>
      </c>
    </row>
    <row r="1312" spans="1:3" hidden="1">
      <c r="A1312" s="36">
        <v>1340</v>
      </c>
      <c r="B1312" s="40" t="s">
        <v>2824</v>
      </c>
      <c r="C1312" s="28" t="s">
        <v>2825</v>
      </c>
    </row>
    <row r="1313" spans="1:3" hidden="1">
      <c r="A1313" s="36">
        <v>1341</v>
      </c>
      <c r="B1313" s="40" t="s">
        <v>2826</v>
      </c>
      <c r="C1313" s="28" t="s">
        <v>2827</v>
      </c>
    </row>
    <row r="1314" spans="1:3" hidden="1">
      <c r="A1314" s="36">
        <v>1342</v>
      </c>
      <c r="B1314" s="40" t="s">
        <v>2828</v>
      </c>
      <c r="C1314" s="28" t="s">
        <v>2829</v>
      </c>
    </row>
    <row r="1315" spans="1:3" hidden="1">
      <c r="A1315" s="36">
        <v>1343</v>
      </c>
      <c r="B1315" s="40" t="s">
        <v>2830</v>
      </c>
      <c r="C1315" s="28" t="s">
        <v>2831</v>
      </c>
    </row>
    <row r="1316" spans="1:3" hidden="1">
      <c r="A1316" s="36">
        <v>1344</v>
      </c>
      <c r="B1316" s="40" t="s">
        <v>2832</v>
      </c>
      <c r="C1316" s="28" t="s">
        <v>2833</v>
      </c>
    </row>
    <row r="1317" spans="1:3" hidden="1">
      <c r="A1317" s="36">
        <v>1345</v>
      </c>
      <c r="B1317" s="40" t="s">
        <v>2834</v>
      </c>
      <c r="C1317" s="28" t="s">
        <v>2835</v>
      </c>
    </row>
    <row r="1318" spans="1:3" hidden="1">
      <c r="A1318" s="36">
        <v>1346</v>
      </c>
      <c r="B1318" s="40" t="s">
        <v>2836</v>
      </c>
      <c r="C1318" s="28" t="s">
        <v>2837</v>
      </c>
    </row>
    <row r="1319" spans="1:3" hidden="1">
      <c r="A1319" s="36">
        <v>1347</v>
      </c>
      <c r="B1319" s="40" t="s">
        <v>2838</v>
      </c>
      <c r="C1319" s="28" t="s">
        <v>2839</v>
      </c>
    </row>
    <row r="1320" spans="1:3" hidden="1">
      <c r="A1320" s="36">
        <v>1348</v>
      </c>
      <c r="B1320" s="40" t="s">
        <v>2840</v>
      </c>
      <c r="C1320" s="28" t="s">
        <v>2841</v>
      </c>
    </row>
    <row r="1321" spans="1:3" hidden="1">
      <c r="A1321" s="36">
        <v>1349</v>
      </c>
      <c r="B1321" s="40" t="s">
        <v>2842</v>
      </c>
      <c r="C1321" s="28" t="s">
        <v>2843</v>
      </c>
    </row>
    <row r="1322" spans="1:3" hidden="1">
      <c r="A1322" s="36">
        <v>1350</v>
      </c>
      <c r="B1322" s="40" t="s">
        <v>2844</v>
      </c>
      <c r="C1322" s="28" t="s">
        <v>2845</v>
      </c>
    </row>
    <row r="1323" spans="1:3" hidden="1">
      <c r="A1323" s="36">
        <v>1351</v>
      </c>
      <c r="B1323" s="40" t="s">
        <v>2846</v>
      </c>
      <c r="C1323" s="28" t="s">
        <v>2847</v>
      </c>
    </row>
    <row r="1324" spans="1:3" hidden="1">
      <c r="A1324" s="36">
        <v>1352</v>
      </c>
      <c r="B1324" s="40" t="s">
        <v>2848</v>
      </c>
      <c r="C1324" s="28" t="s">
        <v>2849</v>
      </c>
    </row>
    <row r="1325" spans="1:3" hidden="1">
      <c r="A1325" s="36">
        <v>1353</v>
      </c>
      <c r="B1325" s="40" t="s">
        <v>2850</v>
      </c>
      <c r="C1325" s="28" t="s">
        <v>2851</v>
      </c>
    </row>
    <row r="1326" spans="1:3" hidden="1">
      <c r="A1326" s="36">
        <v>1354</v>
      </c>
      <c r="B1326" s="40" t="s">
        <v>2852</v>
      </c>
      <c r="C1326" s="28" t="s">
        <v>2853</v>
      </c>
    </row>
    <row r="1327" spans="1:3" hidden="1">
      <c r="A1327" s="36">
        <v>1355</v>
      </c>
      <c r="B1327" s="40" t="s">
        <v>2854</v>
      </c>
      <c r="C1327" s="28" t="s">
        <v>2855</v>
      </c>
    </row>
    <row r="1328" spans="1:3" hidden="1">
      <c r="A1328" s="36">
        <v>1356</v>
      </c>
      <c r="B1328" s="40" t="s">
        <v>2856</v>
      </c>
      <c r="C1328" s="28" t="s">
        <v>2857</v>
      </c>
    </row>
    <row r="1329" spans="1:3" hidden="1">
      <c r="A1329" s="36">
        <v>1357</v>
      </c>
      <c r="B1329" s="40" t="s">
        <v>2858</v>
      </c>
      <c r="C1329" s="28" t="s">
        <v>2859</v>
      </c>
    </row>
    <row r="1330" spans="1:3" hidden="1">
      <c r="A1330" s="36">
        <v>1358</v>
      </c>
      <c r="B1330" s="40" t="s">
        <v>2860</v>
      </c>
      <c r="C1330" s="28" t="s">
        <v>2861</v>
      </c>
    </row>
    <row r="1331" spans="1:3" hidden="1">
      <c r="A1331" s="36">
        <v>1359</v>
      </c>
      <c r="B1331" s="40" t="s">
        <v>2862</v>
      </c>
      <c r="C1331" s="28" t="s">
        <v>2863</v>
      </c>
    </row>
    <row r="1332" spans="1:3" hidden="1">
      <c r="A1332" s="36">
        <v>1360</v>
      </c>
      <c r="B1332" s="40" t="s">
        <v>2864</v>
      </c>
      <c r="C1332" s="28" t="s">
        <v>2865</v>
      </c>
    </row>
    <row r="1333" spans="1:3" hidden="1">
      <c r="A1333" s="36">
        <v>1361</v>
      </c>
      <c r="B1333" s="40" t="s">
        <v>2866</v>
      </c>
      <c r="C1333" s="28" t="s">
        <v>2867</v>
      </c>
    </row>
    <row r="1334" spans="1:3" hidden="1">
      <c r="A1334" s="36">
        <v>1362</v>
      </c>
      <c r="B1334" s="40" t="s">
        <v>2868</v>
      </c>
      <c r="C1334" s="28" t="s">
        <v>2869</v>
      </c>
    </row>
    <row r="1335" spans="1:3" hidden="1">
      <c r="A1335" s="36">
        <v>1363</v>
      </c>
      <c r="B1335" s="40" t="s">
        <v>2870</v>
      </c>
      <c r="C1335" s="28" t="s">
        <v>2871</v>
      </c>
    </row>
    <row r="1336" spans="1:3" hidden="1">
      <c r="A1336" s="36">
        <v>1364</v>
      </c>
      <c r="B1336" s="40" t="s">
        <v>2872</v>
      </c>
      <c r="C1336" s="28" t="s">
        <v>2873</v>
      </c>
    </row>
    <row r="1337" spans="1:3" hidden="1">
      <c r="A1337" s="36">
        <v>1365</v>
      </c>
      <c r="B1337" s="40" t="s">
        <v>2874</v>
      </c>
      <c r="C1337" s="28" t="s">
        <v>2875</v>
      </c>
    </row>
    <row r="1338" spans="1:3" hidden="1">
      <c r="A1338" s="36">
        <v>1366</v>
      </c>
      <c r="B1338" s="40" t="s">
        <v>2876</v>
      </c>
      <c r="C1338" s="28" t="s">
        <v>2877</v>
      </c>
    </row>
    <row r="1339" spans="1:3" hidden="1">
      <c r="A1339" s="36">
        <v>1367</v>
      </c>
      <c r="B1339" s="40" t="s">
        <v>2878</v>
      </c>
      <c r="C1339" s="28" t="s">
        <v>2879</v>
      </c>
    </row>
    <row r="1340" spans="1:3" hidden="1">
      <c r="A1340" s="36">
        <v>1368</v>
      </c>
      <c r="B1340" s="40" t="s">
        <v>2880</v>
      </c>
      <c r="C1340" s="28" t="s">
        <v>2881</v>
      </c>
    </row>
    <row r="1341" spans="1:3" hidden="1">
      <c r="A1341" s="36">
        <v>1370</v>
      </c>
      <c r="B1341" s="40" t="s">
        <v>2882</v>
      </c>
      <c r="C1341" s="28" t="s">
        <v>2883</v>
      </c>
    </row>
    <row r="1342" spans="1:3" hidden="1">
      <c r="A1342" s="36">
        <v>1371</v>
      </c>
      <c r="B1342" s="40" t="s">
        <v>2884</v>
      </c>
      <c r="C1342" s="28" t="s">
        <v>2885</v>
      </c>
    </row>
    <row r="1343" spans="1:3" hidden="1">
      <c r="A1343" s="36">
        <v>1374</v>
      </c>
      <c r="B1343" s="40" t="s">
        <v>2886</v>
      </c>
      <c r="C1343" s="28" t="s">
        <v>2887</v>
      </c>
    </row>
    <row r="1344" spans="1:3" hidden="1">
      <c r="A1344" s="36">
        <v>1375</v>
      </c>
      <c r="B1344" s="40" t="s">
        <v>2888</v>
      </c>
      <c r="C1344" s="28" t="s">
        <v>2889</v>
      </c>
    </row>
    <row r="1345" spans="1:3" hidden="1">
      <c r="A1345" s="36">
        <v>1376</v>
      </c>
      <c r="B1345" s="40" t="s">
        <v>2890</v>
      </c>
      <c r="C1345" s="28" t="s">
        <v>2891</v>
      </c>
    </row>
    <row r="1346" spans="1:3" hidden="1">
      <c r="A1346" s="36">
        <v>1379</v>
      </c>
      <c r="B1346" s="40" t="s">
        <v>2892</v>
      </c>
      <c r="C1346" s="28" t="s">
        <v>2893</v>
      </c>
    </row>
    <row r="1347" spans="1:3" hidden="1">
      <c r="A1347" s="36">
        <v>1380</v>
      </c>
      <c r="B1347" s="40" t="s">
        <v>2894</v>
      </c>
      <c r="C1347" s="28" t="s">
        <v>2895</v>
      </c>
    </row>
    <row r="1348" spans="1:3" hidden="1">
      <c r="A1348" s="36">
        <v>1382</v>
      </c>
      <c r="B1348" s="40" t="s">
        <v>2896</v>
      </c>
      <c r="C1348" s="28" t="s">
        <v>2897</v>
      </c>
    </row>
    <row r="1349" spans="1:3" hidden="1">
      <c r="A1349" s="36">
        <v>1383</v>
      </c>
      <c r="B1349" s="40" t="s">
        <v>2898</v>
      </c>
      <c r="C1349" s="28" t="s">
        <v>2899</v>
      </c>
    </row>
    <row r="1350" spans="1:3" hidden="1">
      <c r="A1350" s="36">
        <v>1384</v>
      </c>
      <c r="B1350" s="40" t="s">
        <v>2900</v>
      </c>
      <c r="C1350" s="28" t="s">
        <v>2901</v>
      </c>
    </row>
    <row r="1351" spans="1:3" hidden="1">
      <c r="A1351" s="36">
        <v>1385</v>
      </c>
      <c r="B1351" s="40" t="s">
        <v>2902</v>
      </c>
      <c r="C1351" s="28" t="s">
        <v>2903</v>
      </c>
    </row>
    <row r="1352" spans="1:3" hidden="1">
      <c r="A1352" s="36">
        <v>1386</v>
      </c>
      <c r="B1352" s="40" t="s">
        <v>2904</v>
      </c>
      <c r="C1352" s="28" t="s">
        <v>2905</v>
      </c>
    </row>
    <row r="1353" spans="1:3" hidden="1">
      <c r="A1353" s="36">
        <v>1387</v>
      </c>
      <c r="B1353" s="40" t="s">
        <v>2906</v>
      </c>
      <c r="C1353" s="28" t="s">
        <v>2907</v>
      </c>
    </row>
    <row r="1354" spans="1:3" hidden="1">
      <c r="A1354" s="36">
        <v>1388</v>
      </c>
      <c r="B1354" s="40" t="s">
        <v>2908</v>
      </c>
      <c r="C1354" s="28" t="s">
        <v>2909</v>
      </c>
    </row>
    <row r="1355" spans="1:3" hidden="1">
      <c r="A1355" s="36">
        <v>1389</v>
      </c>
      <c r="B1355" s="40" t="s">
        <v>2910</v>
      </c>
      <c r="C1355" s="28" t="s">
        <v>2911</v>
      </c>
    </row>
    <row r="1356" spans="1:3" hidden="1">
      <c r="A1356" s="36">
        <v>1390</v>
      </c>
      <c r="B1356" s="40" t="s">
        <v>2912</v>
      </c>
      <c r="C1356" s="28" t="s">
        <v>2913</v>
      </c>
    </row>
    <row r="1357" spans="1:3" hidden="1">
      <c r="A1357" s="36">
        <v>1391</v>
      </c>
      <c r="B1357" s="40" t="s">
        <v>2914</v>
      </c>
      <c r="C1357" s="28" t="s">
        <v>2915</v>
      </c>
    </row>
    <row r="1358" spans="1:3" hidden="1">
      <c r="A1358" s="36">
        <v>1392</v>
      </c>
      <c r="B1358" s="40" t="s">
        <v>2916</v>
      </c>
      <c r="C1358" s="28" t="s">
        <v>2917</v>
      </c>
    </row>
    <row r="1359" spans="1:3" hidden="1">
      <c r="A1359" s="36">
        <v>1393</v>
      </c>
      <c r="B1359" s="40" t="s">
        <v>2918</v>
      </c>
      <c r="C1359" s="28" t="s">
        <v>2919</v>
      </c>
    </row>
    <row r="1360" spans="1:3" hidden="1">
      <c r="A1360" s="36">
        <v>1394</v>
      </c>
      <c r="B1360" s="40" t="s">
        <v>2920</v>
      </c>
      <c r="C1360" s="28" t="s">
        <v>2921</v>
      </c>
    </row>
    <row r="1361" spans="1:3" hidden="1">
      <c r="A1361" s="36">
        <v>1395</v>
      </c>
      <c r="B1361" s="40" t="s">
        <v>2922</v>
      </c>
      <c r="C1361" s="28" t="s">
        <v>2923</v>
      </c>
    </row>
    <row r="1362" spans="1:3" hidden="1">
      <c r="A1362" s="36">
        <v>1396</v>
      </c>
      <c r="B1362" s="40" t="s">
        <v>2924</v>
      </c>
      <c r="C1362" s="28" t="s">
        <v>2925</v>
      </c>
    </row>
    <row r="1363" spans="1:3" hidden="1">
      <c r="A1363" s="36">
        <v>1397</v>
      </c>
      <c r="B1363" s="40" t="s">
        <v>2926</v>
      </c>
      <c r="C1363" s="28" t="s">
        <v>2927</v>
      </c>
    </row>
    <row r="1364" spans="1:3" hidden="1">
      <c r="A1364" s="36">
        <v>1398</v>
      </c>
      <c r="B1364" s="40" t="s">
        <v>2928</v>
      </c>
      <c r="C1364" s="28" t="s">
        <v>2929</v>
      </c>
    </row>
    <row r="1365" spans="1:3" hidden="1">
      <c r="A1365" s="36">
        <v>1399</v>
      </c>
      <c r="B1365" s="40" t="s">
        <v>2930</v>
      </c>
      <c r="C1365" s="28" t="s">
        <v>2931</v>
      </c>
    </row>
    <row r="1366" spans="1:3" hidden="1">
      <c r="A1366" s="36">
        <v>1400</v>
      </c>
      <c r="B1366" s="40" t="s">
        <v>2932</v>
      </c>
      <c r="C1366" s="28" t="s">
        <v>2933</v>
      </c>
    </row>
    <row r="1367" spans="1:3" hidden="1">
      <c r="A1367" s="36">
        <v>1401</v>
      </c>
      <c r="B1367" s="40" t="s">
        <v>2934</v>
      </c>
      <c r="C1367" s="28" t="s">
        <v>2935</v>
      </c>
    </row>
    <row r="1368" spans="1:3" hidden="1">
      <c r="A1368" s="36">
        <v>1402</v>
      </c>
      <c r="B1368" s="40" t="s">
        <v>2936</v>
      </c>
      <c r="C1368" s="28" t="s">
        <v>2937</v>
      </c>
    </row>
    <row r="1369" spans="1:3" hidden="1">
      <c r="A1369" s="36">
        <v>1403</v>
      </c>
      <c r="B1369" s="40" t="s">
        <v>2938</v>
      </c>
      <c r="C1369" s="28" t="s">
        <v>2939</v>
      </c>
    </row>
    <row r="1370" spans="1:3" hidden="1">
      <c r="A1370" s="36">
        <v>1404</v>
      </c>
      <c r="B1370" s="40" t="s">
        <v>2940</v>
      </c>
      <c r="C1370" s="28" t="s">
        <v>2941</v>
      </c>
    </row>
    <row r="1371" spans="1:3" hidden="1">
      <c r="A1371" s="36">
        <v>1405</v>
      </c>
      <c r="B1371" s="40" t="s">
        <v>2942</v>
      </c>
      <c r="C1371" s="28" t="s">
        <v>2943</v>
      </c>
    </row>
    <row r="1372" spans="1:3" hidden="1">
      <c r="A1372" s="36">
        <v>1406</v>
      </c>
      <c r="B1372" s="40" t="s">
        <v>2944</v>
      </c>
      <c r="C1372" s="28" t="s">
        <v>2945</v>
      </c>
    </row>
    <row r="1373" spans="1:3" hidden="1">
      <c r="A1373" s="36">
        <v>1407</v>
      </c>
      <c r="B1373" s="40" t="s">
        <v>2946</v>
      </c>
      <c r="C1373" s="28" t="s">
        <v>2947</v>
      </c>
    </row>
    <row r="1374" spans="1:3" hidden="1">
      <c r="A1374" s="36">
        <v>1408</v>
      </c>
      <c r="B1374" s="40" t="s">
        <v>61</v>
      </c>
      <c r="C1374" s="28" t="s">
        <v>60</v>
      </c>
    </row>
    <row r="1375" spans="1:3" hidden="1">
      <c r="A1375" s="36">
        <v>1410</v>
      </c>
      <c r="B1375" s="40" t="s">
        <v>2948</v>
      </c>
      <c r="C1375" s="28" t="s">
        <v>2949</v>
      </c>
    </row>
    <row r="1376" spans="1:3" hidden="1">
      <c r="A1376" s="38">
        <v>1411</v>
      </c>
      <c r="B1376" s="42" t="s">
        <v>2950</v>
      </c>
      <c r="C1376" s="26" t="s">
        <v>2951</v>
      </c>
    </row>
    <row r="1377" spans="1:3" hidden="1">
      <c r="A1377" s="36">
        <v>1412</v>
      </c>
      <c r="B1377" s="40" t="s">
        <v>2952</v>
      </c>
      <c r="C1377" s="28" t="s">
        <v>2953</v>
      </c>
    </row>
    <row r="1378" spans="1:3" hidden="1">
      <c r="A1378" s="36">
        <v>1413</v>
      </c>
      <c r="B1378" s="40" t="s">
        <v>2954</v>
      </c>
      <c r="C1378" s="28" t="s">
        <v>2955</v>
      </c>
    </row>
    <row r="1379" spans="1:3" hidden="1">
      <c r="A1379" s="36">
        <v>1414</v>
      </c>
      <c r="B1379" s="40" t="s">
        <v>2956</v>
      </c>
      <c r="C1379" s="28" t="s">
        <v>2957</v>
      </c>
    </row>
    <row r="1380" spans="1:3" hidden="1">
      <c r="A1380" s="36">
        <v>1416</v>
      </c>
      <c r="B1380" s="40" t="s">
        <v>2958</v>
      </c>
      <c r="C1380" s="28" t="s">
        <v>2959</v>
      </c>
    </row>
    <row r="1381" spans="1:3" hidden="1">
      <c r="A1381" s="36">
        <v>1417</v>
      </c>
      <c r="B1381" s="40" t="s">
        <v>2960</v>
      </c>
      <c r="C1381" s="28" t="s">
        <v>2961</v>
      </c>
    </row>
    <row r="1382" spans="1:3" hidden="1">
      <c r="A1382" s="36">
        <v>1418</v>
      </c>
      <c r="B1382" s="40" t="s">
        <v>2962</v>
      </c>
      <c r="C1382" s="28" t="s">
        <v>2963</v>
      </c>
    </row>
    <row r="1383" spans="1:3" hidden="1">
      <c r="A1383" s="36">
        <v>1419</v>
      </c>
      <c r="B1383" s="40" t="s">
        <v>2964</v>
      </c>
      <c r="C1383" s="28" t="s">
        <v>2965</v>
      </c>
    </row>
    <row r="1384" spans="1:3" hidden="1">
      <c r="A1384" s="36">
        <v>1420</v>
      </c>
      <c r="B1384" s="40" t="s">
        <v>2966</v>
      </c>
      <c r="C1384" s="28" t="s">
        <v>2967</v>
      </c>
    </row>
    <row r="1385" spans="1:3" hidden="1">
      <c r="A1385" s="36">
        <v>1421</v>
      </c>
      <c r="B1385" s="40" t="s">
        <v>2968</v>
      </c>
      <c r="C1385" s="28" t="s">
        <v>2969</v>
      </c>
    </row>
    <row r="1386" spans="1:3" hidden="1">
      <c r="A1386" s="36">
        <v>1422</v>
      </c>
      <c r="B1386" s="40" t="s">
        <v>2970</v>
      </c>
      <c r="C1386" s="28" t="s">
        <v>2971</v>
      </c>
    </row>
    <row r="1387" spans="1:3" hidden="1">
      <c r="A1387" s="36">
        <v>1423</v>
      </c>
      <c r="B1387" s="40" t="s">
        <v>2972</v>
      </c>
      <c r="C1387" s="28" t="s">
        <v>2973</v>
      </c>
    </row>
    <row r="1388" spans="1:3" hidden="1">
      <c r="A1388" s="36">
        <v>1424</v>
      </c>
      <c r="B1388" s="40" t="s">
        <v>2974</v>
      </c>
      <c r="C1388" s="28" t="s">
        <v>2975</v>
      </c>
    </row>
    <row r="1389" spans="1:3" hidden="1">
      <c r="A1389" s="36">
        <v>1425</v>
      </c>
      <c r="B1389" s="40" t="s">
        <v>2976</v>
      </c>
      <c r="C1389" s="28" t="s">
        <v>2977</v>
      </c>
    </row>
    <row r="1390" spans="1:3" hidden="1">
      <c r="A1390" s="36">
        <v>1426</v>
      </c>
      <c r="B1390" s="40" t="s">
        <v>2978</v>
      </c>
      <c r="C1390" s="28" t="s">
        <v>2979</v>
      </c>
    </row>
    <row r="1391" spans="1:3" hidden="1">
      <c r="A1391" s="36">
        <v>1430</v>
      </c>
      <c r="B1391" s="40" t="s">
        <v>2980</v>
      </c>
      <c r="C1391" s="28" t="s">
        <v>2981</v>
      </c>
    </row>
    <row r="1392" spans="1:3" hidden="1">
      <c r="A1392" s="36">
        <v>1433</v>
      </c>
      <c r="B1392" s="40" t="s">
        <v>2982</v>
      </c>
      <c r="C1392" s="28" t="s">
        <v>2983</v>
      </c>
    </row>
    <row r="1393" spans="1:3" hidden="1">
      <c r="A1393" s="36">
        <v>1434</v>
      </c>
      <c r="B1393" s="40" t="s">
        <v>2984</v>
      </c>
      <c r="C1393" s="28" t="s">
        <v>2985</v>
      </c>
    </row>
    <row r="1394" spans="1:3" hidden="1">
      <c r="A1394" s="36">
        <v>1436</v>
      </c>
      <c r="B1394" s="40" t="s">
        <v>2986</v>
      </c>
      <c r="C1394" s="28" t="s">
        <v>2987</v>
      </c>
    </row>
    <row r="1395" spans="1:3" hidden="1">
      <c r="A1395" s="36">
        <v>1438</v>
      </c>
      <c r="B1395" s="40" t="s">
        <v>2988</v>
      </c>
      <c r="C1395" s="28" t="s">
        <v>2989</v>
      </c>
    </row>
    <row r="1396" spans="1:3" hidden="1">
      <c r="A1396" s="39">
        <v>1440</v>
      </c>
      <c r="B1396" s="43" t="s">
        <v>35</v>
      </c>
      <c r="C1396" s="44" t="s">
        <v>187</v>
      </c>
    </row>
    <row r="1397" spans="1:3" hidden="1">
      <c r="A1397" s="36">
        <v>1442</v>
      </c>
      <c r="B1397" s="40" t="s">
        <v>2990</v>
      </c>
      <c r="C1397" s="28" t="s">
        <v>2991</v>
      </c>
    </row>
    <row r="1398" spans="1:3" hidden="1">
      <c r="A1398" s="36">
        <v>1444</v>
      </c>
      <c r="B1398" s="40" t="s">
        <v>2992</v>
      </c>
      <c r="C1398" s="28" t="s">
        <v>2993</v>
      </c>
    </row>
    <row r="1399" spans="1:3" hidden="1">
      <c r="A1399" s="36">
        <v>1445</v>
      </c>
      <c r="B1399" s="40" t="s">
        <v>2994</v>
      </c>
      <c r="C1399" s="28" t="s">
        <v>2995</v>
      </c>
    </row>
    <row r="1400" spans="1:3" hidden="1">
      <c r="A1400" s="36">
        <v>1447</v>
      </c>
      <c r="B1400" s="40" t="s">
        <v>2996</v>
      </c>
      <c r="C1400" s="28" t="s">
        <v>2997</v>
      </c>
    </row>
    <row r="1401" spans="1:3" hidden="1">
      <c r="A1401" s="36">
        <v>1449</v>
      </c>
      <c r="B1401" s="40" t="s">
        <v>2998</v>
      </c>
      <c r="C1401" s="28" t="s">
        <v>2999</v>
      </c>
    </row>
    <row r="1402" spans="1:3" hidden="1">
      <c r="A1402" s="36">
        <v>1450</v>
      </c>
      <c r="B1402" s="40" t="s">
        <v>3000</v>
      </c>
      <c r="C1402" s="28" t="s">
        <v>3001</v>
      </c>
    </row>
    <row r="1403" spans="1:3" hidden="1">
      <c r="A1403" s="36">
        <v>1452</v>
      </c>
      <c r="B1403" s="40" t="s">
        <v>3002</v>
      </c>
      <c r="C1403" s="28" t="s">
        <v>3003</v>
      </c>
    </row>
    <row r="1404" spans="1:3" hidden="1">
      <c r="A1404" s="36">
        <v>1454</v>
      </c>
      <c r="B1404" s="40" t="s">
        <v>3004</v>
      </c>
      <c r="C1404" s="28" t="s">
        <v>3005</v>
      </c>
    </row>
    <row r="1405" spans="1:3" hidden="1">
      <c r="A1405" s="36">
        <v>1456</v>
      </c>
      <c r="B1405" s="40" t="s">
        <v>3006</v>
      </c>
      <c r="C1405" s="28" t="s">
        <v>3007</v>
      </c>
    </row>
    <row r="1406" spans="1:3" hidden="1">
      <c r="A1406" s="36">
        <v>1458</v>
      </c>
      <c r="B1406" s="40" t="s">
        <v>3008</v>
      </c>
      <c r="C1406" s="28" t="s">
        <v>3009</v>
      </c>
    </row>
    <row r="1407" spans="1:3" hidden="1">
      <c r="A1407" s="39">
        <v>1461</v>
      </c>
      <c r="B1407" s="43" t="s">
        <v>38</v>
      </c>
      <c r="C1407" s="44" t="s">
        <v>185</v>
      </c>
    </row>
    <row r="1408" spans="1:3" hidden="1">
      <c r="A1408" s="36">
        <v>1465</v>
      </c>
      <c r="B1408" s="40" t="s">
        <v>3010</v>
      </c>
      <c r="C1408" s="28" t="s">
        <v>3011</v>
      </c>
    </row>
    <row r="1409" spans="1:3" hidden="1">
      <c r="A1409" s="36">
        <v>1466</v>
      </c>
      <c r="B1409" s="40" t="s">
        <v>3012</v>
      </c>
      <c r="C1409" s="28" t="s">
        <v>3013</v>
      </c>
    </row>
    <row r="1410" spans="1:3" hidden="1">
      <c r="A1410" s="36">
        <v>1467</v>
      </c>
      <c r="B1410" s="40" t="s">
        <v>3014</v>
      </c>
      <c r="C1410" s="28" t="s">
        <v>3015</v>
      </c>
    </row>
    <row r="1411" spans="1:3" hidden="1">
      <c r="A1411" s="36">
        <v>1468</v>
      </c>
      <c r="B1411" s="40" t="s">
        <v>3016</v>
      </c>
      <c r="C1411" s="28" t="s">
        <v>3017</v>
      </c>
    </row>
    <row r="1412" spans="1:3" hidden="1">
      <c r="A1412" s="38">
        <v>1471</v>
      </c>
      <c r="B1412" s="42" t="s">
        <v>3018</v>
      </c>
      <c r="C1412" s="26" t="s">
        <v>3019</v>
      </c>
    </row>
    <row r="1413" spans="1:3" hidden="1">
      <c r="A1413" s="36">
        <v>1474</v>
      </c>
      <c r="B1413" s="40" t="s">
        <v>3020</v>
      </c>
      <c r="C1413" s="28" t="s">
        <v>3021</v>
      </c>
    </row>
    <row r="1414" spans="1:3" hidden="1">
      <c r="A1414" s="39">
        <v>1479</v>
      </c>
      <c r="B1414" s="43" t="s">
        <v>41</v>
      </c>
      <c r="C1414" s="44" t="s">
        <v>42</v>
      </c>
    </row>
    <row r="1415" spans="1:3" hidden="1">
      <c r="A1415" s="39">
        <v>1484</v>
      </c>
      <c r="B1415" s="43" t="s">
        <v>20</v>
      </c>
      <c r="C1415" s="44"/>
    </row>
    <row r="1416" spans="1:3" hidden="1">
      <c r="A1416" s="36">
        <v>7011</v>
      </c>
      <c r="B1416" s="40" t="s">
        <v>3022</v>
      </c>
      <c r="C1416" s="28" t="s">
        <v>3023</v>
      </c>
    </row>
    <row r="1417" spans="1:3" hidden="1">
      <c r="A1417" s="36">
        <v>7012</v>
      </c>
      <c r="B1417" s="40" t="s">
        <v>3024</v>
      </c>
      <c r="C1417" s="28" t="s">
        <v>3025</v>
      </c>
    </row>
    <row r="1418" spans="1:3" hidden="1">
      <c r="A1418" s="36">
        <v>7013</v>
      </c>
      <c r="B1418" s="40" t="s">
        <v>3026</v>
      </c>
      <c r="C1418" s="28" t="s">
        <v>3027</v>
      </c>
    </row>
    <row r="1419" spans="1:3" hidden="1">
      <c r="A1419" s="36">
        <v>7014</v>
      </c>
      <c r="B1419" s="40" t="s">
        <v>3028</v>
      </c>
      <c r="C1419" s="28" t="s">
        <v>3029</v>
      </c>
    </row>
    <row r="1420" spans="1:3" hidden="1">
      <c r="A1420" s="36">
        <v>7016</v>
      </c>
      <c r="B1420" s="40" t="s">
        <v>3030</v>
      </c>
      <c r="C1420" s="28" t="s">
        <v>3031</v>
      </c>
    </row>
    <row r="1421" spans="1:3" hidden="1">
      <c r="A1421" s="36">
        <v>7017</v>
      </c>
      <c r="B1421" s="40" t="s">
        <v>3032</v>
      </c>
      <c r="C1421" s="28" t="s">
        <v>3033</v>
      </c>
    </row>
    <row r="1422" spans="1:3" hidden="1">
      <c r="A1422" s="36">
        <v>7018</v>
      </c>
      <c r="B1422" s="40" t="s">
        <v>3034</v>
      </c>
      <c r="C1422" s="28" t="s">
        <v>3035</v>
      </c>
    </row>
    <row r="1423" spans="1:3" hidden="1">
      <c r="A1423" s="36">
        <v>7019</v>
      </c>
      <c r="B1423" s="40" t="s">
        <v>3036</v>
      </c>
      <c r="C1423" s="28" t="s">
        <v>3037</v>
      </c>
    </row>
    <row r="1424" spans="1:3" hidden="1">
      <c r="A1424" s="36">
        <v>7020</v>
      </c>
      <c r="B1424" s="40" t="s">
        <v>3038</v>
      </c>
      <c r="C1424" s="28" t="s">
        <v>3039</v>
      </c>
    </row>
    <row r="1425" spans="1:3" hidden="1">
      <c r="A1425" s="37">
        <v>7021</v>
      </c>
      <c r="B1425" s="41" t="s">
        <v>3040</v>
      </c>
      <c r="C1425" s="27" t="s">
        <v>3041</v>
      </c>
    </row>
    <row r="1426" spans="1:3" hidden="1">
      <c r="A1426" s="36">
        <v>7022</v>
      </c>
      <c r="B1426" s="40" t="s">
        <v>3042</v>
      </c>
      <c r="C1426" s="28" t="s">
        <v>3043</v>
      </c>
    </row>
    <row r="1427" spans="1:3" hidden="1">
      <c r="A1427" s="36">
        <v>7023</v>
      </c>
      <c r="B1427" s="40" t="s">
        <v>3044</v>
      </c>
      <c r="C1427" s="28" t="s">
        <v>3045</v>
      </c>
    </row>
    <row r="1428" spans="1:3" hidden="1">
      <c r="A1428" s="36">
        <v>7024</v>
      </c>
      <c r="B1428" s="40" t="s">
        <v>3046</v>
      </c>
      <c r="C1428" s="28" t="s">
        <v>3047</v>
      </c>
    </row>
    <row r="1429" spans="1:3" hidden="1">
      <c r="A1429" s="36">
        <v>7025</v>
      </c>
      <c r="B1429" s="40" t="s">
        <v>3048</v>
      </c>
      <c r="C1429" s="28" t="s">
        <v>3049</v>
      </c>
    </row>
    <row r="1430" spans="1:3" hidden="1">
      <c r="A1430" s="36">
        <v>7026</v>
      </c>
      <c r="B1430" s="40" t="s">
        <v>3050</v>
      </c>
      <c r="C1430" s="28" t="s">
        <v>3051</v>
      </c>
    </row>
    <row r="1431" spans="1:3" hidden="1">
      <c r="A1431" s="36">
        <v>7027</v>
      </c>
      <c r="B1431" s="40" t="s">
        <v>3052</v>
      </c>
      <c r="C1431" s="28" t="s">
        <v>3053</v>
      </c>
    </row>
    <row r="1432" spans="1:3" hidden="1">
      <c r="A1432" s="36">
        <v>7028</v>
      </c>
      <c r="B1432" s="40" t="s">
        <v>3054</v>
      </c>
      <c r="C1432" s="28" t="s">
        <v>3055</v>
      </c>
    </row>
    <row r="1433" spans="1:3" hidden="1">
      <c r="A1433" s="37">
        <v>7029</v>
      </c>
      <c r="B1433" s="41" t="s">
        <v>3056</v>
      </c>
      <c r="C1433" s="27" t="s">
        <v>3057</v>
      </c>
    </row>
    <row r="1434" spans="1:3" hidden="1">
      <c r="A1434" s="36">
        <v>7030</v>
      </c>
      <c r="B1434" s="40" t="s">
        <v>3058</v>
      </c>
      <c r="C1434" s="28" t="s">
        <v>3059</v>
      </c>
    </row>
    <row r="1435" spans="1:3" hidden="1">
      <c r="A1435" s="36">
        <v>7032</v>
      </c>
      <c r="B1435" s="40" t="s">
        <v>3060</v>
      </c>
      <c r="C1435" s="28" t="s">
        <v>3061</v>
      </c>
    </row>
    <row r="1436" spans="1:3" hidden="1">
      <c r="A1436" s="36">
        <v>7033</v>
      </c>
      <c r="B1436" s="40" t="s">
        <v>3062</v>
      </c>
      <c r="C1436" s="28" t="s">
        <v>3063</v>
      </c>
    </row>
    <row r="1437" spans="1:3" hidden="1">
      <c r="A1437" s="36">
        <v>7034</v>
      </c>
      <c r="B1437" s="40" t="s">
        <v>3064</v>
      </c>
      <c r="C1437" s="28" t="s">
        <v>3065</v>
      </c>
    </row>
    <row r="1438" spans="1:3" hidden="1">
      <c r="A1438" s="36">
        <v>7035</v>
      </c>
      <c r="B1438" s="40" t="s">
        <v>3066</v>
      </c>
      <c r="C1438" s="28" t="s">
        <v>3067</v>
      </c>
    </row>
    <row r="1439" spans="1:3" hidden="1">
      <c r="A1439" s="36">
        <v>7037</v>
      </c>
      <c r="B1439" s="40" t="s">
        <v>3068</v>
      </c>
      <c r="C1439" s="28" t="s">
        <v>3069</v>
      </c>
    </row>
    <row r="1440" spans="1:3" hidden="1">
      <c r="A1440" s="36">
        <v>7038</v>
      </c>
      <c r="B1440" s="40" t="s">
        <v>3070</v>
      </c>
      <c r="C1440" s="28" t="s">
        <v>3071</v>
      </c>
    </row>
    <row r="1441" spans="1:3" hidden="1">
      <c r="A1441" s="36">
        <v>7040</v>
      </c>
      <c r="B1441" s="40" t="s">
        <v>3072</v>
      </c>
      <c r="C1441" s="28" t="s">
        <v>3073</v>
      </c>
    </row>
    <row r="1442" spans="1:3" hidden="1">
      <c r="A1442" s="36">
        <v>7041</v>
      </c>
      <c r="B1442" s="40" t="s">
        <v>3074</v>
      </c>
      <c r="C1442" s="28" t="s">
        <v>3075</v>
      </c>
    </row>
    <row r="1443" spans="1:3" hidden="1">
      <c r="A1443" s="36">
        <v>7042</v>
      </c>
      <c r="B1443" s="40" t="s">
        <v>3076</v>
      </c>
      <c r="C1443" s="28" t="s">
        <v>3077</v>
      </c>
    </row>
    <row r="1444" spans="1:3" hidden="1">
      <c r="A1444" s="36">
        <v>7044</v>
      </c>
      <c r="B1444" s="40" t="s">
        <v>3078</v>
      </c>
      <c r="C1444" s="28" t="s">
        <v>3079</v>
      </c>
    </row>
    <row r="1445" spans="1:3" hidden="1">
      <c r="A1445" s="36">
        <v>7045</v>
      </c>
      <c r="B1445" s="40" t="s">
        <v>3080</v>
      </c>
      <c r="C1445" s="28" t="s">
        <v>3081</v>
      </c>
    </row>
    <row r="1446" spans="1:3" hidden="1">
      <c r="A1446" s="37">
        <v>7046</v>
      </c>
      <c r="B1446" s="41" t="s">
        <v>3082</v>
      </c>
      <c r="C1446" s="27" t="s">
        <v>3083</v>
      </c>
    </row>
    <row r="1447" spans="1:3" hidden="1">
      <c r="A1447" s="36">
        <v>7047</v>
      </c>
      <c r="B1447" s="40" t="s">
        <v>3084</v>
      </c>
      <c r="C1447" s="28" t="s">
        <v>3085</v>
      </c>
    </row>
    <row r="1448" spans="1:3" hidden="1">
      <c r="A1448" s="36">
        <v>7048</v>
      </c>
      <c r="B1448" s="40" t="s">
        <v>3086</v>
      </c>
      <c r="C1448" s="28" t="s">
        <v>3087</v>
      </c>
    </row>
    <row r="1449" spans="1:3" hidden="1">
      <c r="A1449" s="36">
        <v>7049</v>
      </c>
      <c r="B1449" s="40" t="s">
        <v>3088</v>
      </c>
      <c r="C1449" s="28" t="s">
        <v>3089</v>
      </c>
    </row>
    <row r="1450" spans="1:3" hidden="1">
      <c r="A1450" s="36">
        <v>7050</v>
      </c>
      <c r="B1450" s="40" t="s">
        <v>3090</v>
      </c>
      <c r="C1450" s="28" t="s">
        <v>3091</v>
      </c>
    </row>
    <row r="1451" spans="1:3" hidden="1">
      <c r="A1451" s="36">
        <v>7051</v>
      </c>
      <c r="B1451" s="40" t="s">
        <v>3092</v>
      </c>
      <c r="C1451" s="28" t="s">
        <v>3093</v>
      </c>
    </row>
    <row r="1452" spans="1:3" hidden="1">
      <c r="A1452" s="36">
        <v>7052</v>
      </c>
      <c r="B1452" s="40" t="s">
        <v>3094</v>
      </c>
      <c r="C1452" s="28" t="s">
        <v>3095</v>
      </c>
    </row>
    <row r="1453" spans="1:3" hidden="1">
      <c r="A1453" s="36">
        <v>7053</v>
      </c>
      <c r="B1453" s="40" t="s">
        <v>3096</v>
      </c>
      <c r="C1453" s="28" t="s">
        <v>3097</v>
      </c>
    </row>
    <row r="1454" spans="1:3" hidden="1">
      <c r="A1454" s="36">
        <v>7054</v>
      </c>
      <c r="B1454" s="40" t="s">
        <v>67</v>
      </c>
      <c r="C1454" s="28" t="s">
        <v>3098</v>
      </c>
    </row>
    <row r="1455" spans="1:3" hidden="1">
      <c r="A1455" s="36">
        <v>7055</v>
      </c>
      <c r="B1455" s="40" t="s">
        <v>3099</v>
      </c>
      <c r="C1455" s="28" t="s">
        <v>3100</v>
      </c>
    </row>
    <row r="1456" spans="1:3" hidden="1">
      <c r="A1456" s="36">
        <v>7057</v>
      </c>
      <c r="B1456" s="40" t="s">
        <v>3101</v>
      </c>
      <c r="C1456" s="28" t="s">
        <v>3102</v>
      </c>
    </row>
    <row r="1457" spans="1:3" hidden="1">
      <c r="A1457" s="36">
        <v>7058</v>
      </c>
      <c r="B1457" s="40" t="s">
        <v>3103</v>
      </c>
      <c r="C1457" s="28" t="s">
        <v>3104</v>
      </c>
    </row>
    <row r="1458" spans="1:3" hidden="1">
      <c r="A1458" s="36">
        <v>7059</v>
      </c>
      <c r="B1458" s="40" t="s">
        <v>3105</v>
      </c>
      <c r="C1458" s="28" t="s">
        <v>3106</v>
      </c>
    </row>
    <row r="1459" spans="1:3" hidden="1">
      <c r="A1459" s="36">
        <v>7060</v>
      </c>
      <c r="B1459" s="40" t="s">
        <v>3107</v>
      </c>
      <c r="C1459" s="28" t="s">
        <v>3108</v>
      </c>
    </row>
    <row r="1460" spans="1:3" hidden="1">
      <c r="A1460" s="36">
        <v>7061</v>
      </c>
      <c r="B1460" s="40" t="s">
        <v>3109</v>
      </c>
      <c r="C1460" s="28" t="s">
        <v>3110</v>
      </c>
    </row>
    <row r="1461" spans="1:3" hidden="1">
      <c r="A1461" s="36">
        <v>7062</v>
      </c>
      <c r="B1461" s="40" t="s">
        <v>3111</v>
      </c>
      <c r="C1461" s="28" t="s">
        <v>3112</v>
      </c>
    </row>
    <row r="1462" spans="1:3" hidden="1">
      <c r="A1462" s="36">
        <v>7066</v>
      </c>
      <c r="B1462" s="40" t="s">
        <v>115</v>
      </c>
      <c r="C1462" s="28" t="s">
        <v>3113</v>
      </c>
    </row>
    <row r="1463" spans="1:3" hidden="1">
      <c r="A1463" s="36">
        <v>7067</v>
      </c>
      <c r="B1463" s="40" t="s">
        <v>3114</v>
      </c>
      <c r="C1463" s="28" t="s">
        <v>3115</v>
      </c>
    </row>
    <row r="1464" spans="1:3" hidden="1">
      <c r="A1464" s="36">
        <v>7068</v>
      </c>
      <c r="B1464" s="40" t="s">
        <v>3116</v>
      </c>
      <c r="C1464" s="28" t="s">
        <v>3117</v>
      </c>
    </row>
    <row r="1465" spans="1:3" hidden="1">
      <c r="A1465" s="36">
        <v>7070</v>
      </c>
      <c r="B1465" s="40" t="s">
        <v>3118</v>
      </c>
      <c r="C1465" s="28" t="s">
        <v>3119</v>
      </c>
    </row>
    <row r="1466" spans="1:3" hidden="1">
      <c r="A1466" s="36">
        <v>7072</v>
      </c>
      <c r="B1466" s="40" t="s">
        <v>3120</v>
      </c>
      <c r="C1466" s="28" t="s">
        <v>3121</v>
      </c>
    </row>
    <row r="1467" spans="1:3" hidden="1">
      <c r="A1467" s="36">
        <v>7073</v>
      </c>
      <c r="B1467" s="40" t="s">
        <v>3122</v>
      </c>
      <c r="C1467" s="28" t="s">
        <v>3123</v>
      </c>
    </row>
    <row r="1468" spans="1:3" hidden="1">
      <c r="A1468" s="36">
        <v>7075</v>
      </c>
      <c r="B1468" s="40" t="s">
        <v>3124</v>
      </c>
      <c r="C1468" s="28" t="s">
        <v>3125</v>
      </c>
    </row>
    <row r="1469" spans="1:3" hidden="1">
      <c r="A1469" s="36">
        <v>7076</v>
      </c>
      <c r="B1469" s="40" t="s">
        <v>3126</v>
      </c>
      <c r="C1469" s="28" t="s">
        <v>3127</v>
      </c>
    </row>
    <row r="1470" spans="1:3" hidden="1">
      <c r="A1470" s="36">
        <v>7077</v>
      </c>
      <c r="B1470" s="40" t="s">
        <v>3128</v>
      </c>
      <c r="C1470" s="28" t="s">
        <v>3129</v>
      </c>
    </row>
    <row r="1471" spans="1:3" hidden="1">
      <c r="A1471" s="36">
        <v>7078</v>
      </c>
      <c r="B1471" s="40" t="s">
        <v>3130</v>
      </c>
      <c r="C1471" s="28" t="s">
        <v>3131</v>
      </c>
    </row>
    <row r="1472" spans="1:3" hidden="1">
      <c r="A1472" s="36">
        <v>7079</v>
      </c>
      <c r="B1472" s="40" t="s">
        <v>3132</v>
      </c>
      <c r="C1472" s="28" t="s">
        <v>3133</v>
      </c>
    </row>
    <row r="1473" spans="1:3" hidden="1">
      <c r="A1473" s="36">
        <v>7080</v>
      </c>
      <c r="B1473" s="40" t="s">
        <v>3134</v>
      </c>
      <c r="C1473" s="28" t="s">
        <v>3135</v>
      </c>
    </row>
    <row r="1474" spans="1:3" hidden="1">
      <c r="A1474" s="36">
        <v>7081</v>
      </c>
      <c r="B1474" s="40" t="s">
        <v>3136</v>
      </c>
      <c r="C1474" s="28" t="s">
        <v>3137</v>
      </c>
    </row>
    <row r="1475" spans="1:3" hidden="1">
      <c r="A1475" s="36">
        <v>7082</v>
      </c>
      <c r="B1475" s="40" t="s">
        <v>3138</v>
      </c>
      <c r="C1475" s="28" t="s">
        <v>3139</v>
      </c>
    </row>
    <row r="1476" spans="1:3" hidden="1">
      <c r="A1476" s="36">
        <v>7084</v>
      </c>
      <c r="B1476" s="40" t="s">
        <v>3140</v>
      </c>
      <c r="C1476" s="28" t="s">
        <v>3141</v>
      </c>
    </row>
    <row r="1477" spans="1:3" hidden="1">
      <c r="A1477" s="36">
        <v>7085</v>
      </c>
      <c r="B1477" s="40" t="s">
        <v>3142</v>
      </c>
      <c r="C1477" s="28" t="s">
        <v>3143</v>
      </c>
    </row>
    <row r="1478" spans="1:3" hidden="1">
      <c r="A1478" s="36">
        <v>7086</v>
      </c>
      <c r="B1478" s="40" t="s">
        <v>3144</v>
      </c>
      <c r="C1478" s="28" t="s">
        <v>3145</v>
      </c>
    </row>
    <row r="1479" spans="1:3" hidden="1">
      <c r="A1479" s="36">
        <v>7087</v>
      </c>
      <c r="B1479" s="40" t="s">
        <v>3146</v>
      </c>
      <c r="C1479" s="28" t="s">
        <v>3147</v>
      </c>
    </row>
    <row r="1480" spans="1:3" hidden="1">
      <c r="A1480" s="36">
        <v>7088</v>
      </c>
      <c r="B1480" s="40" t="s">
        <v>3148</v>
      </c>
      <c r="C1480" s="28" t="s">
        <v>3149</v>
      </c>
    </row>
    <row r="1481" spans="1:3" hidden="1">
      <c r="A1481" s="36">
        <v>7090</v>
      </c>
      <c r="B1481" s="40" t="s">
        <v>3150</v>
      </c>
      <c r="C1481" s="28" t="s">
        <v>3151</v>
      </c>
    </row>
    <row r="1482" spans="1:3" hidden="1">
      <c r="A1482" s="36">
        <v>7091</v>
      </c>
      <c r="B1482" s="40" t="s">
        <v>3152</v>
      </c>
      <c r="C1482" s="28" t="s">
        <v>3153</v>
      </c>
    </row>
    <row r="1483" spans="1:3" hidden="1">
      <c r="A1483" s="36">
        <v>7092</v>
      </c>
      <c r="B1483" s="40" t="s">
        <v>117</v>
      </c>
      <c r="C1483" s="28" t="s">
        <v>3154</v>
      </c>
    </row>
    <row r="1484" spans="1:3" hidden="1">
      <c r="A1484" s="36">
        <v>7094</v>
      </c>
      <c r="B1484" s="40" t="s">
        <v>3155</v>
      </c>
      <c r="C1484" s="28" t="s">
        <v>3156</v>
      </c>
    </row>
    <row r="1485" spans="1:3" hidden="1">
      <c r="A1485" s="36">
        <v>7095</v>
      </c>
      <c r="B1485" s="40" t="s">
        <v>3157</v>
      </c>
      <c r="C1485" s="28" t="s">
        <v>3158</v>
      </c>
    </row>
    <row r="1486" spans="1:3" hidden="1">
      <c r="A1486" s="36">
        <v>7096</v>
      </c>
      <c r="B1486" s="40" t="s">
        <v>3159</v>
      </c>
      <c r="C1486" s="28" t="s">
        <v>3160</v>
      </c>
    </row>
    <row r="1487" spans="1:3" hidden="1">
      <c r="A1487" s="36">
        <v>7097</v>
      </c>
      <c r="B1487" s="40" t="s">
        <v>3161</v>
      </c>
      <c r="C1487" s="28" t="s">
        <v>3162</v>
      </c>
    </row>
    <row r="1488" spans="1:3" hidden="1">
      <c r="A1488" s="37">
        <v>7098</v>
      </c>
      <c r="B1488" s="41" t="s">
        <v>3163</v>
      </c>
      <c r="C1488" s="27" t="s">
        <v>3164</v>
      </c>
    </row>
    <row r="1489" spans="1:3" hidden="1">
      <c r="A1489" s="36">
        <v>7099</v>
      </c>
      <c r="B1489" s="40" t="s">
        <v>3165</v>
      </c>
      <c r="C1489" s="28" t="s">
        <v>3166</v>
      </c>
    </row>
    <row r="1490" spans="1:3" hidden="1">
      <c r="A1490" s="36">
        <v>7100</v>
      </c>
      <c r="B1490" s="40" t="s">
        <v>3167</v>
      </c>
      <c r="C1490" s="28" t="s">
        <v>3168</v>
      </c>
    </row>
    <row r="1491" spans="1:3" hidden="1">
      <c r="A1491" s="36">
        <v>7102</v>
      </c>
      <c r="B1491" s="40" t="s">
        <v>3169</v>
      </c>
      <c r="C1491" s="28" t="s">
        <v>3170</v>
      </c>
    </row>
    <row r="1492" spans="1:3" hidden="1">
      <c r="A1492" s="36">
        <v>7103</v>
      </c>
      <c r="B1492" s="40" t="s">
        <v>3171</v>
      </c>
      <c r="C1492" s="28" t="s">
        <v>3172</v>
      </c>
    </row>
    <row r="1493" spans="1:3" hidden="1">
      <c r="A1493" s="36">
        <v>7104</v>
      </c>
      <c r="B1493" s="40" t="s">
        <v>3173</v>
      </c>
      <c r="C1493" s="28" t="s">
        <v>3174</v>
      </c>
    </row>
    <row r="1494" spans="1:3" hidden="1">
      <c r="A1494" s="36">
        <v>7105</v>
      </c>
      <c r="B1494" s="40" t="s">
        <v>3175</v>
      </c>
      <c r="C1494" s="28" t="s">
        <v>3176</v>
      </c>
    </row>
    <row r="1495" spans="1:3" hidden="1">
      <c r="A1495" s="36">
        <v>7107</v>
      </c>
      <c r="B1495" s="40" t="s">
        <v>68</v>
      </c>
      <c r="C1495" s="28" t="s">
        <v>3177</v>
      </c>
    </row>
    <row r="1496" spans="1:3" hidden="1">
      <c r="A1496" s="36">
        <v>7108</v>
      </c>
      <c r="B1496" s="40" t="s">
        <v>3178</v>
      </c>
      <c r="C1496" s="28" t="s">
        <v>3179</v>
      </c>
    </row>
    <row r="1497" spans="1:3" hidden="1">
      <c r="A1497" s="36">
        <v>7109</v>
      </c>
      <c r="B1497" s="40" t="s">
        <v>3180</v>
      </c>
      <c r="C1497" s="28" t="s">
        <v>3181</v>
      </c>
    </row>
    <row r="1498" spans="1:3" hidden="1">
      <c r="A1498" s="36">
        <v>7111</v>
      </c>
      <c r="B1498" s="40" t="s">
        <v>3182</v>
      </c>
      <c r="C1498" s="28" t="s">
        <v>3183</v>
      </c>
    </row>
    <row r="1499" spans="1:3" hidden="1">
      <c r="A1499" s="36">
        <v>7112</v>
      </c>
      <c r="B1499" s="40" t="s">
        <v>3184</v>
      </c>
      <c r="C1499" s="28" t="s">
        <v>3185</v>
      </c>
    </row>
    <row r="1500" spans="1:3" hidden="1">
      <c r="A1500" s="36">
        <v>7113</v>
      </c>
      <c r="B1500" s="40" t="s">
        <v>3186</v>
      </c>
      <c r="C1500" s="28" t="s">
        <v>3187</v>
      </c>
    </row>
    <row r="1501" spans="1:3" hidden="1">
      <c r="A1501" s="36">
        <v>7114</v>
      </c>
      <c r="B1501" s="40" t="s">
        <v>3188</v>
      </c>
      <c r="C1501" s="28" t="s">
        <v>3189</v>
      </c>
    </row>
    <row r="1502" spans="1:3" hidden="1">
      <c r="A1502" s="36">
        <v>7115</v>
      </c>
      <c r="B1502" s="40" t="s">
        <v>3190</v>
      </c>
      <c r="C1502" s="28" t="s">
        <v>3191</v>
      </c>
    </row>
    <row r="1503" spans="1:3" hidden="1">
      <c r="A1503" s="36">
        <v>7116</v>
      </c>
      <c r="B1503" s="40" t="s">
        <v>3192</v>
      </c>
      <c r="C1503" s="28" t="s">
        <v>3193</v>
      </c>
    </row>
    <row r="1504" spans="1:3" hidden="1">
      <c r="A1504" s="36">
        <v>7117</v>
      </c>
      <c r="B1504" s="40" t="s">
        <v>3194</v>
      </c>
      <c r="C1504" s="28" t="s">
        <v>3195</v>
      </c>
    </row>
    <row r="1505" spans="1:3" hidden="1">
      <c r="A1505" s="36">
        <v>7118</v>
      </c>
      <c r="B1505" s="40" t="s">
        <v>3196</v>
      </c>
      <c r="C1505" s="28" t="s">
        <v>3197</v>
      </c>
    </row>
    <row r="1506" spans="1:3" hidden="1">
      <c r="A1506" s="36">
        <v>7119</v>
      </c>
      <c r="B1506" s="40" t="s">
        <v>3198</v>
      </c>
      <c r="C1506" s="28" t="s">
        <v>3199</v>
      </c>
    </row>
    <row r="1507" spans="1:3" hidden="1">
      <c r="A1507" s="36">
        <v>7120</v>
      </c>
      <c r="B1507" s="40" t="s">
        <v>3200</v>
      </c>
      <c r="C1507" s="28" t="s">
        <v>3201</v>
      </c>
    </row>
    <row r="1508" spans="1:3" hidden="1">
      <c r="A1508" s="36">
        <v>7121</v>
      </c>
      <c r="B1508" s="40" t="s">
        <v>3202</v>
      </c>
      <c r="C1508" s="28" t="s">
        <v>3203</v>
      </c>
    </row>
    <row r="1509" spans="1:3" hidden="1">
      <c r="A1509" s="36">
        <v>7122</v>
      </c>
      <c r="B1509" s="40" t="s">
        <v>3204</v>
      </c>
      <c r="C1509" s="28" t="s">
        <v>3205</v>
      </c>
    </row>
    <row r="1510" spans="1:3" hidden="1">
      <c r="A1510" s="36">
        <v>7123</v>
      </c>
      <c r="B1510" s="40" t="s">
        <v>3206</v>
      </c>
      <c r="C1510" s="28" t="s">
        <v>3207</v>
      </c>
    </row>
    <row r="1511" spans="1:3" hidden="1">
      <c r="A1511" s="36">
        <v>7124</v>
      </c>
      <c r="B1511" s="40" t="s">
        <v>3208</v>
      </c>
      <c r="C1511" s="28" t="s">
        <v>3209</v>
      </c>
    </row>
    <row r="1512" spans="1:3" hidden="1">
      <c r="A1512" s="36">
        <v>7125</v>
      </c>
      <c r="B1512" s="40" t="s">
        <v>3210</v>
      </c>
      <c r="C1512" s="28" t="s">
        <v>3211</v>
      </c>
    </row>
    <row r="1513" spans="1:3" hidden="1">
      <c r="A1513" s="36">
        <v>7126</v>
      </c>
      <c r="B1513" s="40" t="s">
        <v>3212</v>
      </c>
      <c r="C1513" s="28" t="s">
        <v>3213</v>
      </c>
    </row>
    <row r="1514" spans="1:3" hidden="1">
      <c r="A1514" s="36">
        <v>7127</v>
      </c>
      <c r="B1514" s="40" t="s">
        <v>3214</v>
      </c>
      <c r="C1514" s="28" t="s">
        <v>3215</v>
      </c>
    </row>
    <row r="1515" spans="1:3" hidden="1">
      <c r="A1515" s="36">
        <v>7128</v>
      </c>
      <c r="B1515" s="40" t="s">
        <v>3216</v>
      </c>
      <c r="C1515" s="28" t="s">
        <v>3217</v>
      </c>
    </row>
    <row r="1516" spans="1:3" hidden="1">
      <c r="A1516" s="36">
        <v>7129</v>
      </c>
      <c r="B1516" s="40" t="s">
        <v>3218</v>
      </c>
      <c r="C1516" s="28" t="s">
        <v>3219</v>
      </c>
    </row>
    <row r="1517" spans="1:3" hidden="1">
      <c r="A1517" s="36">
        <v>7131</v>
      </c>
      <c r="B1517" s="40" t="s">
        <v>3220</v>
      </c>
      <c r="C1517" s="28" t="s">
        <v>3221</v>
      </c>
    </row>
    <row r="1518" spans="1:3" hidden="1">
      <c r="A1518" s="36">
        <v>7132</v>
      </c>
      <c r="B1518" s="40" t="s">
        <v>3222</v>
      </c>
      <c r="C1518" s="28" t="s">
        <v>3223</v>
      </c>
    </row>
    <row r="1519" spans="1:3" hidden="1">
      <c r="A1519" s="36">
        <v>7133</v>
      </c>
      <c r="B1519" s="40" t="s">
        <v>3224</v>
      </c>
      <c r="C1519" s="28" t="s">
        <v>3225</v>
      </c>
    </row>
    <row r="1520" spans="1:3" hidden="1">
      <c r="A1520" s="36">
        <v>7134</v>
      </c>
      <c r="B1520" s="40" t="s">
        <v>3226</v>
      </c>
      <c r="C1520" s="28" t="s">
        <v>3227</v>
      </c>
    </row>
    <row r="1521" spans="1:3" hidden="1">
      <c r="A1521" s="36">
        <v>7135</v>
      </c>
      <c r="B1521" s="40" t="s">
        <v>3228</v>
      </c>
      <c r="C1521" s="28" t="s">
        <v>3229</v>
      </c>
    </row>
    <row r="1522" spans="1:3" hidden="1">
      <c r="A1522" s="36">
        <v>7137</v>
      </c>
      <c r="B1522" s="40" t="s">
        <v>3230</v>
      </c>
      <c r="C1522" s="28" t="s">
        <v>3231</v>
      </c>
    </row>
    <row r="1523" spans="1:3" hidden="1">
      <c r="A1523" s="36">
        <v>7140</v>
      </c>
      <c r="B1523" s="40" t="s">
        <v>3232</v>
      </c>
      <c r="C1523" s="28" t="s">
        <v>3233</v>
      </c>
    </row>
    <row r="1524" spans="1:3" hidden="1">
      <c r="A1524" s="36">
        <v>7141</v>
      </c>
      <c r="B1524" s="40" t="s">
        <v>3234</v>
      </c>
      <c r="C1524" s="28" t="s">
        <v>3235</v>
      </c>
    </row>
    <row r="1525" spans="1:3" hidden="1">
      <c r="A1525" s="36">
        <v>7143</v>
      </c>
      <c r="B1525" s="40" t="s">
        <v>3236</v>
      </c>
      <c r="C1525" s="28" t="s">
        <v>3237</v>
      </c>
    </row>
    <row r="1526" spans="1:3" hidden="1">
      <c r="A1526" s="36">
        <v>7144</v>
      </c>
      <c r="B1526" s="40" t="s">
        <v>3238</v>
      </c>
      <c r="C1526" s="28" t="s">
        <v>3239</v>
      </c>
    </row>
    <row r="1527" spans="1:3" hidden="1">
      <c r="A1527" s="37">
        <v>7145</v>
      </c>
      <c r="B1527" s="41" t="s">
        <v>3240</v>
      </c>
      <c r="C1527" s="27" t="s">
        <v>3241</v>
      </c>
    </row>
    <row r="1528" spans="1:3" hidden="1">
      <c r="A1528" s="36">
        <v>7146</v>
      </c>
      <c r="B1528" s="40" t="s">
        <v>3242</v>
      </c>
      <c r="C1528" s="28" t="s">
        <v>3243</v>
      </c>
    </row>
    <row r="1529" spans="1:3" hidden="1">
      <c r="A1529" s="36">
        <v>7147</v>
      </c>
      <c r="B1529" s="40" t="s">
        <v>3244</v>
      </c>
      <c r="C1529" s="28" t="s">
        <v>3245</v>
      </c>
    </row>
    <row r="1530" spans="1:3" hidden="1">
      <c r="A1530" s="36">
        <v>7148</v>
      </c>
      <c r="B1530" s="40" t="s">
        <v>3246</v>
      </c>
      <c r="C1530" s="28" t="s">
        <v>3247</v>
      </c>
    </row>
    <row r="1531" spans="1:3" hidden="1">
      <c r="A1531" s="37">
        <v>7149</v>
      </c>
      <c r="B1531" s="41" t="s">
        <v>3248</v>
      </c>
      <c r="C1531" s="27" t="s">
        <v>3249</v>
      </c>
    </row>
    <row r="1532" spans="1:3" hidden="1">
      <c r="A1532" s="36">
        <v>7150</v>
      </c>
      <c r="B1532" s="40" t="s">
        <v>3250</v>
      </c>
      <c r="C1532" s="28" t="s">
        <v>3251</v>
      </c>
    </row>
    <row r="1533" spans="1:3" hidden="1">
      <c r="A1533" s="36">
        <v>7151</v>
      </c>
      <c r="B1533" s="40" t="s">
        <v>3252</v>
      </c>
      <c r="C1533" s="28" t="s">
        <v>3253</v>
      </c>
    </row>
    <row r="1534" spans="1:3" hidden="1">
      <c r="A1534" s="36">
        <v>7152</v>
      </c>
      <c r="B1534" s="40" t="s">
        <v>3254</v>
      </c>
      <c r="C1534" s="28" t="s">
        <v>3255</v>
      </c>
    </row>
    <row r="1535" spans="1:3" hidden="1">
      <c r="A1535" s="36">
        <v>7153</v>
      </c>
      <c r="B1535" s="40" t="s">
        <v>3256</v>
      </c>
      <c r="C1535" s="28" t="s">
        <v>3257</v>
      </c>
    </row>
    <row r="1536" spans="1:3" hidden="1">
      <c r="A1536" s="36">
        <v>7156</v>
      </c>
      <c r="B1536" s="40" t="s">
        <v>3258</v>
      </c>
      <c r="C1536" s="28" t="s">
        <v>3259</v>
      </c>
    </row>
    <row r="1537" spans="1:3" hidden="1">
      <c r="A1537" s="36">
        <v>7157</v>
      </c>
      <c r="B1537" s="40" t="s">
        <v>3260</v>
      </c>
      <c r="C1537" s="28" t="s">
        <v>3261</v>
      </c>
    </row>
    <row r="1538" spans="1:3" hidden="1">
      <c r="A1538" s="36">
        <v>7158</v>
      </c>
      <c r="B1538" s="40" t="s">
        <v>3262</v>
      </c>
      <c r="C1538" s="28" t="s">
        <v>3263</v>
      </c>
    </row>
    <row r="1539" spans="1:3" hidden="1">
      <c r="A1539" s="36">
        <v>7160</v>
      </c>
      <c r="B1539" s="40" t="s">
        <v>3264</v>
      </c>
      <c r="C1539" s="28" t="s">
        <v>3265</v>
      </c>
    </row>
    <row r="1540" spans="1:3" hidden="1">
      <c r="A1540" s="36">
        <v>7161</v>
      </c>
      <c r="B1540" s="40" t="s">
        <v>3266</v>
      </c>
      <c r="C1540" s="28" t="s">
        <v>3267</v>
      </c>
    </row>
    <row r="1541" spans="1:3" hidden="1">
      <c r="A1541" s="37">
        <v>7166</v>
      </c>
      <c r="B1541" s="41" t="s">
        <v>3268</v>
      </c>
      <c r="C1541" s="27" t="s">
        <v>3269</v>
      </c>
    </row>
    <row r="1542" spans="1:3" hidden="1">
      <c r="A1542" s="36">
        <v>7167</v>
      </c>
      <c r="B1542" s="40" t="s">
        <v>3270</v>
      </c>
      <c r="C1542" s="28" t="s">
        <v>3271</v>
      </c>
    </row>
    <row r="1543" spans="1:3" hidden="1">
      <c r="A1543" s="36">
        <v>7168</v>
      </c>
      <c r="B1543" s="40" t="s">
        <v>3272</v>
      </c>
      <c r="C1543" s="28" t="s">
        <v>3273</v>
      </c>
    </row>
    <row r="1544" spans="1:3" hidden="1">
      <c r="A1544" s="36">
        <v>7169</v>
      </c>
      <c r="B1544" s="40" t="s">
        <v>3274</v>
      </c>
      <c r="C1544" s="28" t="s">
        <v>3275</v>
      </c>
    </row>
    <row r="1545" spans="1:3" hidden="1">
      <c r="A1545" s="36">
        <v>7170</v>
      </c>
      <c r="B1545" s="40" t="s">
        <v>3276</v>
      </c>
      <c r="C1545" s="28" t="s">
        <v>3277</v>
      </c>
    </row>
    <row r="1546" spans="1:3" hidden="1">
      <c r="A1546" s="36">
        <v>7171</v>
      </c>
      <c r="B1546" s="40" t="s">
        <v>3278</v>
      </c>
      <c r="C1546" s="28" t="s">
        <v>3279</v>
      </c>
    </row>
    <row r="1547" spans="1:3" hidden="1">
      <c r="A1547" s="25">
        <v>7172</v>
      </c>
      <c r="B1547" s="41" t="s">
        <v>3280</v>
      </c>
      <c r="C1547" s="27" t="s">
        <v>3281</v>
      </c>
    </row>
    <row r="1548" spans="1:3" hidden="1">
      <c r="A1548" s="36">
        <v>7173</v>
      </c>
      <c r="B1548" s="40" t="s">
        <v>103</v>
      </c>
      <c r="C1548" s="28" t="s">
        <v>3282</v>
      </c>
    </row>
    <row r="1549" spans="1:3" hidden="1">
      <c r="A1549" s="36">
        <v>7174</v>
      </c>
      <c r="B1549" s="40" t="s">
        <v>69</v>
      </c>
      <c r="C1549" s="28" t="s">
        <v>3283</v>
      </c>
    </row>
    <row r="1550" spans="1:3" hidden="1">
      <c r="A1550" s="36">
        <v>7175</v>
      </c>
      <c r="B1550" s="40" t="s">
        <v>3284</v>
      </c>
      <c r="C1550" s="28" t="s">
        <v>3285</v>
      </c>
    </row>
    <row r="1551" spans="1:3" hidden="1">
      <c r="A1551" s="36">
        <v>7176</v>
      </c>
      <c r="B1551" s="40" t="s">
        <v>3286</v>
      </c>
      <c r="C1551" s="28" t="s">
        <v>3287</v>
      </c>
    </row>
    <row r="1552" spans="1:3" hidden="1">
      <c r="A1552" s="36">
        <v>7178</v>
      </c>
      <c r="B1552" s="40" t="s">
        <v>50</v>
      </c>
      <c r="C1552" s="28" t="s">
        <v>3288</v>
      </c>
    </row>
    <row r="1553" spans="1:3" hidden="1">
      <c r="A1553" s="36">
        <v>7179</v>
      </c>
      <c r="B1553" s="40" t="s">
        <v>3289</v>
      </c>
      <c r="C1553" s="28" t="s">
        <v>3290</v>
      </c>
    </row>
    <row r="1554" spans="1:3" hidden="1">
      <c r="A1554" s="36">
        <v>7181</v>
      </c>
      <c r="B1554" s="40" t="s">
        <v>3291</v>
      </c>
      <c r="C1554" s="28" t="s">
        <v>3292</v>
      </c>
    </row>
    <row r="1555" spans="1:3" hidden="1">
      <c r="A1555" s="36">
        <v>7183</v>
      </c>
      <c r="B1555" s="40" t="s">
        <v>104</v>
      </c>
      <c r="C1555" s="28" t="s">
        <v>3293</v>
      </c>
    </row>
    <row r="1556" spans="1:3" hidden="1">
      <c r="A1556" s="36">
        <v>7184</v>
      </c>
      <c r="B1556" s="40" t="s">
        <v>3294</v>
      </c>
      <c r="C1556" s="28" t="s">
        <v>3295</v>
      </c>
    </row>
    <row r="1557" spans="1:3" hidden="1">
      <c r="A1557" s="36">
        <v>7187</v>
      </c>
      <c r="B1557" s="40" t="s">
        <v>3296</v>
      </c>
      <c r="C1557" s="28" t="s">
        <v>3297</v>
      </c>
    </row>
    <row r="1558" spans="1:3" hidden="1">
      <c r="A1558" s="25">
        <v>7188</v>
      </c>
      <c r="B1558" s="41" t="s">
        <v>3298</v>
      </c>
      <c r="C1558" s="27" t="s">
        <v>3299</v>
      </c>
    </row>
    <row r="1559" spans="1:3" hidden="1">
      <c r="A1559" s="36">
        <v>7189</v>
      </c>
      <c r="B1559" s="40" t="s">
        <v>3300</v>
      </c>
      <c r="C1559" s="28" t="s">
        <v>3301</v>
      </c>
    </row>
    <row r="1560" spans="1:3" hidden="1">
      <c r="A1560" s="36">
        <v>7190</v>
      </c>
      <c r="B1560" s="40" t="s">
        <v>3302</v>
      </c>
      <c r="C1560" s="28" t="s">
        <v>3303</v>
      </c>
    </row>
    <row r="1561" spans="1:3" hidden="1">
      <c r="A1561" s="36">
        <v>7191</v>
      </c>
      <c r="B1561" s="40" t="s">
        <v>3304</v>
      </c>
      <c r="C1561" s="28" t="s">
        <v>3305</v>
      </c>
    </row>
    <row r="1562" spans="1:3" hidden="1">
      <c r="A1562" s="36">
        <v>7192</v>
      </c>
      <c r="B1562" s="40" t="s">
        <v>3306</v>
      </c>
      <c r="C1562" s="28" t="s">
        <v>3307</v>
      </c>
    </row>
    <row r="1563" spans="1:3" hidden="1">
      <c r="A1563" s="36">
        <v>7193</v>
      </c>
      <c r="B1563" s="40" t="s">
        <v>3308</v>
      </c>
      <c r="C1563" s="28" t="s">
        <v>3309</v>
      </c>
    </row>
    <row r="1564" spans="1:3" hidden="1">
      <c r="A1564" s="36">
        <v>7194</v>
      </c>
      <c r="B1564" s="40" t="s">
        <v>3310</v>
      </c>
      <c r="C1564" s="28" t="s">
        <v>3311</v>
      </c>
    </row>
    <row r="1565" spans="1:3" hidden="1">
      <c r="A1565" s="36">
        <v>7198</v>
      </c>
      <c r="B1565" s="40" t="s">
        <v>3312</v>
      </c>
      <c r="C1565" s="28" t="s">
        <v>3313</v>
      </c>
    </row>
    <row r="1566" spans="1:3" hidden="1">
      <c r="A1566" s="36">
        <v>7199</v>
      </c>
      <c r="B1566" s="40" t="s">
        <v>3314</v>
      </c>
      <c r="C1566" s="28" t="s">
        <v>3315</v>
      </c>
    </row>
    <row r="1567" spans="1:3" hidden="1">
      <c r="A1567" s="36">
        <v>7200</v>
      </c>
      <c r="B1567" s="40" t="s">
        <v>3316</v>
      </c>
      <c r="C1567" s="28" t="s">
        <v>3317</v>
      </c>
    </row>
    <row r="1568" spans="1:3" hidden="1">
      <c r="A1568" s="36">
        <v>7201</v>
      </c>
      <c r="B1568" s="40" t="s">
        <v>3318</v>
      </c>
      <c r="C1568" s="28" t="s">
        <v>3319</v>
      </c>
    </row>
    <row r="1569" spans="1:3" hidden="1">
      <c r="A1569" s="37">
        <v>7202</v>
      </c>
      <c r="B1569" s="41" t="s">
        <v>3320</v>
      </c>
      <c r="C1569" s="27" t="s">
        <v>3321</v>
      </c>
    </row>
    <row r="1570" spans="1:3" hidden="1">
      <c r="A1570" s="36">
        <v>7204</v>
      </c>
      <c r="B1570" s="40" t="s">
        <v>3322</v>
      </c>
      <c r="C1570" s="28" t="s">
        <v>3323</v>
      </c>
    </row>
    <row r="1571" spans="1:3" hidden="1">
      <c r="A1571" s="36">
        <v>7205</v>
      </c>
      <c r="B1571" s="40" t="s">
        <v>3324</v>
      </c>
      <c r="C1571" s="28" t="s">
        <v>3325</v>
      </c>
    </row>
    <row r="1572" spans="1:3" hidden="1">
      <c r="A1572" s="36">
        <v>7206</v>
      </c>
      <c r="B1572" s="40" t="s">
        <v>3326</v>
      </c>
      <c r="C1572" s="28" t="s">
        <v>3327</v>
      </c>
    </row>
    <row r="1573" spans="1:3" hidden="1">
      <c r="A1573" s="36">
        <v>7207</v>
      </c>
      <c r="B1573" s="40" t="s">
        <v>3328</v>
      </c>
      <c r="C1573" s="28" t="s">
        <v>3329</v>
      </c>
    </row>
    <row r="1574" spans="1:3" hidden="1">
      <c r="A1574" s="36">
        <v>7208</v>
      </c>
      <c r="B1574" s="40" t="s">
        <v>3330</v>
      </c>
      <c r="C1574" s="28" t="s">
        <v>3331</v>
      </c>
    </row>
    <row r="1575" spans="1:3" hidden="1">
      <c r="A1575" s="36">
        <v>7209</v>
      </c>
      <c r="B1575" s="40" t="s">
        <v>3332</v>
      </c>
      <c r="C1575" s="28" t="s">
        <v>3333</v>
      </c>
    </row>
    <row r="1576" spans="1:3" hidden="1">
      <c r="A1576" s="36">
        <v>7211</v>
      </c>
      <c r="B1576" s="40" t="s">
        <v>3334</v>
      </c>
      <c r="C1576" s="28" t="s">
        <v>3335</v>
      </c>
    </row>
    <row r="1577" spans="1:3" hidden="1">
      <c r="A1577" s="36">
        <v>7214</v>
      </c>
      <c r="B1577" s="40" t="s">
        <v>3336</v>
      </c>
      <c r="C1577" s="28" t="s">
        <v>3337</v>
      </c>
    </row>
    <row r="1578" spans="1:3" hidden="1">
      <c r="A1578" s="36">
        <v>7215</v>
      </c>
      <c r="B1578" s="40" t="s">
        <v>3338</v>
      </c>
      <c r="C1578" s="28" t="s">
        <v>3339</v>
      </c>
    </row>
    <row r="1579" spans="1:3" hidden="1">
      <c r="A1579" s="36">
        <v>7216</v>
      </c>
      <c r="B1579" s="40" t="s">
        <v>3340</v>
      </c>
      <c r="C1579" s="28" t="s">
        <v>3341</v>
      </c>
    </row>
    <row r="1580" spans="1:3" hidden="1">
      <c r="A1580" s="36">
        <v>7217</v>
      </c>
      <c r="B1580" s="40" t="s">
        <v>3342</v>
      </c>
      <c r="C1580" s="28" t="s">
        <v>3343</v>
      </c>
    </row>
    <row r="1581" spans="1:3" hidden="1">
      <c r="A1581" s="36">
        <v>7218</v>
      </c>
      <c r="B1581" s="40" t="s">
        <v>3344</v>
      </c>
      <c r="C1581" s="28" t="s">
        <v>3345</v>
      </c>
    </row>
    <row r="1582" spans="1:3" hidden="1">
      <c r="A1582" s="36">
        <v>7219</v>
      </c>
      <c r="B1582" s="40" t="s">
        <v>3346</v>
      </c>
      <c r="C1582" s="28" t="s">
        <v>3347</v>
      </c>
    </row>
    <row r="1583" spans="1:3" hidden="1">
      <c r="A1583" s="36">
        <v>7220</v>
      </c>
      <c r="B1583" s="40" t="s">
        <v>3348</v>
      </c>
      <c r="C1583" s="28" t="s">
        <v>3349</v>
      </c>
    </row>
    <row r="1584" spans="1:3" hidden="1">
      <c r="A1584" s="36">
        <v>7222</v>
      </c>
      <c r="B1584" s="40" t="s">
        <v>3350</v>
      </c>
      <c r="C1584" s="28" t="s">
        <v>3351</v>
      </c>
    </row>
    <row r="1585" spans="1:3" hidden="1">
      <c r="A1585" s="36">
        <v>7223</v>
      </c>
      <c r="B1585" s="40" t="s">
        <v>3352</v>
      </c>
      <c r="C1585" s="28" t="s">
        <v>3353</v>
      </c>
    </row>
    <row r="1586" spans="1:3" hidden="1">
      <c r="A1586" s="36">
        <v>7224</v>
      </c>
      <c r="B1586" s="40" t="s">
        <v>3354</v>
      </c>
      <c r="C1586" s="28" t="s">
        <v>3355</v>
      </c>
    </row>
    <row r="1587" spans="1:3" hidden="1">
      <c r="A1587" s="37">
        <v>7226</v>
      </c>
      <c r="B1587" s="41" t="s">
        <v>3356</v>
      </c>
      <c r="C1587" s="27" t="s">
        <v>3357</v>
      </c>
    </row>
    <row r="1588" spans="1:3" hidden="1">
      <c r="A1588" s="37">
        <v>7227</v>
      </c>
      <c r="B1588" s="41" t="s">
        <v>3358</v>
      </c>
      <c r="C1588" s="27" t="s">
        <v>3359</v>
      </c>
    </row>
    <row r="1589" spans="1:3" hidden="1">
      <c r="A1589" s="36">
        <v>7228</v>
      </c>
      <c r="B1589" s="40" t="s">
        <v>3360</v>
      </c>
      <c r="C1589" s="28" t="s">
        <v>3361</v>
      </c>
    </row>
    <row r="1590" spans="1:3" hidden="1">
      <c r="A1590" s="36">
        <v>7229</v>
      </c>
      <c r="B1590" s="40" t="s">
        <v>3362</v>
      </c>
      <c r="C1590" s="28" t="s">
        <v>3363</v>
      </c>
    </row>
    <row r="1591" spans="1:3" hidden="1">
      <c r="A1591" s="36">
        <v>7230</v>
      </c>
      <c r="B1591" s="40" t="s">
        <v>106</v>
      </c>
      <c r="C1591" s="28" t="s">
        <v>3364</v>
      </c>
    </row>
    <row r="1592" spans="1:3" hidden="1">
      <c r="A1592" s="36">
        <v>7231</v>
      </c>
      <c r="B1592" s="40" t="s">
        <v>3365</v>
      </c>
      <c r="C1592" s="28" t="s">
        <v>3366</v>
      </c>
    </row>
    <row r="1593" spans="1:3" hidden="1">
      <c r="A1593" s="36">
        <v>7234</v>
      </c>
      <c r="B1593" s="40" t="s">
        <v>3367</v>
      </c>
      <c r="C1593" s="28" t="s">
        <v>3368</v>
      </c>
    </row>
    <row r="1594" spans="1:3" hidden="1">
      <c r="A1594" s="36">
        <v>7235</v>
      </c>
      <c r="B1594" s="40" t="s">
        <v>3369</v>
      </c>
      <c r="C1594" s="28" t="s">
        <v>3370</v>
      </c>
    </row>
    <row r="1595" spans="1:3" hidden="1">
      <c r="A1595" s="36">
        <v>7236</v>
      </c>
      <c r="B1595" s="40" t="s">
        <v>3371</v>
      </c>
      <c r="C1595" s="28" t="s">
        <v>3372</v>
      </c>
    </row>
    <row r="1596" spans="1:3" hidden="1">
      <c r="A1596" s="36">
        <v>7237</v>
      </c>
      <c r="B1596" s="40" t="s">
        <v>3373</v>
      </c>
      <c r="C1596" s="28" t="s">
        <v>3374</v>
      </c>
    </row>
    <row r="1597" spans="1:3" hidden="1">
      <c r="A1597" s="36">
        <v>7238</v>
      </c>
      <c r="B1597" s="40" t="s">
        <v>3375</v>
      </c>
      <c r="C1597" s="28" t="s">
        <v>3376</v>
      </c>
    </row>
    <row r="1598" spans="1:3" hidden="1">
      <c r="A1598" s="36">
        <v>7239</v>
      </c>
      <c r="B1598" s="40" t="s">
        <v>3377</v>
      </c>
      <c r="C1598" s="28" t="s">
        <v>3378</v>
      </c>
    </row>
    <row r="1599" spans="1:3" hidden="1">
      <c r="A1599" s="36">
        <v>7240</v>
      </c>
      <c r="B1599" s="40" t="s">
        <v>3379</v>
      </c>
      <c r="C1599" s="28" t="s">
        <v>3380</v>
      </c>
    </row>
    <row r="1600" spans="1:3" hidden="1">
      <c r="A1600" s="36">
        <v>7241</v>
      </c>
      <c r="B1600" s="40" t="s">
        <v>3381</v>
      </c>
      <c r="C1600" s="28" t="s">
        <v>3382</v>
      </c>
    </row>
    <row r="1601" spans="1:3" hidden="1">
      <c r="A1601" s="36">
        <v>7242</v>
      </c>
      <c r="B1601" s="40" t="s">
        <v>3383</v>
      </c>
      <c r="C1601" s="28" t="s">
        <v>3384</v>
      </c>
    </row>
    <row r="1602" spans="1:3" hidden="1">
      <c r="A1602" s="36">
        <v>7243</v>
      </c>
      <c r="B1602" s="40" t="s">
        <v>3385</v>
      </c>
      <c r="C1602" s="28" t="s">
        <v>3386</v>
      </c>
    </row>
    <row r="1603" spans="1:3" hidden="1">
      <c r="A1603" s="36">
        <v>7244</v>
      </c>
      <c r="B1603" s="40" t="s">
        <v>3387</v>
      </c>
      <c r="C1603" s="28" t="s">
        <v>3388</v>
      </c>
    </row>
    <row r="1604" spans="1:3" hidden="1">
      <c r="A1604" s="36">
        <v>7245</v>
      </c>
      <c r="B1604" s="40" t="s">
        <v>3389</v>
      </c>
      <c r="C1604" s="28" t="s">
        <v>3390</v>
      </c>
    </row>
    <row r="1605" spans="1:3" hidden="1">
      <c r="A1605" s="36">
        <v>7246</v>
      </c>
      <c r="B1605" s="40" t="s">
        <v>3391</v>
      </c>
      <c r="C1605" s="28" t="s">
        <v>3392</v>
      </c>
    </row>
    <row r="1606" spans="1:3" hidden="1">
      <c r="A1606" s="36">
        <v>7247</v>
      </c>
      <c r="B1606" s="40" t="s">
        <v>3393</v>
      </c>
      <c r="C1606" s="28" t="s">
        <v>3394</v>
      </c>
    </row>
    <row r="1607" spans="1:3" hidden="1">
      <c r="A1607" s="36">
        <v>7248</v>
      </c>
      <c r="B1607" s="40" t="s">
        <v>3395</v>
      </c>
      <c r="C1607" s="28" t="s">
        <v>3396</v>
      </c>
    </row>
    <row r="1608" spans="1:3" hidden="1">
      <c r="A1608" s="36">
        <v>7251</v>
      </c>
      <c r="B1608" s="40" t="s">
        <v>3397</v>
      </c>
      <c r="C1608" s="28" t="s">
        <v>3398</v>
      </c>
    </row>
    <row r="1609" spans="1:3" hidden="1">
      <c r="A1609" s="36">
        <v>7255</v>
      </c>
      <c r="B1609" s="40" t="s">
        <v>3399</v>
      </c>
      <c r="C1609" s="28" t="s">
        <v>3400</v>
      </c>
    </row>
    <row r="1610" spans="1:3" hidden="1">
      <c r="A1610" s="36">
        <v>7258</v>
      </c>
      <c r="B1610" s="40" t="s">
        <v>3401</v>
      </c>
      <c r="C1610" s="28" t="s">
        <v>3402</v>
      </c>
    </row>
    <row r="1611" spans="1:3" hidden="1">
      <c r="A1611" s="36">
        <v>7259</v>
      </c>
      <c r="B1611" s="40" t="s">
        <v>3403</v>
      </c>
      <c r="C1611" s="28" t="s">
        <v>3404</v>
      </c>
    </row>
    <row r="1612" spans="1:3" hidden="1">
      <c r="A1612" s="36">
        <v>7260</v>
      </c>
      <c r="B1612" s="40" t="s">
        <v>3405</v>
      </c>
      <c r="C1612" s="28" t="s">
        <v>3406</v>
      </c>
    </row>
    <row r="1613" spans="1:3" hidden="1">
      <c r="A1613" s="36">
        <v>7262</v>
      </c>
      <c r="B1613" s="40" t="s">
        <v>3407</v>
      </c>
      <c r="C1613" s="28" t="s">
        <v>3408</v>
      </c>
    </row>
    <row r="1614" spans="1:3" hidden="1">
      <c r="A1614" s="36">
        <v>7263</v>
      </c>
      <c r="B1614" s="40" t="s">
        <v>3409</v>
      </c>
      <c r="C1614" s="28" t="s">
        <v>3410</v>
      </c>
    </row>
    <row r="1615" spans="1:3" hidden="1">
      <c r="A1615" s="36">
        <v>7265</v>
      </c>
      <c r="B1615" s="40" t="s">
        <v>3411</v>
      </c>
      <c r="C1615" s="28" t="s">
        <v>3412</v>
      </c>
    </row>
    <row r="1616" spans="1:3" hidden="1">
      <c r="A1616" s="36">
        <v>7266</v>
      </c>
      <c r="B1616" s="40" t="s">
        <v>107</v>
      </c>
      <c r="C1616" s="28" t="s">
        <v>3413</v>
      </c>
    </row>
    <row r="1617" spans="1:3" hidden="1">
      <c r="A1617" s="25">
        <v>7267</v>
      </c>
      <c r="B1617" s="41" t="s">
        <v>3414</v>
      </c>
      <c r="C1617" s="27" t="s">
        <v>3415</v>
      </c>
    </row>
    <row r="1618" spans="1:3" hidden="1">
      <c r="A1618" s="36">
        <v>7269</v>
      </c>
      <c r="B1618" s="40" t="s">
        <v>3416</v>
      </c>
      <c r="C1618" s="28" t="s">
        <v>3417</v>
      </c>
    </row>
    <row r="1619" spans="1:3" hidden="1">
      <c r="A1619" s="36">
        <v>7270</v>
      </c>
      <c r="B1619" s="40" t="s">
        <v>3418</v>
      </c>
      <c r="C1619" s="28" t="s">
        <v>3419</v>
      </c>
    </row>
    <row r="1620" spans="1:3" hidden="1">
      <c r="A1620" s="36">
        <v>7271</v>
      </c>
      <c r="B1620" s="40" t="s">
        <v>3420</v>
      </c>
      <c r="C1620" s="28" t="s">
        <v>3421</v>
      </c>
    </row>
    <row r="1621" spans="1:3" hidden="1">
      <c r="A1621" s="36">
        <v>7272</v>
      </c>
      <c r="B1621" s="40" t="s">
        <v>3422</v>
      </c>
      <c r="C1621" s="28" t="s">
        <v>3423</v>
      </c>
    </row>
    <row r="1622" spans="1:3" hidden="1">
      <c r="A1622" s="36">
        <v>7273</v>
      </c>
      <c r="B1622" s="40" t="s">
        <v>3424</v>
      </c>
      <c r="C1622" s="28" t="s">
        <v>3425</v>
      </c>
    </row>
    <row r="1623" spans="1:3" hidden="1">
      <c r="A1623" s="36">
        <v>7275</v>
      </c>
      <c r="B1623" s="40" t="s">
        <v>3426</v>
      </c>
      <c r="C1623" s="28" t="s">
        <v>3427</v>
      </c>
    </row>
    <row r="1624" spans="1:3" hidden="1">
      <c r="A1624" s="36">
        <v>7276</v>
      </c>
      <c r="B1624" s="40" t="s">
        <v>3428</v>
      </c>
      <c r="C1624" s="28" t="s">
        <v>3429</v>
      </c>
    </row>
    <row r="1625" spans="1:3" hidden="1">
      <c r="A1625" s="37">
        <v>7277</v>
      </c>
      <c r="B1625" s="41" t="s">
        <v>3430</v>
      </c>
      <c r="C1625" s="27" t="s">
        <v>3431</v>
      </c>
    </row>
    <row r="1626" spans="1:3" hidden="1">
      <c r="A1626" s="36">
        <v>7278</v>
      </c>
      <c r="B1626" s="40" t="s">
        <v>3432</v>
      </c>
      <c r="C1626" s="28" t="s">
        <v>3433</v>
      </c>
    </row>
    <row r="1627" spans="1:3" hidden="1">
      <c r="A1627" s="36">
        <v>7279</v>
      </c>
      <c r="B1627" s="40" t="s">
        <v>3434</v>
      </c>
      <c r="C1627" s="28" t="s">
        <v>3435</v>
      </c>
    </row>
    <row r="1628" spans="1:3" hidden="1">
      <c r="A1628" s="37">
        <v>7282</v>
      </c>
      <c r="B1628" s="41" t="s">
        <v>3436</v>
      </c>
      <c r="C1628" s="27" t="s">
        <v>3437</v>
      </c>
    </row>
    <row r="1629" spans="1:3" hidden="1">
      <c r="A1629" s="37">
        <v>7283</v>
      </c>
      <c r="B1629" s="41" t="s">
        <v>3438</v>
      </c>
      <c r="C1629" s="27" t="s">
        <v>3439</v>
      </c>
    </row>
    <row r="1630" spans="1:3" hidden="1">
      <c r="A1630" s="36">
        <v>7289</v>
      </c>
      <c r="B1630" s="40" t="s">
        <v>3440</v>
      </c>
      <c r="C1630" s="28" t="s">
        <v>3441</v>
      </c>
    </row>
    <row r="1631" spans="1:3" hidden="1">
      <c r="A1631" s="37">
        <v>7290</v>
      </c>
      <c r="B1631" s="41" t="s">
        <v>3442</v>
      </c>
      <c r="C1631" s="27" t="s">
        <v>3443</v>
      </c>
    </row>
    <row r="1632" spans="1:3" hidden="1">
      <c r="A1632" s="36">
        <v>7292</v>
      </c>
      <c r="B1632" s="40" t="s">
        <v>3444</v>
      </c>
      <c r="C1632" s="28" t="s">
        <v>3445</v>
      </c>
    </row>
    <row r="1633" spans="1:3" hidden="1">
      <c r="A1633" s="37">
        <v>7293</v>
      </c>
      <c r="B1633" s="41" t="s">
        <v>3446</v>
      </c>
      <c r="C1633" s="27" t="s">
        <v>3447</v>
      </c>
    </row>
    <row r="1634" spans="1:3" hidden="1">
      <c r="A1634" s="25">
        <v>7294</v>
      </c>
      <c r="B1634" s="41" t="s">
        <v>3448</v>
      </c>
      <c r="C1634" s="27" t="s">
        <v>3449</v>
      </c>
    </row>
    <row r="1635" spans="1:3" hidden="1">
      <c r="A1635" s="36">
        <v>7295</v>
      </c>
      <c r="B1635" s="40" t="s">
        <v>3450</v>
      </c>
      <c r="C1635" s="28" t="s">
        <v>3451</v>
      </c>
    </row>
    <row r="1636" spans="1:3" hidden="1">
      <c r="A1636" s="36">
        <v>7296</v>
      </c>
      <c r="B1636" s="40" t="s">
        <v>108</v>
      </c>
      <c r="C1636" s="28" t="s">
        <v>3452</v>
      </c>
    </row>
    <row r="1637" spans="1:3" hidden="1">
      <c r="A1637" s="25">
        <v>7299</v>
      </c>
      <c r="B1637" s="41" t="s">
        <v>3453</v>
      </c>
      <c r="C1637" s="27" t="s">
        <v>3454</v>
      </c>
    </row>
    <row r="1638" spans="1:3" hidden="1">
      <c r="A1638" s="36">
        <v>7300</v>
      </c>
      <c r="B1638" s="40" t="s">
        <v>3455</v>
      </c>
      <c r="C1638" s="28" t="s">
        <v>3456</v>
      </c>
    </row>
    <row r="1639" spans="1:3" hidden="1">
      <c r="A1639" s="36">
        <v>7301</v>
      </c>
      <c r="B1639" s="40" t="s">
        <v>3457</v>
      </c>
      <c r="C1639" s="28" t="s">
        <v>3458</v>
      </c>
    </row>
    <row r="1640" spans="1:3" hidden="1">
      <c r="A1640" s="36">
        <v>7302</v>
      </c>
      <c r="B1640" s="40" t="s">
        <v>3459</v>
      </c>
      <c r="C1640" s="28" t="s">
        <v>3460</v>
      </c>
    </row>
    <row r="1641" spans="1:3" hidden="1">
      <c r="A1641" s="37">
        <v>7303</v>
      </c>
      <c r="B1641" s="41" t="s">
        <v>3461</v>
      </c>
      <c r="C1641" s="27" t="s">
        <v>3462</v>
      </c>
    </row>
    <row r="1642" spans="1:3" hidden="1">
      <c r="A1642" s="36">
        <v>7305</v>
      </c>
      <c r="B1642" s="40" t="s">
        <v>3463</v>
      </c>
      <c r="C1642" s="28" t="s">
        <v>3464</v>
      </c>
    </row>
    <row r="1643" spans="1:3" hidden="1">
      <c r="A1643" s="37">
        <v>7311</v>
      </c>
      <c r="B1643" s="41" t="s">
        <v>3465</v>
      </c>
      <c r="C1643" s="27" t="s">
        <v>3466</v>
      </c>
    </row>
    <row r="1644" spans="1:3" hidden="1">
      <c r="A1644" s="36">
        <v>7315</v>
      </c>
      <c r="B1644" s="40" t="s">
        <v>3467</v>
      </c>
      <c r="C1644" s="28" t="s">
        <v>3468</v>
      </c>
    </row>
    <row r="1645" spans="1:3" hidden="1">
      <c r="A1645" s="36">
        <v>7316</v>
      </c>
      <c r="B1645" s="40" t="s">
        <v>3469</v>
      </c>
      <c r="C1645" s="28" t="s">
        <v>3470</v>
      </c>
    </row>
    <row r="1646" spans="1:3" hidden="1">
      <c r="A1646" s="36">
        <v>7317</v>
      </c>
      <c r="B1646" s="40" t="s">
        <v>3471</v>
      </c>
      <c r="C1646" s="28" t="s">
        <v>3472</v>
      </c>
    </row>
    <row r="1647" spans="1:3" hidden="1">
      <c r="A1647" s="37">
        <v>7318</v>
      </c>
      <c r="B1647" s="41" t="s">
        <v>3473</v>
      </c>
      <c r="C1647" s="27" t="s">
        <v>3474</v>
      </c>
    </row>
    <row r="1648" spans="1:3" hidden="1">
      <c r="A1648" s="36">
        <v>7319</v>
      </c>
      <c r="B1648" s="40" t="s">
        <v>3475</v>
      </c>
      <c r="C1648" s="28" t="s">
        <v>3476</v>
      </c>
    </row>
    <row r="1649" spans="1:3" hidden="1">
      <c r="A1649" s="36">
        <v>7320</v>
      </c>
      <c r="B1649" s="40" t="s">
        <v>109</v>
      </c>
      <c r="C1649" s="28" t="s">
        <v>3477</v>
      </c>
    </row>
    <row r="1650" spans="1:3" hidden="1">
      <c r="A1650" s="36">
        <v>7321</v>
      </c>
      <c r="B1650" s="40" t="s">
        <v>3478</v>
      </c>
      <c r="C1650" s="28" t="s">
        <v>3479</v>
      </c>
    </row>
    <row r="1651" spans="1:3" hidden="1">
      <c r="A1651" s="36">
        <v>7322</v>
      </c>
      <c r="B1651" s="40" t="s">
        <v>3480</v>
      </c>
      <c r="C1651" s="28" t="s">
        <v>3481</v>
      </c>
    </row>
    <row r="1652" spans="1:3" hidden="1">
      <c r="A1652" s="36">
        <v>7323</v>
      </c>
      <c r="B1652" s="40" t="s">
        <v>3482</v>
      </c>
      <c r="C1652" s="28" t="s">
        <v>3483</v>
      </c>
    </row>
    <row r="1653" spans="1:3" hidden="1">
      <c r="A1653" s="36">
        <v>7324</v>
      </c>
      <c r="B1653" s="40" t="s">
        <v>3484</v>
      </c>
      <c r="C1653" s="28" t="s">
        <v>3485</v>
      </c>
    </row>
    <row r="1654" spans="1:3" hidden="1">
      <c r="A1654" s="36">
        <v>7325</v>
      </c>
      <c r="B1654" s="40" t="s">
        <v>3486</v>
      </c>
      <c r="C1654" s="28" t="s">
        <v>3487</v>
      </c>
    </row>
    <row r="1655" spans="1:3" hidden="1">
      <c r="A1655" s="36">
        <v>7326</v>
      </c>
      <c r="B1655" s="40" t="s">
        <v>3488</v>
      </c>
      <c r="C1655" s="28" t="s">
        <v>3489</v>
      </c>
    </row>
    <row r="1656" spans="1:3" hidden="1">
      <c r="A1656" s="36">
        <v>7328</v>
      </c>
      <c r="B1656" s="40" t="s">
        <v>3490</v>
      </c>
      <c r="C1656" s="28" t="s">
        <v>3491</v>
      </c>
    </row>
    <row r="1657" spans="1:3" hidden="1">
      <c r="A1657" s="36">
        <v>7329</v>
      </c>
      <c r="B1657" s="40" t="s">
        <v>3492</v>
      </c>
      <c r="C1657" s="28" t="s">
        <v>3493</v>
      </c>
    </row>
    <row r="1658" spans="1:3" hidden="1">
      <c r="A1658" s="36">
        <v>7331</v>
      </c>
      <c r="B1658" s="40" t="s">
        <v>3494</v>
      </c>
      <c r="C1658" s="28" t="s">
        <v>3495</v>
      </c>
    </row>
    <row r="1659" spans="1:3" hidden="1">
      <c r="A1659" s="25">
        <v>7332</v>
      </c>
      <c r="B1659" s="41" t="s">
        <v>3496</v>
      </c>
      <c r="C1659" s="27" t="s">
        <v>3497</v>
      </c>
    </row>
    <row r="1660" spans="1:3" hidden="1">
      <c r="A1660" s="36">
        <v>7333</v>
      </c>
      <c r="B1660" s="40" t="s">
        <v>3498</v>
      </c>
      <c r="C1660" s="28" t="s">
        <v>3499</v>
      </c>
    </row>
    <row r="1661" spans="1:3" hidden="1">
      <c r="A1661" s="36">
        <v>7336</v>
      </c>
      <c r="B1661" s="40" t="s">
        <v>3500</v>
      </c>
      <c r="C1661" s="28" t="s">
        <v>3501</v>
      </c>
    </row>
    <row r="1662" spans="1:3" hidden="1">
      <c r="A1662" s="37">
        <v>7339</v>
      </c>
      <c r="B1662" s="41" t="s">
        <v>3502</v>
      </c>
      <c r="C1662" s="27" t="s">
        <v>3503</v>
      </c>
    </row>
    <row r="1663" spans="1:3" hidden="1">
      <c r="A1663" s="36">
        <v>7340</v>
      </c>
      <c r="B1663" s="40" t="s">
        <v>3504</v>
      </c>
      <c r="C1663" s="28" t="s">
        <v>3505</v>
      </c>
    </row>
    <row r="1664" spans="1:3" hidden="1">
      <c r="A1664" s="36">
        <v>7341</v>
      </c>
      <c r="B1664" s="40" t="s">
        <v>3506</v>
      </c>
      <c r="C1664" s="28" t="s">
        <v>3507</v>
      </c>
    </row>
    <row r="1665" spans="1:3" hidden="1">
      <c r="A1665" s="36">
        <v>7344</v>
      </c>
      <c r="B1665" s="40" t="s">
        <v>3508</v>
      </c>
      <c r="C1665" s="28" t="s">
        <v>3509</v>
      </c>
    </row>
    <row r="1666" spans="1:3" hidden="1">
      <c r="A1666" s="36">
        <v>7346</v>
      </c>
      <c r="B1666" s="40" t="s">
        <v>3510</v>
      </c>
      <c r="C1666" s="28" t="s">
        <v>3511</v>
      </c>
    </row>
    <row r="1667" spans="1:3" hidden="1">
      <c r="A1667" s="36">
        <v>7348</v>
      </c>
      <c r="B1667" s="40" t="s">
        <v>3512</v>
      </c>
      <c r="C1667" s="28" t="s">
        <v>3513</v>
      </c>
    </row>
    <row r="1668" spans="1:3" hidden="1">
      <c r="A1668" s="36">
        <v>7349</v>
      </c>
      <c r="B1668" s="40" t="s">
        <v>3514</v>
      </c>
      <c r="C1668" s="28" t="s">
        <v>3515</v>
      </c>
    </row>
    <row r="1669" spans="1:3" hidden="1">
      <c r="A1669" s="36">
        <v>7350</v>
      </c>
      <c r="B1669" s="40" t="s">
        <v>3516</v>
      </c>
      <c r="C1669" s="28" t="s">
        <v>3517</v>
      </c>
    </row>
    <row r="1670" spans="1:3" hidden="1">
      <c r="A1670" s="36">
        <v>7352</v>
      </c>
      <c r="B1670" s="40" t="s">
        <v>3518</v>
      </c>
      <c r="C1670" s="28" t="s">
        <v>3519</v>
      </c>
    </row>
    <row r="1671" spans="1:3" hidden="1">
      <c r="A1671" s="36">
        <v>7353</v>
      </c>
      <c r="B1671" s="40" t="s">
        <v>3520</v>
      </c>
      <c r="C1671" s="28" t="s">
        <v>3521</v>
      </c>
    </row>
    <row r="1672" spans="1:3" hidden="1">
      <c r="A1672" s="36">
        <v>7356</v>
      </c>
      <c r="B1672" s="40" t="s">
        <v>3522</v>
      </c>
      <c r="C1672" s="28" t="s">
        <v>3523</v>
      </c>
    </row>
    <row r="1673" spans="1:3" hidden="1">
      <c r="A1673" s="36">
        <v>7357</v>
      </c>
      <c r="B1673" s="40" t="s">
        <v>3524</v>
      </c>
      <c r="C1673" s="28" t="s">
        <v>3525</v>
      </c>
    </row>
    <row r="1674" spans="1:3" hidden="1">
      <c r="A1674" s="36">
        <v>7358</v>
      </c>
      <c r="B1674" s="40" t="s">
        <v>3526</v>
      </c>
      <c r="C1674" s="28" t="s">
        <v>3527</v>
      </c>
    </row>
    <row r="1675" spans="1:3" hidden="1">
      <c r="A1675" s="36">
        <v>7359</v>
      </c>
      <c r="B1675" s="40" t="s">
        <v>3528</v>
      </c>
      <c r="C1675" s="28" t="s">
        <v>3529</v>
      </c>
    </row>
    <row r="1676" spans="1:3" hidden="1">
      <c r="A1676" s="36">
        <v>7360</v>
      </c>
      <c r="B1676" s="40" t="s">
        <v>3530</v>
      </c>
      <c r="C1676" s="28" t="s">
        <v>3531</v>
      </c>
    </row>
    <row r="1677" spans="1:3" hidden="1">
      <c r="A1677" s="36">
        <v>7361</v>
      </c>
      <c r="B1677" s="40" t="s">
        <v>3532</v>
      </c>
      <c r="C1677" s="28" t="s">
        <v>3533</v>
      </c>
    </row>
    <row r="1678" spans="1:3" hidden="1">
      <c r="A1678" s="36">
        <v>7362</v>
      </c>
      <c r="B1678" s="40" t="s">
        <v>3534</v>
      </c>
      <c r="C1678" s="28" t="s">
        <v>3535</v>
      </c>
    </row>
    <row r="1679" spans="1:3" hidden="1">
      <c r="A1679" s="36">
        <v>7363</v>
      </c>
      <c r="B1679" s="40" t="s">
        <v>3536</v>
      </c>
      <c r="C1679" s="28" t="s">
        <v>3537</v>
      </c>
    </row>
    <row r="1680" spans="1:3" hidden="1">
      <c r="A1680" s="36">
        <v>7365</v>
      </c>
      <c r="B1680" s="40" t="s">
        <v>3538</v>
      </c>
      <c r="C1680" s="28" t="s">
        <v>3539</v>
      </c>
    </row>
    <row r="1681" spans="1:3" hidden="1">
      <c r="A1681" s="36">
        <v>7368</v>
      </c>
      <c r="B1681" s="40" t="s">
        <v>3540</v>
      </c>
      <c r="C1681" s="28" t="s">
        <v>3541</v>
      </c>
    </row>
    <row r="1682" spans="1:3" hidden="1">
      <c r="A1682" s="37">
        <v>7369</v>
      </c>
      <c r="B1682" s="41" t="s">
        <v>3542</v>
      </c>
      <c r="C1682" s="27" t="s">
        <v>3543</v>
      </c>
    </row>
    <row r="1683" spans="1:3" hidden="1">
      <c r="A1683" s="25">
        <v>7371</v>
      </c>
      <c r="B1683" s="41" t="s">
        <v>3544</v>
      </c>
      <c r="C1683" s="27" t="s">
        <v>3545</v>
      </c>
    </row>
    <row r="1684" spans="1:3" hidden="1">
      <c r="A1684" s="36">
        <v>7372</v>
      </c>
      <c r="B1684" s="40" t="s">
        <v>3546</v>
      </c>
      <c r="C1684" s="28" t="s">
        <v>3547</v>
      </c>
    </row>
    <row r="1685" spans="1:3" hidden="1">
      <c r="A1685" s="36">
        <v>7373</v>
      </c>
      <c r="B1685" s="40" t="s">
        <v>3548</v>
      </c>
      <c r="C1685" s="28" t="s">
        <v>3549</v>
      </c>
    </row>
    <row r="1686" spans="1:3" hidden="1">
      <c r="A1686" s="36">
        <v>7374</v>
      </c>
      <c r="B1686" s="40" t="s">
        <v>3550</v>
      </c>
      <c r="C1686" s="28" t="s">
        <v>3551</v>
      </c>
    </row>
    <row r="1687" spans="1:3" hidden="1">
      <c r="A1687" s="36">
        <v>7375</v>
      </c>
      <c r="B1687" s="40" t="s">
        <v>3552</v>
      </c>
      <c r="C1687" s="28" t="s">
        <v>3553</v>
      </c>
    </row>
    <row r="1688" spans="1:3" hidden="1">
      <c r="A1688" s="36">
        <v>7376</v>
      </c>
      <c r="B1688" s="40" t="s">
        <v>3554</v>
      </c>
      <c r="C1688" s="28" t="s">
        <v>3555</v>
      </c>
    </row>
    <row r="1689" spans="1:3" hidden="1">
      <c r="A1689" s="36">
        <v>7377</v>
      </c>
      <c r="B1689" s="40" t="s">
        <v>3556</v>
      </c>
      <c r="C1689" s="28" t="s">
        <v>3557</v>
      </c>
    </row>
    <row r="1690" spans="1:3" hidden="1">
      <c r="A1690" s="36">
        <v>7379</v>
      </c>
      <c r="B1690" s="40" t="s">
        <v>3558</v>
      </c>
      <c r="C1690" s="28" t="s">
        <v>3559</v>
      </c>
    </row>
    <row r="1691" spans="1:3" hidden="1">
      <c r="A1691" s="37">
        <v>7380</v>
      </c>
      <c r="B1691" s="41" t="s">
        <v>3560</v>
      </c>
      <c r="C1691" s="27" t="s">
        <v>3561</v>
      </c>
    </row>
    <row r="1692" spans="1:3" hidden="1">
      <c r="A1692" s="36">
        <v>7381</v>
      </c>
      <c r="B1692" s="40" t="s">
        <v>3562</v>
      </c>
      <c r="C1692" s="28" t="s">
        <v>3563</v>
      </c>
    </row>
    <row r="1693" spans="1:3" hidden="1">
      <c r="A1693" s="36">
        <v>7382</v>
      </c>
      <c r="B1693" s="40" t="s">
        <v>3564</v>
      </c>
      <c r="C1693" s="28" t="s">
        <v>3565</v>
      </c>
    </row>
    <row r="1694" spans="1:3" hidden="1">
      <c r="A1694" s="36">
        <v>7384</v>
      </c>
      <c r="B1694" s="40" t="s">
        <v>3566</v>
      </c>
      <c r="C1694" s="28" t="s">
        <v>3567</v>
      </c>
    </row>
    <row r="1695" spans="1:3" hidden="1">
      <c r="A1695" s="36">
        <v>7386</v>
      </c>
      <c r="B1695" s="40" t="s">
        <v>3568</v>
      </c>
      <c r="C1695" s="28" t="s">
        <v>3569</v>
      </c>
    </row>
    <row r="1696" spans="1:3" hidden="1">
      <c r="A1696" s="36">
        <v>7388</v>
      </c>
      <c r="B1696" s="40" t="s">
        <v>3570</v>
      </c>
      <c r="C1696" s="28" t="s">
        <v>3571</v>
      </c>
    </row>
    <row r="1697" spans="1:3" hidden="1">
      <c r="A1697" s="36">
        <v>7389</v>
      </c>
      <c r="B1697" s="40" t="s">
        <v>83</v>
      </c>
      <c r="C1697" s="28" t="s">
        <v>3572</v>
      </c>
    </row>
    <row r="1698" spans="1:3" hidden="1">
      <c r="A1698" s="36">
        <v>7390</v>
      </c>
      <c r="B1698" s="40" t="s">
        <v>3573</v>
      </c>
      <c r="C1698" s="28" t="s">
        <v>3574</v>
      </c>
    </row>
    <row r="1699" spans="1:3" hidden="1">
      <c r="A1699" s="37">
        <v>7391</v>
      </c>
      <c r="B1699" s="41" t="s">
        <v>3575</v>
      </c>
      <c r="C1699" s="27" t="s">
        <v>3576</v>
      </c>
    </row>
    <row r="1700" spans="1:3" hidden="1">
      <c r="A1700" s="36">
        <v>7392</v>
      </c>
      <c r="B1700" s="40" t="s">
        <v>3577</v>
      </c>
      <c r="C1700" s="28" t="s">
        <v>3578</v>
      </c>
    </row>
    <row r="1701" spans="1:3" hidden="1">
      <c r="A1701" s="36">
        <v>7393</v>
      </c>
      <c r="B1701" s="40" t="s">
        <v>3579</v>
      </c>
      <c r="C1701" s="28" t="s">
        <v>3580</v>
      </c>
    </row>
    <row r="1702" spans="1:3" hidden="1">
      <c r="A1702" s="36">
        <v>7394</v>
      </c>
      <c r="B1702" s="40" t="s">
        <v>3581</v>
      </c>
      <c r="C1702" s="28" t="s">
        <v>3582</v>
      </c>
    </row>
    <row r="1703" spans="1:3" hidden="1">
      <c r="A1703" s="36">
        <v>7395</v>
      </c>
      <c r="B1703" s="40" t="s">
        <v>3583</v>
      </c>
      <c r="C1703" s="28" t="s">
        <v>3584</v>
      </c>
    </row>
    <row r="1704" spans="1:3" hidden="1">
      <c r="A1704" s="36">
        <v>7398</v>
      </c>
      <c r="B1704" s="40" t="s">
        <v>3585</v>
      </c>
      <c r="C1704" s="28" t="s">
        <v>3586</v>
      </c>
    </row>
    <row r="1705" spans="1:3" hidden="1">
      <c r="A1705" s="36">
        <v>7399</v>
      </c>
      <c r="B1705" s="40" t="s">
        <v>3587</v>
      </c>
      <c r="C1705" s="28" t="s">
        <v>3588</v>
      </c>
    </row>
    <row r="1706" spans="1:3" hidden="1">
      <c r="A1706" s="36">
        <v>7400</v>
      </c>
      <c r="B1706" s="40" t="s">
        <v>3589</v>
      </c>
      <c r="C1706" s="28" t="s">
        <v>3590</v>
      </c>
    </row>
    <row r="1707" spans="1:3" hidden="1">
      <c r="A1707" s="36">
        <v>7401</v>
      </c>
      <c r="B1707" s="40" t="s">
        <v>3591</v>
      </c>
      <c r="C1707" s="28" t="s">
        <v>3592</v>
      </c>
    </row>
    <row r="1708" spans="1:3" hidden="1">
      <c r="A1708" s="36">
        <v>7402</v>
      </c>
      <c r="B1708" s="40" t="s">
        <v>3593</v>
      </c>
      <c r="C1708" s="28" t="s">
        <v>3594</v>
      </c>
    </row>
    <row r="1709" spans="1:3" hidden="1">
      <c r="A1709" s="36">
        <v>7403</v>
      </c>
      <c r="B1709" s="40" t="s">
        <v>3595</v>
      </c>
      <c r="C1709" s="28" t="s">
        <v>3596</v>
      </c>
    </row>
    <row r="1710" spans="1:3" hidden="1">
      <c r="A1710" s="37">
        <v>7404</v>
      </c>
      <c r="B1710" s="41" t="s">
        <v>3597</v>
      </c>
      <c r="C1710" s="27" t="s">
        <v>3598</v>
      </c>
    </row>
    <row r="1711" spans="1:3" hidden="1">
      <c r="A1711" s="36">
        <v>7405</v>
      </c>
      <c r="B1711" s="40" t="s">
        <v>3599</v>
      </c>
      <c r="C1711" s="28" t="s">
        <v>3600</v>
      </c>
    </row>
    <row r="1712" spans="1:3" hidden="1">
      <c r="A1712" s="37">
        <v>7408</v>
      </c>
      <c r="B1712" s="41" t="s">
        <v>3601</v>
      </c>
      <c r="C1712" s="27" t="s">
        <v>3602</v>
      </c>
    </row>
    <row r="1713" spans="1:3" hidden="1">
      <c r="A1713" s="36">
        <v>7409</v>
      </c>
      <c r="B1713" s="40" t="s">
        <v>3603</v>
      </c>
      <c r="C1713" s="28" t="s">
        <v>3604</v>
      </c>
    </row>
    <row r="1714" spans="1:3" hidden="1">
      <c r="A1714" s="37">
        <v>7410</v>
      </c>
      <c r="B1714" s="41" t="s">
        <v>3605</v>
      </c>
      <c r="C1714" s="27" t="s">
        <v>3606</v>
      </c>
    </row>
    <row r="1715" spans="1:3" hidden="1">
      <c r="A1715" s="36">
        <v>7411</v>
      </c>
      <c r="B1715" s="40" t="s">
        <v>3607</v>
      </c>
      <c r="C1715" s="28" t="s">
        <v>3608</v>
      </c>
    </row>
    <row r="1716" spans="1:3" hidden="1">
      <c r="A1716" s="36">
        <v>7412</v>
      </c>
      <c r="B1716" s="40" t="s">
        <v>3609</v>
      </c>
      <c r="C1716" s="28" t="s">
        <v>3610</v>
      </c>
    </row>
    <row r="1717" spans="1:3" hidden="1">
      <c r="A1717" s="37">
        <v>7413</v>
      </c>
      <c r="B1717" s="41" t="s">
        <v>3611</v>
      </c>
      <c r="C1717" s="27" t="s">
        <v>3612</v>
      </c>
    </row>
    <row r="1718" spans="1:3" hidden="1">
      <c r="A1718" s="36">
        <v>7414</v>
      </c>
      <c r="B1718" s="40" t="s">
        <v>3613</v>
      </c>
      <c r="C1718" s="28" t="s">
        <v>3614</v>
      </c>
    </row>
    <row r="1719" spans="1:3" hidden="1">
      <c r="A1719" s="36">
        <v>7415</v>
      </c>
      <c r="B1719" s="40" t="s">
        <v>3615</v>
      </c>
      <c r="C1719" s="28" t="s">
        <v>3616</v>
      </c>
    </row>
    <row r="1720" spans="1:3" hidden="1">
      <c r="A1720" s="36">
        <v>7416</v>
      </c>
      <c r="B1720" s="40" t="s">
        <v>3617</v>
      </c>
      <c r="C1720" s="28" t="s">
        <v>3618</v>
      </c>
    </row>
    <row r="1721" spans="1:3" hidden="1">
      <c r="A1721" s="36">
        <v>7417</v>
      </c>
      <c r="B1721" s="40" t="s">
        <v>3619</v>
      </c>
      <c r="C1721" s="28" t="s">
        <v>3620</v>
      </c>
    </row>
    <row r="1722" spans="1:3" hidden="1">
      <c r="A1722" s="36">
        <v>7418</v>
      </c>
      <c r="B1722" s="40" t="s">
        <v>3621</v>
      </c>
      <c r="C1722" s="28" t="s">
        <v>3622</v>
      </c>
    </row>
    <row r="1723" spans="1:3" hidden="1">
      <c r="A1723" s="36">
        <v>7419</v>
      </c>
      <c r="B1723" s="40" t="s">
        <v>3623</v>
      </c>
      <c r="C1723" s="28" t="s">
        <v>3624</v>
      </c>
    </row>
    <row r="1724" spans="1:3" hidden="1">
      <c r="A1724" s="36">
        <v>7420</v>
      </c>
      <c r="B1724" s="40" t="s">
        <v>3625</v>
      </c>
      <c r="C1724" s="28" t="s">
        <v>3626</v>
      </c>
    </row>
    <row r="1725" spans="1:3" hidden="1">
      <c r="A1725" s="36">
        <v>7422</v>
      </c>
      <c r="B1725" s="40" t="s">
        <v>3627</v>
      </c>
      <c r="C1725" s="28" t="s">
        <v>3628</v>
      </c>
    </row>
    <row r="1726" spans="1:3" hidden="1">
      <c r="A1726" s="36">
        <v>7424</v>
      </c>
      <c r="B1726" s="40" t="s">
        <v>129</v>
      </c>
      <c r="C1726" s="28" t="s">
        <v>130</v>
      </c>
    </row>
    <row r="1727" spans="1:3" hidden="1">
      <c r="A1727" s="36">
        <v>7425</v>
      </c>
      <c r="B1727" s="40" t="s">
        <v>3629</v>
      </c>
      <c r="C1727" s="28" t="s">
        <v>3630</v>
      </c>
    </row>
    <row r="1728" spans="1:3" hidden="1">
      <c r="A1728" s="36">
        <v>7427</v>
      </c>
      <c r="B1728" s="40" t="s">
        <v>3631</v>
      </c>
      <c r="C1728" s="28" t="s">
        <v>3632</v>
      </c>
    </row>
    <row r="1729" spans="1:3" hidden="1">
      <c r="A1729" s="36">
        <v>7428</v>
      </c>
      <c r="B1729" s="40" t="s">
        <v>3633</v>
      </c>
      <c r="C1729" s="28" t="s">
        <v>3634</v>
      </c>
    </row>
    <row r="1730" spans="1:3" hidden="1">
      <c r="A1730" s="37">
        <v>7430</v>
      </c>
      <c r="B1730" s="41" t="s">
        <v>3635</v>
      </c>
      <c r="C1730" s="27" t="s">
        <v>3636</v>
      </c>
    </row>
    <row r="1731" spans="1:3" hidden="1">
      <c r="A1731" s="37">
        <v>7431</v>
      </c>
      <c r="B1731" s="41" t="s">
        <v>3637</v>
      </c>
      <c r="C1731" s="27" t="s">
        <v>3638</v>
      </c>
    </row>
    <row r="1732" spans="1:3" hidden="1">
      <c r="A1732" s="36">
        <v>7432</v>
      </c>
      <c r="B1732" s="40" t="s">
        <v>3639</v>
      </c>
      <c r="C1732" s="28" t="s">
        <v>3640</v>
      </c>
    </row>
    <row r="1733" spans="1:3" hidden="1">
      <c r="A1733" s="36">
        <v>7433</v>
      </c>
      <c r="B1733" s="40" t="s">
        <v>3641</v>
      </c>
      <c r="C1733" s="28" t="s">
        <v>3642</v>
      </c>
    </row>
    <row r="1734" spans="1:3" hidden="1">
      <c r="A1734" s="36">
        <v>7434</v>
      </c>
      <c r="B1734" s="40" t="s">
        <v>3643</v>
      </c>
      <c r="C1734" s="28" t="s">
        <v>3644</v>
      </c>
    </row>
    <row r="1735" spans="1:3" hidden="1">
      <c r="A1735" s="36">
        <v>7435</v>
      </c>
      <c r="B1735" s="40" t="s">
        <v>3645</v>
      </c>
      <c r="C1735" s="28" t="s">
        <v>3646</v>
      </c>
    </row>
    <row r="1736" spans="1:3" hidden="1">
      <c r="A1736" s="37">
        <v>7437</v>
      </c>
      <c r="B1736" s="41" t="s">
        <v>3647</v>
      </c>
      <c r="C1736" s="27" t="s">
        <v>3648</v>
      </c>
    </row>
    <row r="1737" spans="1:3" hidden="1">
      <c r="A1737" s="36">
        <v>7438</v>
      </c>
      <c r="B1737" s="40" t="s">
        <v>3649</v>
      </c>
      <c r="C1737" s="28" t="s">
        <v>3650</v>
      </c>
    </row>
    <row r="1738" spans="1:3" hidden="1">
      <c r="A1738" s="36">
        <v>7439</v>
      </c>
      <c r="B1738" s="40" t="s">
        <v>3651</v>
      </c>
      <c r="C1738" s="28" t="s">
        <v>3652</v>
      </c>
    </row>
    <row r="1739" spans="1:3" hidden="1">
      <c r="A1739" s="36">
        <v>7441</v>
      </c>
      <c r="B1739" s="40" t="s">
        <v>3653</v>
      </c>
      <c r="C1739" s="28" t="s">
        <v>3654</v>
      </c>
    </row>
    <row r="1740" spans="1:3" hidden="1">
      <c r="A1740" s="36">
        <v>7442</v>
      </c>
      <c r="B1740" s="40" t="s">
        <v>3655</v>
      </c>
      <c r="C1740" s="28" t="s">
        <v>3656</v>
      </c>
    </row>
    <row r="1741" spans="1:3" hidden="1">
      <c r="A1741" s="36">
        <v>7443</v>
      </c>
      <c r="B1741" s="40" t="s">
        <v>3657</v>
      </c>
      <c r="C1741" s="28" t="s">
        <v>3658</v>
      </c>
    </row>
    <row r="1742" spans="1:3" hidden="1">
      <c r="A1742" s="36">
        <v>7444</v>
      </c>
      <c r="B1742" s="40" t="s">
        <v>3659</v>
      </c>
      <c r="C1742" s="28" t="s">
        <v>3660</v>
      </c>
    </row>
    <row r="1743" spans="1:3" hidden="1">
      <c r="A1743" s="36">
        <v>7445</v>
      </c>
      <c r="B1743" s="40" t="s">
        <v>3661</v>
      </c>
      <c r="C1743" s="28" t="s">
        <v>3662</v>
      </c>
    </row>
    <row r="1744" spans="1:3" hidden="1">
      <c r="A1744" s="36">
        <v>7446</v>
      </c>
      <c r="B1744" s="40" t="s">
        <v>3663</v>
      </c>
      <c r="C1744" s="28" t="s">
        <v>3664</v>
      </c>
    </row>
    <row r="1745" spans="1:3" hidden="1">
      <c r="A1745" s="36">
        <v>7447</v>
      </c>
      <c r="B1745" s="40" t="s">
        <v>3665</v>
      </c>
      <c r="C1745" s="28" t="s">
        <v>3666</v>
      </c>
    </row>
    <row r="1746" spans="1:3" hidden="1">
      <c r="A1746" s="36">
        <v>7448</v>
      </c>
      <c r="B1746" s="40" t="s">
        <v>3667</v>
      </c>
      <c r="C1746" s="28" t="s">
        <v>3668</v>
      </c>
    </row>
    <row r="1747" spans="1:3" hidden="1">
      <c r="A1747" s="36">
        <v>7452</v>
      </c>
      <c r="B1747" s="40" t="s">
        <v>3669</v>
      </c>
      <c r="C1747" s="28" t="s">
        <v>3670</v>
      </c>
    </row>
    <row r="1748" spans="1:3" hidden="1">
      <c r="A1748" s="37">
        <v>7453</v>
      </c>
      <c r="B1748" s="41" t="s">
        <v>3671</v>
      </c>
      <c r="C1748" s="27" t="s">
        <v>3672</v>
      </c>
    </row>
    <row r="1749" spans="1:3" hidden="1">
      <c r="A1749" s="36">
        <v>7454</v>
      </c>
      <c r="B1749" s="40" t="s">
        <v>3673</v>
      </c>
      <c r="C1749" s="28" t="s">
        <v>3674</v>
      </c>
    </row>
    <row r="1750" spans="1:3" hidden="1">
      <c r="A1750" s="36">
        <v>7456</v>
      </c>
      <c r="B1750" s="40" t="s">
        <v>3675</v>
      </c>
      <c r="C1750" s="28" t="s">
        <v>3676</v>
      </c>
    </row>
    <row r="1751" spans="1:3" hidden="1">
      <c r="A1751" s="36">
        <v>7457</v>
      </c>
      <c r="B1751" s="40" t="s">
        <v>3677</v>
      </c>
      <c r="C1751" s="28" t="s">
        <v>3678</v>
      </c>
    </row>
    <row r="1752" spans="1:3" hidden="1">
      <c r="A1752" s="36">
        <v>7459</v>
      </c>
      <c r="B1752" s="40" t="s">
        <v>3679</v>
      </c>
      <c r="C1752" s="28" t="s">
        <v>3680</v>
      </c>
    </row>
    <row r="1753" spans="1:3" hidden="1">
      <c r="A1753" s="37">
        <v>7462</v>
      </c>
      <c r="B1753" s="41" t="s">
        <v>3681</v>
      </c>
      <c r="C1753" s="27" t="s">
        <v>3682</v>
      </c>
    </row>
    <row r="1754" spans="1:3" hidden="1">
      <c r="A1754" s="37">
        <v>7463</v>
      </c>
      <c r="B1754" s="41" t="s">
        <v>3683</v>
      </c>
      <c r="C1754" s="27" t="s">
        <v>3684</v>
      </c>
    </row>
    <row r="1755" spans="1:3" hidden="1">
      <c r="A1755" s="36">
        <v>7464</v>
      </c>
      <c r="B1755" s="40" t="s">
        <v>3685</v>
      </c>
      <c r="C1755" s="28" t="s">
        <v>3686</v>
      </c>
    </row>
    <row r="1756" spans="1:3" hidden="1">
      <c r="A1756" s="36">
        <v>7465</v>
      </c>
      <c r="B1756" s="40" t="s">
        <v>3687</v>
      </c>
      <c r="C1756" s="28" t="s">
        <v>3688</v>
      </c>
    </row>
    <row r="1757" spans="1:3" hidden="1">
      <c r="A1757" s="36">
        <v>7467</v>
      </c>
      <c r="B1757" s="40" t="s">
        <v>3689</v>
      </c>
      <c r="C1757" s="28" t="s">
        <v>3690</v>
      </c>
    </row>
    <row r="1758" spans="1:3" hidden="1">
      <c r="A1758" s="36">
        <v>7468</v>
      </c>
      <c r="B1758" s="40" t="s">
        <v>3691</v>
      </c>
      <c r="C1758" s="28" t="s">
        <v>3692</v>
      </c>
    </row>
    <row r="1759" spans="1:3" hidden="1">
      <c r="A1759" s="36">
        <v>7471</v>
      </c>
      <c r="B1759" s="40" t="s">
        <v>3693</v>
      </c>
      <c r="C1759" s="28" t="s">
        <v>3694</v>
      </c>
    </row>
    <row r="1760" spans="1:3" hidden="1">
      <c r="A1760" s="36">
        <v>7472</v>
      </c>
      <c r="B1760" s="40" t="s">
        <v>3695</v>
      </c>
      <c r="C1760" s="28" t="s">
        <v>3696</v>
      </c>
    </row>
    <row r="1761" spans="1:3" hidden="1">
      <c r="A1761" s="36">
        <v>7474</v>
      </c>
      <c r="B1761" s="40" t="s">
        <v>3697</v>
      </c>
      <c r="C1761" s="28" t="s">
        <v>3698</v>
      </c>
    </row>
    <row r="1762" spans="1:3" hidden="1">
      <c r="A1762" s="36">
        <v>7475</v>
      </c>
      <c r="B1762" s="40" t="s">
        <v>3699</v>
      </c>
      <c r="C1762" s="28" t="s">
        <v>3700</v>
      </c>
    </row>
    <row r="1763" spans="1:3" hidden="1">
      <c r="A1763" s="36">
        <v>7476</v>
      </c>
      <c r="B1763" s="40" t="s">
        <v>3701</v>
      </c>
      <c r="C1763" s="28" t="s">
        <v>3702</v>
      </c>
    </row>
    <row r="1764" spans="1:3" hidden="1">
      <c r="A1764" s="36">
        <v>7477</v>
      </c>
      <c r="B1764" s="40" t="s">
        <v>3703</v>
      </c>
      <c r="C1764" s="28" t="s">
        <v>3704</v>
      </c>
    </row>
    <row r="1765" spans="1:3" hidden="1">
      <c r="A1765" s="36">
        <v>7478</v>
      </c>
      <c r="B1765" s="40" t="s">
        <v>3705</v>
      </c>
      <c r="C1765" s="28" t="s">
        <v>3706</v>
      </c>
    </row>
    <row r="1766" spans="1:3" hidden="1">
      <c r="A1766" s="36">
        <v>7479</v>
      </c>
      <c r="B1766" s="40" t="s">
        <v>3707</v>
      </c>
      <c r="C1766" s="28" t="s">
        <v>3708</v>
      </c>
    </row>
    <row r="1767" spans="1:3" hidden="1">
      <c r="A1767" s="36">
        <v>7480</v>
      </c>
      <c r="B1767" s="40" t="s">
        <v>3709</v>
      </c>
      <c r="C1767" s="28" t="s">
        <v>3710</v>
      </c>
    </row>
    <row r="1768" spans="1:3" hidden="1">
      <c r="A1768" s="37">
        <v>7481</v>
      </c>
      <c r="B1768" s="41" t="s">
        <v>3711</v>
      </c>
      <c r="C1768" s="27" t="s">
        <v>3712</v>
      </c>
    </row>
    <row r="1769" spans="1:3" hidden="1">
      <c r="A1769" s="36">
        <v>7484</v>
      </c>
      <c r="B1769" s="40" t="s">
        <v>3713</v>
      </c>
      <c r="C1769" s="28" t="s">
        <v>3714</v>
      </c>
    </row>
    <row r="1770" spans="1:3" hidden="1">
      <c r="A1770" s="36">
        <v>7485</v>
      </c>
      <c r="B1770" s="40" t="s">
        <v>3715</v>
      </c>
      <c r="C1770" s="28" t="s">
        <v>3716</v>
      </c>
    </row>
    <row r="1771" spans="1:3" hidden="1">
      <c r="A1771" s="36">
        <v>7486</v>
      </c>
      <c r="B1771" s="40" t="s">
        <v>3717</v>
      </c>
      <c r="C1771" s="28" t="s">
        <v>3718</v>
      </c>
    </row>
    <row r="1772" spans="1:3" hidden="1">
      <c r="A1772" s="36">
        <v>7488</v>
      </c>
      <c r="B1772" s="40" t="s">
        <v>3719</v>
      </c>
      <c r="C1772" s="28" t="s">
        <v>3720</v>
      </c>
    </row>
    <row r="1773" spans="1:3">
      <c r="A1773" s="36">
        <v>7489</v>
      </c>
      <c r="B1773" s="40" t="s">
        <v>3721</v>
      </c>
      <c r="C1773" s="28" t="s">
        <v>3722</v>
      </c>
    </row>
    <row r="1774" spans="1:3" hidden="1">
      <c r="A1774" s="36">
        <v>7490</v>
      </c>
      <c r="B1774" s="40" t="s">
        <v>3723</v>
      </c>
      <c r="C1774" s="28" t="s">
        <v>3724</v>
      </c>
    </row>
    <row r="1775" spans="1:3" hidden="1">
      <c r="A1775" s="36">
        <v>7491</v>
      </c>
      <c r="B1775" s="40" t="s">
        <v>3725</v>
      </c>
      <c r="C1775" s="28" t="s">
        <v>3726</v>
      </c>
    </row>
    <row r="1776" spans="1:3" hidden="1">
      <c r="A1776" s="36">
        <v>7492</v>
      </c>
      <c r="B1776" s="40" t="s">
        <v>3727</v>
      </c>
      <c r="C1776" s="28" t="s">
        <v>3728</v>
      </c>
    </row>
    <row r="1777" spans="1:3" hidden="1">
      <c r="A1777" s="36">
        <v>7495</v>
      </c>
      <c r="B1777" s="40" t="s">
        <v>3729</v>
      </c>
      <c r="C1777" s="28" t="s">
        <v>3730</v>
      </c>
    </row>
    <row r="1778" spans="1:3" hidden="1">
      <c r="A1778" s="36">
        <v>7496</v>
      </c>
      <c r="B1778" s="40" t="s">
        <v>3731</v>
      </c>
      <c r="C1778" s="28" t="s">
        <v>3732</v>
      </c>
    </row>
    <row r="1779" spans="1:3" hidden="1">
      <c r="A1779" s="36">
        <v>7498</v>
      </c>
      <c r="B1779" s="40" t="s">
        <v>3733</v>
      </c>
      <c r="C1779" s="28" t="s">
        <v>3734</v>
      </c>
    </row>
    <row r="1780" spans="1:3" hidden="1">
      <c r="A1780" s="36">
        <v>7499</v>
      </c>
      <c r="B1780" s="40" t="s">
        <v>3735</v>
      </c>
      <c r="C1780" s="28" t="s">
        <v>3736</v>
      </c>
    </row>
    <row r="1781" spans="1:3" hidden="1">
      <c r="A1781" s="36">
        <v>7500</v>
      </c>
      <c r="B1781" s="40" t="s">
        <v>3737</v>
      </c>
      <c r="C1781" s="28" t="s">
        <v>3738</v>
      </c>
    </row>
    <row r="1782" spans="1:3" hidden="1">
      <c r="A1782" s="36">
        <v>7501</v>
      </c>
      <c r="B1782" s="40" t="s">
        <v>3739</v>
      </c>
      <c r="C1782" s="28" t="s">
        <v>3740</v>
      </c>
    </row>
    <row r="1783" spans="1:3" hidden="1">
      <c r="A1783" s="36">
        <v>7502</v>
      </c>
      <c r="B1783" s="40" t="s">
        <v>3741</v>
      </c>
      <c r="C1783" s="28" t="s">
        <v>3742</v>
      </c>
    </row>
    <row r="1784" spans="1:3" hidden="1">
      <c r="A1784" s="36">
        <v>7503</v>
      </c>
      <c r="B1784" s="40" t="s">
        <v>3743</v>
      </c>
      <c r="C1784" s="28" t="s">
        <v>3744</v>
      </c>
    </row>
    <row r="1785" spans="1:3" hidden="1">
      <c r="A1785" s="37">
        <v>7504</v>
      </c>
      <c r="B1785" s="41" t="s">
        <v>3745</v>
      </c>
      <c r="C1785" s="27" t="s">
        <v>3746</v>
      </c>
    </row>
    <row r="1786" spans="1:3" hidden="1">
      <c r="A1786" s="36">
        <v>7505</v>
      </c>
      <c r="B1786" s="40" t="s">
        <v>3747</v>
      </c>
      <c r="C1786" s="28" t="s">
        <v>3748</v>
      </c>
    </row>
    <row r="1787" spans="1:3" hidden="1">
      <c r="A1787" s="36">
        <v>7506</v>
      </c>
      <c r="B1787" s="40" t="s">
        <v>3749</v>
      </c>
      <c r="C1787" s="28" t="s">
        <v>3750</v>
      </c>
    </row>
    <row r="1788" spans="1:3" hidden="1">
      <c r="A1788" s="37">
        <v>7507</v>
      </c>
      <c r="B1788" s="41" t="s">
        <v>3751</v>
      </c>
      <c r="C1788" s="27" t="s">
        <v>3752</v>
      </c>
    </row>
    <row r="1789" spans="1:3" hidden="1">
      <c r="A1789" s="36">
        <v>7508</v>
      </c>
      <c r="B1789" s="40" t="s">
        <v>3753</v>
      </c>
      <c r="C1789" s="28" t="s">
        <v>3754</v>
      </c>
    </row>
    <row r="1790" spans="1:3" hidden="1">
      <c r="A1790" s="36">
        <v>7509</v>
      </c>
      <c r="B1790" s="40" t="s">
        <v>3755</v>
      </c>
      <c r="C1790" s="28" t="s">
        <v>3756</v>
      </c>
    </row>
    <row r="1791" spans="1:3" hidden="1">
      <c r="A1791" s="36">
        <v>7511</v>
      </c>
      <c r="B1791" s="40" t="s">
        <v>3757</v>
      </c>
      <c r="C1791" s="28" t="s">
        <v>3758</v>
      </c>
    </row>
    <row r="1792" spans="1:3" hidden="1">
      <c r="A1792" s="36">
        <v>7512</v>
      </c>
      <c r="B1792" s="40" t="s">
        <v>3759</v>
      </c>
      <c r="C1792" s="28" t="s">
        <v>3760</v>
      </c>
    </row>
    <row r="1793" spans="1:3" hidden="1">
      <c r="A1793" s="37">
        <v>7513</v>
      </c>
      <c r="B1793" s="41" t="s">
        <v>3761</v>
      </c>
      <c r="C1793" s="27" t="s">
        <v>3762</v>
      </c>
    </row>
    <row r="1794" spans="1:3" hidden="1">
      <c r="A1794" s="36">
        <v>7515</v>
      </c>
      <c r="B1794" s="40" t="s">
        <v>3763</v>
      </c>
      <c r="C1794" s="28" t="s">
        <v>3764</v>
      </c>
    </row>
    <row r="1795" spans="1:3" hidden="1">
      <c r="A1795" s="37">
        <v>7517</v>
      </c>
      <c r="B1795" s="41" t="s">
        <v>3765</v>
      </c>
      <c r="C1795" s="27" t="s">
        <v>3766</v>
      </c>
    </row>
    <row r="1796" spans="1:3" hidden="1">
      <c r="A1796" s="36">
        <v>7518</v>
      </c>
      <c r="B1796" s="40" t="s">
        <v>3767</v>
      </c>
      <c r="C1796" s="28" t="s">
        <v>3768</v>
      </c>
    </row>
    <row r="1797" spans="1:3" hidden="1">
      <c r="A1797" s="36">
        <v>7519</v>
      </c>
      <c r="B1797" s="40" t="s">
        <v>3769</v>
      </c>
      <c r="C1797" s="28" t="s">
        <v>3770</v>
      </c>
    </row>
    <row r="1798" spans="1:3" hidden="1">
      <c r="A1798" s="36">
        <v>7520</v>
      </c>
      <c r="B1798" s="40" t="s">
        <v>110</v>
      </c>
      <c r="C1798" s="28" t="s">
        <v>3771</v>
      </c>
    </row>
    <row r="1799" spans="1:3" hidden="1">
      <c r="A1799" s="37">
        <v>7522</v>
      </c>
      <c r="B1799" s="41" t="s">
        <v>3772</v>
      </c>
      <c r="C1799" s="27" t="s">
        <v>3773</v>
      </c>
    </row>
    <row r="1800" spans="1:3" hidden="1">
      <c r="A1800" s="37">
        <v>7523</v>
      </c>
      <c r="B1800" s="41" t="s">
        <v>3774</v>
      </c>
      <c r="C1800" s="27" t="s">
        <v>3775</v>
      </c>
    </row>
    <row r="1801" spans="1:3" hidden="1">
      <c r="A1801" s="37">
        <v>7524</v>
      </c>
      <c r="B1801" s="41" t="s">
        <v>3776</v>
      </c>
      <c r="C1801" s="27" t="s">
        <v>3777</v>
      </c>
    </row>
    <row r="1802" spans="1:3" hidden="1">
      <c r="A1802" s="37">
        <v>7525</v>
      </c>
      <c r="B1802" s="41" t="s">
        <v>3778</v>
      </c>
      <c r="C1802" s="27" t="s">
        <v>3779</v>
      </c>
    </row>
    <row r="1803" spans="1:3" hidden="1">
      <c r="A1803" s="36">
        <v>7526</v>
      </c>
      <c r="B1803" s="40" t="s">
        <v>3780</v>
      </c>
      <c r="C1803" s="28" t="s">
        <v>3781</v>
      </c>
    </row>
    <row r="1804" spans="1:3" hidden="1">
      <c r="A1804" s="36">
        <v>7527</v>
      </c>
      <c r="B1804" s="40" t="s">
        <v>111</v>
      </c>
      <c r="C1804" s="28" t="s">
        <v>112</v>
      </c>
    </row>
    <row r="1805" spans="1:3">
      <c r="A1805" s="36">
        <v>7528</v>
      </c>
      <c r="B1805" s="40" t="s">
        <v>3782</v>
      </c>
      <c r="C1805" s="28" t="s">
        <v>3783</v>
      </c>
    </row>
    <row r="1806" spans="1:3" hidden="1">
      <c r="A1806" s="36">
        <v>7529</v>
      </c>
      <c r="B1806" s="40" t="s">
        <v>3784</v>
      </c>
      <c r="C1806" s="28" t="s">
        <v>3785</v>
      </c>
    </row>
    <row r="1807" spans="1:3" hidden="1">
      <c r="A1807" s="37">
        <v>7533</v>
      </c>
      <c r="B1807" s="41" t="s">
        <v>3786</v>
      </c>
      <c r="C1807" s="27" t="s">
        <v>3787</v>
      </c>
    </row>
    <row r="1808" spans="1:3" hidden="1">
      <c r="A1808" s="36">
        <v>7534</v>
      </c>
      <c r="B1808" s="40" t="s">
        <v>3788</v>
      </c>
      <c r="C1808" s="28" t="s">
        <v>3789</v>
      </c>
    </row>
    <row r="1809" spans="1:3" hidden="1">
      <c r="A1809" s="36">
        <v>7537</v>
      </c>
      <c r="B1809" s="40" t="s">
        <v>3790</v>
      </c>
      <c r="C1809" s="28" t="s">
        <v>3791</v>
      </c>
    </row>
    <row r="1810" spans="1:3" hidden="1">
      <c r="A1810" s="37">
        <v>7538</v>
      </c>
      <c r="B1810" s="41" t="s">
        <v>3792</v>
      </c>
      <c r="C1810" s="27" t="s">
        <v>3793</v>
      </c>
    </row>
    <row r="1811" spans="1:3" hidden="1">
      <c r="A1811" s="36">
        <v>7540</v>
      </c>
      <c r="B1811" s="40" t="s">
        <v>3794</v>
      </c>
      <c r="C1811" s="28" t="s">
        <v>3795</v>
      </c>
    </row>
    <row r="1812" spans="1:3" hidden="1">
      <c r="A1812" s="37">
        <v>7541</v>
      </c>
      <c r="B1812" s="41" t="s">
        <v>3796</v>
      </c>
      <c r="C1812" s="27" t="s">
        <v>3797</v>
      </c>
    </row>
    <row r="1813" spans="1:3" hidden="1">
      <c r="A1813" s="36">
        <v>7542</v>
      </c>
      <c r="B1813" s="40" t="s">
        <v>3798</v>
      </c>
      <c r="C1813" s="28" t="s">
        <v>3799</v>
      </c>
    </row>
    <row r="1814" spans="1:3" hidden="1">
      <c r="A1814" s="36">
        <v>7543</v>
      </c>
      <c r="B1814" s="40" t="s">
        <v>3800</v>
      </c>
      <c r="C1814" s="28" t="s">
        <v>3801</v>
      </c>
    </row>
    <row r="1815" spans="1:3" hidden="1">
      <c r="A1815" s="25" t="s">
        <v>3802</v>
      </c>
      <c r="B1815" s="41" t="s">
        <v>3802</v>
      </c>
      <c r="C1815" s="27" t="s">
        <v>3803</v>
      </c>
    </row>
    <row r="1816" spans="1:3" hidden="1">
      <c r="A1816" s="25" t="s">
        <v>3802</v>
      </c>
      <c r="B1816" s="41" t="s">
        <v>3802</v>
      </c>
      <c r="C1816" s="27" t="s">
        <v>3361</v>
      </c>
    </row>
    <row r="1817" spans="1:3" hidden="1">
      <c r="A1817" s="25" t="s">
        <v>3802</v>
      </c>
      <c r="B1817" s="41" t="s">
        <v>3802</v>
      </c>
      <c r="C1817" s="27" t="s">
        <v>3804</v>
      </c>
    </row>
    <row r="1818" spans="1:3" hidden="1">
      <c r="A1818" s="25" t="s">
        <v>3802</v>
      </c>
      <c r="B1818" s="41" t="s">
        <v>3802</v>
      </c>
      <c r="C1818" s="27" t="s">
        <v>3805</v>
      </c>
    </row>
    <row r="1819" spans="1:3" hidden="1">
      <c r="A1819" s="25" t="s">
        <v>3802</v>
      </c>
      <c r="B1819" s="41" t="s">
        <v>3802</v>
      </c>
      <c r="C1819" s="27" t="s">
        <v>3802</v>
      </c>
    </row>
    <row r="1820" spans="1:3" hidden="1">
      <c r="A1820" s="25" t="s">
        <v>3802</v>
      </c>
      <c r="B1820" s="41" t="s">
        <v>3802</v>
      </c>
      <c r="C1820" s="27" t="s">
        <v>3185</v>
      </c>
    </row>
    <row r="1821" spans="1:3" hidden="1">
      <c r="A1821" s="25" t="s">
        <v>3802</v>
      </c>
      <c r="B1821" s="41" t="s">
        <v>3802</v>
      </c>
      <c r="C1821" s="27" t="s">
        <v>3806</v>
      </c>
    </row>
    <row r="1822" spans="1:3" hidden="1">
      <c r="A1822" s="25" t="s">
        <v>3802</v>
      </c>
      <c r="B1822" s="41" t="s">
        <v>3802</v>
      </c>
      <c r="C1822" s="27" t="s">
        <v>3807</v>
      </c>
    </row>
    <row r="1823" spans="1:3" hidden="1">
      <c r="A1823" s="25" t="s">
        <v>3802</v>
      </c>
      <c r="B1823" s="41" t="s">
        <v>3802</v>
      </c>
      <c r="C1823" s="27" t="s">
        <v>3808</v>
      </c>
    </row>
    <row r="1824" spans="1:3" hidden="1">
      <c r="A1824" s="25" t="s">
        <v>3802</v>
      </c>
      <c r="B1824" s="41" t="s">
        <v>3802</v>
      </c>
      <c r="C1824" s="27" t="s">
        <v>3802</v>
      </c>
    </row>
    <row r="1825" spans="1:3" hidden="1">
      <c r="A1825" s="25" t="s">
        <v>3802</v>
      </c>
      <c r="B1825" s="41" t="s">
        <v>3802</v>
      </c>
      <c r="C1825" s="27" t="s">
        <v>3802</v>
      </c>
    </row>
    <row r="1826" spans="1:3" hidden="1">
      <c r="A1826" s="25" t="s">
        <v>3802</v>
      </c>
      <c r="B1826" s="41" t="s">
        <v>3802</v>
      </c>
      <c r="C1826" s="27" t="s">
        <v>3802</v>
      </c>
    </row>
    <row r="1827" spans="1:3" hidden="1">
      <c r="A1827" s="25" t="s">
        <v>3802</v>
      </c>
      <c r="B1827" s="41" t="s">
        <v>3802</v>
      </c>
      <c r="C1827" s="27" t="s">
        <v>3809</v>
      </c>
    </row>
    <row r="1828" spans="1:3" hidden="1">
      <c r="A1828" s="25" t="s">
        <v>3802</v>
      </c>
      <c r="B1828" s="41" t="s">
        <v>3802</v>
      </c>
      <c r="C1828" s="27" t="s">
        <v>3810</v>
      </c>
    </row>
    <row r="1829" spans="1:3" hidden="1">
      <c r="A1829" s="25" t="s">
        <v>3802</v>
      </c>
      <c r="B1829" s="41" t="s">
        <v>3802</v>
      </c>
      <c r="C1829" s="27" t="s">
        <v>3811</v>
      </c>
    </row>
    <row r="1830" spans="1:3" hidden="1">
      <c r="A1830" s="25" t="s">
        <v>3802</v>
      </c>
      <c r="B1830" s="41" t="s">
        <v>3802</v>
      </c>
      <c r="C1830" s="27" t="s">
        <v>3802</v>
      </c>
    </row>
    <row r="1831" spans="1:3" hidden="1">
      <c r="A1831" s="25" t="s">
        <v>3802</v>
      </c>
      <c r="B1831" s="41" t="s">
        <v>3802</v>
      </c>
      <c r="C1831" s="27" t="s">
        <v>3812</v>
      </c>
    </row>
    <row r="1832" spans="1:3" hidden="1">
      <c r="A1832" s="25" t="s">
        <v>3802</v>
      </c>
      <c r="B1832" s="41" t="s">
        <v>3802</v>
      </c>
      <c r="C1832" s="27" t="s">
        <v>3813</v>
      </c>
    </row>
    <row r="1833" spans="1:3" hidden="1">
      <c r="A1833" s="25" t="s">
        <v>3802</v>
      </c>
      <c r="B1833" s="41" t="s">
        <v>3802</v>
      </c>
      <c r="C1833" s="27" t="s">
        <v>3814</v>
      </c>
    </row>
    <row r="1834" spans="1:3" hidden="1">
      <c r="A1834" s="25" t="s">
        <v>3802</v>
      </c>
      <c r="B1834" s="41" t="s">
        <v>3802</v>
      </c>
      <c r="C1834" s="27" t="s">
        <v>3815</v>
      </c>
    </row>
    <row r="1835" spans="1:3" hidden="1">
      <c r="A1835" s="25" t="s">
        <v>3802</v>
      </c>
      <c r="B1835" s="41" t="s">
        <v>3802</v>
      </c>
      <c r="C1835" s="27" t="s">
        <v>3816</v>
      </c>
    </row>
    <row r="1836" spans="1:3" hidden="1">
      <c r="A1836" s="25" t="s">
        <v>3802</v>
      </c>
      <c r="B1836" s="41" t="s">
        <v>3802</v>
      </c>
      <c r="C1836" s="27" t="s">
        <v>3817</v>
      </c>
    </row>
    <row r="1837" spans="1:3" hidden="1">
      <c r="A1837" s="25" t="s">
        <v>3802</v>
      </c>
      <c r="B1837" s="41" t="s">
        <v>3802</v>
      </c>
      <c r="C1837" s="27" t="s">
        <v>3818</v>
      </c>
    </row>
    <row r="1838" spans="1:3" hidden="1">
      <c r="A1838" s="25" t="s">
        <v>3802</v>
      </c>
      <c r="B1838" s="41" t="s">
        <v>3802</v>
      </c>
      <c r="C1838" s="27" t="s">
        <v>3819</v>
      </c>
    </row>
    <row r="1839" spans="1:3" hidden="1">
      <c r="A1839" s="25" t="s">
        <v>3802</v>
      </c>
      <c r="B1839" s="41" t="s">
        <v>3802</v>
      </c>
      <c r="C1839" s="27" t="s">
        <v>3820</v>
      </c>
    </row>
    <row r="1840" spans="1:3" hidden="1">
      <c r="A1840" s="25" t="s">
        <v>3802</v>
      </c>
      <c r="B1840" s="41" t="s">
        <v>3802</v>
      </c>
      <c r="C1840" s="27" t="s">
        <v>3821</v>
      </c>
    </row>
    <row r="1841" spans="1:3" hidden="1">
      <c r="A1841" s="25" t="s">
        <v>3802</v>
      </c>
      <c r="B1841" s="41" t="s">
        <v>3802</v>
      </c>
      <c r="C1841" s="27" t="s">
        <v>3822</v>
      </c>
    </row>
    <row r="1842" spans="1:3" hidden="1">
      <c r="A1842" s="25" t="s">
        <v>3802</v>
      </c>
      <c r="B1842" s="41" t="s">
        <v>3802</v>
      </c>
      <c r="C1842" s="27" t="s">
        <v>3823</v>
      </c>
    </row>
    <row r="1843" spans="1:3" hidden="1">
      <c r="A1843" s="25" t="s">
        <v>3802</v>
      </c>
      <c r="B1843" s="41" t="s">
        <v>3802</v>
      </c>
      <c r="C1843" s="27" t="s">
        <v>3824</v>
      </c>
    </row>
    <row r="1844" spans="1:3" hidden="1">
      <c r="A1844" s="25" t="s">
        <v>3802</v>
      </c>
      <c r="B1844" s="41" t="s">
        <v>3802</v>
      </c>
      <c r="C1844" s="27" t="s">
        <v>3825</v>
      </c>
    </row>
    <row r="1845" spans="1:3" hidden="1">
      <c r="A1845" s="25" t="s">
        <v>3802</v>
      </c>
      <c r="B1845" s="41" t="s">
        <v>3802</v>
      </c>
      <c r="C1845" s="27" t="s">
        <v>3826</v>
      </c>
    </row>
    <row r="1846" spans="1:3" hidden="1">
      <c r="A1846" s="25" t="s">
        <v>3802</v>
      </c>
      <c r="B1846" s="41" t="s">
        <v>3802</v>
      </c>
      <c r="C1846" s="27" t="s">
        <v>3827</v>
      </c>
    </row>
    <row r="1847" spans="1:3" hidden="1">
      <c r="A1847" s="25" t="s">
        <v>3802</v>
      </c>
      <c r="B1847" s="41" t="s">
        <v>3802</v>
      </c>
      <c r="C1847" s="27" t="s">
        <v>3519</v>
      </c>
    </row>
    <row r="1848" spans="1:3" hidden="1">
      <c r="A1848" s="25" t="s">
        <v>3802</v>
      </c>
      <c r="B1848" s="41" t="s">
        <v>3802</v>
      </c>
      <c r="C1848" s="27" t="s">
        <v>3828</v>
      </c>
    </row>
    <row r="1849" spans="1:3" hidden="1">
      <c r="A1849" s="25" t="s">
        <v>3802</v>
      </c>
      <c r="B1849" s="41" t="s">
        <v>3802</v>
      </c>
      <c r="C1849" s="27" t="s">
        <v>3829</v>
      </c>
    </row>
    <row r="1850" spans="1:3" hidden="1">
      <c r="A1850" s="25" t="s">
        <v>3802</v>
      </c>
      <c r="B1850" s="41" t="s">
        <v>3802</v>
      </c>
      <c r="C1850" s="27" t="s">
        <v>3830</v>
      </c>
    </row>
    <row r="1851" spans="1:3" hidden="1">
      <c r="A1851" s="25" t="s">
        <v>3802</v>
      </c>
      <c r="B1851" s="41" t="s">
        <v>3802</v>
      </c>
      <c r="C1851" s="27" t="s">
        <v>3831</v>
      </c>
    </row>
    <row r="1852" spans="1:3" hidden="1">
      <c r="A1852" s="37" t="s">
        <v>3802</v>
      </c>
      <c r="B1852" s="41" t="s">
        <v>3802</v>
      </c>
      <c r="C1852" s="27" t="s">
        <v>3408</v>
      </c>
    </row>
    <row r="1853" spans="1:3" hidden="1">
      <c r="A1853" s="25" t="s">
        <v>3802</v>
      </c>
      <c r="B1853" s="41" t="s">
        <v>3802</v>
      </c>
      <c r="C1853" s="27" t="s">
        <v>3802</v>
      </c>
    </row>
    <row r="1854" spans="1:3" hidden="1">
      <c r="A1854" s="25" t="s">
        <v>3802</v>
      </c>
      <c r="B1854" s="41" t="s">
        <v>3802</v>
      </c>
      <c r="C1854" s="27" t="s">
        <v>3832</v>
      </c>
    </row>
    <row r="1855" spans="1:3" hidden="1">
      <c r="A1855" s="25" t="s">
        <v>3802</v>
      </c>
      <c r="B1855" s="41" t="s">
        <v>3802</v>
      </c>
      <c r="C1855" s="27" t="s">
        <v>3833</v>
      </c>
    </row>
    <row r="1856" spans="1:3" hidden="1">
      <c r="A1856" s="25" t="s">
        <v>3802</v>
      </c>
      <c r="B1856" s="41" t="s">
        <v>3802</v>
      </c>
      <c r="C1856" s="27" t="s">
        <v>3834</v>
      </c>
    </row>
    <row r="1857" spans="1:3" hidden="1">
      <c r="A1857" s="25" t="s">
        <v>3802</v>
      </c>
      <c r="B1857" s="41" t="s">
        <v>3802</v>
      </c>
      <c r="C1857" s="27" t="s">
        <v>3835</v>
      </c>
    </row>
    <row r="1858" spans="1:3" hidden="1">
      <c r="A1858" s="25" t="s">
        <v>3802</v>
      </c>
      <c r="B1858" s="41" t="s">
        <v>3802</v>
      </c>
      <c r="C1858" s="27" t="s">
        <v>3836</v>
      </c>
    </row>
    <row r="1859" spans="1:3" hidden="1">
      <c r="A1859" s="25" t="s">
        <v>3802</v>
      </c>
      <c r="B1859" s="41" t="s">
        <v>3802</v>
      </c>
      <c r="C1859" s="27" t="s">
        <v>3837</v>
      </c>
    </row>
    <row r="1860" spans="1:3" hidden="1">
      <c r="A1860" s="25" t="s">
        <v>3802</v>
      </c>
      <c r="B1860" s="41" t="s">
        <v>3802</v>
      </c>
      <c r="C1860" s="27" t="s">
        <v>3838</v>
      </c>
    </row>
    <row r="1861" spans="1:3" hidden="1">
      <c r="A1861" s="25" t="s">
        <v>3802</v>
      </c>
      <c r="B1861" s="41" t="s">
        <v>3802</v>
      </c>
      <c r="C1861" s="27" t="s">
        <v>3839</v>
      </c>
    </row>
    <row r="1862" spans="1:3" hidden="1">
      <c r="A1862" s="25" t="s">
        <v>3802</v>
      </c>
      <c r="B1862" s="41" t="s">
        <v>3802</v>
      </c>
      <c r="C1862" s="27" t="s">
        <v>3840</v>
      </c>
    </row>
    <row r="1863" spans="1:3" hidden="1">
      <c r="A1863" s="25" t="s">
        <v>3802</v>
      </c>
      <c r="B1863" s="41" t="s">
        <v>3802</v>
      </c>
      <c r="C1863" s="27" t="s">
        <v>3841</v>
      </c>
    </row>
    <row r="1864" spans="1:3" hidden="1">
      <c r="A1864" s="25" t="s">
        <v>3802</v>
      </c>
      <c r="B1864" s="41" t="s">
        <v>3802</v>
      </c>
      <c r="C1864" s="27" t="s">
        <v>3842</v>
      </c>
    </row>
    <row r="1865" spans="1:3" hidden="1">
      <c r="A1865" s="25" t="s">
        <v>3802</v>
      </c>
      <c r="B1865" s="41" t="s">
        <v>3802</v>
      </c>
      <c r="C1865" s="27" t="s">
        <v>3843</v>
      </c>
    </row>
    <row r="1866" spans="1:3" hidden="1">
      <c r="A1866" s="25" t="s">
        <v>3802</v>
      </c>
      <c r="B1866" s="41" t="s">
        <v>3802</v>
      </c>
      <c r="C1866" s="27" t="s">
        <v>3844</v>
      </c>
    </row>
    <row r="1867" spans="1:3" hidden="1">
      <c r="A1867" s="25" t="s">
        <v>3802</v>
      </c>
      <c r="B1867" s="41" t="s">
        <v>3802</v>
      </c>
      <c r="C1867" s="27" t="s">
        <v>3845</v>
      </c>
    </row>
    <row r="1868" spans="1:3" hidden="1">
      <c r="A1868" s="25" t="s">
        <v>3802</v>
      </c>
      <c r="B1868" s="41" t="s">
        <v>3802</v>
      </c>
      <c r="C1868" s="27" t="s">
        <v>3846</v>
      </c>
    </row>
    <row r="1869" spans="1:3" hidden="1">
      <c r="A1869" s="25" t="s">
        <v>3802</v>
      </c>
      <c r="B1869" s="41" t="s">
        <v>3802</v>
      </c>
      <c r="C1869" s="27" t="s">
        <v>3847</v>
      </c>
    </row>
    <row r="1870" spans="1:3" hidden="1">
      <c r="A1870" s="25" t="s">
        <v>3802</v>
      </c>
      <c r="B1870" s="41" t="s">
        <v>3802</v>
      </c>
      <c r="C1870" s="27" t="s">
        <v>3848</v>
      </c>
    </row>
    <row r="1871" spans="1:3" hidden="1">
      <c r="A1871" s="25" t="s">
        <v>3802</v>
      </c>
      <c r="B1871" s="41" t="s">
        <v>3802</v>
      </c>
      <c r="C1871" s="27" t="s">
        <v>3849</v>
      </c>
    </row>
    <row r="1872" spans="1:3" hidden="1">
      <c r="A1872" s="25" t="s">
        <v>3802</v>
      </c>
      <c r="B1872" s="41" t="s">
        <v>3802</v>
      </c>
      <c r="C1872" s="27" t="s">
        <v>3400</v>
      </c>
    </row>
    <row r="1873" spans="1:3" hidden="1">
      <c r="A1873" s="25" t="s">
        <v>3802</v>
      </c>
      <c r="B1873" s="41" t="s">
        <v>3802</v>
      </c>
      <c r="C1873" s="27" t="s">
        <v>3850</v>
      </c>
    </row>
    <row r="1874" spans="1:3" hidden="1">
      <c r="A1874" s="25" t="s">
        <v>3802</v>
      </c>
      <c r="B1874" s="41" t="s">
        <v>3802</v>
      </c>
      <c r="C1874" s="27" t="s">
        <v>3851</v>
      </c>
    </row>
    <row r="1875" spans="1:3" hidden="1">
      <c r="A1875" s="25" t="s">
        <v>3802</v>
      </c>
      <c r="B1875" s="41" t="s">
        <v>3802</v>
      </c>
      <c r="C1875" s="27" t="s">
        <v>3852</v>
      </c>
    </row>
    <row r="1876" spans="1:3" hidden="1">
      <c r="A1876" s="25" t="s">
        <v>3802</v>
      </c>
      <c r="B1876" s="41" t="s">
        <v>3802</v>
      </c>
      <c r="C1876" s="27" t="s">
        <v>3853</v>
      </c>
    </row>
    <row r="1877" spans="1:3" hidden="1">
      <c r="A1877" s="25" t="s">
        <v>3802</v>
      </c>
      <c r="B1877" s="41" t="s">
        <v>3802</v>
      </c>
      <c r="C1877" s="27" t="s">
        <v>3802</v>
      </c>
    </row>
    <row r="1878" spans="1:3" hidden="1">
      <c r="A1878" s="25" t="s">
        <v>3802</v>
      </c>
      <c r="B1878" s="41" t="s">
        <v>3802</v>
      </c>
      <c r="C1878" s="27" t="s">
        <v>3087</v>
      </c>
    </row>
    <row r="1879" spans="1:3" hidden="1">
      <c r="A1879" s="25" t="s">
        <v>3802</v>
      </c>
      <c r="B1879" s="41" t="s">
        <v>3802</v>
      </c>
      <c r="C1879" s="27" t="s">
        <v>3854</v>
      </c>
    </row>
    <row r="1880" spans="1:3" hidden="1">
      <c r="A1880" s="25" t="s">
        <v>3802</v>
      </c>
      <c r="B1880" s="41" t="s">
        <v>3802</v>
      </c>
      <c r="C1880" s="27" t="s">
        <v>3855</v>
      </c>
    </row>
    <row r="1881" spans="1:3" hidden="1">
      <c r="A1881" s="25" t="s">
        <v>3802</v>
      </c>
      <c r="B1881" s="41" t="s">
        <v>3802</v>
      </c>
      <c r="C1881" s="27" t="s">
        <v>3856</v>
      </c>
    </row>
    <row r="1882" spans="1:3" hidden="1">
      <c r="A1882" s="25" t="s">
        <v>3802</v>
      </c>
      <c r="B1882" s="41" t="s">
        <v>3802</v>
      </c>
      <c r="C1882" s="27" t="s">
        <v>3857</v>
      </c>
    </row>
    <row r="1883" spans="1:3" hidden="1">
      <c r="A1883" s="25" t="s">
        <v>3802</v>
      </c>
      <c r="B1883" s="41" t="s">
        <v>3802</v>
      </c>
      <c r="C1883" s="27" t="s">
        <v>3858</v>
      </c>
    </row>
    <row r="1884" spans="1:3" hidden="1">
      <c r="A1884" s="25" t="s">
        <v>3802</v>
      </c>
      <c r="B1884" s="41" t="s">
        <v>3802</v>
      </c>
      <c r="C1884" s="27" t="s">
        <v>3859</v>
      </c>
    </row>
    <row r="1885" spans="1:3" hidden="1">
      <c r="A1885" s="25" t="s">
        <v>3802</v>
      </c>
      <c r="B1885" s="41" t="s">
        <v>3802</v>
      </c>
      <c r="C1885" s="27" t="s">
        <v>3860</v>
      </c>
    </row>
    <row r="1886" spans="1:3" hidden="1">
      <c r="A1886" s="25" t="s">
        <v>3802</v>
      </c>
      <c r="B1886" s="41" t="s">
        <v>3802</v>
      </c>
      <c r="C1886" s="27" t="s">
        <v>3861</v>
      </c>
    </row>
    <row r="1887" spans="1:3" hidden="1">
      <c r="A1887" s="25" t="s">
        <v>3802</v>
      </c>
      <c r="B1887" s="41" t="s">
        <v>3802</v>
      </c>
      <c r="C1887" s="27" t="s">
        <v>3862</v>
      </c>
    </row>
    <row r="1888" spans="1:3" hidden="1">
      <c r="A1888" s="25" t="s">
        <v>3802</v>
      </c>
      <c r="B1888" s="41" t="s">
        <v>3802</v>
      </c>
      <c r="C1888" s="27" t="s">
        <v>3863</v>
      </c>
    </row>
    <row r="1889" spans="1:3" hidden="1">
      <c r="A1889" s="25" t="s">
        <v>3802</v>
      </c>
      <c r="B1889" s="41" t="s">
        <v>3802</v>
      </c>
      <c r="C1889" s="27" t="s">
        <v>3864</v>
      </c>
    </row>
    <row r="1890" spans="1:3" hidden="1">
      <c r="A1890" s="25" t="s">
        <v>3802</v>
      </c>
      <c r="B1890" s="41" t="s">
        <v>3802</v>
      </c>
      <c r="C1890" s="27" t="s">
        <v>3802</v>
      </c>
    </row>
    <row r="1891" spans="1:3" hidden="1">
      <c r="A1891" s="36">
        <v>67</v>
      </c>
      <c r="B1891" s="40" t="s">
        <v>418</v>
      </c>
      <c r="C1891" s="28" t="s">
        <v>419</v>
      </c>
    </row>
    <row r="1892" spans="1:3" hidden="1">
      <c r="A1892" s="25" t="s">
        <v>3802</v>
      </c>
      <c r="B1892" s="41" t="s">
        <v>3802</v>
      </c>
      <c r="C1892" s="27" t="s">
        <v>3865</v>
      </c>
    </row>
    <row r="1893" spans="1:3" hidden="1">
      <c r="A1893" s="25" t="s">
        <v>3802</v>
      </c>
      <c r="B1893" s="41" t="s">
        <v>3802</v>
      </c>
      <c r="C1893" s="27" t="s">
        <v>3866</v>
      </c>
    </row>
    <row r="1894" spans="1:3" hidden="1">
      <c r="A1894" s="25" t="s">
        <v>3802</v>
      </c>
      <c r="B1894" s="41" t="s">
        <v>3802</v>
      </c>
      <c r="C1894" s="27" t="s">
        <v>3867</v>
      </c>
    </row>
    <row r="1895" spans="1:3" hidden="1">
      <c r="A1895" s="25" t="s">
        <v>3802</v>
      </c>
      <c r="B1895" s="41" t="s">
        <v>3802</v>
      </c>
      <c r="C1895" s="27" t="s">
        <v>3035</v>
      </c>
    </row>
    <row r="1896" spans="1:3" hidden="1">
      <c r="A1896" s="25" t="s">
        <v>3802</v>
      </c>
      <c r="B1896" s="41" t="s">
        <v>3802</v>
      </c>
      <c r="C1896" s="27" t="s">
        <v>3868</v>
      </c>
    </row>
    <row r="1897" spans="1:3" hidden="1">
      <c r="A1897" s="25" t="s">
        <v>3802</v>
      </c>
      <c r="B1897" s="41" t="s">
        <v>3802</v>
      </c>
      <c r="C1897" s="27" t="s">
        <v>3869</v>
      </c>
    </row>
    <row r="1898" spans="1:3" hidden="1">
      <c r="A1898" s="25" t="s">
        <v>3802</v>
      </c>
      <c r="B1898" s="41" t="s">
        <v>3802</v>
      </c>
      <c r="C1898" s="27" t="s">
        <v>3870</v>
      </c>
    </row>
    <row r="1899" spans="1:3" hidden="1">
      <c r="A1899" s="25" t="s">
        <v>3802</v>
      </c>
      <c r="B1899" s="41" t="s">
        <v>3802</v>
      </c>
      <c r="C1899" s="27" t="s">
        <v>3871</v>
      </c>
    </row>
    <row r="1900" spans="1:3" hidden="1">
      <c r="A1900" s="25" t="s">
        <v>3802</v>
      </c>
      <c r="B1900" s="41" t="s">
        <v>3802</v>
      </c>
      <c r="C1900" s="27" t="s">
        <v>3271</v>
      </c>
    </row>
    <row r="1901" spans="1:3" hidden="1">
      <c r="A1901" s="25" t="s">
        <v>3802</v>
      </c>
      <c r="B1901" s="41" t="s">
        <v>3802</v>
      </c>
      <c r="C1901" s="27" t="s">
        <v>3576</v>
      </c>
    </row>
  </sheetData>
  <autoFilter ref="A1:C1901" xr:uid="{1CC0A67B-175C-4774-A610-417FCAF571BD}">
    <filterColumn colId="0">
      <filters>
        <filter val="7489"/>
        <filter val="7528"/>
      </filters>
    </filterColumn>
  </autoFilter>
  <conditionalFormatting sqref="A68">
    <cfRule type="duplicateValues" dxfId="362" priority="3"/>
    <cfRule type="duplicateValues" dxfId="361" priority="4"/>
  </conditionalFormatting>
  <conditionalFormatting sqref="A1131">
    <cfRule type="duplicateValues" dxfId="360" priority="40"/>
  </conditionalFormatting>
  <conditionalFormatting sqref="A1132:A1295 A1:A67 A467:A1130 A69:A465">
    <cfRule type="duplicateValues" dxfId="359" priority="44"/>
  </conditionalFormatting>
  <conditionalFormatting sqref="A1293:A1295">
    <cfRule type="duplicateValues" dxfId="358" priority="37"/>
  </conditionalFormatting>
  <conditionalFormatting sqref="A1296:A1328">
    <cfRule type="duplicateValues" dxfId="357" priority="38"/>
  </conditionalFormatting>
  <conditionalFormatting sqref="A1329:A1337 A1339:A1376 A1378:A1386 A1389 A1391:A1394 A1399:A1400 A1402 A1404:A1405 A1407:A1408 A1412 A466">
    <cfRule type="duplicateValues" dxfId="356" priority="39"/>
  </conditionalFormatting>
  <conditionalFormatting sqref="A1338">
    <cfRule type="duplicateValues" dxfId="355" priority="33"/>
    <cfRule type="duplicateValues" dxfId="354" priority="34"/>
  </conditionalFormatting>
  <conditionalFormatting sqref="A1339:A1376 A1378:A1386 A1389 A1391:A1394 A1399:A1400 A1402 A1404:A1405 A1407:A1408 A1412 A1:A67 A69:A1337">
    <cfRule type="duplicateValues" dxfId="353" priority="45"/>
  </conditionalFormatting>
  <conditionalFormatting sqref="A1377">
    <cfRule type="duplicateValues" dxfId="352" priority="31"/>
    <cfRule type="duplicateValues" dxfId="351" priority="32"/>
  </conditionalFormatting>
  <conditionalFormatting sqref="A1387">
    <cfRule type="duplicateValues" dxfId="350" priority="6"/>
    <cfRule type="duplicateValues" dxfId="349" priority="5"/>
  </conditionalFormatting>
  <conditionalFormatting sqref="A1388">
    <cfRule type="duplicateValues" dxfId="348" priority="30"/>
    <cfRule type="duplicateValues" dxfId="347" priority="29"/>
  </conditionalFormatting>
  <conditionalFormatting sqref="A1390">
    <cfRule type="duplicateValues" dxfId="346" priority="28"/>
    <cfRule type="duplicateValues" dxfId="345" priority="27"/>
  </conditionalFormatting>
  <conditionalFormatting sqref="A1395">
    <cfRule type="duplicateValues" dxfId="344" priority="26"/>
    <cfRule type="duplicateValues" dxfId="343" priority="25"/>
  </conditionalFormatting>
  <conditionalFormatting sqref="A1396">
    <cfRule type="duplicateValues" dxfId="342" priority="24"/>
    <cfRule type="duplicateValues" dxfId="341" priority="23"/>
  </conditionalFormatting>
  <conditionalFormatting sqref="A1397">
    <cfRule type="duplicateValues" dxfId="340" priority="21"/>
    <cfRule type="duplicateValues" dxfId="339" priority="22"/>
  </conditionalFormatting>
  <conditionalFormatting sqref="A1398">
    <cfRule type="duplicateValues" dxfId="338" priority="19"/>
    <cfRule type="duplicateValues" dxfId="337" priority="20"/>
  </conditionalFormatting>
  <conditionalFormatting sqref="A1401">
    <cfRule type="duplicateValues" dxfId="336" priority="17"/>
    <cfRule type="duplicateValues" dxfId="335" priority="18"/>
  </conditionalFormatting>
  <conditionalFormatting sqref="A1403">
    <cfRule type="duplicateValues" dxfId="334" priority="15"/>
    <cfRule type="duplicateValues" dxfId="333" priority="16"/>
  </conditionalFormatting>
  <conditionalFormatting sqref="A1406">
    <cfRule type="duplicateValues" dxfId="332" priority="13"/>
    <cfRule type="duplicateValues" dxfId="331" priority="14"/>
  </conditionalFormatting>
  <conditionalFormatting sqref="A1409">
    <cfRule type="duplicateValues" dxfId="330" priority="12"/>
    <cfRule type="duplicateValues" dxfId="329" priority="11"/>
  </conditionalFormatting>
  <conditionalFormatting sqref="A1410">
    <cfRule type="duplicateValues" dxfId="328" priority="10"/>
    <cfRule type="duplicateValues" dxfId="327" priority="9"/>
  </conditionalFormatting>
  <conditionalFormatting sqref="A1411">
    <cfRule type="duplicateValues" dxfId="326" priority="7"/>
    <cfRule type="duplicateValues" dxfId="325" priority="8"/>
  </conditionalFormatting>
  <conditionalFormatting sqref="A1560">
    <cfRule type="duplicateValues" dxfId="324" priority="36"/>
  </conditionalFormatting>
  <conditionalFormatting sqref="A1659">
    <cfRule type="duplicateValues" dxfId="323" priority="41"/>
    <cfRule type="duplicateValues" dxfId="322" priority="42"/>
  </conditionalFormatting>
  <conditionalFormatting sqref="A1679">
    <cfRule type="duplicateValues" dxfId="321" priority="35"/>
  </conditionalFormatting>
  <conditionalFormatting sqref="A1765">
    <cfRule type="duplicateValues" dxfId="320" priority="43"/>
  </conditionalFormatting>
  <conditionalFormatting sqref="A1805 A1784 A1764 A1759 A1747 A1741 A1725 A1718 A1413:A1460 A1682 A1692 A1695">
    <cfRule type="duplicateValues" dxfId="319" priority="47"/>
  </conditionalFormatting>
  <conditionalFormatting sqref="A1813 A1503:A1523 A1578:A1583 A1775 A1859 A1866 A1876:A1877 A1882 A1887 A1893 A1766:A1773 A1413:A1460 A1462:A1501 A1525:A1559 A1561:A1576 A1586:A1619 A1622:A1640 A1642:A1658 A1660:A1678 A1793:A1796 A1680:A1698 A1700:A1732 A1734:A1764 A1777:A1791 A1798:A1805">
    <cfRule type="duplicateValues" dxfId="318" priority="46"/>
  </conditionalFormatting>
  <conditionalFormatting sqref="B1">
    <cfRule type="duplicateValues" dxfId="317" priority="2"/>
  </conditionalFormatting>
  <conditionalFormatting sqref="C1">
    <cfRule type="duplicateValues" dxfId="316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A8FC-9E44-4C7B-8589-775BFCB4E40E}">
  <sheetPr codeName="Planilha6"/>
  <dimension ref="A1:D132"/>
  <sheetViews>
    <sheetView topLeftCell="A97" workbookViewId="0">
      <selection sqref="A1:A132"/>
    </sheetView>
  </sheetViews>
  <sheetFormatPr defaultRowHeight="14.5"/>
  <cols>
    <col min="1" max="1" width="6.81640625" bestFit="1" customWidth="1"/>
    <col min="2" max="3" width="4.81640625" bestFit="1" customWidth="1"/>
    <col min="4" max="4" width="36.81640625" bestFit="1" customWidth="1"/>
  </cols>
  <sheetData>
    <row r="1" spans="1:4">
      <c r="A1">
        <v>604771</v>
      </c>
      <c r="B1" t="s">
        <v>3872</v>
      </c>
      <c r="C1">
        <v>1000</v>
      </c>
      <c r="D1" t="s">
        <v>3873</v>
      </c>
    </row>
    <row r="2" spans="1:4">
      <c r="A2">
        <v>604772</v>
      </c>
      <c r="B2" t="s">
        <v>3872</v>
      </c>
      <c r="C2">
        <v>1000</v>
      </c>
      <c r="D2" t="s">
        <v>3874</v>
      </c>
    </row>
    <row r="3" spans="1:4">
      <c r="A3">
        <v>604773</v>
      </c>
      <c r="B3" t="s">
        <v>3872</v>
      </c>
      <c r="C3">
        <v>1000</v>
      </c>
      <c r="D3" t="s">
        <v>3875</v>
      </c>
    </row>
    <row r="4" spans="1:4">
      <c r="A4">
        <v>604774</v>
      </c>
      <c r="B4" t="s">
        <v>3872</v>
      </c>
      <c r="C4">
        <v>1000</v>
      </c>
      <c r="D4" t="s">
        <v>3876</v>
      </c>
    </row>
    <row r="5" spans="1:4">
      <c r="A5">
        <v>604775</v>
      </c>
      <c r="B5" t="s">
        <v>3872</v>
      </c>
      <c r="C5">
        <v>1000</v>
      </c>
      <c r="D5" t="s">
        <v>3877</v>
      </c>
    </row>
    <row r="6" spans="1:4">
      <c r="A6">
        <v>604776</v>
      </c>
      <c r="B6" t="s">
        <v>3872</v>
      </c>
      <c r="C6">
        <v>1000</v>
      </c>
      <c r="D6" t="s">
        <v>3878</v>
      </c>
    </row>
    <row r="7" spans="1:4">
      <c r="A7">
        <v>604777</v>
      </c>
      <c r="B7" t="s">
        <v>3872</v>
      </c>
      <c r="C7">
        <v>1000</v>
      </c>
      <c r="D7" t="s">
        <v>3879</v>
      </c>
    </row>
    <row r="8" spans="1:4">
      <c r="A8">
        <v>604779</v>
      </c>
      <c r="B8" t="s">
        <v>3872</v>
      </c>
      <c r="C8">
        <v>1000</v>
      </c>
      <c r="D8" t="s">
        <v>3880</v>
      </c>
    </row>
    <row r="9" spans="1:4">
      <c r="A9">
        <v>604816</v>
      </c>
      <c r="B9" t="s">
        <v>3872</v>
      </c>
      <c r="C9">
        <v>1000</v>
      </c>
      <c r="D9" t="s">
        <v>3881</v>
      </c>
    </row>
    <row r="10" spans="1:4">
      <c r="A10">
        <v>604817</v>
      </c>
      <c r="B10" t="s">
        <v>3872</v>
      </c>
      <c r="C10">
        <v>1000</v>
      </c>
      <c r="D10" t="s">
        <v>3882</v>
      </c>
    </row>
    <row r="11" spans="1:4">
      <c r="A11">
        <v>604818</v>
      </c>
      <c r="B11" t="s">
        <v>3872</v>
      </c>
      <c r="C11">
        <v>1000</v>
      </c>
      <c r="D11" t="s">
        <v>3883</v>
      </c>
    </row>
    <row r="12" spans="1:4">
      <c r="A12">
        <v>604819</v>
      </c>
      <c r="B12" t="s">
        <v>3872</v>
      </c>
      <c r="C12">
        <v>1000</v>
      </c>
      <c r="D12" t="s">
        <v>3884</v>
      </c>
    </row>
    <row r="13" spans="1:4">
      <c r="A13">
        <v>604835</v>
      </c>
      <c r="B13" t="s">
        <v>3872</v>
      </c>
      <c r="C13">
        <v>1000</v>
      </c>
      <c r="D13" t="s">
        <v>3885</v>
      </c>
    </row>
    <row r="14" spans="1:4">
      <c r="A14">
        <v>604836</v>
      </c>
      <c r="B14" t="s">
        <v>3872</v>
      </c>
      <c r="C14">
        <v>1000</v>
      </c>
      <c r="D14" t="s">
        <v>3886</v>
      </c>
    </row>
    <row r="15" spans="1:4">
      <c r="A15">
        <v>604837</v>
      </c>
      <c r="B15" t="s">
        <v>3872</v>
      </c>
      <c r="C15">
        <v>1000</v>
      </c>
      <c r="D15" t="s">
        <v>3887</v>
      </c>
    </row>
    <row r="16" spans="1:4">
      <c r="A16">
        <v>604838</v>
      </c>
      <c r="B16" t="s">
        <v>3872</v>
      </c>
      <c r="C16">
        <v>1000</v>
      </c>
      <c r="D16" t="s">
        <v>3888</v>
      </c>
    </row>
    <row r="17" spans="1:4">
      <c r="A17">
        <v>604839</v>
      </c>
      <c r="B17" t="s">
        <v>3872</v>
      </c>
      <c r="C17">
        <v>1000</v>
      </c>
      <c r="D17" t="s">
        <v>3889</v>
      </c>
    </row>
    <row r="18" spans="1:4">
      <c r="A18">
        <v>604840</v>
      </c>
      <c r="B18" t="s">
        <v>3872</v>
      </c>
      <c r="C18">
        <v>1000</v>
      </c>
      <c r="D18" t="s">
        <v>3890</v>
      </c>
    </row>
    <row r="19" spans="1:4">
      <c r="A19">
        <v>604841</v>
      </c>
      <c r="B19" t="s">
        <v>3872</v>
      </c>
      <c r="C19">
        <v>1000</v>
      </c>
      <c r="D19" t="s">
        <v>3891</v>
      </c>
    </row>
    <row r="20" spans="1:4">
      <c r="A20">
        <v>604842</v>
      </c>
      <c r="B20" t="s">
        <v>3872</v>
      </c>
      <c r="C20">
        <v>1000</v>
      </c>
      <c r="D20" t="s">
        <v>3892</v>
      </c>
    </row>
    <row r="21" spans="1:4">
      <c r="A21">
        <v>604843</v>
      </c>
      <c r="B21" t="s">
        <v>3872</v>
      </c>
      <c r="C21">
        <v>1000</v>
      </c>
      <c r="D21" t="s">
        <v>3893</v>
      </c>
    </row>
    <row r="22" spans="1:4">
      <c r="A22">
        <v>604844</v>
      </c>
      <c r="B22" t="s">
        <v>3872</v>
      </c>
      <c r="C22">
        <v>1000</v>
      </c>
      <c r="D22" t="s">
        <v>3894</v>
      </c>
    </row>
    <row r="23" spans="1:4">
      <c r="A23">
        <v>604845</v>
      </c>
      <c r="B23" t="s">
        <v>3872</v>
      </c>
      <c r="C23">
        <v>1000</v>
      </c>
      <c r="D23" t="s">
        <v>3895</v>
      </c>
    </row>
    <row r="24" spans="1:4">
      <c r="A24">
        <v>604846</v>
      </c>
      <c r="B24" t="s">
        <v>3872</v>
      </c>
      <c r="C24">
        <v>1000</v>
      </c>
      <c r="D24" t="s">
        <v>3896</v>
      </c>
    </row>
    <row r="25" spans="1:4">
      <c r="A25">
        <v>604847</v>
      </c>
      <c r="B25" t="s">
        <v>3872</v>
      </c>
      <c r="C25">
        <v>1000</v>
      </c>
      <c r="D25" t="s">
        <v>3897</v>
      </c>
    </row>
    <row r="26" spans="1:4">
      <c r="A26">
        <v>604848</v>
      </c>
      <c r="B26" t="s">
        <v>3872</v>
      </c>
      <c r="C26">
        <v>1000</v>
      </c>
      <c r="D26" t="s">
        <v>3898</v>
      </c>
    </row>
    <row r="27" spans="1:4">
      <c r="A27">
        <v>604849</v>
      </c>
      <c r="B27" t="s">
        <v>3872</v>
      </c>
      <c r="C27">
        <v>1000</v>
      </c>
      <c r="D27" t="s">
        <v>3899</v>
      </c>
    </row>
    <row r="28" spans="1:4">
      <c r="A28">
        <v>604850</v>
      </c>
      <c r="B28" t="s">
        <v>3872</v>
      </c>
      <c r="C28">
        <v>1000</v>
      </c>
      <c r="D28" t="s">
        <v>3899</v>
      </c>
    </row>
    <row r="29" spans="1:4">
      <c r="A29">
        <v>604854</v>
      </c>
      <c r="B29" t="s">
        <v>3872</v>
      </c>
      <c r="C29">
        <v>1000</v>
      </c>
      <c r="D29" t="s">
        <v>3900</v>
      </c>
    </row>
    <row r="30" spans="1:4">
      <c r="A30">
        <v>604855</v>
      </c>
      <c r="B30" t="s">
        <v>3872</v>
      </c>
      <c r="C30">
        <v>1000</v>
      </c>
      <c r="D30" t="s">
        <v>3901</v>
      </c>
    </row>
    <row r="31" spans="1:4">
      <c r="A31">
        <v>604856</v>
      </c>
      <c r="B31" t="s">
        <v>3872</v>
      </c>
      <c r="C31">
        <v>1000</v>
      </c>
      <c r="D31" t="s">
        <v>3902</v>
      </c>
    </row>
    <row r="32" spans="1:4">
      <c r="A32">
        <v>604857</v>
      </c>
      <c r="B32" t="s">
        <v>3872</v>
      </c>
      <c r="C32">
        <v>1000</v>
      </c>
      <c r="D32" t="s">
        <v>3903</v>
      </c>
    </row>
    <row r="33" spans="1:4">
      <c r="A33">
        <v>604860</v>
      </c>
      <c r="B33" t="s">
        <v>3872</v>
      </c>
      <c r="C33">
        <v>1000</v>
      </c>
      <c r="D33" t="s">
        <v>3904</v>
      </c>
    </row>
    <row r="34" spans="1:4">
      <c r="A34">
        <v>604861</v>
      </c>
      <c r="B34" t="s">
        <v>3872</v>
      </c>
      <c r="C34">
        <v>1000</v>
      </c>
      <c r="D34" t="s">
        <v>3905</v>
      </c>
    </row>
    <row r="35" spans="1:4">
      <c r="A35">
        <v>604862</v>
      </c>
      <c r="B35" t="s">
        <v>3872</v>
      </c>
      <c r="C35">
        <v>1000</v>
      </c>
      <c r="D35" t="s">
        <v>3906</v>
      </c>
    </row>
    <row r="36" spans="1:4">
      <c r="A36">
        <v>604863</v>
      </c>
      <c r="B36" t="s">
        <v>3872</v>
      </c>
      <c r="C36">
        <v>1000</v>
      </c>
      <c r="D36" t="s">
        <v>3907</v>
      </c>
    </row>
    <row r="37" spans="1:4">
      <c r="A37">
        <v>604864</v>
      </c>
      <c r="B37" t="s">
        <v>3872</v>
      </c>
      <c r="C37">
        <v>1000</v>
      </c>
      <c r="D37" t="s">
        <v>3905</v>
      </c>
    </row>
    <row r="38" spans="1:4">
      <c r="A38">
        <v>604865</v>
      </c>
      <c r="B38" t="s">
        <v>3872</v>
      </c>
      <c r="C38">
        <v>1000</v>
      </c>
      <c r="D38" t="s">
        <v>3908</v>
      </c>
    </row>
    <row r="39" spans="1:4">
      <c r="A39">
        <v>604866</v>
      </c>
      <c r="B39" t="s">
        <v>3872</v>
      </c>
      <c r="C39">
        <v>1000</v>
      </c>
      <c r="D39" t="s">
        <v>3909</v>
      </c>
    </row>
    <row r="40" spans="1:4">
      <c r="A40">
        <v>604867</v>
      </c>
      <c r="B40" t="s">
        <v>3872</v>
      </c>
      <c r="C40">
        <v>1000</v>
      </c>
      <c r="D40" t="s">
        <v>3906</v>
      </c>
    </row>
    <row r="41" spans="1:4">
      <c r="A41">
        <v>604868</v>
      </c>
      <c r="B41" t="s">
        <v>3872</v>
      </c>
      <c r="C41">
        <v>1000</v>
      </c>
      <c r="D41" t="s">
        <v>3907</v>
      </c>
    </row>
    <row r="42" spans="1:4">
      <c r="A42">
        <v>604869</v>
      </c>
      <c r="B42" t="s">
        <v>3872</v>
      </c>
      <c r="C42">
        <v>1000</v>
      </c>
      <c r="D42" t="s">
        <v>3910</v>
      </c>
    </row>
    <row r="43" spans="1:4">
      <c r="A43">
        <v>604870</v>
      </c>
      <c r="B43" t="s">
        <v>3872</v>
      </c>
      <c r="C43">
        <v>1000</v>
      </c>
      <c r="D43" t="s">
        <v>3911</v>
      </c>
    </row>
    <row r="44" spans="1:4">
      <c r="A44">
        <v>604871</v>
      </c>
      <c r="B44" t="s">
        <v>3872</v>
      </c>
      <c r="C44">
        <v>1000</v>
      </c>
      <c r="D44" t="s">
        <v>3908</v>
      </c>
    </row>
    <row r="45" spans="1:4">
      <c r="A45">
        <v>604872</v>
      </c>
      <c r="B45" t="s">
        <v>3872</v>
      </c>
      <c r="C45">
        <v>1000</v>
      </c>
      <c r="D45" t="s">
        <v>3909</v>
      </c>
    </row>
    <row r="46" spans="1:4">
      <c r="A46">
        <v>604873</v>
      </c>
      <c r="B46" t="s">
        <v>3872</v>
      </c>
      <c r="C46">
        <v>1000</v>
      </c>
      <c r="D46" t="s">
        <v>3910</v>
      </c>
    </row>
    <row r="47" spans="1:4">
      <c r="A47">
        <v>604874</v>
      </c>
      <c r="B47" t="s">
        <v>3872</v>
      </c>
      <c r="C47">
        <v>1000</v>
      </c>
      <c r="D47" t="s">
        <v>3911</v>
      </c>
    </row>
    <row r="48" spans="1:4">
      <c r="A48">
        <v>604875</v>
      </c>
      <c r="B48" t="s">
        <v>3872</v>
      </c>
      <c r="C48">
        <v>1000</v>
      </c>
      <c r="D48" t="s">
        <v>3912</v>
      </c>
    </row>
    <row r="49" spans="1:4">
      <c r="A49">
        <v>604876</v>
      </c>
      <c r="B49" t="s">
        <v>3872</v>
      </c>
      <c r="C49">
        <v>1000</v>
      </c>
      <c r="D49" t="s">
        <v>3913</v>
      </c>
    </row>
    <row r="50" spans="1:4">
      <c r="A50">
        <v>604877</v>
      </c>
      <c r="B50" t="s">
        <v>3872</v>
      </c>
      <c r="C50">
        <v>1000</v>
      </c>
      <c r="D50" t="s">
        <v>3914</v>
      </c>
    </row>
    <row r="51" spans="1:4">
      <c r="A51">
        <v>604878</v>
      </c>
      <c r="B51" t="s">
        <v>3872</v>
      </c>
      <c r="C51">
        <v>1000</v>
      </c>
      <c r="D51" t="s">
        <v>3915</v>
      </c>
    </row>
    <row r="52" spans="1:4">
      <c r="A52">
        <v>604879</v>
      </c>
      <c r="B52" t="s">
        <v>3872</v>
      </c>
      <c r="C52">
        <v>1000</v>
      </c>
      <c r="D52" t="s">
        <v>3916</v>
      </c>
    </row>
    <row r="53" spans="1:4">
      <c r="A53">
        <v>605166</v>
      </c>
      <c r="B53" t="s">
        <v>3872</v>
      </c>
      <c r="C53">
        <v>1000</v>
      </c>
      <c r="D53" t="s">
        <v>3917</v>
      </c>
    </row>
    <row r="54" spans="1:4">
      <c r="A54">
        <v>605167</v>
      </c>
      <c r="B54" t="s">
        <v>3872</v>
      </c>
      <c r="C54">
        <v>1000</v>
      </c>
      <c r="D54" t="s">
        <v>3918</v>
      </c>
    </row>
    <row r="55" spans="1:4">
      <c r="A55">
        <v>605168</v>
      </c>
      <c r="B55" t="s">
        <v>3872</v>
      </c>
      <c r="C55">
        <v>1000</v>
      </c>
      <c r="D55" t="s">
        <v>3919</v>
      </c>
    </row>
    <row r="56" spans="1:4">
      <c r="A56">
        <v>605169</v>
      </c>
      <c r="B56" t="s">
        <v>3872</v>
      </c>
      <c r="C56">
        <v>1000</v>
      </c>
      <c r="D56" t="s">
        <v>3919</v>
      </c>
    </row>
    <row r="57" spans="1:4">
      <c r="A57">
        <v>605173</v>
      </c>
      <c r="B57" t="s">
        <v>3872</v>
      </c>
      <c r="C57">
        <v>1000</v>
      </c>
      <c r="D57" t="s">
        <v>3920</v>
      </c>
    </row>
    <row r="58" spans="1:4">
      <c r="A58">
        <v>605174</v>
      </c>
      <c r="B58" t="s">
        <v>3872</v>
      </c>
      <c r="C58">
        <v>1000</v>
      </c>
      <c r="D58" t="s">
        <v>3921</v>
      </c>
    </row>
    <row r="59" spans="1:4">
      <c r="A59">
        <v>605175</v>
      </c>
      <c r="B59" t="s">
        <v>3872</v>
      </c>
      <c r="C59">
        <v>1000</v>
      </c>
      <c r="D59" t="s">
        <v>3922</v>
      </c>
    </row>
    <row r="60" spans="1:4">
      <c r="A60">
        <v>605176</v>
      </c>
      <c r="B60" t="s">
        <v>3872</v>
      </c>
      <c r="C60">
        <v>1000</v>
      </c>
      <c r="D60" t="s">
        <v>3923</v>
      </c>
    </row>
    <row r="61" spans="1:4">
      <c r="A61">
        <v>605177</v>
      </c>
      <c r="B61" t="s">
        <v>3872</v>
      </c>
      <c r="C61">
        <v>1000</v>
      </c>
      <c r="D61" t="s">
        <v>3924</v>
      </c>
    </row>
    <row r="62" spans="1:4">
      <c r="A62">
        <v>605178</v>
      </c>
      <c r="B62" t="s">
        <v>3872</v>
      </c>
      <c r="C62">
        <v>1000</v>
      </c>
      <c r="D62" t="s">
        <v>3925</v>
      </c>
    </row>
    <row r="63" spans="1:4">
      <c r="A63">
        <v>605179</v>
      </c>
      <c r="B63" t="s">
        <v>3872</v>
      </c>
      <c r="C63">
        <v>1000</v>
      </c>
      <c r="D63" t="s">
        <v>3926</v>
      </c>
    </row>
    <row r="64" spans="1:4">
      <c r="A64">
        <v>605197</v>
      </c>
      <c r="B64" t="s">
        <v>3872</v>
      </c>
      <c r="C64">
        <v>1000</v>
      </c>
      <c r="D64" t="s">
        <v>3927</v>
      </c>
    </row>
    <row r="65" spans="1:4">
      <c r="A65">
        <v>605330</v>
      </c>
      <c r="B65" t="s">
        <v>3872</v>
      </c>
      <c r="C65">
        <v>1000</v>
      </c>
      <c r="D65" t="s">
        <v>3928</v>
      </c>
    </row>
    <row r="66" spans="1:4">
      <c r="A66">
        <v>605492</v>
      </c>
      <c r="B66" t="s">
        <v>3872</v>
      </c>
      <c r="C66">
        <v>1000</v>
      </c>
      <c r="D66" t="s">
        <v>3929</v>
      </c>
    </row>
    <row r="67" spans="1:4">
      <c r="A67">
        <v>605493</v>
      </c>
      <c r="B67" t="s">
        <v>3872</v>
      </c>
      <c r="C67">
        <v>1000</v>
      </c>
      <c r="D67" t="s">
        <v>3930</v>
      </c>
    </row>
    <row r="68" spans="1:4">
      <c r="A68">
        <v>605494</v>
      </c>
      <c r="B68" t="s">
        <v>3872</v>
      </c>
      <c r="C68">
        <v>1000</v>
      </c>
      <c r="D68" t="s">
        <v>3931</v>
      </c>
    </row>
    <row r="69" spans="1:4">
      <c r="A69">
        <v>605495</v>
      </c>
      <c r="B69" t="s">
        <v>3872</v>
      </c>
      <c r="C69">
        <v>1000</v>
      </c>
      <c r="D69" t="s">
        <v>3932</v>
      </c>
    </row>
    <row r="70" spans="1:4">
      <c r="A70">
        <v>605496</v>
      </c>
      <c r="B70" t="s">
        <v>3872</v>
      </c>
      <c r="C70">
        <v>1000</v>
      </c>
      <c r="D70" t="s">
        <v>3933</v>
      </c>
    </row>
    <row r="71" spans="1:4">
      <c r="A71">
        <v>605497</v>
      </c>
      <c r="B71" t="s">
        <v>3872</v>
      </c>
      <c r="C71">
        <v>1000</v>
      </c>
      <c r="D71" t="s">
        <v>3934</v>
      </c>
    </row>
    <row r="72" spans="1:4">
      <c r="A72">
        <v>605498</v>
      </c>
      <c r="B72" t="s">
        <v>3872</v>
      </c>
      <c r="C72">
        <v>1000</v>
      </c>
      <c r="D72" t="s">
        <v>3935</v>
      </c>
    </row>
    <row r="73" spans="1:4">
      <c r="A73">
        <v>605499</v>
      </c>
      <c r="B73" t="s">
        <v>3872</v>
      </c>
      <c r="C73">
        <v>1000</v>
      </c>
      <c r="D73" t="s">
        <v>3936</v>
      </c>
    </row>
    <row r="74" spans="1:4">
      <c r="A74">
        <v>605560</v>
      </c>
      <c r="B74" t="s">
        <v>3872</v>
      </c>
      <c r="C74">
        <v>1000</v>
      </c>
      <c r="D74" t="s">
        <v>3937</v>
      </c>
    </row>
    <row r="75" spans="1:4">
      <c r="A75">
        <v>605561</v>
      </c>
      <c r="B75" t="s">
        <v>3872</v>
      </c>
      <c r="C75">
        <v>1000</v>
      </c>
      <c r="D75" t="s">
        <v>3938</v>
      </c>
    </row>
    <row r="76" spans="1:4">
      <c r="A76">
        <v>605562</v>
      </c>
      <c r="B76" t="s">
        <v>3872</v>
      </c>
      <c r="C76">
        <v>1000</v>
      </c>
      <c r="D76" t="s">
        <v>3939</v>
      </c>
    </row>
    <row r="77" spans="1:4">
      <c r="A77">
        <v>605563</v>
      </c>
      <c r="B77" t="s">
        <v>3872</v>
      </c>
      <c r="C77">
        <v>1000</v>
      </c>
      <c r="D77" t="s">
        <v>3940</v>
      </c>
    </row>
    <row r="78" spans="1:4">
      <c r="A78">
        <v>605564</v>
      </c>
      <c r="B78" t="s">
        <v>3872</v>
      </c>
      <c r="C78">
        <v>1000</v>
      </c>
      <c r="D78" t="s">
        <v>3941</v>
      </c>
    </row>
    <row r="79" spans="1:4">
      <c r="A79">
        <v>605565</v>
      </c>
      <c r="B79" t="s">
        <v>3872</v>
      </c>
      <c r="C79">
        <v>1000</v>
      </c>
      <c r="D79" t="s">
        <v>3942</v>
      </c>
    </row>
    <row r="80" spans="1:4">
      <c r="A80">
        <v>605566</v>
      </c>
      <c r="B80" t="s">
        <v>3872</v>
      </c>
      <c r="C80">
        <v>1000</v>
      </c>
      <c r="D80" t="s">
        <v>3943</v>
      </c>
    </row>
    <row r="81" spans="1:4">
      <c r="A81">
        <v>605680</v>
      </c>
      <c r="B81" t="s">
        <v>3872</v>
      </c>
      <c r="C81">
        <v>1000</v>
      </c>
      <c r="D81" t="s">
        <v>3944</v>
      </c>
    </row>
    <row r="82" spans="1:4">
      <c r="A82">
        <v>605681</v>
      </c>
      <c r="B82" t="s">
        <v>3872</v>
      </c>
      <c r="C82">
        <v>1000</v>
      </c>
      <c r="D82" t="s">
        <v>3945</v>
      </c>
    </row>
    <row r="83" spans="1:4">
      <c r="A83">
        <v>605682</v>
      </c>
      <c r="B83" t="s">
        <v>3872</v>
      </c>
      <c r="C83">
        <v>1000</v>
      </c>
      <c r="D83" t="s">
        <v>3946</v>
      </c>
    </row>
    <row r="84" spans="1:4">
      <c r="A84">
        <v>605683</v>
      </c>
      <c r="B84" t="s">
        <v>3872</v>
      </c>
      <c r="C84">
        <v>1000</v>
      </c>
      <c r="D84" t="s">
        <v>3947</v>
      </c>
    </row>
    <row r="85" spans="1:4">
      <c r="A85">
        <v>605689</v>
      </c>
      <c r="B85" t="s">
        <v>3872</v>
      </c>
      <c r="C85">
        <v>1000</v>
      </c>
      <c r="D85" t="s">
        <v>3948</v>
      </c>
    </row>
    <row r="86" spans="1:4">
      <c r="A86">
        <v>604420</v>
      </c>
      <c r="B86" t="s">
        <v>3872</v>
      </c>
      <c r="C86">
        <v>1000</v>
      </c>
      <c r="D86" t="s">
        <v>3949</v>
      </c>
    </row>
    <row r="87" spans="1:4">
      <c r="A87">
        <v>604421</v>
      </c>
      <c r="B87" t="s">
        <v>3872</v>
      </c>
      <c r="C87">
        <v>1000</v>
      </c>
      <c r="D87" t="s">
        <v>3950</v>
      </c>
    </row>
    <row r="88" spans="1:4">
      <c r="A88">
        <v>604422</v>
      </c>
      <c r="B88" t="s">
        <v>3872</v>
      </c>
      <c r="C88">
        <v>1000</v>
      </c>
      <c r="D88" t="s">
        <v>3951</v>
      </c>
    </row>
    <row r="89" spans="1:4">
      <c r="A89">
        <v>604423</v>
      </c>
      <c r="B89" t="s">
        <v>3872</v>
      </c>
      <c r="C89">
        <v>1000</v>
      </c>
      <c r="D89" t="s">
        <v>3952</v>
      </c>
    </row>
    <row r="90" spans="1:4">
      <c r="A90">
        <v>604424</v>
      </c>
      <c r="B90" t="s">
        <v>3872</v>
      </c>
      <c r="C90">
        <v>1000</v>
      </c>
      <c r="D90" t="s">
        <v>3953</v>
      </c>
    </row>
    <row r="91" spans="1:4">
      <c r="A91">
        <v>604425</v>
      </c>
      <c r="B91" t="s">
        <v>3872</v>
      </c>
      <c r="C91">
        <v>1000</v>
      </c>
      <c r="D91" t="s">
        <v>3954</v>
      </c>
    </row>
    <row r="92" spans="1:4">
      <c r="A92">
        <v>604426</v>
      </c>
      <c r="B92" t="s">
        <v>3872</v>
      </c>
      <c r="C92">
        <v>1000</v>
      </c>
      <c r="D92" t="s">
        <v>3955</v>
      </c>
    </row>
    <row r="93" spans="1:4">
      <c r="A93">
        <v>604427</v>
      </c>
      <c r="B93" t="s">
        <v>3872</v>
      </c>
      <c r="C93">
        <v>1000</v>
      </c>
      <c r="D93" t="s">
        <v>3956</v>
      </c>
    </row>
    <row r="94" spans="1:4">
      <c r="A94">
        <v>604428</v>
      </c>
      <c r="B94" t="s">
        <v>3872</v>
      </c>
      <c r="C94">
        <v>1000</v>
      </c>
      <c r="D94" t="s">
        <v>3957</v>
      </c>
    </row>
    <row r="95" spans="1:4">
      <c r="A95">
        <v>604440</v>
      </c>
      <c r="B95" t="s">
        <v>3872</v>
      </c>
      <c r="C95">
        <v>1000</v>
      </c>
      <c r="D95" t="s">
        <v>3958</v>
      </c>
    </row>
    <row r="96" spans="1:4">
      <c r="A96">
        <v>604441</v>
      </c>
      <c r="B96" t="s">
        <v>3872</v>
      </c>
      <c r="C96">
        <v>1000</v>
      </c>
      <c r="D96" t="s">
        <v>3959</v>
      </c>
    </row>
    <row r="97" spans="1:4">
      <c r="A97">
        <v>604442</v>
      </c>
      <c r="B97" t="s">
        <v>3872</v>
      </c>
      <c r="C97">
        <v>1000</v>
      </c>
      <c r="D97" t="s">
        <v>3960</v>
      </c>
    </row>
    <row r="98" spans="1:4">
      <c r="A98">
        <v>604443</v>
      </c>
      <c r="B98" t="s">
        <v>3872</v>
      </c>
      <c r="C98">
        <v>1000</v>
      </c>
      <c r="D98" t="s">
        <v>3961</v>
      </c>
    </row>
    <row r="99" spans="1:4">
      <c r="A99">
        <v>604462</v>
      </c>
      <c r="B99" t="s">
        <v>3872</v>
      </c>
      <c r="C99">
        <v>1000</v>
      </c>
      <c r="D99" t="s">
        <v>3962</v>
      </c>
    </row>
    <row r="100" spans="1:4">
      <c r="A100">
        <v>604463</v>
      </c>
      <c r="B100" t="s">
        <v>3872</v>
      </c>
      <c r="C100">
        <v>1000</v>
      </c>
      <c r="D100" t="s">
        <v>3963</v>
      </c>
    </row>
    <row r="101" spans="1:4">
      <c r="A101">
        <v>604464</v>
      </c>
      <c r="B101" t="s">
        <v>3872</v>
      </c>
      <c r="C101">
        <v>1000</v>
      </c>
      <c r="D101" t="s">
        <v>3964</v>
      </c>
    </row>
    <row r="102" spans="1:4">
      <c r="A102">
        <v>604465</v>
      </c>
      <c r="B102" t="s">
        <v>3872</v>
      </c>
      <c r="C102">
        <v>1000</v>
      </c>
      <c r="D102" t="s">
        <v>3965</v>
      </c>
    </row>
    <row r="103" spans="1:4">
      <c r="A103">
        <v>604466</v>
      </c>
      <c r="B103" t="s">
        <v>3872</v>
      </c>
      <c r="C103">
        <v>1000</v>
      </c>
      <c r="D103" t="s">
        <v>3966</v>
      </c>
    </row>
    <row r="104" spans="1:4">
      <c r="A104">
        <v>604467</v>
      </c>
      <c r="B104" t="s">
        <v>3872</v>
      </c>
      <c r="C104">
        <v>1000</v>
      </c>
      <c r="D104" t="s">
        <v>3967</v>
      </c>
    </row>
    <row r="105" spans="1:4">
      <c r="A105">
        <v>604468</v>
      </c>
      <c r="B105" t="s">
        <v>3872</v>
      </c>
      <c r="C105">
        <v>1000</v>
      </c>
      <c r="D105" t="s">
        <v>3968</v>
      </c>
    </row>
    <row r="106" spans="1:4">
      <c r="A106">
        <v>604469</v>
      </c>
      <c r="B106" t="s">
        <v>3872</v>
      </c>
      <c r="C106">
        <v>1000</v>
      </c>
      <c r="D106" t="s">
        <v>3969</v>
      </c>
    </row>
    <row r="107" spans="1:4">
      <c r="A107">
        <v>604470</v>
      </c>
      <c r="B107" t="s">
        <v>3872</v>
      </c>
      <c r="C107">
        <v>1000</v>
      </c>
      <c r="D107" t="s">
        <v>3970</v>
      </c>
    </row>
    <row r="108" spans="1:4">
      <c r="A108">
        <v>604471</v>
      </c>
      <c r="B108" t="s">
        <v>3872</v>
      </c>
      <c r="C108">
        <v>1000</v>
      </c>
      <c r="D108" t="s">
        <v>3971</v>
      </c>
    </row>
    <row r="109" spans="1:4">
      <c r="A109">
        <v>604473</v>
      </c>
      <c r="B109" t="s">
        <v>3872</v>
      </c>
      <c r="C109">
        <v>1000</v>
      </c>
      <c r="D109" t="s">
        <v>3972</v>
      </c>
    </row>
    <row r="110" spans="1:4">
      <c r="A110">
        <v>604474</v>
      </c>
      <c r="B110" t="s">
        <v>3872</v>
      </c>
      <c r="C110">
        <v>1000</v>
      </c>
      <c r="D110" t="s">
        <v>3973</v>
      </c>
    </row>
    <row r="111" spans="1:4">
      <c r="A111">
        <v>604475</v>
      </c>
      <c r="B111" t="s">
        <v>3872</v>
      </c>
      <c r="C111">
        <v>1000</v>
      </c>
      <c r="D111" t="s">
        <v>3974</v>
      </c>
    </row>
    <row r="112" spans="1:4">
      <c r="A112">
        <v>604476</v>
      </c>
      <c r="B112" t="s">
        <v>3872</v>
      </c>
      <c r="C112">
        <v>1000</v>
      </c>
      <c r="D112" t="s">
        <v>3975</v>
      </c>
    </row>
    <row r="113" spans="1:4">
      <c r="A113">
        <v>604477</v>
      </c>
      <c r="B113" t="s">
        <v>3872</v>
      </c>
      <c r="C113">
        <v>1000</v>
      </c>
      <c r="D113" t="s">
        <v>3976</v>
      </c>
    </row>
    <row r="114" spans="1:4">
      <c r="A114">
        <v>604478</v>
      </c>
      <c r="B114" t="s">
        <v>3872</v>
      </c>
      <c r="C114">
        <v>1000</v>
      </c>
      <c r="D114" t="s">
        <v>3977</v>
      </c>
    </row>
    <row r="115" spans="1:4">
      <c r="A115">
        <v>604479</v>
      </c>
      <c r="B115" t="s">
        <v>3872</v>
      </c>
      <c r="C115">
        <v>1000</v>
      </c>
      <c r="D115" t="s">
        <v>3978</v>
      </c>
    </row>
    <row r="116" spans="1:4">
      <c r="A116">
        <v>604480</v>
      </c>
      <c r="B116" t="s">
        <v>3872</v>
      </c>
      <c r="C116">
        <v>1000</v>
      </c>
      <c r="D116" t="s">
        <v>3979</v>
      </c>
    </row>
    <row r="117" spans="1:4">
      <c r="A117">
        <v>604481</v>
      </c>
      <c r="B117" t="s">
        <v>3872</v>
      </c>
      <c r="C117">
        <v>1000</v>
      </c>
      <c r="D117" t="s">
        <v>3980</v>
      </c>
    </row>
    <row r="118" spans="1:4">
      <c r="A118">
        <v>604482</v>
      </c>
      <c r="B118" t="s">
        <v>3872</v>
      </c>
      <c r="C118">
        <v>1000</v>
      </c>
      <c r="D118" t="s">
        <v>3981</v>
      </c>
    </row>
    <row r="119" spans="1:4">
      <c r="A119">
        <v>604483</v>
      </c>
      <c r="B119" t="s">
        <v>3872</v>
      </c>
      <c r="C119">
        <v>1000</v>
      </c>
      <c r="D119" t="s">
        <v>3982</v>
      </c>
    </row>
    <row r="120" spans="1:4">
      <c r="A120">
        <v>604484</v>
      </c>
      <c r="B120" t="s">
        <v>3872</v>
      </c>
      <c r="C120">
        <v>1000</v>
      </c>
      <c r="D120" t="s">
        <v>3983</v>
      </c>
    </row>
    <row r="121" spans="1:4">
      <c r="A121">
        <v>604486</v>
      </c>
      <c r="B121" t="s">
        <v>3872</v>
      </c>
      <c r="C121">
        <v>1000</v>
      </c>
      <c r="D121" t="s">
        <v>3984</v>
      </c>
    </row>
    <row r="122" spans="1:4">
      <c r="A122">
        <v>604487</v>
      </c>
      <c r="B122" t="s">
        <v>3872</v>
      </c>
      <c r="C122">
        <v>1000</v>
      </c>
      <c r="D122" t="s">
        <v>3985</v>
      </c>
    </row>
    <row r="123" spans="1:4">
      <c r="A123">
        <v>604488</v>
      </c>
      <c r="B123" t="s">
        <v>3872</v>
      </c>
      <c r="C123">
        <v>1000</v>
      </c>
      <c r="D123" t="s">
        <v>3986</v>
      </c>
    </row>
    <row r="124" spans="1:4">
      <c r="A124">
        <v>604489</v>
      </c>
      <c r="B124" t="s">
        <v>3872</v>
      </c>
      <c r="C124">
        <v>1000</v>
      </c>
      <c r="D124" t="s">
        <v>3987</v>
      </c>
    </row>
    <row r="125" spans="1:4">
      <c r="A125">
        <v>604490</v>
      </c>
      <c r="B125" t="s">
        <v>3872</v>
      </c>
      <c r="C125">
        <v>1000</v>
      </c>
      <c r="D125" t="s">
        <v>3988</v>
      </c>
    </row>
    <row r="126" spans="1:4">
      <c r="A126">
        <v>604491</v>
      </c>
      <c r="B126" t="s">
        <v>3872</v>
      </c>
      <c r="C126">
        <v>1000</v>
      </c>
      <c r="D126" t="s">
        <v>3989</v>
      </c>
    </row>
    <row r="127" spans="1:4">
      <c r="A127">
        <v>604531</v>
      </c>
      <c r="B127" t="s">
        <v>3872</v>
      </c>
      <c r="C127">
        <v>1000</v>
      </c>
      <c r="D127" t="s">
        <v>3990</v>
      </c>
    </row>
    <row r="128" spans="1:4">
      <c r="A128">
        <v>604560</v>
      </c>
      <c r="B128" t="s">
        <v>3872</v>
      </c>
      <c r="C128">
        <v>1000</v>
      </c>
      <c r="D128" t="s">
        <v>3991</v>
      </c>
    </row>
    <row r="129" spans="1:4">
      <c r="A129">
        <v>604561</v>
      </c>
      <c r="B129" t="s">
        <v>3872</v>
      </c>
      <c r="C129">
        <v>1000</v>
      </c>
      <c r="D129" t="s">
        <v>3992</v>
      </c>
    </row>
    <row r="130" spans="1:4">
      <c r="A130">
        <v>604770</v>
      </c>
      <c r="B130" t="s">
        <v>3872</v>
      </c>
      <c r="C130">
        <v>1000</v>
      </c>
      <c r="D130" t="s">
        <v>3993</v>
      </c>
    </row>
    <row r="131" spans="1:4">
      <c r="A131">
        <v>604778</v>
      </c>
      <c r="B131" t="s">
        <v>3872</v>
      </c>
      <c r="C131">
        <v>1000</v>
      </c>
      <c r="D131" t="s">
        <v>3994</v>
      </c>
    </row>
    <row r="132" spans="1:4">
      <c r="A132">
        <v>604284</v>
      </c>
      <c r="B132" t="s">
        <v>3872</v>
      </c>
      <c r="C132">
        <v>1000</v>
      </c>
      <c r="D132" t="s">
        <v>3995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BB37-A919-45C3-BCE7-4356D8BD9FBF}">
  <sheetPr codeName="Planilha4">
    <tabColor rgb="FF002060"/>
  </sheetPr>
  <dimension ref="B2:R52"/>
  <sheetViews>
    <sheetView showGridLines="0" topLeftCell="A28" zoomScale="93" zoomScaleNormal="85" workbookViewId="0">
      <selection activeCell="B35" sqref="B35"/>
    </sheetView>
  </sheetViews>
  <sheetFormatPr defaultRowHeight="14.5"/>
  <cols>
    <col min="2" max="2" width="28.1796875" bestFit="1" customWidth="1"/>
    <col min="14" max="14" width="6.81640625" bestFit="1" customWidth="1"/>
    <col min="15" max="15" width="19.1796875" bestFit="1" customWidth="1"/>
    <col min="16" max="16" width="12" bestFit="1" customWidth="1"/>
    <col min="17" max="17" width="20.7265625" bestFit="1" customWidth="1"/>
    <col min="18" max="18" width="22.453125" bestFit="1" customWidth="1"/>
  </cols>
  <sheetData>
    <row r="2" spans="2:18">
      <c r="B2" s="6" t="s">
        <v>3996</v>
      </c>
    </row>
    <row r="3" spans="2:18">
      <c r="B3" s="7"/>
    </row>
    <row r="4" spans="2:18">
      <c r="B4" s="6" t="s">
        <v>3997</v>
      </c>
    </row>
    <row r="5" spans="2:18">
      <c r="B5" s="8">
        <v>25913</v>
      </c>
    </row>
    <row r="6" spans="2:18">
      <c r="B6" s="7"/>
    </row>
    <row r="7" spans="2:18">
      <c r="B7" s="6" t="s">
        <v>3998</v>
      </c>
    </row>
    <row r="8" spans="2:18">
      <c r="B8" s="8">
        <v>25914</v>
      </c>
    </row>
    <row r="9" spans="2:18">
      <c r="B9" s="6" t="s">
        <v>3999</v>
      </c>
      <c r="C9" t="s">
        <v>4000</v>
      </c>
    </row>
    <row r="10" spans="2:18">
      <c r="B10" s="8">
        <v>26772</v>
      </c>
    </row>
    <row r="11" spans="2:18">
      <c r="B11" t="s">
        <v>4001</v>
      </c>
      <c r="D11" t="s">
        <v>4002</v>
      </c>
    </row>
    <row r="12" spans="2:18">
      <c r="B12">
        <v>32434</v>
      </c>
      <c r="O12" s="29"/>
      <c r="R12" s="29"/>
    </row>
    <row r="13" spans="2:18">
      <c r="B13" t="s">
        <v>4003</v>
      </c>
      <c r="O13" s="29"/>
      <c r="R13" s="29"/>
    </row>
    <row r="14" spans="2:18">
      <c r="B14">
        <v>26726</v>
      </c>
      <c r="O14" s="29"/>
      <c r="R14" s="29"/>
    </row>
    <row r="15" spans="2:18">
      <c r="B15" t="s">
        <v>4004</v>
      </c>
      <c r="O15" s="29"/>
      <c r="R15" s="29"/>
    </row>
    <row r="16" spans="2:18">
      <c r="B16">
        <v>32500</v>
      </c>
      <c r="O16" s="29"/>
      <c r="R16" s="29"/>
    </row>
    <row r="17" spans="2:18">
      <c r="B17" t="s">
        <v>4005</v>
      </c>
      <c r="O17" s="29"/>
      <c r="R17" s="29"/>
    </row>
    <row r="18" spans="2:18">
      <c r="B18" s="106">
        <v>32715</v>
      </c>
      <c r="O18" s="29"/>
      <c r="R18" s="29"/>
    </row>
    <row r="19" spans="2:18">
      <c r="B19" s="6" t="s">
        <v>4006</v>
      </c>
    </row>
    <row r="20" spans="2:18">
      <c r="B20" s="7"/>
    </row>
    <row r="21" spans="2:18">
      <c r="B21" s="6" t="s">
        <v>4007</v>
      </c>
    </row>
    <row r="22" spans="2:18">
      <c r="B22" s="8">
        <v>25992</v>
      </c>
    </row>
    <row r="23" spans="2:18">
      <c r="B23" s="6" t="s">
        <v>4008</v>
      </c>
    </row>
    <row r="24" spans="2:18">
      <c r="B24" s="8">
        <v>26706</v>
      </c>
    </row>
    <row r="26" spans="2:18">
      <c r="B26" t="s">
        <v>4009</v>
      </c>
    </row>
    <row r="28" spans="2:18">
      <c r="B28" t="s">
        <v>23</v>
      </c>
    </row>
    <row r="29" spans="2:18">
      <c r="B29">
        <v>20102</v>
      </c>
    </row>
    <row r="31" spans="2:18">
      <c r="B31" t="s">
        <v>4010</v>
      </c>
    </row>
    <row r="32" spans="2:18">
      <c r="B32">
        <v>32432</v>
      </c>
    </row>
    <row r="34" spans="2:2">
      <c r="B34" t="s">
        <v>4011</v>
      </c>
    </row>
    <row r="35" spans="2:2">
      <c r="B35">
        <v>32433</v>
      </c>
    </row>
    <row r="37" spans="2:2">
      <c r="B37" t="s">
        <v>4012</v>
      </c>
    </row>
    <row r="38" spans="2:2">
      <c r="B38">
        <v>20103</v>
      </c>
    </row>
    <row r="40" spans="2:2">
      <c r="B40" t="s">
        <v>84</v>
      </c>
    </row>
    <row r="41" spans="2:2">
      <c r="B41">
        <v>20029</v>
      </c>
    </row>
    <row r="43" spans="2:2">
      <c r="B43" t="s">
        <v>4013</v>
      </c>
    </row>
    <row r="44" spans="2:2">
      <c r="B44">
        <v>30389</v>
      </c>
    </row>
    <row r="45" spans="2:2">
      <c r="B45" t="s">
        <v>4014</v>
      </c>
    </row>
    <row r="46" spans="2:2">
      <c r="B46">
        <v>32441</v>
      </c>
    </row>
    <row r="48" spans="2:2">
      <c r="B48" t="s">
        <v>4015</v>
      </c>
    </row>
    <row r="49" spans="2:2">
      <c r="B49">
        <v>24755</v>
      </c>
    </row>
    <row r="51" spans="2:2">
      <c r="B51" t="s">
        <v>4016</v>
      </c>
    </row>
    <row r="52" spans="2:2">
      <c r="B52">
        <v>32367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9CAD-2191-4644-B02B-67A3A88EBD84}">
  <sheetPr codeName="Planilha10">
    <tabColor rgb="FF002060"/>
  </sheetPr>
  <dimension ref="A1:N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8.7265625" defaultRowHeight="14.5"/>
  <cols>
    <col min="1" max="1" width="10.453125" style="1" customWidth="1"/>
    <col min="2" max="2" width="19.7265625" style="1" bestFit="1" customWidth="1"/>
    <col min="3" max="3" width="15" style="1" bestFit="1" customWidth="1"/>
    <col min="4" max="4" width="13.1796875" style="1" bestFit="1" customWidth="1"/>
    <col min="5" max="5" width="12" style="1" bestFit="1" customWidth="1"/>
    <col min="6" max="6" width="20" style="1" bestFit="1" customWidth="1"/>
    <col min="7" max="7" width="17" style="12" bestFit="1" customWidth="1"/>
    <col min="8" max="8" width="18.54296875" style="1" bestFit="1" customWidth="1"/>
    <col min="9" max="9" width="13.1796875" style="1" bestFit="1" customWidth="1"/>
    <col min="10" max="10" width="10.81640625" style="1" bestFit="1" customWidth="1"/>
    <col min="11" max="11" width="23.81640625" style="1" bestFit="1" customWidth="1"/>
    <col min="12" max="12" width="19.453125" style="1" bestFit="1" customWidth="1"/>
    <col min="13" max="13" width="14.54296875" style="1" bestFit="1" customWidth="1"/>
    <col min="14" max="14" width="18.453125" style="1" bestFit="1" customWidth="1"/>
    <col min="15" max="16384" width="8.7265625" style="1"/>
  </cols>
  <sheetData>
    <row r="1" spans="1:14">
      <c r="A1" s="110" t="s">
        <v>1</v>
      </c>
      <c r="B1" s="110" t="s">
        <v>4</v>
      </c>
      <c r="C1" s="110" t="s">
        <v>5</v>
      </c>
      <c r="D1" s="110" t="s">
        <v>6</v>
      </c>
      <c r="E1" s="110" t="s">
        <v>9</v>
      </c>
      <c r="F1" s="111" t="s">
        <v>4017</v>
      </c>
      <c r="G1" s="120" t="s">
        <v>4018</v>
      </c>
      <c r="H1" s="111" t="s">
        <v>4019</v>
      </c>
      <c r="I1" s="111" t="s">
        <v>12</v>
      </c>
      <c r="J1" s="111" t="s">
        <v>4020</v>
      </c>
      <c r="K1" s="111" t="s">
        <v>4021</v>
      </c>
      <c r="L1" s="112" t="s">
        <v>4022</v>
      </c>
      <c r="M1" s="112" t="s">
        <v>4023</v>
      </c>
      <c r="N1" s="111" t="s">
        <v>4024</v>
      </c>
    </row>
    <row r="2" spans="1:14">
      <c r="A2" s="1">
        <v>373</v>
      </c>
      <c r="B2" s="1" t="s">
        <v>4025</v>
      </c>
      <c r="C2" s="1" t="s">
        <v>4026</v>
      </c>
      <c r="D2" s="1" t="s">
        <v>4027</v>
      </c>
      <c r="E2" s="1">
        <v>605784</v>
      </c>
      <c r="F2" s="12">
        <v>45884</v>
      </c>
      <c r="G2" s="12">
        <v>45885</v>
      </c>
      <c r="H2" s="12" t="s">
        <v>4028</v>
      </c>
      <c r="I2" s="12" t="str">
        <f>IF(Tabela2[[#This Row],[VALOR TOTAL]]&gt;=1,"Concluído",IF(Tabela2[[#This Row],[SOLICITADO?]]="Sim","Solicitado",""))</f>
        <v>Solicitado</v>
      </c>
      <c r="J2" s="1">
        <f>Tabela2[[#This Row],[DATA SAÍDA]]-Tabela2[[#This Row],[DATA ENTRADA]]</f>
        <v>1</v>
      </c>
      <c r="K2" s="113">
        <v>0.875</v>
      </c>
      <c r="L2" s="113">
        <v>0.29166666666666669</v>
      </c>
      <c r="M2" s="114"/>
      <c r="N2" s="3">
        <f>Tabela2[[#This Row],[VALOR DIA]]*Tabela2[[#This Row],[DIAS]]</f>
        <v>0</v>
      </c>
    </row>
    <row r="3" spans="1:14">
      <c r="A3" s="1">
        <v>63</v>
      </c>
      <c r="B3" s="1" t="s">
        <v>4025</v>
      </c>
      <c r="C3" s="1" t="s">
        <v>47</v>
      </c>
      <c r="D3" s="1" t="s">
        <v>4027</v>
      </c>
      <c r="E3" s="1">
        <v>605753</v>
      </c>
      <c r="F3" s="12">
        <v>45887</v>
      </c>
      <c r="G3" s="12">
        <v>45892</v>
      </c>
      <c r="H3" s="12" t="s">
        <v>4028</v>
      </c>
      <c r="I3" s="12" t="str">
        <f>IF(Tabela2[[#This Row],[VALOR TOTAL]]&gt;=1,"Concluído",IF(Tabela2[[#This Row],[SOLICITADO?]]="Sim","Solicitado",""))</f>
        <v>Solicitado</v>
      </c>
      <c r="J3" s="1">
        <f>Tabela2[[#This Row],[DATA SAÍDA]]-Tabela2[[#This Row],[DATA ENTRADA]]</f>
        <v>5</v>
      </c>
      <c r="K3" s="115">
        <v>0.79166666666666663</v>
      </c>
      <c r="L3" s="113">
        <v>0.29166666666666669</v>
      </c>
      <c r="M3" s="114"/>
      <c r="N3" s="3">
        <f>Tabela2[[#This Row],[VALOR DIA]]*Tabela2[[#This Row],[DIAS]]</f>
        <v>0</v>
      </c>
    </row>
    <row r="4" spans="1:14">
      <c r="A4" s="1">
        <v>260</v>
      </c>
      <c r="B4" s="1" t="s">
        <v>4025</v>
      </c>
      <c r="D4" s="1" t="s">
        <v>4027</v>
      </c>
      <c r="F4" s="116">
        <v>45894</v>
      </c>
      <c r="G4" s="12">
        <v>45895</v>
      </c>
      <c r="H4" s="116" t="s">
        <v>4028</v>
      </c>
      <c r="I4" s="116" t="str">
        <f>IF(Tabela2[[#This Row],[VALOR TOTAL]]&gt;=1,"Concluído",IF(Tabela2[[#This Row],[SOLICITADO?]]="Sim","Solicitado",""))</f>
        <v>Solicitado</v>
      </c>
      <c r="J4" s="1">
        <f>Tabela2[[#This Row],[DATA SAÍDA]]-Tabela2[[#This Row],[DATA ENTRADA]]</f>
        <v>1</v>
      </c>
      <c r="K4" s="119">
        <v>0.91666666666666663</v>
      </c>
      <c r="L4" s="119">
        <v>0.29166666666666669</v>
      </c>
      <c r="M4" s="114"/>
      <c r="N4" s="3">
        <f>Tabela2[[#This Row],[VALOR DIA]]*Tabela2[[#This Row],[DIAS]]</f>
        <v>0</v>
      </c>
    </row>
    <row r="5" spans="1:14">
      <c r="A5" s="1">
        <v>260</v>
      </c>
      <c r="B5" s="1" t="s">
        <v>4025</v>
      </c>
      <c r="D5" s="1" t="s">
        <v>4027</v>
      </c>
      <c r="F5" s="116">
        <v>45903</v>
      </c>
      <c r="G5" s="12">
        <v>45906</v>
      </c>
      <c r="H5" s="116" t="s">
        <v>4028</v>
      </c>
      <c r="I5" s="116" t="str">
        <f>IF(Tabela2[[#This Row],[VALOR TOTAL]]&gt;=1,"Concluído",IF(Tabela2[[#This Row],[SOLICITADO?]]="Sim","Solicitado",""))</f>
        <v>Solicitado</v>
      </c>
      <c r="J5" s="1">
        <f>Tabela2[[#This Row],[DATA SAÍDA]]-Tabela2[[#This Row],[DATA ENTRADA]]</f>
        <v>3</v>
      </c>
      <c r="K5" s="119">
        <v>0.95833333333333337</v>
      </c>
      <c r="L5" s="119">
        <v>0.29166666666666669</v>
      </c>
      <c r="M5" s="114"/>
      <c r="N5" s="3">
        <f>Tabela2[[#This Row],[VALOR DIA]]*Tabela2[[#This Row],[DIAS]]</f>
        <v>0</v>
      </c>
    </row>
    <row r="6" spans="1:14">
      <c r="A6" s="1">
        <v>588</v>
      </c>
      <c r="B6" s="1" t="s">
        <v>4025</v>
      </c>
      <c r="D6" s="1" t="s">
        <v>4027</v>
      </c>
      <c r="F6" s="116">
        <v>45902</v>
      </c>
      <c r="G6" s="12">
        <v>45903</v>
      </c>
      <c r="H6" s="116" t="s">
        <v>4028</v>
      </c>
      <c r="I6" s="116" t="str">
        <f>IF(Tabela2[[#This Row],[VALOR TOTAL]]&gt;=1,"Concluído",IF(Tabela2[[#This Row],[SOLICITADO?]]="Sim","Solicitado",""))</f>
        <v>Solicitado</v>
      </c>
      <c r="J6" s="1">
        <f>Tabela2[[#This Row],[DATA SAÍDA]]-Tabela2[[#This Row],[DATA ENTRADA]]</f>
        <v>1</v>
      </c>
      <c r="K6" s="119">
        <v>0.91666666666666663</v>
      </c>
      <c r="L6" s="119">
        <v>0.29166666666666669</v>
      </c>
      <c r="M6" s="114"/>
      <c r="N6" s="3">
        <f>Tabela2[[#This Row],[VALOR DIA]]*Tabela2[[#This Row],[DIAS]]</f>
        <v>0</v>
      </c>
    </row>
    <row r="7" spans="1:14">
      <c r="A7" s="1">
        <v>429</v>
      </c>
      <c r="B7" s="1" t="s">
        <v>4025</v>
      </c>
      <c r="D7" s="1" t="s">
        <v>4027</v>
      </c>
      <c r="F7" s="116">
        <v>45911</v>
      </c>
      <c r="G7" s="12">
        <v>45913</v>
      </c>
      <c r="H7" s="116" t="s">
        <v>4028</v>
      </c>
      <c r="I7" s="116" t="str">
        <f>IF(Tabela2[[#This Row],[VALOR TOTAL]]&gt;=1,"Concluído",IF(Tabela2[[#This Row],[SOLICITADO?]]="Sim","Solicitado",""))</f>
        <v>Solicitado</v>
      </c>
      <c r="J7" s="1">
        <f>Tabela2[[#This Row],[DATA SAÍDA]]-Tabela2[[#This Row],[DATA ENTRADA]]</f>
        <v>2</v>
      </c>
      <c r="K7" s="119">
        <v>0.95833333333333337</v>
      </c>
      <c r="L7" s="119">
        <v>0.25</v>
      </c>
      <c r="M7" s="114"/>
      <c r="N7" s="3">
        <f>Tabela2[[#This Row],[VALOR DIA]]*Tabela2[[#This Row],[DIAS]]</f>
        <v>0</v>
      </c>
    </row>
  </sheetData>
  <dataValidations count="1">
    <dataValidation type="list" allowBlank="1" showInputMessage="1" showErrorMessage="1" sqref="H2:H1048576" xr:uid="{32962574-050F-4454-AF23-96FFEF767FDD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7675-09E7-4B91-A7B7-ADD950BC704C}">
  <sheetPr codeName="Planilha9">
    <tabColor rgb="FF002060"/>
  </sheetPr>
  <dimension ref="A1:AD63"/>
  <sheetViews>
    <sheetView showGridLines="0" zoomScaleNormal="100" workbookViewId="0">
      <pane xSplit="1" ySplit="1" topLeftCell="B2" activePane="bottomRight" state="frozen"/>
      <selection pane="topRight" activeCell="O16" sqref="O16"/>
      <selection pane="bottomLeft" activeCell="O16" sqref="O16"/>
      <selection pane="bottomRight" activeCell="O24" sqref="A24:O33"/>
    </sheetView>
  </sheetViews>
  <sheetFormatPr defaultRowHeight="14.5"/>
  <cols>
    <col min="1" max="1" width="7.1796875" style="1" bestFit="1" customWidth="1"/>
    <col min="2" max="2" width="9" style="1" bestFit="1" customWidth="1"/>
    <col min="3" max="7" width="8.7265625" style="1"/>
    <col min="8" max="9" width="13.7265625" style="103" bestFit="1" customWidth="1"/>
    <col min="10" max="10" width="15.26953125" style="100" bestFit="1" customWidth="1"/>
    <col min="11" max="11" width="17.453125" style="1" bestFit="1" customWidth="1"/>
    <col min="12" max="12" width="8.7265625" style="1"/>
    <col min="13" max="13" width="10.1796875" style="1" bestFit="1" customWidth="1"/>
    <col min="14" max="14" width="8.7265625" style="1"/>
    <col min="15" max="15" width="9.453125" style="1" customWidth="1"/>
    <col min="16" max="16" width="13.81640625" style="1" bestFit="1" customWidth="1"/>
    <col min="17" max="17" width="28.453125" style="1" bestFit="1" customWidth="1"/>
    <col min="18" max="18" width="24.54296875" style="1" bestFit="1" customWidth="1"/>
    <col min="19" max="19" width="8.7265625" style="1"/>
    <col min="20" max="20" width="11.54296875" style="1" bestFit="1" customWidth="1"/>
    <col min="21" max="23" width="8.7265625" style="1"/>
    <col min="28" max="28" width="7.453125" bestFit="1" customWidth="1"/>
    <col min="29" max="29" width="6.54296875" bestFit="1" customWidth="1"/>
  </cols>
  <sheetData>
    <row r="1" spans="1:30">
      <c r="A1" s="1" t="s">
        <v>9</v>
      </c>
      <c r="B1" s="1" t="s">
        <v>4099</v>
      </c>
      <c r="H1" s="103" t="s">
        <v>4100</v>
      </c>
      <c r="I1" s="103" t="s">
        <v>4101</v>
      </c>
      <c r="M1" s="1" t="s">
        <v>4102</v>
      </c>
      <c r="O1" s="1" t="s">
        <v>2</v>
      </c>
      <c r="P1" s="1" t="s">
        <v>4103</v>
      </c>
      <c r="Q1" s="55" t="s">
        <v>3996</v>
      </c>
      <c r="U1" s="168" t="s">
        <v>4104</v>
      </c>
      <c r="V1" s="168"/>
      <c r="W1" s="168"/>
      <c r="X1" s="168"/>
      <c r="Y1" s="168"/>
      <c r="Z1" s="168"/>
      <c r="AA1" s="168"/>
      <c r="AB1" s="66" t="s">
        <v>4105</v>
      </c>
      <c r="AC1" s="67" t="s">
        <v>4106</v>
      </c>
    </row>
    <row r="2" spans="1:30">
      <c r="A2" s="4" t="s">
        <v>4107</v>
      </c>
      <c r="B2" s="4">
        <v>25913</v>
      </c>
      <c r="C2" s="4"/>
      <c r="D2" s="4"/>
      <c r="E2" s="4"/>
      <c r="F2" s="4"/>
      <c r="G2" s="4"/>
      <c r="H2" s="136">
        <v>66</v>
      </c>
      <c r="I2" s="136">
        <v>261.37</v>
      </c>
      <c r="J2" s="4"/>
      <c r="K2" s="4"/>
      <c r="L2" s="4"/>
      <c r="M2" s="4" t="s">
        <v>4108</v>
      </c>
      <c r="N2" s="4"/>
      <c r="O2" s="4">
        <v>1476</v>
      </c>
      <c r="P2" s="1">
        <v>10023559</v>
      </c>
      <c r="Q2" s="71"/>
      <c r="U2" s="167" t="s">
        <v>4109</v>
      </c>
      <c r="V2" s="167"/>
      <c r="W2" s="167"/>
      <c r="X2" s="167"/>
      <c r="Y2" s="167"/>
      <c r="Z2" s="167"/>
      <c r="AA2" s="167"/>
      <c r="AB2" s="72">
        <v>94051190</v>
      </c>
      <c r="AC2" s="72">
        <v>32564</v>
      </c>
    </row>
    <row r="3" spans="1:30">
      <c r="A3" s="4" t="s">
        <v>4107</v>
      </c>
      <c r="B3" s="4">
        <v>25914</v>
      </c>
      <c r="C3" s="4"/>
      <c r="D3" s="4"/>
      <c r="E3" s="4"/>
      <c r="F3" s="4"/>
      <c r="G3" s="4"/>
      <c r="H3" s="136">
        <v>7</v>
      </c>
      <c r="I3" s="136">
        <v>207.93</v>
      </c>
      <c r="J3" s="4"/>
      <c r="K3" s="4"/>
      <c r="L3" s="4"/>
      <c r="M3" s="4" t="s">
        <v>4108</v>
      </c>
      <c r="N3" s="4"/>
      <c r="O3" s="4">
        <v>1476</v>
      </c>
      <c r="P3" s="1">
        <v>10023559</v>
      </c>
      <c r="Q3" s="71"/>
      <c r="U3" s="72"/>
      <c r="V3" s="72"/>
      <c r="W3" s="72"/>
      <c r="X3" s="72"/>
      <c r="Y3" s="72"/>
      <c r="Z3" s="72"/>
      <c r="AA3" s="72"/>
      <c r="AB3" s="72"/>
      <c r="AC3" s="72"/>
    </row>
    <row r="4" spans="1:30">
      <c r="A4" s="4" t="s">
        <v>4107</v>
      </c>
      <c r="B4" s="4">
        <v>32434</v>
      </c>
      <c r="C4" s="4"/>
      <c r="D4" s="4"/>
      <c r="E4" s="4"/>
      <c r="F4" s="4"/>
      <c r="G4" s="4"/>
      <c r="H4" s="136">
        <v>8</v>
      </c>
      <c r="I4" s="136">
        <v>264.79000000000002</v>
      </c>
      <c r="J4" s="4"/>
      <c r="K4" s="4"/>
      <c r="L4" s="4"/>
      <c r="M4" s="4" t="s">
        <v>4108</v>
      </c>
      <c r="N4" s="4"/>
      <c r="O4" s="4">
        <v>1476</v>
      </c>
      <c r="P4" s="1">
        <v>10023559</v>
      </c>
      <c r="Q4" s="71"/>
      <c r="U4" s="72"/>
      <c r="V4" s="72"/>
      <c r="W4" s="72"/>
      <c r="X4" s="72"/>
      <c r="Y4" s="72"/>
      <c r="Z4" s="72"/>
      <c r="AA4" s="72"/>
      <c r="AB4" s="72"/>
      <c r="AC4" s="72"/>
    </row>
    <row r="5" spans="1:30">
      <c r="A5" s="1" t="s">
        <v>4107</v>
      </c>
      <c r="B5" s="1">
        <v>25913</v>
      </c>
      <c r="H5" s="48">
        <v>64</v>
      </c>
      <c r="I5" s="48">
        <v>261.37</v>
      </c>
      <c r="J5" s="1"/>
      <c r="M5" s="1" t="s">
        <v>4108</v>
      </c>
      <c r="O5" s="1">
        <v>1437</v>
      </c>
      <c r="P5" s="1" t="s">
        <v>4110</v>
      </c>
      <c r="Q5" s="71"/>
      <c r="U5" s="72"/>
      <c r="V5" s="72"/>
      <c r="W5" s="72"/>
      <c r="X5" s="72"/>
      <c r="Y5" s="72"/>
      <c r="Z5" s="72"/>
      <c r="AA5" s="72"/>
      <c r="AB5" s="72"/>
      <c r="AC5" s="72"/>
    </row>
    <row r="6" spans="1:30">
      <c r="A6" s="1" t="s">
        <v>4107</v>
      </c>
      <c r="B6" s="1">
        <v>25914</v>
      </c>
      <c r="H6" s="48">
        <v>29</v>
      </c>
      <c r="I6" s="48">
        <v>207.93</v>
      </c>
      <c r="J6" s="1"/>
      <c r="M6" s="1" t="s">
        <v>4108</v>
      </c>
      <c r="O6" s="1">
        <v>1437</v>
      </c>
      <c r="P6" s="1" t="s">
        <v>4110</v>
      </c>
      <c r="Q6" s="71"/>
      <c r="U6" s="72"/>
      <c r="V6" s="72"/>
      <c r="W6" s="72"/>
      <c r="X6" s="72"/>
      <c r="Y6" s="72"/>
      <c r="Z6" s="72"/>
      <c r="AA6" s="72"/>
      <c r="AB6" s="72"/>
      <c r="AC6" s="72"/>
    </row>
    <row r="7" spans="1:30">
      <c r="A7" s="1" t="s">
        <v>4107</v>
      </c>
      <c r="B7" s="1">
        <v>32434</v>
      </c>
      <c r="H7" s="48">
        <v>5</v>
      </c>
      <c r="I7" s="48">
        <v>264.79000000000002</v>
      </c>
      <c r="J7" s="1"/>
      <c r="M7" s="1" t="s">
        <v>4108</v>
      </c>
      <c r="O7" s="1">
        <v>1437</v>
      </c>
      <c r="P7" s="1" t="s">
        <v>4110</v>
      </c>
      <c r="Q7" s="71"/>
      <c r="U7" s="72"/>
      <c r="V7" s="72"/>
      <c r="W7" s="72"/>
      <c r="X7" s="72"/>
      <c r="Y7" s="72"/>
      <c r="Z7" s="72"/>
      <c r="AA7" s="72"/>
      <c r="AB7" s="72"/>
      <c r="AC7" s="72"/>
    </row>
    <row r="8" spans="1:30">
      <c r="A8" s="4" t="s">
        <v>4107</v>
      </c>
      <c r="B8" s="4">
        <v>25913</v>
      </c>
      <c r="C8" s="4"/>
      <c r="D8" s="4"/>
      <c r="E8" s="4"/>
      <c r="F8" s="4"/>
      <c r="G8" s="4"/>
      <c r="H8" s="136">
        <v>78</v>
      </c>
      <c r="I8" s="136">
        <v>238.17</v>
      </c>
      <c r="J8" s="4"/>
      <c r="K8" s="4"/>
      <c r="L8" s="4"/>
      <c r="M8" s="4" t="s">
        <v>4108</v>
      </c>
      <c r="N8" s="4"/>
      <c r="O8" s="4">
        <v>1427</v>
      </c>
      <c r="P8" s="1">
        <v>10023580</v>
      </c>
      <c r="Q8" s="71"/>
      <c r="U8" s="72"/>
      <c r="V8" s="72"/>
      <c r="W8" s="72"/>
      <c r="X8" s="72"/>
      <c r="Y8" s="72"/>
      <c r="Z8" s="72"/>
      <c r="AA8" s="72"/>
      <c r="AB8" s="72"/>
      <c r="AC8" s="72"/>
    </row>
    <row r="9" spans="1:30">
      <c r="A9" s="4" t="s">
        <v>4107</v>
      </c>
      <c r="B9" s="4">
        <v>25914</v>
      </c>
      <c r="C9" s="4"/>
      <c r="D9" s="4"/>
      <c r="E9" s="4"/>
      <c r="F9" s="4"/>
      <c r="G9" s="4"/>
      <c r="H9" s="136">
        <v>15</v>
      </c>
      <c r="I9" s="136">
        <v>189.46</v>
      </c>
      <c r="J9" s="4"/>
      <c r="K9" s="4"/>
      <c r="L9" s="4"/>
      <c r="M9" s="4" t="s">
        <v>4108</v>
      </c>
      <c r="N9" s="4"/>
      <c r="O9" s="4">
        <v>1427</v>
      </c>
      <c r="P9" s="1">
        <v>10023580</v>
      </c>
      <c r="Q9" s="71"/>
      <c r="U9" s="72"/>
      <c r="V9" s="72"/>
      <c r="W9" s="72"/>
      <c r="X9" s="72"/>
      <c r="Y9" s="72"/>
      <c r="Z9" s="72"/>
      <c r="AA9" s="72"/>
      <c r="AB9" s="72"/>
      <c r="AC9" s="72"/>
    </row>
    <row r="10" spans="1:30">
      <c r="A10" s="1" t="s">
        <v>4107</v>
      </c>
      <c r="B10" s="1">
        <v>25913</v>
      </c>
      <c r="H10" s="1">
        <v>69</v>
      </c>
      <c r="I10" s="1">
        <v>240.42</v>
      </c>
      <c r="J10" s="1"/>
      <c r="M10" s="1" t="s">
        <v>4108</v>
      </c>
      <c r="O10" s="1">
        <v>1506</v>
      </c>
      <c r="P10" s="1" t="s">
        <v>4110</v>
      </c>
      <c r="Q10" s="71"/>
      <c r="U10" s="72"/>
      <c r="V10" s="72"/>
      <c r="W10" s="72"/>
      <c r="X10" s="72"/>
      <c r="Y10" s="72"/>
      <c r="Z10" s="72"/>
      <c r="AA10" s="72"/>
      <c r="AB10" s="72"/>
      <c r="AC10" s="72"/>
    </row>
    <row r="11" spans="1:30">
      <c r="A11" s="1" t="s">
        <v>4107</v>
      </c>
      <c r="B11" s="1">
        <v>25914</v>
      </c>
      <c r="H11" s="1">
        <v>19</v>
      </c>
      <c r="I11" s="1">
        <v>191.23</v>
      </c>
      <c r="J11" s="1"/>
      <c r="M11" s="1" t="s">
        <v>4108</v>
      </c>
      <c r="O11" s="1">
        <v>1506</v>
      </c>
      <c r="P11" s="1" t="s">
        <v>4110</v>
      </c>
      <c r="Q11" s="71"/>
      <c r="U11" s="72"/>
      <c r="V11" s="72"/>
      <c r="W11" s="72"/>
      <c r="X11" s="72"/>
      <c r="Y11" s="72"/>
      <c r="Z11" s="72"/>
      <c r="AA11" s="72"/>
      <c r="AB11" s="72"/>
      <c r="AC11" s="72"/>
    </row>
    <row r="12" spans="1:30">
      <c r="A12" s="1" t="s">
        <v>4107</v>
      </c>
      <c r="B12" s="1">
        <v>32434</v>
      </c>
      <c r="H12" s="1">
        <v>8</v>
      </c>
      <c r="I12" s="1">
        <v>243.53</v>
      </c>
      <c r="J12" s="1"/>
      <c r="M12" s="1" t="s">
        <v>4108</v>
      </c>
      <c r="O12" s="1">
        <v>1506</v>
      </c>
      <c r="P12" s="1" t="s">
        <v>4110</v>
      </c>
      <c r="Q12" s="55" t="s">
        <v>3997</v>
      </c>
      <c r="U12" s="167" t="s">
        <v>4111</v>
      </c>
      <c r="V12" s="167"/>
      <c r="W12" s="167"/>
      <c r="X12" s="167"/>
      <c r="Y12" s="167"/>
      <c r="Z12" s="167"/>
      <c r="AA12" s="167"/>
      <c r="AB12" s="72">
        <v>94059900</v>
      </c>
      <c r="AC12" s="72">
        <v>32565</v>
      </c>
    </row>
    <row r="13" spans="1:30">
      <c r="A13" s="4" t="s">
        <v>4107</v>
      </c>
      <c r="B13" s="4">
        <v>25913</v>
      </c>
      <c r="C13" s="4"/>
      <c r="D13" s="4"/>
      <c r="E13" s="4"/>
      <c r="F13" s="4"/>
      <c r="G13" s="4"/>
      <c r="H13" s="4">
        <v>65</v>
      </c>
      <c r="I13" s="4">
        <v>240.42</v>
      </c>
      <c r="J13" s="4"/>
      <c r="K13" s="4"/>
      <c r="L13" s="4"/>
      <c r="M13" s="4" t="s">
        <v>4108</v>
      </c>
      <c r="N13" s="4"/>
      <c r="O13" s="4">
        <v>1505</v>
      </c>
      <c r="P13" s="1">
        <v>10023581</v>
      </c>
      <c r="Q13" s="55"/>
      <c r="U13" s="72"/>
      <c r="V13" s="72"/>
      <c r="W13" s="72"/>
      <c r="X13" s="72"/>
      <c r="Y13" s="72"/>
      <c r="Z13" s="72"/>
      <c r="AA13" s="72"/>
      <c r="AB13" s="72"/>
      <c r="AC13" s="72"/>
    </row>
    <row r="14" spans="1:30">
      <c r="A14" s="4" t="s">
        <v>4107</v>
      </c>
      <c r="B14" s="4">
        <v>25914</v>
      </c>
      <c r="C14" s="4"/>
      <c r="D14" s="4"/>
      <c r="E14" s="4"/>
      <c r="F14" s="4"/>
      <c r="G14" s="4"/>
      <c r="H14" s="4">
        <v>15</v>
      </c>
      <c r="I14" s="4">
        <v>191.23</v>
      </c>
      <c r="J14" s="4"/>
      <c r="K14" s="4"/>
      <c r="L14" s="4"/>
      <c r="M14" s="4" t="s">
        <v>4108</v>
      </c>
      <c r="N14" s="4"/>
      <c r="O14" s="4">
        <v>1505</v>
      </c>
      <c r="P14" s="1">
        <v>10023581</v>
      </c>
      <c r="Q14" s="55">
        <v>25913</v>
      </c>
      <c r="U14" s="167" t="s">
        <v>4112</v>
      </c>
      <c r="V14" s="167"/>
      <c r="W14" s="167"/>
      <c r="X14" s="167"/>
      <c r="Y14" s="167"/>
      <c r="Z14" s="167"/>
      <c r="AA14" s="167"/>
      <c r="AB14" s="72">
        <v>85395100</v>
      </c>
      <c r="AC14" s="72">
        <v>32618</v>
      </c>
    </row>
    <row r="15" spans="1:30">
      <c r="A15" s="4" t="s">
        <v>4107</v>
      </c>
      <c r="B15" s="4">
        <v>32434</v>
      </c>
      <c r="C15" s="4"/>
      <c r="D15" s="4"/>
      <c r="E15" s="4"/>
      <c r="F15" s="4"/>
      <c r="G15" s="4"/>
      <c r="H15" s="4">
        <v>5</v>
      </c>
      <c r="I15" s="4">
        <v>226.84</v>
      </c>
      <c r="J15" s="4"/>
      <c r="K15" s="4"/>
      <c r="L15" s="4"/>
      <c r="M15" s="4" t="s">
        <v>4108</v>
      </c>
      <c r="N15" s="4"/>
      <c r="O15" s="4">
        <v>1505</v>
      </c>
      <c r="P15" s="1">
        <v>10023581</v>
      </c>
      <c r="Q15" s="55"/>
      <c r="U15" s="72"/>
      <c r="V15" s="72"/>
      <c r="W15" s="72"/>
      <c r="X15" s="72"/>
      <c r="Y15" s="72"/>
      <c r="Z15" s="72"/>
      <c r="AA15" s="72"/>
      <c r="AB15" s="72"/>
      <c r="AC15" s="72"/>
    </row>
    <row r="16" spans="1:30">
      <c r="A16" s="1" t="s">
        <v>4107</v>
      </c>
      <c r="B16" s="1">
        <v>25913</v>
      </c>
      <c r="H16" s="1">
        <v>74</v>
      </c>
      <c r="I16" s="1">
        <v>277.04000000000002</v>
      </c>
      <c r="J16" s="1"/>
      <c r="M16" s="1" t="s">
        <v>4108</v>
      </c>
      <c r="O16" s="1">
        <v>1499</v>
      </c>
      <c r="P16" s="54">
        <v>10023582</v>
      </c>
      <c r="Q16" s="54">
        <v>32433</v>
      </c>
      <c r="R16" s="54"/>
      <c r="S16" s="54"/>
      <c r="T16" s="54"/>
      <c r="U16" s="54"/>
      <c r="V16" s="54"/>
      <c r="W16" s="126">
        <v>13437.5</v>
      </c>
      <c r="X16" s="127">
        <v>1</v>
      </c>
      <c r="Y16" s="128"/>
      <c r="Z16" s="54"/>
      <c r="AA16" s="54"/>
      <c r="AB16" s="54" t="s">
        <v>4113</v>
      </c>
      <c r="AC16" s="54"/>
      <c r="AD16" s="126">
        <v>382</v>
      </c>
    </row>
    <row r="17" spans="1:29">
      <c r="A17" s="1" t="s">
        <v>4107</v>
      </c>
      <c r="B17" s="1">
        <v>25914</v>
      </c>
      <c r="H17" s="1">
        <v>17</v>
      </c>
      <c r="I17" s="1">
        <v>220.37</v>
      </c>
      <c r="J17" s="1"/>
      <c r="M17" s="1" t="s">
        <v>4108</v>
      </c>
      <c r="O17" s="1">
        <v>1499</v>
      </c>
      <c r="P17" s="1">
        <v>10023582</v>
      </c>
      <c r="Q17" s="71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>
      <c r="A18" s="1" t="s">
        <v>4107</v>
      </c>
      <c r="B18" s="1">
        <v>32434</v>
      </c>
      <c r="H18" s="1">
        <v>6</v>
      </c>
      <c r="I18" s="1">
        <v>280.66000000000003</v>
      </c>
      <c r="J18" s="1"/>
      <c r="M18" s="1" t="s">
        <v>4108</v>
      </c>
      <c r="O18" s="1">
        <v>1499</v>
      </c>
      <c r="P18" s="1">
        <v>10023582</v>
      </c>
      <c r="Q18" s="71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>
      <c r="A19" s="4" t="s">
        <v>4107</v>
      </c>
      <c r="B19" s="4">
        <v>25913</v>
      </c>
      <c r="C19" s="4"/>
      <c r="D19" s="4"/>
      <c r="E19" s="4"/>
      <c r="F19" s="4"/>
      <c r="G19" s="4"/>
      <c r="H19" s="4">
        <v>73</v>
      </c>
      <c r="I19" s="4">
        <v>310.41000000000003</v>
      </c>
      <c r="J19" s="4"/>
      <c r="K19" s="4"/>
      <c r="L19" s="4"/>
      <c r="M19" s="4" t="s">
        <v>4108</v>
      </c>
      <c r="N19" s="4"/>
      <c r="O19" s="4">
        <v>1401</v>
      </c>
      <c r="P19" s="1">
        <v>10023583</v>
      </c>
      <c r="Q19" s="71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>
      <c r="A20" s="4" t="s">
        <v>4107</v>
      </c>
      <c r="B20" s="4">
        <v>25914</v>
      </c>
      <c r="C20" s="4"/>
      <c r="D20" s="4"/>
      <c r="E20" s="4"/>
      <c r="F20" s="4"/>
      <c r="G20" s="4"/>
      <c r="H20" s="4">
        <v>21</v>
      </c>
      <c r="I20" s="4">
        <v>246.92</v>
      </c>
      <c r="J20" s="4"/>
      <c r="K20" s="4"/>
      <c r="L20" s="4"/>
      <c r="M20" s="4" t="s">
        <v>4108</v>
      </c>
      <c r="N20" s="4"/>
      <c r="O20" s="4">
        <v>1401</v>
      </c>
      <c r="P20" s="1">
        <v>10023583</v>
      </c>
      <c r="Q20" s="55" t="s">
        <v>3998</v>
      </c>
      <c r="U20" s="167" t="s">
        <v>4114</v>
      </c>
      <c r="V20" s="167"/>
      <c r="W20" s="167"/>
      <c r="X20" s="167"/>
      <c r="Y20" s="167"/>
      <c r="Z20" s="167"/>
      <c r="AA20" s="167"/>
      <c r="AB20" s="72">
        <v>94059900</v>
      </c>
      <c r="AC20" s="72">
        <v>32620</v>
      </c>
    </row>
    <row r="21" spans="1:29">
      <c r="A21" s="4" t="s">
        <v>4107</v>
      </c>
      <c r="B21" s="4">
        <v>32434</v>
      </c>
      <c r="C21" s="4"/>
      <c r="D21" s="4"/>
      <c r="E21" s="4"/>
      <c r="F21" s="4"/>
      <c r="G21" s="4"/>
      <c r="H21" s="4">
        <v>4</v>
      </c>
      <c r="I21" s="4">
        <v>314.48</v>
      </c>
      <c r="J21" s="4"/>
      <c r="K21" s="4"/>
      <c r="L21" s="4"/>
      <c r="M21" s="4" t="s">
        <v>4108</v>
      </c>
      <c r="N21" s="4"/>
      <c r="O21" s="4">
        <v>1401</v>
      </c>
      <c r="P21" s="1">
        <v>10023583</v>
      </c>
      <c r="Q21" s="55">
        <v>25914</v>
      </c>
      <c r="U21" s="167" t="s">
        <v>4115</v>
      </c>
      <c r="V21" s="167"/>
      <c r="W21" s="167"/>
      <c r="X21" s="167"/>
      <c r="Y21" s="167"/>
      <c r="Z21" s="167"/>
      <c r="AA21" s="167"/>
      <c r="AB21" s="72">
        <v>94051190</v>
      </c>
      <c r="AC21" s="72">
        <v>32621</v>
      </c>
    </row>
    <row r="22" spans="1:29">
      <c r="A22" s="1" t="s">
        <v>4107</v>
      </c>
      <c r="B22" s="1">
        <v>32434</v>
      </c>
      <c r="H22" s="1">
        <v>7</v>
      </c>
      <c r="I22" s="1">
        <v>221.77</v>
      </c>
      <c r="J22" s="1"/>
      <c r="M22" s="1" t="s">
        <v>4108</v>
      </c>
      <c r="O22" s="1">
        <v>1427</v>
      </c>
      <c r="Q22" s="55" t="s">
        <v>3999</v>
      </c>
      <c r="R22" s="1" t="s">
        <v>4000</v>
      </c>
      <c r="U22" s="167" t="s">
        <v>4116</v>
      </c>
      <c r="V22" s="167"/>
      <c r="W22" s="167"/>
      <c r="X22" s="167"/>
      <c r="Y22" s="167"/>
      <c r="Z22" s="167"/>
      <c r="AA22" s="167"/>
      <c r="AB22" s="72">
        <v>94059900</v>
      </c>
      <c r="AC22" s="72">
        <v>32622</v>
      </c>
    </row>
    <row r="23" spans="1:29">
      <c r="A23" s="1" t="s">
        <v>4107</v>
      </c>
      <c r="B23" s="1">
        <v>25914</v>
      </c>
      <c r="H23" s="1">
        <v>3</v>
      </c>
      <c r="I23" s="1">
        <v>282.45999999999998</v>
      </c>
      <c r="J23" s="1"/>
      <c r="M23" s="1" t="s">
        <v>4108</v>
      </c>
      <c r="O23" s="1">
        <v>1427</v>
      </c>
      <c r="Q23" s="55">
        <v>26772</v>
      </c>
      <c r="U23" s="167" t="s">
        <v>4117</v>
      </c>
      <c r="V23" s="167"/>
      <c r="W23" s="167"/>
      <c r="X23" s="167"/>
      <c r="Y23" s="167"/>
      <c r="Z23" s="167"/>
      <c r="AA23" s="167"/>
      <c r="AB23" s="72">
        <v>85395100</v>
      </c>
      <c r="AC23" s="72">
        <v>32623</v>
      </c>
    </row>
    <row r="24" spans="1:29">
      <c r="A24" s="1" t="s">
        <v>4107</v>
      </c>
      <c r="B24" s="1">
        <v>30333</v>
      </c>
      <c r="H24" s="1">
        <v>4</v>
      </c>
      <c r="I24" s="1"/>
      <c r="J24" s="1"/>
      <c r="M24" s="12" t="s">
        <v>4118</v>
      </c>
      <c r="O24" s="1">
        <v>503</v>
      </c>
      <c r="Q24" s="1" t="s">
        <v>4001</v>
      </c>
      <c r="R24" s="1" t="s">
        <v>4002</v>
      </c>
      <c r="U24" s="167" t="s">
        <v>4119</v>
      </c>
      <c r="V24" s="167"/>
      <c r="W24" s="167"/>
      <c r="X24" s="167"/>
      <c r="Y24" s="167"/>
      <c r="Z24" s="167"/>
      <c r="AA24" s="167"/>
      <c r="AB24" s="72">
        <v>85044029</v>
      </c>
      <c r="AC24" s="72">
        <v>32624</v>
      </c>
    </row>
    <row r="25" spans="1:29">
      <c r="A25" s="1" t="s">
        <v>4107</v>
      </c>
      <c r="B25" s="4">
        <v>30334</v>
      </c>
      <c r="C25" s="4"/>
      <c r="D25" s="4"/>
      <c r="E25" s="4"/>
      <c r="F25" s="4"/>
      <c r="G25" s="4"/>
      <c r="H25" s="4">
        <v>4</v>
      </c>
      <c r="I25" s="4"/>
      <c r="J25" s="4"/>
      <c r="K25" s="4"/>
      <c r="L25" s="4"/>
      <c r="M25" s="12" t="s">
        <v>4118</v>
      </c>
      <c r="O25" s="1">
        <v>503</v>
      </c>
      <c r="Q25" s="1">
        <v>32434</v>
      </c>
      <c r="U25" s="167" t="s">
        <v>4120</v>
      </c>
      <c r="V25" s="167"/>
      <c r="W25" s="167"/>
      <c r="X25" s="167"/>
      <c r="Y25" s="167"/>
      <c r="Z25" s="167"/>
      <c r="AA25" s="167"/>
      <c r="AB25" s="72">
        <v>94051190</v>
      </c>
      <c r="AC25" s="72">
        <v>32625</v>
      </c>
    </row>
    <row r="26" spans="1:29">
      <c r="A26" s="1" t="s">
        <v>4107</v>
      </c>
      <c r="B26" s="4">
        <v>30229</v>
      </c>
      <c r="C26" s="4"/>
      <c r="D26" s="4"/>
      <c r="E26" s="4"/>
      <c r="F26" s="4"/>
      <c r="G26" s="4"/>
      <c r="H26" s="4">
        <v>1</v>
      </c>
      <c r="I26" s="4"/>
      <c r="J26" s="4"/>
      <c r="K26" s="4"/>
      <c r="L26" s="4"/>
      <c r="M26" s="12" t="s">
        <v>4118</v>
      </c>
      <c r="O26" s="1">
        <v>503</v>
      </c>
      <c r="Q26" s="1" t="s">
        <v>4003</v>
      </c>
      <c r="U26" s="167" t="s">
        <v>4121</v>
      </c>
      <c r="V26" s="167"/>
      <c r="W26" s="167"/>
      <c r="X26" s="167"/>
      <c r="Y26" s="167"/>
      <c r="Z26" s="167"/>
      <c r="AA26" s="167"/>
      <c r="AB26" s="72">
        <v>94051190</v>
      </c>
      <c r="AC26" s="72">
        <v>32626</v>
      </c>
    </row>
    <row r="27" spans="1:29">
      <c r="A27" s="1" t="s">
        <v>4107</v>
      </c>
      <c r="B27" s="1">
        <v>30230</v>
      </c>
      <c r="H27" s="1">
        <v>1</v>
      </c>
      <c r="I27" s="1"/>
      <c r="J27" s="1"/>
      <c r="M27" s="12" t="s">
        <v>4118</v>
      </c>
      <c r="O27" s="1">
        <v>503</v>
      </c>
      <c r="Q27" s="1">
        <v>26726</v>
      </c>
      <c r="U27" s="167" t="s">
        <v>4122</v>
      </c>
      <c r="V27" s="167"/>
      <c r="W27" s="167"/>
      <c r="X27" s="167"/>
      <c r="Y27" s="167"/>
      <c r="Z27" s="167"/>
      <c r="AA27" s="167"/>
      <c r="AB27" s="72">
        <v>94059900</v>
      </c>
      <c r="AC27" s="72">
        <v>32627</v>
      </c>
    </row>
    <row r="28" spans="1:29">
      <c r="A28" s="1" t="s">
        <v>4107</v>
      </c>
      <c r="B28" s="1">
        <v>30100</v>
      </c>
      <c r="H28" s="1">
        <v>1</v>
      </c>
      <c r="I28" s="1"/>
      <c r="J28" s="1"/>
      <c r="M28" s="12" t="s">
        <v>4118</v>
      </c>
      <c r="O28" s="1">
        <v>503</v>
      </c>
      <c r="Q28" s="1" t="s">
        <v>4004</v>
      </c>
      <c r="U28" s="167" t="s">
        <v>4123</v>
      </c>
      <c r="V28" s="167"/>
      <c r="W28" s="167"/>
      <c r="X28" s="167"/>
      <c r="Y28" s="167"/>
      <c r="Z28" s="167"/>
      <c r="AA28" s="167"/>
      <c r="AB28" s="72">
        <v>94059900</v>
      </c>
      <c r="AC28" s="72">
        <v>32628</v>
      </c>
    </row>
    <row r="29" spans="1:29">
      <c r="A29" s="1" t="s">
        <v>4107</v>
      </c>
      <c r="B29" s="4">
        <v>30101</v>
      </c>
      <c r="C29" s="4"/>
      <c r="D29" s="4"/>
      <c r="E29" s="4"/>
      <c r="F29" s="4"/>
      <c r="G29" s="4"/>
      <c r="H29" s="4">
        <v>1</v>
      </c>
      <c r="I29" s="4"/>
      <c r="J29" s="4"/>
      <c r="K29" s="4"/>
      <c r="L29" s="4"/>
      <c r="M29" s="12" t="s">
        <v>4118</v>
      </c>
      <c r="O29" s="1">
        <v>503</v>
      </c>
      <c r="Q29" s="1">
        <v>32500</v>
      </c>
      <c r="U29" s="167" t="s">
        <v>4124</v>
      </c>
      <c r="V29" s="167"/>
      <c r="W29" s="167"/>
      <c r="X29" s="167"/>
      <c r="Y29" s="167"/>
      <c r="Z29" s="167"/>
      <c r="AA29" s="167"/>
      <c r="AB29" s="72">
        <v>95044030</v>
      </c>
      <c r="AC29" s="72">
        <v>32629</v>
      </c>
    </row>
    <row r="30" spans="1:29">
      <c r="A30" s="1" t="s">
        <v>4107</v>
      </c>
      <c r="B30" s="4">
        <v>30022</v>
      </c>
      <c r="C30" s="4"/>
      <c r="D30" s="4"/>
      <c r="E30" s="4"/>
      <c r="F30" s="4"/>
      <c r="G30" s="4"/>
      <c r="H30" s="4">
        <v>1</v>
      </c>
      <c r="I30" s="4"/>
      <c r="J30" s="4"/>
      <c r="K30" s="4"/>
      <c r="L30" s="4"/>
      <c r="M30" s="12" t="s">
        <v>4118</v>
      </c>
      <c r="O30" s="1">
        <v>503</v>
      </c>
      <c r="Q30" s="55" t="s">
        <v>4006</v>
      </c>
    </row>
    <row r="31" spans="1:29">
      <c r="A31" s="1" t="s">
        <v>4107</v>
      </c>
      <c r="B31" s="1">
        <v>30023</v>
      </c>
      <c r="H31" s="1">
        <v>1</v>
      </c>
      <c r="I31" s="1"/>
      <c r="J31" s="1"/>
      <c r="M31" s="12" t="s">
        <v>4118</v>
      </c>
      <c r="O31" s="1">
        <v>503</v>
      </c>
      <c r="Q31" s="71"/>
    </row>
    <row r="32" spans="1:29">
      <c r="A32" s="1" t="s">
        <v>4107</v>
      </c>
      <c r="B32" s="1">
        <v>20424</v>
      </c>
      <c r="H32" s="1">
        <v>1</v>
      </c>
      <c r="I32" s="1"/>
      <c r="J32" s="1"/>
      <c r="M32" s="12" t="s">
        <v>4118</v>
      </c>
      <c r="O32" s="1">
        <v>503</v>
      </c>
      <c r="Q32" s="55" t="s">
        <v>4007</v>
      </c>
    </row>
    <row r="33" spans="1:18">
      <c r="A33" s="1" t="s">
        <v>4107</v>
      </c>
      <c r="B33" s="4">
        <v>25789</v>
      </c>
      <c r="C33" s="4"/>
      <c r="D33" s="4"/>
      <c r="E33" s="4"/>
      <c r="F33" s="4"/>
      <c r="G33" s="4"/>
      <c r="H33" s="4">
        <v>2</v>
      </c>
      <c r="I33" s="4"/>
      <c r="J33" s="4"/>
      <c r="K33" s="4"/>
      <c r="L33" s="4"/>
      <c r="M33" s="12" t="s">
        <v>4118</v>
      </c>
      <c r="O33" s="1">
        <v>503</v>
      </c>
      <c r="Q33" s="55">
        <v>25992</v>
      </c>
      <c r="R33" s="55">
        <v>25992</v>
      </c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Q34" s="55" t="s">
        <v>4008</v>
      </c>
      <c r="R34" s="55">
        <v>26706</v>
      </c>
    </row>
    <row r="35" spans="1:18">
      <c r="H35" s="1"/>
      <c r="I35" s="1"/>
      <c r="J35" s="1"/>
      <c r="Q35" s="55">
        <v>26706</v>
      </c>
    </row>
    <row r="36" spans="1:18">
      <c r="H36" s="1"/>
      <c r="I36" s="1"/>
      <c r="J36" s="1"/>
    </row>
    <row r="37" spans="1:18">
      <c r="H37" s="1"/>
      <c r="I37" s="1"/>
      <c r="J37" s="1"/>
      <c r="Q37" s="1" t="s">
        <v>4009</v>
      </c>
    </row>
    <row r="38" spans="1:18">
      <c r="H38" s="1"/>
      <c r="I38" s="1"/>
      <c r="J38" s="1"/>
    </row>
    <row r="39" spans="1:18">
      <c r="H39" s="1"/>
      <c r="I39" s="1"/>
      <c r="J39" s="1"/>
      <c r="Q39" s="1" t="s">
        <v>23</v>
      </c>
    </row>
    <row r="40" spans="1:18">
      <c r="H40" s="1"/>
      <c r="I40" s="1"/>
      <c r="J40" s="1"/>
      <c r="Q40" s="1">
        <v>20102</v>
      </c>
    </row>
    <row r="41" spans="1:18">
      <c r="H41" s="1"/>
      <c r="I41" s="1"/>
      <c r="J41" s="1"/>
    </row>
    <row r="42" spans="1:18">
      <c r="H42" s="1"/>
      <c r="I42" s="1"/>
      <c r="J42" s="1"/>
      <c r="Q42" s="1" t="s">
        <v>4010</v>
      </c>
    </row>
    <row r="43" spans="1:18">
      <c r="H43" s="1"/>
      <c r="I43" s="1"/>
      <c r="J43" s="1"/>
      <c r="Q43" s="1">
        <v>32432</v>
      </c>
    </row>
    <row r="44" spans="1:18">
      <c r="H44" s="1"/>
      <c r="I44" s="1"/>
      <c r="J44" s="1"/>
    </row>
    <row r="45" spans="1:18">
      <c r="H45" s="1"/>
      <c r="I45" s="1"/>
      <c r="J45" s="1"/>
      <c r="Q45" s="1" t="s">
        <v>4011</v>
      </c>
    </row>
    <row r="46" spans="1:18">
      <c r="H46" s="1"/>
      <c r="I46" s="1"/>
      <c r="J46" s="1"/>
      <c r="Q46" s="1">
        <v>32433</v>
      </c>
    </row>
    <row r="47" spans="1:18">
      <c r="H47" s="1"/>
      <c r="I47" s="1"/>
      <c r="J47" s="1"/>
    </row>
    <row r="48" spans="1:18">
      <c r="H48" s="1"/>
      <c r="I48" s="1"/>
      <c r="J48" s="1"/>
      <c r="Q48" s="1" t="s">
        <v>48</v>
      </c>
    </row>
    <row r="49" spans="8:17">
      <c r="H49" s="1"/>
      <c r="I49" s="1"/>
      <c r="J49" s="1"/>
      <c r="Q49" s="1">
        <v>20103</v>
      </c>
    </row>
    <row r="50" spans="8:17">
      <c r="H50" s="1"/>
      <c r="I50" s="1"/>
      <c r="J50" s="1"/>
    </row>
    <row r="51" spans="8:17">
      <c r="H51" s="1"/>
      <c r="I51" s="1"/>
      <c r="J51" s="1"/>
      <c r="Q51" s="1" t="s">
        <v>84</v>
      </c>
    </row>
    <row r="52" spans="8:17">
      <c r="H52" s="1"/>
      <c r="I52" s="1"/>
      <c r="J52" s="1"/>
      <c r="Q52" s="1">
        <v>20029</v>
      </c>
    </row>
    <row r="53" spans="8:17">
      <c r="H53" s="1"/>
      <c r="I53" s="1"/>
      <c r="J53" s="1"/>
    </row>
    <row r="54" spans="8:17">
      <c r="H54" s="1"/>
      <c r="I54" s="1"/>
      <c r="J54" s="1"/>
      <c r="Q54" s="1" t="s">
        <v>4013</v>
      </c>
    </row>
    <row r="55" spans="8:17">
      <c r="H55" s="1"/>
      <c r="I55" s="1"/>
      <c r="J55" s="1"/>
      <c r="Q55" s="1">
        <v>30389</v>
      </c>
    </row>
    <row r="56" spans="8:17">
      <c r="H56" s="1"/>
      <c r="I56" s="1"/>
      <c r="J56" s="1"/>
      <c r="Q56" s="1" t="s">
        <v>4014</v>
      </c>
    </row>
    <row r="57" spans="8:17">
      <c r="H57" s="1"/>
      <c r="I57" s="1"/>
      <c r="J57" s="1"/>
      <c r="Q57" s="1">
        <v>32441</v>
      </c>
    </row>
    <row r="58" spans="8:17">
      <c r="H58" s="1"/>
      <c r="I58" s="1"/>
      <c r="J58" s="1"/>
    </row>
    <row r="59" spans="8:17">
      <c r="H59" s="1"/>
      <c r="I59" s="1"/>
      <c r="J59" s="1"/>
      <c r="Q59" s="1" t="s">
        <v>4015</v>
      </c>
    </row>
    <row r="60" spans="8:17">
      <c r="H60" s="1"/>
      <c r="I60" s="1"/>
      <c r="J60" s="1"/>
      <c r="Q60" s="1">
        <v>24755</v>
      </c>
    </row>
    <row r="61" spans="8:17">
      <c r="H61" s="1"/>
      <c r="I61" s="1"/>
      <c r="J61" s="1"/>
    </row>
    <row r="62" spans="8:17">
      <c r="Q62" s="1" t="s">
        <v>4016</v>
      </c>
    </row>
    <row r="63" spans="8:17">
      <c r="Q63" s="1">
        <v>32367</v>
      </c>
    </row>
  </sheetData>
  <autoFilter ref="O1:R43" xr:uid="{D8027675-09E7-4B91-A7B7-ADD950BC704C}"/>
  <mergeCells count="14">
    <mergeCell ref="U27:AA27"/>
    <mergeCell ref="U28:AA28"/>
    <mergeCell ref="U29:AA29"/>
    <mergeCell ref="U21:AA21"/>
    <mergeCell ref="U22:AA22"/>
    <mergeCell ref="U23:AA23"/>
    <mergeCell ref="U24:AA24"/>
    <mergeCell ref="U25:AA25"/>
    <mergeCell ref="U26:AA26"/>
    <mergeCell ref="U20:AA20"/>
    <mergeCell ref="U1:AA1"/>
    <mergeCell ref="U2:AA2"/>
    <mergeCell ref="U12:AA12"/>
    <mergeCell ref="U14:AA14"/>
  </mergeCells>
  <phoneticPr fontId="36" type="noConversion"/>
  <conditionalFormatting sqref="B1 B45:B50 B58:B1048576">
    <cfRule type="cellIs" dxfId="315" priority="3" operator="equal">
      <formula>25992</formula>
    </cfRule>
    <cfRule type="cellIs" dxfId="314" priority="4" operator="equal">
      <formula>20029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7B3F-3F60-4317-B236-91C79E098B18}">
  <sheetPr codeName="Planilha8" filterMode="1"/>
  <dimension ref="B1:Q66"/>
  <sheetViews>
    <sheetView showGridLines="0" zoomScaleNormal="100" workbookViewId="0">
      <pane xSplit="5" ySplit="3" topLeftCell="N4" activePane="bottomRight" state="frozen"/>
      <selection pane="topRight" activeCell="F1" sqref="F1"/>
      <selection pane="bottomLeft" activeCell="A4" sqref="A4"/>
      <selection pane="bottomRight" activeCell="B3" sqref="B3:Q66"/>
    </sheetView>
  </sheetViews>
  <sheetFormatPr defaultColWidth="8.1796875" defaultRowHeight="14.5"/>
  <cols>
    <col min="1" max="1" width="8.1796875" style="1"/>
    <col min="2" max="2" width="17.26953125" style="73" bestFit="1" customWidth="1"/>
    <col min="3" max="3" width="25.81640625" style="73" bestFit="1" customWidth="1"/>
    <col min="4" max="4" width="16.453125" style="73" bestFit="1" customWidth="1"/>
    <col min="5" max="5" width="18.7265625" style="1" bestFit="1" customWidth="1"/>
    <col min="6" max="6" width="22.7265625" style="1" bestFit="1" customWidth="1"/>
    <col min="7" max="7" width="10.453125" style="1" bestFit="1" customWidth="1"/>
    <col min="8" max="8" width="8" style="1" bestFit="1" customWidth="1"/>
    <col min="9" max="9" width="14" style="1" bestFit="1" customWidth="1"/>
    <col min="10" max="10" width="16.1796875" style="1" bestFit="1" customWidth="1"/>
    <col min="11" max="11" width="16.453125" style="1" bestFit="1" customWidth="1"/>
    <col min="12" max="12" width="34.453125" style="1" bestFit="1" customWidth="1"/>
    <col min="13" max="13" width="32.26953125" style="1" bestFit="1" customWidth="1"/>
    <col min="14" max="14" width="19.7265625" style="1" bestFit="1" customWidth="1"/>
    <col min="15" max="15" width="19.1796875" style="1" bestFit="1" customWidth="1"/>
    <col min="16" max="16" width="26.81640625" style="1" bestFit="1" customWidth="1"/>
    <col min="17" max="17" width="46.1796875" style="1" bestFit="1" customWidth="1"/>
    <col min="18" max="16384" width="8.1796875" style="1"/>
  </cols>
  <sheetData>
    <row r="1" spans="2:17">
      <c r="G1" s="74"/>
    </row>
    <row r="2" spans="2:17">
      <c r="B2" s="169" t="s">
        <v>4029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2:17">
      <c r="B3" s="84" t="s">
        <v>4030</v>
      </c>
      <c r="C3" s="84" t="s">
        <v>4031</v>
      </c>
      <c r="D3" s="84" t="s">
        <v>4032</v>
      </c>
      <c r="E3" s="84" t="s">
        <v>2</v>
      </c>
      <c r="F3" s="84" t="s">
        <v>9</v>
      </c>
      <c r="G3" s="84" t="s">
        <v>1</v>
      </c>
      <c r="H3" s="84" t="s">
        <v>4033</v>
      </c>
      <c r="I3" s="84" t="s">
        <v>4034</v>
      </c>
      <c r="J3" s="77" t="s">
        <v>4035</v>
      </c>
      <c r="K3" s="77" t="s">
        <v>4036</v>
      </c>
      <c r="L3" s="77" t="s">
        <v>4037</v>
      </c>
      <c r="M3" s="77" t="s">
        <v>4038</v>
      </c>
      <c r="N3" s="78" t="s">
        <v>4039</v>
      </c>
      <c r="O3" s="78" t="s">
        <v>4040</v>
      </c>
      <c r="P3" s="78" t="s">
        <v>4041</v>
      </c>
      <c r="Q3" s="78" t="s">
        <v>4042</v>
      </c>
    </row>
    <row r="4" spans="2:17" hidden="1">
      <c r="B4" s="79">
        <f>_xlfn.XLOOKUP(E4,[1]Consolidado!$A:$A,[1]Consolidado!$D:$D)</f>
        <v>45687</v>
      </c>
      <c r="C4" s="12" t="str">
        <f t="shared" ref="C4:C34" ca="1" si="0">IF(I4="TICKET CONCLUÍDO",
    "Concluído",
    IF(B4 &lt; TODAY(),
        "Prazo estourado - " &amp; TODAY()-B4 &amp; " dias atrás",
        IF(TODAY()+30 &lt; B4,
            "No prazo - faltam " &amp; B4-TODAY() &amp; " dias",
            IF(AND(B4-TODAY()&lt;=29, B4-TODAY()&gt;7),
                "Solicitar dados - faltam " &amp; B4-TODAY() &amp; " dias",
                IF(B4-TODAY()&lt;=7,
                    "Resolicitar - faltam " &amp; B4-TODAY() &amp; " dias",
                    "Verificar")
            )
        )
    )
)</f>
        <v>Concluído</v>
      </c>
      <c r="D4" s="79">
        <f>_xlfn.XLOOKUP(E4,[1]Consolidado!$A:$A,[1]Consolidado!$AN:$AN)</f>
        <v>0</v>
      </c>
      <c r="E4" s="73" t="s">
        <v>35</v>
      </c>
      <c r="F4" s="73">
        <f>_xlfn.XLOOKUP(E4,'SOLICITAÇÃO DE PAGAMENTO'!C:C,'SOLICITAÇÃO DE PAGAMENTO'!M:M)</f>
        <v>602883</v>
      </c>
      <c r="G4" s="73">
        <f>_xlfn.XLOOKUP(E4,'SOLICITAÇÃO DE PAGAMENTO'!C:C,'SOLICITAÇÃO DE PAGAMENTO'!B:B)</f>
        <v>1440</v>
      </c>
      <c r="H4" s="73" t="str">
        <f>_xlfn.XLOOKUP(G4,'SOLICITAÇÃO DE PAGAMENTO'!B:B,'SOLICITAÇÃO DE PAGAMENTO'!E:E)</f>
        <v>ANDRE</v>
      </c>
      <c r="I4" s="73" t="str">
        <f>IF(AND(L4="RESPONSABILIDADE CSC",P4="RESPONSABILIDADE CSC"),"TICKET CONCLUÍDO", "PENDENTE")</f>
        <v>TICKET CONCLUÍDO</v>
      </c>
      <c r="J4" s="73">
        <v>1118416</v>
      </c>
      <c r="K4" s="79">
        <v>45691</v>
      </c>
      <c r="L4" s="73" t="s">
        <v>4043</v>
      </c>
      <c r="M4" s="73" t="s">
        <v>4044</v>
      </c>
      <c r="N4" s="73">
        <v>1118394</v>
      </c>
      <c r="O4" s="79">
        <v>45691</v>
      </c>
      <c r="P4" s="73" t="s">
        <v>4043</v>
      </c>
      <c r="Q4" s="73" t="s">
        <v>4044</v>
      </c>
    </row>
    <row r="5" spans="2:17" hidden="1">
      <c r="B5" s="79">
        <f>_xlfn.XLOOKUP(E5,[1]Consolidado!$A:$A,[1]Consolidado!$D:$D)</f>
        <v>45670</v>
      </c>
      <c r="C5" s="12" t="str">
        <f t="shared" ca="1" si="0"/>
        <v>Concluído</v>
      </c>
      <c r="D5" s="79">
        <f>_xlfn.XLOOKUP(E5,[1]Consolidado!$A:$A,[1]Consolidado!$AN:$AN)</f>
        <v>0</v>
      </c>
      <c r="E5" s="73" t="s">
        <v>41</v>
      </c>
      <c r="F5" s="73">
        <f>_xlfn.XLOOKUP(E5,'SOLICITAÇÃO DE PAGAMENTO'!C:C,'SOLICITAÇÃO DE PAGAMENTO'!M:M)</f>
        <v>603708</v>
      </c>
      <c r="G5" s="73">
        <v>1479</v>
      </c>
      <c r="H5" s="73" t="str">
        <f>_xlfn.XLOOKUP(G5,'SOLICITAÇÃO DE PAGAMENTO'!B:B,'SOLICITAÇÃO DE PAGAMENTO'!E:E)</f>
        <v>JORDANA</v>
      </c>
      <c r="I5" s="73" t="s">
        <v>4045</v>
      </c>
      <c r="J5" s="73"/>
      <c r="K5" s="73"/>
      <c r="L5" s="73" t="s">
        <v>4046</v>
      </c>
      <c r="M5" s="73"/>
      <c r="N5" s="73">
        <v>1118352</v>
      </c>
      <c r="O5" s="79">
        <v>45691</v>
      </c>
      <c r="P5" s="73" t="s">
        <v>4043</v>
      </c>
      <c r="Q5" s="73"/>
    </row>
    <row r="6" spans="2:17" hidden="1">
      <c r="B6" s="79">
        <f>_xlfn.XLOOKUP(E6,[1]Consolidado!$A:$A,[1]Consolidado!$D:$D)</f>
        <v>45688</v>
      </c>
      <c r="C6" s="12" t="str">
        <f t="shared" ca="1" si="0"/>
        <v>Concluído</v>
      </c>
      <c r="D6" s="79">
        <f>_xlfn.XLOOKUP(E6,[1]Consolidado!$A:$A,[1]Consolidado!$AN:$AN)</f>
        <v>0</v>
      </c>
      <c r="E6" s="73" t="s">
        <v>38</v>
      </c>
      <c r="F6" s="73">
        <f>_xlfn.XLOOKUP(E6,'SOLICITAÇÃO DE PAGAMENTO'!C:C,'SOLICITAÇÃO DE PAGAMENTO'!M:M)</f>
        <v>603682</v>
      </c>
      <c r="G6" s="73">
        <v>1461</v>
      </c>
      <c r="H6" s="73" t="str">
        <f>_xlfn.XLOOKUP(G6,'SOLICITAÇÃO DE PAGAMENTO'!B:B,'SOLICITAÇÃO DE PAGAMENTO'!E:E)</f>
        <v>HENRIQUE</v>
      </c>
      <c r="I6" s="73" t="str">
        <f t="shared" ref="I6:I26" si="1">IF(AND(L6="RESPONSABILIDADE CSC",P6="RESPONSABILIDADE CSC"),"TICKET CONCLUÍDO", "PENDENTE")</f>
        <v>TICKET CONCLUÍDO</v>
      </c>
      <c r="J6" s="73">
        <v>1118464</v>
      </c>
      <c r="K6" s="79">
        <v>45691</v>
      </c>
      <c r="L6" s="73" t="s">
        <v>4043</v>
      </c>
      <c r="M6" s="73"/>
      <c r="N6" s="73">
        <v>1288763</v>
      </c>
      <c r="O6" s="79">
        <v>45716</v>
      </c>
      <c r="P6" s="73" t="s">
        <v>4043</v>
      </c>
      <c r="Q6" s="73"/>
    </row>
    <row r="7" spans="2:17" hidden="1">
      <c r="B7" s="79">
        <f>_xlfn.XLOOKUP(E7,[1]Consolidado!$A:$A,[1]Consolidado!$D:$D)</f>
        <v>45684</v>
      </c>
      <c r="C7" s="12" t="str">
        <f t="shared" ca="1" si="0"/>
        <v>Concluído</v>
      </c>
      <c r="D7" s="79">
        <f>_xlfn.XLOOKUP(E7,[1]Consolidado!$A:$A,[1]Consolidado!$AN:$AN)</f>
        <v>0</v>
      </c>
      <c r="E7" s="73" t="s">
        <v>20</v>
      </c>
      <c r="F7" s="73">
        <f>_xlfn.XLOOKUP(E7,'SOLICITAÇÃO DE PAGAMENTO'!C:C,'SOLICITAÇÃO DE PAGAMENTO'!M:M)</f>
        <v>603700</v>
      </c>
      <c r="G7" s="73">
        <f>_xlfn.XLOOKUP(E7,'SOLICITAÇÃO DE PAGAMENTO'!C:C,'SOLICITAÇÃO DE PAGAMENTO'!B:B)</f>
        <v>1484</v>
      </c>
      <c r="H7" s="73" t="str">
        <f>_xlfn.XLOOKUP(G7,'SOLICITAÇÃO DE PAGAMENTO'!B:B,'SOLICITAÇÃO DE PAGAMENTO'!E:E)</f>
        <v>JORDANA</v>
      </c>
      <c r="I7" s="73" t="str">
        <f t="shared" si="1"/>
        <v>TICKET CONCLUÍDO</v>
      </c>
      <c r="J7" s="73">
        <v>1118329</v>
      </c>
      <c r="K7" s="79">
        <v>45691</v>
      </c>
      <c r="L7" s="73" t="s">
        <v>4043</v>
      </c>
      <c r="M7" s="73"/>
      <c r="N7" s="73" t="s">
        <v>4047</v>
      </c>
      <c r="O7" s="79">
        <v>45845</v>
      </c>
      <c r="P7" s="73" t="s">
        <v>4043</v>
      </c>
      <c r="Q7" s="73"/>
    </row>
    <row r="8" spans="2:17" hidden="1">
      <c r="B8" s="79">
        <f>_xlfn.XLOOKUP(E8,[1]Consolidado!$A:$A,[1]Consolidado!$D:$D)</f>
        <v>45701</v>
      </c>
      <c r="C8" s="12" t="str">
        <f t="shared" ca="1" si="0"/>
        <v>Concluído</v>
      </c>
      <c r="D8" s="79">
        <f>_xlfn.XLOOKUP(E8,[1]Consolidado!$A:$A,[1]Consolidado!$AN:$AN)</f>
        <v>0</v>
      </c>
      <c r="E8" s="73" t="s">
        <v>31</v>
      </c>
      <c r="F8" s="73">
        <f>_xlfn.XLOOKUP(E8,'SOLICITAÇÃO DE PAGAMENTO'!C:C,'SOLICITAÇÃO DE PAGAMENTO'!M:M)</f>
        <v>603125</v>
      </c>
      <c r="G8" s="73">
        <f>_xlfn.XLOOKUP(E8,'SOLICITAÇÃO DE PAGAMENTO'!C:C,'SOLICITAÇÃO DE PAGAMENTO'!B:B)</f>
        <v>1372</v>
      </c>
      <c r="H8" s="73" t="str">
        <f>_xlfn.XLOOKUP(G8,'SOLICITAÇÃO DE PAGAMENTO'!B:B,'SOLICITAÇÃO DE PAGAMENTO'!E:E)</f>
        <v>JORDANA</v>
      </c>
      <c r="I8" s="73" t="str">
        <f t="shared" si="1"/>
        <v>TICKET CONCLUÍDO</v>
      </c>
      <c r="J8" s="73">
        <v>1338630</v>
      </c>
      <c r="K8" s="79">
        <v>45726</v>
      </c>
      <c r="L8" s="73" t="s">
        <v>4043</v>
      </c>
      <c r="M8" s="73"/>
      <c r="N8" s="73">
        <v>1338590</v>
      </c>
      <c r="O8" s="79">
        <v>45726</v>
      </c>
      <c r="P8" s="73" t="s">
        <v>4043</v>
      </c>
      <c r="Q8" s="73"/>
    </row>
    <row r="9" spans="2:17" hidden="1">
      <c r="B9" s="79">
        <f>_xlfn.XLOOKUP(E9,[1]Consolidado!$A:$A,[1]Consolidado!$D:$D)</f>
        <v>45719</v>
      </c>
      <c r="C9" s="12" t="str">
        <f t="shared" ca="1" si="0"/>
        <v>Concluído</v>
      </c>
      <c r="D9" s="79">
        <f>_xlfn.XLOOKUP(E9,[1]Consolidado!$A:$A,[1]Consolidado!$AN:$AN)</f>
        <v>0</v>
      </c>
      <c r="E9" s="73" t="s">
        <v>33</v>
      </c>
      <c r="F9" s="73">
        <f>_xlfn.XLOOKUP(E9,'SOLICITAÇÃO DE PAGAMENTO'!C:C,'SOLICITAÇÃO DE PAGAMENTO'!M:M)</f>
        <v>603254</v>
      </c>
      <c r="G9" s="73">
        <f>_xlfn.XLOOKUP(E9,'SOLICITAÇÃO DE PAGAMENTO'!C:C,'SOLICITAÇÃO DE PAGAMENTO'!B:B)</f>
        <v>1432</v>
      </c>
      <c r="H9" s="73" t="str">
        <f>_xlfn.XLOOKUP(G9,'SOLICITAÇÃO DE PAGAMENTO'!B:B,'SOLICITAÇÃO DE PAGAMENTO'!E:E)</f>
        <v>JORDANA</v>
      </c>
      <c r="I9" s="73" t="str">
        <f t="shared" si="1"/>
        <v>TICKET CONCLUÍDO</v>
      </c>
      <c r="J9" s="73">
        <v>1338879</v>
      </c>
      <c r="K9" s="79">
        <v>45726</v>
      </c>
      <c r="L9" s="80" t="s">
        <v>4043</v>
      </c>
      <c r="M9" s="80"/>
      <c r="N9" s="73">
        <v>1338858</v>
      </c>
      <c r="O9" s="79">
        <v>45726</v>
      </c>
      <c r="P9" s="73" t="s">
        <v>4043</v>
      </c>
      <c r="Q9" s="73"/>
    </row>
    <row r="10" spans="2:17" hidden="1">
      <c r="B10" s="79">
        <f>_xlfn.XLOOKUP(E10,[1]Consolidado!$A:$A,[1]Consolidado!$D:$D)</f>
        <v>45726</v>
      </c>
      <c r="C10" s="12" t="str">
        <f t="shared" ca="1" si="0"/>
        <v>Concluído</v>
      </c>
      <c r="D10" s="79">
        <f>_xlfn.XLOOKUP(E10,[1]Consolidado!$A:$A,[1]Consolidado!$AN:$AN)</f>
        <v>0</v>
      </c>
      <c r="E10" s="73" t="s">
        <v>198</v>
      </c>
      <c r="F10" s="73">
        <v>603999</v>
      </c>
      <c r="G10" s="73">
        <v>1481</v>
      </c>
      <c r="H10" s="73" t="str">
        <f>_xlfn.XLOOKUP(G10,'SOLICITAÇÃO DE PAGAMENTO'!B:B,'SOLICITAÇÃO DE PAGAMENTO'!E:E)</f>
        <v>JORDANA</v>
      </c>
      <c r="I10" s="73" t="str">
        <f t="shared" si="1"/>
        <v>TICKET CONCLUÍDO</v>
      </c>
      <c r="J10" s="73">
        <v>1381149</v>
      </c>
      <c r="K10" s="73"/>
      <c r="L10" s="73" t="s">
        <v>4043</v>
      </c>
      <c r="M10" s="73" t="s">
        <v>4048</v>
      </c>
      <c r="N10" s="73">
        <v>1381113</v>
      </c>
      <c r="O10" s="79"/>
      <c r="P10" s="73" t="s">
        <v>4043</v>
      </c>
      <c r="Q10" s="73"/>
    </row>
    <row r="11" spans="2:17" hidden="1">
      <c r="B11" s="79">
        <f>_xlfn.XLOOKUP(E11,[1]Consolidado!$A:$A,[1]Consolidado!$D:$D)</f>
        <v>45763</v>
      </c>
      <c r="C11" s="12" t="str">
        <f t="shared" ca="1" si="0"/>
        <v>Concluído</v>
      </c>
      <c r="D11" s="79">
        <f>_xlfn.XLOOKUP(E11,[1]Consolidado!$A:$A,[1]Consolidado!$AN:$AN)</f>
        <v>0</v>
      </c>
      <c r="E11" s="73" t="s">
        <v>175</v>
      </c>
      <c r="F11" s="73">
        <f>_xlfn.XLOOKUP(E11,'SOLICITAÇÃO DE PAGAMENTO'!C:C,'SOLICITAÇÃO DE PAGAMENTO'!M:M)</f>
        <v>603787</v>
      </c>
      <c r="G11" s="73">
        <f>_xlfn.XLOOKUP(E11,'SOLICITAÇÃO DE PAGAMENTO'!C:C,'SOLICITAÇÃO DE PAGAMENTO'!B:B)</f>
        <v>1446</v>
      </c>
      <c r="H11" s="73" t="str">
        <f>_xlfn.XLOOKUP(G11,'SOLICITAÇÃO DE PAGAMENTO'!B:B,'SOLICITAÇÃO DE PAGAMENTO'!E:E)</f>
        <v>HENRIQUE</v>
      </c>
      <c r="I11" s="73" t="str">
        <f t="shared" si="1"/>
        <v>TICKET CONCLUÍDO</v>
      </c>
      <c r="J11" s="73">
        <v>1664569</v>
      </c>
      <c r="K11" s="79">
        <v>45777</v>
      </c>
      <c r="L11" s="73" t="s">
        <v>4043</v>
      </c>
      <c r="M11" s="73" t="s">
        <v>4044</v>
      </c>
      <c r="N11" s="73">
        <v>1664554</v>
      </c>
      <c r="O11" s="79">
        <v>45777</v>
      </c>
      <c r="P11" s="73" t="s">
        <v>4043</v>
      </c>
      <c r="Q11" s="73"/>
    </row>
    <row r="12" spans="2:17" hidden="1">
      <c r="B12" s="79">
        <f>_xlfn.XLOOKUP(E12,[1]Consolidado!$A:$A,[1]Consolidado!$D:$D)</f>
        <v>45761</v>
      </c>
      <c r="C12" s="12" t="str">
        <f t="shared" ca="1" si="0"/>
        <v>Concluído</v>
      </c>
      <c r="D12" s="79">
        <f>_xlfn.XLOOKUP(E12,[1]Consolidado!$A:$A,[1]Consolidado!$AN:$AN)</f>
        <v>0</v>
      </c>
      <c r="E12" s="81" t="s">
        <v>169</v>
      </c>
      <c r="F12" s="73">
        <f>_xlfn.XLOOKUP(E12,'SOLICITAÇÃO DE PAGAMENTO'!C:C,'SOLICITAÇÃO DE PAGAMENTO'!M:M)</f>
        <v>603265</v>
      </c>
      <c r="G12" s="73">
        <f>_xlfn.XLOOKUP(E12,'SOLICITAÇÃO DE PAGAMENTO'!C:C,'SOLICITAÇÃO DE PAGAMENTO'!B:B)</f>
        <v>1381</v>
      </c>
      <c r="H12" s="73" t="str">
        <f>_xlfn.XLOOKUP(G12,'SOLICITAÇÃO DE PAGAMENTO'!B:B,'SOLICITAÇÃO DE PAGAMENTO'!E:E)</f>
        <v>ANDRE</v>
      </c>
      <c r="I12" s="73" t="s">
        <v>4045</v>
      </c>
      <c r="J12" s="73"/>
      <c r="K12" s="73"/>
      <c r="L12" s="73" t="s">
        <v>4049</v>
      </c>
      <c r="M12" s="73"/>
      <c r="N12" s="73">
        <v>1721945</v>
      </c>
      <c r="O12" s="79">
        <v>45785</v>
      </c>
      <c r="P12" s="79" t="str">
        <f>IF(N12="","AGUARDANDO DADOS","RESPONSABILIDADE CSC")</f>
        <v>RESPONSABILIDADE CSC</v>
      </c>
      <c r="Q12" s="79"/>
    </row>
    <row r="13" spans="2:17" hidden="1">
      <c r="B13" s="79">
        <f>_xlfn.XLOOKUP(E13,[1]Consolidado!$A:$A,[1]Consolidado!$D:$D)</f>
        <v>45860</v>
      </c>
      <c r="C13" s="12" t="str">
        <f t="shared" ca="1" si="0"/>
        <v>Concluído</v>
      </c>
      <c r="D13" s="79">
        <f>_xlfn.XLOOKUP(E13,[1]Consolidado!$A:$A,[1]Consolidado!$AN:$AN)</f>
        <v>0</v>
      </c>
      <c r="E13" s="73" t="s">
        <v>40</v>
      </c>
      <c r="F13" s="73">
        <f>_xlfn.XLOOKUP(E13,'SOLICITAÇÃO DE PAGAMENTO'!C:C,'SOLICITAÇÃO DE PAGAMENTO'!M:M)</f>
        <v>604010</v>
      </c>
      <c r="G13" s="73">
        <f>_xlfn.XLOOKUP(E13,'SOLICITAÇÃO DE PAGAMENTO'!C:C,'SOLICITAÇÃO DE PAGAMENTO'!B:B)</f>
        <v>1464</v>
      </c>
      <c r="H13" s="73" t="str">
        <f>_xlfn.XLOOKUP(G13,'SOLICITAÇÃO DE PAGAMENTO'!B:B,'SOLICITAÇÃO DE PAGAMENTO'!E:E)</f>
        <v>ANDRE</v>
      </c>
      <c r="I13" s="73" t="str">
        <f t="shared" si="1"/>
        <v>TICKET CONCLUÍDO</v>
      </c>
      <c r="J13" s="73">
        <v>1566305</v>
      </c>
      <c r="K13" s="79">
        <v>45761</v>
      </c>
      <c r="L13" s="73" t="s">
        <v>4043</v>
      </c>
      <c r="M13" s="73"/>
      <c r="N13" s="73">
        <v>1565928</v>
      </c>
      <c r="O13" s="79">
        <v>45761</v>
      </c>
      <c r="P13" s="73" t="s">
        <v>4043</v>
      </c>
      <c r="Q13" s="73"/>
    </row>
    <row r="14" spans="2:17" hidden="1">
      <c r="B14" s="79">
        <f>_xlfn.XLOOKUP(E14,[1]Consolidado!$A:$A,[1]Consolidado!$D:$D)</f>
        <v>45797</v>
      </c>
      <c r="C14" s="12" t="str">
        <f t="shared" ca="1" si="0"/>
        <v>Concluído</v>
      </c>
      <c r="D14" s="79">
        <f>_xlfn.XLOOKUP(E14,[1]Consolidado!$A:$A,[1]Consolidado!$AN:$AN)</f>
        <v>0</v>
      </c>
      <c r="E14" s="81" t="s">
        <v>209</v>
      </c>
      <c r="F14" s="73">
        <v>605289</v>
      </c>
      <c r="G14" s="73">
        <v>845</v>
      </c>
      <c r="H14" s="73" t="str">
        <f>_xlfn.XLOOKUP(G14,'SOLICITAÇÃO DE PAGAMENTO'!B:B,'SOLICITAÇÃO DE PAGAMENTO'!E:E)</f>
        <v>ANDRE</v>
      </c>
      <c r="I14" s="73" t="str">
        <f t="shared" si="1"/>
        <v>TICKET CONCLUÍDO</v>
      </c>
      <c r="J14" s="73"/>
      <c r="K14" s="73"/>
      <c r="L14" s="73" t="s">
        <v>4043</v>
      </c>
      <c r="M14" s="73"/>
      <c r="N14" s="73"/>
      <c r="O14" s="79"/>
      <c r="P14" s="73" t="s">
        <v>4043</v>
      </c>
      <c r="Q14" s="73"/>
    </row>
    <row r="15" spans="2:17" hidden="1">
      <c r="B15" s="79">
        <f>_xlfn.XLOOKUP(E15,[1]Consolidado!$A:$A,[1]Consolidado!$D:$D)</f>
        <v>45813</v>
      </c>
      <c r="C15" s="12" t="str">
        <f t="shared" ca="1" si="0"/>
        <v>Concluído</v>
      </c>
      <c r="D15" s="79">
        <f>_xlfn.XLOOKUP(E15,[1]Consolidado!$A:$A,[1]Consolidado!$AN:$AN)</f>
        <v>0</v>
      </c>
      <c r="E15" s="73" t="s">
        <v>259</v>
      </c>
      <c r="F15" s="73">
        <v>604407</v>
      </c>
      <c r="G15" s="73">
        <v>1486</v>
      </c>
      <c r="H15" s="73" t="str">
        <f>_xlfn.XLOOKUP(G15,'SOLICITAÇÃO DE PAGAMENTO'!B:B,'SOLICITAÇÃO DE PAGAMENTO'!E:E)</f>
        <v>ANDRE</v>
      </c>
      <c r="I15" s="73" t="str">
        <f t="shared" si="1"/>
        <v>TICKET CONCLUÍDO</v>
      </c>
      <c r="J15" s="73">
        <v>1825691</v>
      </c>
      <c r="K15" s="79">
        <v>45800</v>
      </c>
      <c r="L15" s="79" t="str">
        <f>IF(J15="","AGUARDANDO DADOS","RESPONSABILIDADE CSC")</f>
        <v>RESPONSABILIDADE CSC</v>
      </c>
      <c r="M15" s="79" t="s">
        <v>4044</v>
      </c>
      <c r="N15" s="1">
        <v>1825579</v>
      </c>
      <c r="O15" s="79">
        <v>45800</v>
      </c>
      <c r="P15" s="79" t="str">
        <f>IF(N15="","AGUARDANDO DADOS","RESPONSABILIDADE CSC")</f>
        <v>RESPONSABILIDADE CSC</v>
      </c>
      <c r="Q15" s="79" t="s">
        <v>4044</v>
      </c>
    </row>
    <row r="16" spans="2:17" hidden="1">
      <c r="B16" s="79">
        <f>_xlfn.XLOOKUP(E16,[1]Consolidado!$A:$A,[1]Consolidado!$D:$D)</f>
        <v>45780</v>
      </c>
      <c r="C16" s="12" t="str">
        <f t="shared" ca="1" si="0"/>
        <v>Concluído</v>
      </c>
      <c r="D16" s="79">
        <f>_xlfn.XLOOKUP(E16,[1]Consolidado!$A:$A,[1]Consolidado!$AN:$AN)</f>
        <v>0</v>
      </c>
      <c r="E16" s="73" t="s">
        <v>214</v>
      </c>
      <c r="F16" s="73">
        <f>_xlfn.XLOOKUP(E16,'SOLICITAÇÃO DE PAGAMENTO'!C:C,'SOLICITAÇÃO DE PAGAMENTO'!M:M)</f>
        <v>603846</v>
      </c>
      <c r="G16" s="73">
        <f>_xlfn.XLOOKUP(E16,'SOLICITAÇÃO DE PAGAMENTO'!C:C,'SOLICITAÇÃO DE PAGAMENTO'!B:B)</f>
        <v>1473</v>
      </c>
      <c r="H16" s="73" t="str">
        <f>_xlfn.XLOOKUP(G16,'SOLICITAÇÃO DE PAGAMENTO'!B:B,'SOLICITAÇÃO DE PAGAMENTO'!E:E)</f>
        <v>HENRIQUE</v>
      </c>
      <c r="I16" s="73" t="str">
        <f t="shared" si="1"/>
        <v>TICKET CONCLUÍDO</v>
      </c>
      <c r="J16" s="73">
        <v>1679019</v>
      </c>
      <c r="K16" s="79">
        <v>45779</v>
      </c>
      <c r="L16" s="73" t="s">
        <v>4043</v>
      </c>
      <c r="M16" s="73"/>
      <c r="N16" s="73">
        <v>1679405</v>
      </c>
      <c r="O16" s="79">
        <v>45779</v>
      </c>
      <c r="P16" s="79" t="s">
        <v>4043</v>
      </c>
      <c r="Q16" s="79"/>
    </row>
    <row r="17" spans="2:17" hidden="1">
      <c r="B17" s="79">
        <f>_xlfn.XLOOKUP(E17,[1]Consolidado!$A:$A,[1]Consolidado!$D:$D)</f>
        <v>45796</v>
      </c>
      <c r="C17" s="12" t="str">
        <f t="shared" ca="1" si="0"/>
        <v>Concluído</v>
      </c>
      <c r="D17" s="79">
        <f>_xlfn.XLOOKUP(E17,[1]Consolidado!$A:$A,[1]Consolidado!$AN:$AN)</f>
        <v>0</v>
      </c>
      <c r="E17" s="73" t="s">
        <v>28</v>
      </c>
      <c r="F17" s="73">
        <f>_xlfn.XLOOKUP(E17,'SOLICITAÇÃO DE PAGAMENTO'!C:C,'SOLICITAÇÃO DE PAGAMENTO'!M:M)</f>
        <v>603320</v>
      </c>
      <c r="G17" s="73">
        <f>_xlfn.XLOOKUP(E17,'SOLICITAÇÃO DE PAGAMENTO'!C:C,'SOLICITAÇÃO DE PAGAMENTO'!B:B)</f>
        <v>1483</v>
      </c>
      <c r="H17" s="73" t="str">
        <f>_xlfn.XLOOKUP(G17,'SOLICITAÇÃO DE PAGAMENTO'!B:B,'SOLICITAÇÃO DE PAGAMENTO'!E:E)</f>
        <v>ANDRE</v>
      </c>
      <c r="I17" s="73" t="str">
        <f t="shared" si="1"/>
        <v>TICKET CONCLUÍDO</v>
      </c>
      <c r="J17" s="73">
        <v>1721816</v>
      </c>
      <c r="K17" s="79">
        <v>45785</v>
      </c>
      <c r="L17" s="79" t="str">
        <f t="shared" ref="L17:L22" si="2">IF(J17="","AGUARDANDO DADOS","RESPONSABILIDADE CSC")</f>
        <v>RESPONSABILIDADE CSC</v>
      </c>
      <c r="M17" s="79" t="s">
        <v>4050</v>
      </c>
      <c r="N17" s="73">
        <v>1681574</v>
      </c>
      <c r="O17" s="79">
        <v>45779</v>
      </c>
      <c r="P17" s="79" t="str">
        <f t="shared" ref="P17:P22" si="3">IF(N17="","AGUARDANDO DADOS","RESPONSABILIDADE CSC")</f>
        <v>RESPONSABILIDADE CSC</v>
      </c>
      <c r="Q17" s="79" t="s">
        <v>4044</v>
      </c>
    </row>
    <row r="18" spans="2:17" hidden="1">
      <c r="B18" s="79">
        <f>_xlfn.XLOOKUP(E18,[1]Consolidado!$A:$A,[1]Consolidado!$D:$D)</f>
        <v>45796</v>
      </c>
      <c r="C18" s="12" t="str">
        <f t="shared" ca="1" si="0"/>
        <v>Concluído</v>
      </c>
      <c r="D18" s="79">
        <f>_xlfn.XLOOKUP(E18,[1]Consolidado!$A:$A,[1]Consolidado!$AN:$AN)</f>
        <v>0</v>
      </c>
      <c r="E18" s="73" t="s">
        <v>36</v>
      </c>
      <c r="F18" s="73">
        <f>_xlfn.XLOOKUP(E18,'SOLICITAÇÃO DE PAGAMENTO'!C:C,'SOLICITAÇÃO DE PAGAMENTO'!M:M)</f>
        <v>603908</v>
      </c>
      <c r="G18" s="73">
        <f>_xlfn.XLOOKUP(E18,'SOLICITAÇÃO DE PAGAMENTO'!C:C,'SOLICITAÇÃO DE PAGAMENTO'!B:B)</f>
        <v>1455</v>
      </c>
      <c r="H18" s="73" t="str">
        <f>_xlfn.XLOOKUP(G18,'SOLICITAÇÃO DE PAGAMENTO'!B:B,'SOLICITAÇÃO DE PAGAMENTO'!E:E)</f>
        <v>JORDANA</v>
      </c>
      <c r="I18" s="73" t="str">
        <f t="shared" si="1"/>
        <v>TICKET CONCLUÍDO</v>
      </c>
      <c r="J18" s="73">
        <v>1721727</v>
      </c>
      <c r="K18" s="79">
        <v>45785</v>
      </c>
      <c r="L18" s="79" t="str">
        <f t="shared" si="2"/>
        <v>RESPONSABILIDADE CSC</v>
      </c>
      <c r="M18" s="79" t="s">
        <v>4044</v>
      </c>
      <c r="N18" s="73">
        <v>1721700</v>
      </c>
      <c r="O18" s="79">
        <v>45785</v>
      </c>
      <c r="P18" s="79" t="str">
        <f t="shared" si="3"/>
        <v>RESPONSABILIDADE CSC</v>
      </c>
      <c r="Q18" s="79"/>
    </row>
    <row r="19" spans="2:17" hidden="1">
      <c r="B19" s="79">
        <f>_xlfn.XLOOKUP(E19,[1]Consolidado!$A:$A,[1]Consolidado!$D:$D)</f>
        <v>45810</v>
      </c>
      <c r="C19" s="12" t="str">
        <f t="shared" ca="1" si="0"/>
        <v>Concluído</v>
      </c>
      <c r="D19" s="79">
        <f>_xlfn.XLOOKUP(E19,[1]Consolidado!$A:$A,[1]Consolidado!$AN:$AN)</f>
        <v>0</v>
      </c>
      <c r="E19" s="73" t="s">
        <v>211</v>
      </c>
      <c r="F19" s="73">
        <f>_xlfn.XLOOKUP(E19,'SOLICITAÇÃO DE PAGAMENTO'!C:C,'SOLICITAÇÃO DE PAGAMENTO'!M:M)</f>
        <v>603914</v>
      </c>
      <c r="G19" s="73">
        <f>_xlfn.XLOOKUP(E19,'SOLICITAÇÃO DE PAGAMENTO'!C:C,'SOLICITAÇÃO DE PAGAMENTO'!B:B)</f>
        <v>1480</v>
      </c>
      <c r="H19" s="73" t="str">
        <f>_xlfn.XLOOKUP(G19,'SOLICITAÇÃO DE PAGAMENTO'!B:B,'SOLICITAÇÃO DE PAGAMENTO'!E:E)</f>
        <v>JORDANA</v>
      </c>
      <c r="I19" s="73" t="str">
        <f t="shared" si="1"/>
        <v>TICKET CONCLUÍDO</v>
      </c>
      <c r="J19" s="1">
        <v>1824402</v>
      </c>
      <c r="K19" s="12">
        <v>45800</v>
      </c>
      <c r="L19" s="79" t="str">
        <f t="shared" si="2"/>
        <v>RESPONSABILIDADE CSC</v>
      </c>
      <c r="M19" s="79"/>
      <c r="N19" s="73">
        <v>2344147</v>
      </c>
      <c r="O19" s="79">
        <v>45881</v>
      </c>
      <c r="P19" s="79" t="str">
        <f t="shared" si="3"/>
        <v>RESPONSABILIDADE CSC</v>
      </c>
      <c r="Q19" s="79" t="s">
        <v>4051</v>
      </c>
    </row>
    <row r="20" spans="2:17" hidden="1">
      <c r="B20" s="79">
        <f>_xlfn.XLOOKUP(E20,[1]Consolidado!$A:$A,[1]Consolidado!$D:$D)</f>
        <v>45848</v>
      </c>
      <c r="C20" s="12" t="str">
        <f t="shared" ca="1" si="0"/>
        <v>Concluído</v>
      </c>
      <c r="D20" s="79">
        <f>_xlfn.XLOOKUP(E20,[1]Consolidado!$A:$A,[1]Consolidado!$AN:$AN)</f>
        <v>0</v>
      </c>
      <c r="E20" s="73" t="s">
        <v>256</v>
      </c>
      <c r="F20" s="73">
        <f>_xlfn.XLOOKUP(E20,'SOLICITAÇÃO DE PAGAMENTO'!C:C,'SOLICITAÇÃO DE PAGAMENTO'!M:M)</f>
        <v>604002</v>
      </c>
      <c r="G20" s="73">
        <f>_xlfn.XLOOKUP(E20,'SOLICITAÇÃO DE PAGAMENTO'!C:C,'SOLICITAÇÃO DE PAGAMENTO'!B:B)</f>
        <v>1475</v>
      </c>
      <c r="H20" s="73" t="str">
        <f>_xlfn.XLOOKUP(G20,'SOLICITAÇÃO DE PAGAMENTO'!B:B,'SOLICITAÇÃO DE PAGAMENTO'!E:E)</f>
        <v>ANDRE</v>
      </c>
      <c r="I20" s="73" t="str">
        <f t="shared" si="1"/>
        <v>TICKET CONCLUÍDO</v>
      </c>
      <c r="J20" s="1">
        <v>2080458</v>
      </c>
      <c r="K20" s="12">
        <v>45839</v>
      </c>
      <c r="L20" s="79" t="str">
        <f t="shared" si="2"/>
        <v>RESPONSABILIDADE CSC</v>
      </c>
      <c r="M20" s="79"/>
      <c r="N20" s="85">
        <v>2080508</v>
      </c>
      <c r="O20" s="79">
        <v>45839</v>
      </c>
      <c r="P20" s="79" t="str">
        <f t="shared" si="3"/>
        <v>RESPONSABILIDADE CSC</v>
      </c>
      <c r="Q20" s="79"/>
    </row>
    <row r="21" spans="2:17" hidden="1">
      <c r="B21" s="79">
        <f>_xlfn.XLOOKUP(E21,[1]Consolidado!$A:$A,[1]Consolidado!$D:$D)</f>
        <v>45835</v>
      </c>
      <c r="C21" s="12" t="str">
        <f t="shared" ca="1" si="0"/>
        <v>Concluído</v>
      </c>
      <c r="D21" s="79">
        <f>_xlfn.XLOOKUP(E21,[1]Consolidado!$A:$A,[1]Consolidado!$AN:$AN)</f>
        <v>0</v>
      </c>
      <c r="E21" s="73" t="s">
        <v>4052</v>
      </c>
      <c r="F21" s="73">
        <f>_xlfn.XLOOKUP(E21,'SOLICITAÇÃO DE PAGAMENTO'!C:C,'SOLICITAÇÃO DE PAGAMENTO'!M:M)</f>
        <v>605638</v>
      </c>
      <c r="G21" s="73">
        <f>_xlfn.XLOOKUP(E21,'SOLICITAÇÃO DE PAGAMENTO'!C:C,'SOLICITAÇÃO DE PAGAMENTO'!B:B)</f>
        <v>1485</v>
      </c>
      <c r="H21" s="73" t="str">
        <f>_xlfn.XLOOKUP(G21,'SOLICITAÇÃO DE PAGAMENTO'!B:B,'SOLICITAÇÃO DE PAGAMENTO'!E:E)</f>
        <v>JORDANA</v>
      </c>
      <c r="I21" s="73" t="str">
        <f t="shared" si="1"/>
        <v>TICKET CONCLUÍDO</v>
      </c>
      <c r="L21" s="79" t="s">
        <v>4043</v>
      </c>
      <c r="M21" s="79"/>
      <c r="N21" s="79"/>
      <c r="O21" s="79"/>
      <c r="P21" s="79" t="s">
        <v>4043</v>
      </c>
      <c r="Q21" s="79"/>
    </row>
    <row r="22" spans="2:17" hidden="1">
      <c r="B22" s="79">
        <f>_xlfn.XLOOKUP(E22,[1]Consolidado!$A:$A,[1]Consolidado!$D:$D)</f>
        <v>45843</v>
      </c>
      <c r="C22" s="12" t="str">
        <f t="shared" ca="1" si="0"/>
        <v>Concluído</v>
      </c>
      <c r="D22" s="79">
        <f>_xlfn.XLOOKUP(E22,[1]Consolidado!$A:$A,[1]Consolidado!$AN:$AN)</f>
        <v>0</v>
      </c>
      <c r="E22" s="73" t="s">
        <v>4053</v>
      </c>
      <c r="F22" s="73">
        <v>603049</v>
      </c>
      <c r="G22" s="73">
        <v>1369</v>
      </c>
      <c r="H22" s="73" t="s">
        <v>55</v>
      </c>
      <c r="I22" s="73" t="str">
        <f t="shared" si="1"/>
        <v>TICKET CONCLUÍDO</v>
      </c>
      <c r="J22" s="1">
        <v>2069000</v>
      </c>
      <c r="K22" s="12">
        <v>45838</v>
      </c>
      <c r="L22" s="79" t="str">
        <f t="shared" si="2"/>
        <v>RESPONSABILIDADE CSC</v>
      </c>
      <c r="M22" s="79"/>
      <c r="N22" s="76">
        <v>2211965</v>
      </c>
      <c r="O22" s="79">
        <v>45859</v>
      </c>
      <c r="P22" s="79" t="str">
        <f t="shared" si="3"/>
        <v>RESPONSABILIDADE CSC</v>
      </c>
      <c r="Q22" s="1" t="s">
        <v>4054</v>
      </c>
    </row>
    <row r="23" spans="2:17" hidden="1">
      <c r="B23" s="79">
        <f>_xlfn.XLOOKUP(E23,[1]Consolidado!$A:$A,[1]Consolidado!$D:$D)</f>
        <v>45896</v>
      </c>
      <c r="C23" s="12" t="str">
        <f t="shared" ca="1" si="0"/>
        <v>Concluído</v>
      </c>
      <c r="D23" s="79">
        <f>_xlfn.XLOOKUP(E23,[1]Consolidado!$A:$A,[1]Consolidado!$AN:$AN)</f>
        <v>0</v>
      </c>
      <c r="E23" s="73" t="s">
        <v>226</v>
      </c>
      <c r="F23" s="73">
        <f>_xlfn.XLOOKUP(E23,'SOLICITAÇÃO DE PAGAMENTO'!C:C,'SOLICITAÇÃO DE PAGAMENTO'!M:M)</f>
        <v>603464</v>
      </c>
      <c r="G23" s="73">
        <f>_xlfn.XLOOKUP(E23,'SOLICITAÇÃO DE PAGAMENTO'!C:C,'SOLICITAÇÃO DE PAGAMENTO'!B:B,"")</f>
        <v>1498</v>
      </c>
      <c r="H23" s="73" t="s">
        <v>76</v>
      </c>
      <c r="I23" s="73" t="str">
        <f t="shared" si="1"/>
        <v>TICKET CONCLUÍDO</v>
      </c>
      <c r="J23" s="76">
        <v>2190263</v>
      </c>
      <c r="K23" s="12">
        <v>45855</v>
      </c>
      <c r="L23" s="79" t="str">
        <f t="shared" ref="L23:L25" si="4">IF(J23="","AGUARDANDO DADOS","RESPONSABILIDADE CSC")</f>
        <v>RESPONSABILIDADE CSC</v>
      </c>
      <c r="M23" s="1" t="s">
        <v>4055</v>
      </c>
      <c r="N23" s="76">
        <v>2190230</v>
      </c>
      <c r="O23" s="79">
        <v>45855</v>
      </c>
      <c r="P23" s="79" t="str">
        <f t="shared" ref="P23:P26" si="5">IF(N23="","AGUARDANDO DADOS","RESPONSABILIDADE CSC")</f>
        <v>RESPONSABILIDADE CSC</v>
      </c>
      <c r="Q23" s="1" t="s">
        <v>4055</v>
      </c>
    </row>
    <row r="24" spans="2:17" hidden="1">
      <c r="B24" s="79">
        <f>_xlfn.XLOOKUP(E24,[1]Consolidado!$A:$A,[1]Consolidado!$D:$D)</f>
        <v>45874</v>
      </c>
      <c r="C24" s="12" t="str">
        <f t="shared" ca="1" si="0"/>
        <v>Concluído</v>
      </c>
      <c r="D24" s="79">
        <f>_xlfn.XLOOKUP(E24,[1]Consolidado!$A:$A,[1]Consolidado!$AN:$AN)</f>
        <v>0</v>
      </c>
      <c r="E24" s="73" t="s">
        <v>222</v>
      </c>
      <c r="F24" s="73">
        <f>_xlfn.XLOOKUP(E24,'SOLICITAÇÃO DE PAGAMENTO'!C:C,'SOLICITAÇÃO DE PAGAMENTO'!M:M)</f>
        <v>603440</v>
      </c>
      <c r="G24" s="73">
        <v>1439</v>
      </c>
      <c r="H24" s="73" t="s">
        <v>76</v>
      </c>
      <c r="I24" s="73" t="str">
        <f t="shared" si="1"/>
        <v>TICKET CONCLUÍDO</v>
      </c>
      <c r="J24" s="76">
        <v>2193601</v>
      </c>
      <c r="K24" s="12">
        <v>45856</v>
      </c>
      <c r="L24" s="79" t="str">
        <f t="shared" si="4"/>
        <v>RESPONSABILIDADE CSC</v>
      </c>
      <c r="M24" s="1" t="s">
        <v>4055</v>
      </c>
      <c r="N24" s="76">
        <v>2193568</v>
      </c>
      <c r="O24" s="79">
        <v>45856</v>
      </c>
      <c r="P24" s="79" t="str">
        <f t="shared" si="5"/>
        <v>RESPONSABILIDADE CSC</v>
      </c>
      <c r="Q24" s="1" t="s">
        <v>4055</v>
      </c>
    </row>
    <row r="25" spans="2:17" hidden="1">
      <c r="B25" s="79">
        <f>_xlfn.XLOOKUP(E25,[1]Consolidado!$A:$A,[1]Consolidado!$D:$D)</f>
        <v>45889</v>
      </c>
      <c r="C25" s="12" t="str">
        <f t="shared" ca="1" si="0"/>
        <v>Concluído</v>
      </c>
      <c r="D25" s="79">
        <f>_xlfn.XLOOKUP(E25,[1]Consolidado!$A:$A,[1]Consolidado!$AN:$AN)</f>
        <v>0</v>
      </c>
      <c r="E25" s="73" t="s">
        <v>280</v>
      </c>
      <c r="F25" s="73">
        <f>_xlfn.XLOOKUP(E25,'SOLICITAÇÃO DE PAGAMENTO'!C:C,'SOLICITAÇÃO DE PAGAMENTO'!M:M)</f>
        <v>605482</v>
      </c>
      <c r="G25" s="73">
        <v>1489</v>
      </c>
      <c r="H25" s="73" t="s">
        <v>30</v>
      </c>
      <c r="I25" s="73" t="str">
        <f t="shared" si="1"/>
        <v>TICKET CONCLUÍDO</v>
      </c>
      <c r="J25" s="76">
        <v>2271086</v>
      </c>
      <c r="K25" s="12">
        <v>45869</v>
      </c>
      <c r="L25" s="79" t="str">
        <f t="shared" si="4"/>
        <v>RESPONSABILIDADE CSC</v>
      </c>
      <c r="N25" s="76">
        <v>2271026</v>
      </c>
      <c r="O25" s="12">
        <v>45869</v>
      </c>
      <c r="P25" s="79" t="str">
        <f t="shared" si="5"/>
        <v>RESPONSABILIDADE CSC</v>
      </c>
    </row>
    <row r="26" spans="2:17" hidden="1">
      <c r="B26" s="79">
        <f>_xlfn.XLOOKUP(E26,[1]Consolidado!$A:$A,[1]Consolidado!$D:$D)</f>
        <v>45899</v>
      </c>
      <c r="C26" s="12" t="str">
        <f t="shared" ca="1" si="0"/>
        <v>Concluído</v>
      </c>
      <c r="D26" s="79">
        <f>_xlfn.XLOOKUP(E26,[1]Consolidado!$A:$A,[1]Consolidado!$AN:$AN)</f>
        <v>0</v>
      </c>
      <c r="E26" s="73" t="s">
        <v>4056</v>
      </c>
      <c r="F26" s="73">
        <v>603167</v>
      </c>
      <c r="G26" s="73">
        <v>1492</v>
      </c>
      <c r="H26" s="73" t="s">
        <v>76</v>
      </c>
      <c r="I26" s="73" t="str">
        <f t="shared" si="1"/>
        <v>TICKET CONCLUÍDO</v>
      </c>
      <c r="L26" s="79" t="s">
        <v>4043</v>
      </c>
      <c r="M26" s="1" t="s">
        <v>4057</v>
      </c>
      <c r="N26" s="76">
        <v>2274886</v>
      </c>
      <c r="O26" s="12">
        <v>45869</v>
      </c>
      <c r="P26" s="79" t="str">
        <f t="shared" si="5"/>
        <v>RESPONSABILIDADE CSC</v>
      </c>
    </row>
    <row r="27" spans="2:17" hidden="1">
      <c r="B27" s="79">
        <f>_xlfn.XLOOKUP(E27,[1]Consolidado!$A:$A,[1]Consolidado!$D:$D)</f>
        <v>45927</v>
      </c>
      <c r="C27" s="12" t="str">
        <f t="shared" ca="1" si="0"/>
        <v>Concluído</v>
      </c>
      <c r="D27" s="79" t="str">
        <f>_xlfn.XLOOKUP(E27,[1]Consolidado!$A:$A,[1]Consolidado!$AN:$AN)</f>
        <v>Atraso emissão da I.E.</v>
      </c>
      <c r="E27" s="73" t="s">
        <v>4058</v>
      </c>
      <c r="F27" s="73">
        <f>_xlfn.XLOOKUP(E27,'SOLICITAÇÃO DE PAGAMENTO'!C:C,'SOLICITAÇÃO DE PAGAMENTO'!M:M)</f>
        <v>603123</v>
      </c>
      <c r="G27" s="73">
        <f>_xlfn.XLOOKUP(E27,'SOLICITAÇÃO DE PAGAMENTO'!C:C,'SOLICITAÇÃO DE PAGAMENTO'!B:B,"")</f>
        <v>1459</v>
      </c>
      <c r="H27" s="73" t="str">
        <f>_xlfn.XLOOKUP(G27,'SOLICITAÇÃO DE PAGAMENTO'!B:B,'SOLICITAÇÃO DE PAGAMENTO'!E:E)</f>
        <v>ANDRE</v>
      </c>
      <c r="I27" s="73" t="str">
        <f t="shared" ref="I27" si="6">IF(AND(L27="RESPONSABILIDADE CSC",P27="RESPONSABILIDADE CSC"),"TICKET CONCLUÍDO", "PENDENTE")</f>
        <v>TICKET CONCLUÍDO</v>
      </c>
      <c r="J27" s="76">
        <v>2436969</v>
      </c>
      <c r="K27" s="12">
        <v>45896</v>
      </c>
      <c r="L27" s="79" t="str">
        <f t="shared" ref="L27" si="7">IF(J27="","AGUARDANDO DADOS","RESPONSABILIDADE CSC")</f>
        <v>RESPONSABILIDADE CSC</v>
      </c>
      <c r="N27" s="1">
        <v>2751482</v>
      </c>
      <c r="O27" s="12">
        <v>45938</v>
      </c>
      <c r="P27" s="79" t="str">
        <f t="shared" ref="P27" si="8">IF(N27="","AGUARDANDO DADOS","RESPONSABILIDADE CSC")</f>
        <v>RESPONSABILIDADE CSC</v>
      </c>
    </row>
    <row r="28" spans="2:17" hidden="1">
      <c r="B28" s="79">
        <f>_xlfn.XLOOKUP(E28,[1]Consolidado!$A:$A,[1]Consolidado!$D:$D)</f>
        <v>45876</v>
      </c>
      <c r="C28" s="12" t="str">
        <f t="shared" ca="1" si="0"/>
        <v>Concluído</v>
      </c>
      <c r="D28" s="79">
        <f>_xlfn.XLOOKUP(E28,[1]Consolidado!$A:$A,[1]Consolidado!$AN:$AN)</f>
        <v>0</v>
      </c>
      <c r="E28" s="73" t="s">
        <v>4059</v>
      </c>
      <c r="F28" s="73">
        <f>_xlfn.XLOOKUP(E28,'SOLICITAÇÃO DE PAGAMENTO'!C:C,'SOLICITAÇÃO DE PAGAMENTO'!M:M)</f>
        <v>605741</v>
      </c>
      <c r="G28" s="73">
        <f>_xlfn.XLOOKUP(E28,'SOLICITAÇÃO DE PAGAMENTO'!C:C,'SOLICITAÇÃO DE PAGAMENTO'!B:B,"")</f>
        <v>1494</v>
      </c>
      <c r="H28" s="73" t="str">
        <f>_xlfn.XLOOKUP(G28,'SOLICITAÇÃO DE PAGAMENTO'!B:B,'SOLICITAÇÃO DE PAGAMENTO'!E:E,"")</f>
        <v>JORDANA</v>
      </c>
      <c r="I28" s="73" t="str">
        <f t="shared" ref="I28:I53" si="9">IF(AND(L28="RESPONSABILIDADE CSC",P28="RESPONSABILIDADE CSC"),"TICKET CONCLUÍDO", "PENDENTE")</f>
        <v>TICKET CONCLUÍDO</v>
      </c>
      <c r="L28" s="79" t="s">
        <v>4043</v>
      </c>
      <c r="M28" s="1" t="s">
        <v>4060</v>
      </c>
      <c r="N28" s="76">
        <v>2385189</v>
      </c>
      <c r="O28" s="1" t="s">
        <v>4061</v>
      </c>
      <c r="P28" s="79" t="str">
        <f t="shared" ref="P28:P55" si="10">IF(N28="","AGUARDANDO DADOS","RESPONSABILIDADE CSC")</f>
        <v>RESPONSABILIDADE CSC</v>
      </c>
      <c r="Q28" s="1" t="s">
        <v>4055</v>
      </c>
    </row>
    <row r="29" spans="2:17" hidden="1">
      <c r="B29" s="79">
        <f>_xlfn.XLOOKUP(E29,[1]Consolidado!$A:$A,[1]Consolidado!$D:$D)</f>
        <v>45918</v>
      </c>
      <c r="C29" s="12" t="str">
        <f t="shared" ca="1" si="0"/>
        <v>Concluído</v>
      </c>
      <c r="D29" s="79" t="str">
        <f>_xlfn.XLOOKUP(E29,[1]Consolidado!$A:$A,[1]Consolidado!$AN:$AN)</f>
        <v>Atrasou I.E para envio de mercadoria / Atraso no envio de fardamento</v>
      </c>
      <c r="E29" s="73" t="s">
        <v>262</v>
      </c>
      <c r="F29" s="73">
        <f>_xlfn.XLOOKUP(E29,'SOLICITAÇÃO DE PAGAMENTO'!C:C,'SOLICITAÇÃO DE PAGAMENTO'!M:M)</f>
        <v>604328</v>
      </c>
      <c r="G29" s="73">
        <f>_xlfn.XLOOKUP(E29,'SOLICITAÇÃO DE PAGAMENTO'!C:C,'SOLICITAÇÃO DE PAGAMENTO'!B:B,"")</f>
        <v>1496</v>
      </c>
      <c r="H29" s="73" t="str">
        <f>_xlfn.XLOOKUP(G29,'SOLICITAÇÃO DE PAGAMENTO'!B:B,'SOLICITAÇÃO DE PAGAMENTO'!E:E,"")</f>
        <v>HENRIQUE</v>
      </c>
      <c r="I29" s="73" t="str">
        <f t="shared" si="9"/>
        <v>TICKET CONCLUÍDO</v>
      </c>
      <c r="J29" s="76">
        <v>2404923</v>
      </c>
      <c r="K29" s="12">
        <v>45891</v>
      </c>
      <c r="L29" s="79" t="str">
        <f t="shared" ref="L29:L54" si="11">IF(J29="","AGUARDANDO DADOS","RESPONSABILIDADE CSC")</f>
        <v>RESPONSABILIDADE CSC</v>
      </c>
      <c r="N29" s="76">
        <v>2404905</v>
      </c>
      <c r="O29" s="12">
        <v>45891</v>
      </c>
      <c r="P29" s="79" t="str">
        <f t="shared" si="10"/>
        <v>RESPONSABILIDADE CSC</v>
      </c>
    </row>
    <row r="30" spans="2:17" hidden="1">
      <c r="B30" s="79">
        <f>_xlfn.XLOOKUP(E30,[1]Consolidado!$A:$A,[1]Consolidado!$D:$D)</f>
        <v>45917</v>
      </c>
      <c r="C30" s="12" t="str">
        <f t="shared" ca="1" si="0"/>
        <v>Concluído</v>
      </c>
      <c r="D30" s="79" t="str">
        <f>_xlfn.XLOOKUP(E30,[1]Consolidado!$A:$A,[1]Consolidado!$AN:$AN)</f>
        <v>Atraso na contratação farma que gerou atraso nos Alvarás. Erro na inclinação de obra vão resolver após abertura</v>
      </c>
      <c r="E30" s="73" t="s">
        <v>4062</v>
      </c>
      <c r="F30" s="73">
        <f>_xlfn.XLOOKUP(E30,'SOLICITAÇÃO DE PAGAMENTO'!C:C,'SOLICITAÇÃO DE PAGAMENTO'!M:M)</f>
        <v>605480</v>
      </c>
      <c r="G30" s="73">
        <f>_xlfn.XLOOKUP(E30,'SOLICITAÇÃO DE PAGAMENTO'!C:C,'SOLICITAÇÃO DE PAGAMENTO'!B:B,"")</f>
        <v>1497</v>
      </c>
      <c r="H30" s="73" t="str">
        <f>_xlfn.XLOOKUP(G30,'SOLICITAÇÃO DE PAGAMENTO'!B:B,'SOLICITAÇÃO DE PAGAMENTO'!E:E,"")</f>
        <v>HENRIQUE</v>
      </c>
      <c r="I30" s="73" t="str">
        <f t="shared" si="9"/>
        <v>TICKET CONCLUÍDO</v>
      </c>
      <c r="J30" s="76">
        <v>2401951</v>
      </c>
      <c r="K30" s="12">
        <v>45890</v>
      </c>
      <c r="L30" s="79" t="str">
        <f t="shared" si="11"/>
        <v>RESPONSABILIDADE CSC</v>
      </c>
      <c r="N30" s="76">
        <v>2486560</v>
      </c>
      <c r="O30" s="12">
        <v>45903</v>
      </c>
      <c r="P30" s="79" t="str">
        <f t="shared" si="10"/>
        <v>RESPONSABILIDADE CSC</v>
      </c>
    </row>
    <row r="31" spans="2:17" hidden="1">
      <c r="B31" s="79">
        <f>_xlfn.XLOOKUP(E31,[1]Consolidado!$A:$A,[1]Consolidado!$D:$D)</f>
        <v>45940</v>
      </c>
      <c r="C31" s="12" t="str">
        <f t="shared" ca="1" si="0"/>
        <v>Concluído</v>
      </c>
      <c r="D31" s="79" t="str">
        <f>_xlfn.XLOOKUP(E31,[1]Consolidado!$A:$A,[1]Consolidado!$AN:$AN)</f>
        <v>controlado liberado 22/09 / Emissão do Alvará de funcionamento segurou a abertura. 
Pbra executada em desacordo com o projeto aprovado. Atraso significativo na entrega de documentação</v>
      </c>
      <c r="E31" s="73" t="s">
        <v>275</v>
      </c>
      <c r="F31" s="73">
        <f>_xlfn.XLOOKUP(E31,'SOLICITAÇÃO DE PAGAMENTO'!C:C,'SOLICITAÇÃO DE PAGAMENTO'!M:M)</f>
        <v>602884</v>
      </c>
      <c r="G31" s="73">
        <f>_xlfn.XLOOKUP(E31,'SOLICITAÇÃO DE PAGAMENTO'!C:C,'SOLICITAÇÃO DE PAGAMENTO'!B:B,"")</f>
        <v>1428</v>
      </c>
      <c r="H31" s="73" t="str">
        <f>_xlfn.XLOOKUP(G31,'SOLICITAÇÃO DE PAGAMENTO'!B:B,'SOLICITAÇÃO DE PAGAMENTO'!E:E,"")</f>
        <v>ANDRE</v>
      </c>
      <c r="I31" s="73" t="str">
        <f t="shared" si="9"/>
        <v>TICKET CONCLUÍDO</v>
      </c>
      <c r="J31" s="76">
        <v>2760018</v>
      </c>
      <c r="K31" s="12">
        <v>45939</v>
      </c>
      <c r="L31" s="79" t="str">
        <f t="shared" si="11"/>
        <v>RESPONSABILIDADE CSC</v>
      </c>
      <c r="N31" s="76">
        <v>2759982</v>
      </c>
      <c r="O31" s="12">
        <v>45939</v>
      </c>
      <c r="P31" s="79" t="str">
        <f t="shared" si="10"/>
        <v>RESPONSABILIDADE CSC</v>
      </c>
    </row>
    <row r="32" spans="2:17" hidden="1">
      <c r="B32" s="79">
        <f>_xlfn.XLOOKUP(E32,[1]Consolidado!$A:$A,[1]Consolidado!$D:$D)</f>
        <v>45976</v>
      </c>
      <c r="C32" s="12" t="str">
        <f t="shared" ca="1" si="0"/>
        <v>Concluído</v>
      </c>
      <c r="D32" s="79" t="str">
        <f>_xlfn.XLOOKUP(E32,[1]Consolidado!$A:$A,[1]Consolidado!$AN:$AN)</f>
        <v>vistoria de vigilância</v>
      </c>
      <c r="E32" s="73" t="s">
        <v>243</v>
      </c>
      <c r="F32" s="73">
        <f>_xlfn.XLOOKUP(E32,'SOLICITAÇÃO DE PAGAMENTO'!C:C,'SOLICITAÇÃO DE PAGAMENTO'!M:M)</f>
        <v>603852</v>
      </c>
      <c r="G32" s="73">
        <f>_xlfn.XLOOKUP(E32,'SOLICITAÇÃO DE PAGAMENTO'!C:C,'SOLICITAÇÃO DE PAGAMENTO'!B:B,"")</f>
        <v>1476</v>
      </c>
      <c r="H32" s="73" t="str">
        <f>_xlfn.XLOOKUP(G32,'SOLICITAÇÃO DE PAGAMENTO'!B:B,'SOLICITAÇÃO DE PAGAMENTO'!E:E,"")</f>
        <v>HENRIQUE</v>
      </c>
      <c r="I32" s="73" t="str">
        <f t="shared" si="9"/>
        <v>TICKET CONCLUÍDO</v>
      </c>
      <c r="J32" s="76">
        <v>3048009</v>
      </c>
      <c r="K32" s="12">
        <v>45973</v>
      </c>
      <c r="L32" s="79" t="str">
        <f t="shared" si="11"/>
        <v>RESPONSABILIDADE CSC</v>
      </c>
      <c r="N32" s="76">
        <v>3048039</v>
      </c>
      <c r="O32" s="12">
        <v>45973</v>
      </c>
      <c r="P32" s="79" t="str">
        <f t="shared" si="10"/>
        <v>RESPONSABILIDADE CSC</v>
      </c>
      <c r="Q32" s="1" t="s">
        <v>4063</v>
      </c>
    </row>
    <row r="33" spans="2:17" hidden="1">
      <c r="B33" s="79">
        <f>_xlfn.XLOOKUP(E33,[1]Consolidado!$A:$A,[1]Consolidado!$D:$D)</f>
        <v>46155</v>
      </c>
      <c r="C33" s="12" t="str">
        <f t="shared" ca="1" si="0"/>
        <v>No prazo - faltam 140 dias</v>
      </c>
      <c r="D33" s="79">
        <f>_xlfn.XLOOKUP(E33,[1]Consolidado!$A:$A,[1]Consolidado!$AN:$AN)</f>
        <v>0</v>
      </c>
      <c r="E33" s="73" t="s">
        <v>251</v>
      </c>
      <c r="F33" s="73" t="e">
        <f>_xlfn.XLOOKUP(E33,'SOLICITAÇÃO DE PAGAMENTO'!C:C,'SOLICITAÇÃO DE PAGAMENTO'!M:M)</f>
        <v>#N/A</v>
      </c>
      <c r="G33" s="73" t="str">
        <f>_xlfn.XLOOKUP(E33,'SOLICITAÇÃO DE PAGAMENTO'!C:C,'SOLICITAÇÃO DE PAGAMENTO'!B:B,"")</f>
        <v/>
      </c>
      <c r="H33" s="73" t="str">
        <f>_xlfn.XLOOKUP(G33,'SOLICITAÇÃO DE PAGAMENTO'!B:B,'SOLICITAÇÃO DE PAGAMENTO'!E:E,"")</f>
        <v/>
      </c>
      <c r="I33" s="73" t="str">
        <f t="shared" si="9"/>
        <v>PENDENTE</v>
      </c>
      <c r="L33" s="79" t="str">
        <f t="shared" si="11"/>
        <v>AGUARDANDO DADOS</v>
      </c>
      <c r="P33" s="79" t="str">
        <f t="shared" si="10"/>
        <v>AGUARDANDO DADOS</v>
      </c>
    </row>
    <row r="34" spans="2:17" hidden="1">
      <c r="B34" s="79">
        <f>_xlfn.XLOOKUP(E34,[1]Consolidado!$A:$A,[1]Consolidado!$D:$D)</f>
        <v>45979</v>
      </c>
      <c r="C34" s="12" t="str">
        <f t="shared" ca="1" si="0"/>
        <v>Concluído</v>
      </c>
      <c r="D34" s="79" t="str">
        <f>_xlfn.XLOOKUP(E34,[1]Consolidado!$A:$A,[1]Consolidado!$AN:$AN)</f>
        <v>Pendente contrato de resíduos |jurídico</v>
      </c>
      <c r="E34" s="73" t="s">
        <v>278</v>
      </c>
      <c r="F34" s="73">
        <f>_xlfn.XLOOKUP(E34,'SOLICITAÇÃO DE PAGAMENTO'!C:C,'SOLICITAÇÃO DE PAGAMENTO'!M:M)</f>
        <v>604304</v>
      </c>
      <c r="G34" s="73">
        <f>_xlfn.XLOOKUP(E34,'SOLICITAÇÃO DE PAGAMENTO'!C:C,'SOLICITAÇÃO DE PAGAMENTO'!B:B,"")</f>
        <v>1487</v>
      </c>
      <c r="H34" s="73" t="str">
        <f>_xlfn.XLOOKUP(G34,'SOLICITAÇÃO DE PAGAMENTO'!B:B,'SOLICITAÇÃO DE PAGAMENTO'!E:E,"")</f>
        <v>HENRIQUE</v>
      </c>
      <c r="I34" s="73" t="str">
        <f t="shared" si="9"/>
        <v>TICKET CONCLUÍDO</v>
      </c>
      <c r="J34" s="76">
        <v>2728371</v>
      </c>
      <c r="K34" s="12">
        <v>45936</v>
      </c>
      <c r="L34" s="79" t="str">
        <f t="shared" si="11"/>
        <v>RESPONSABILIDADE CSC</v>
      </c>
      <c r="N34" s="76">
        <v>2728403</v>
      </c>
      <c r="O34" s="12">
        <v>45936</v>
      </c>
      <c r="P34" s="79" t="str">
        <f t="shared" si="10"/>
        <v>RESPONSABILIDADE CSC</v>
      </c>
    </row>
    <row r="35" spans="2:17" hidden="1">
      <c r="B35" s="79">
        <f>_xlfn.XLOOKUP(E35,[1]Consolidado!$A:$A,[1]Consolidado!$D:$D)</f>
        <v>46155</v>
      </c>
      <c r="C35" s="12" t="str">
        <f t="shared" ref="C35:C54" ca="1" si="12">IF(I35="TICKET CONCLUÍDO",
    "Concluído",
    IF(B35 &lt; TODAY(),
        "Prazo estourado - " &amp; TODAY()-B35 &amp; " dias atrás",
        IF(TODAY()+30 &lt; B35,
            "No prazo - faltam " &amp; B35-TODAY() &amp; " dias",
            IF(AND(B35-TODAY()&lt;=29, B35-TODAY()&gt;7),
                "Solicitar dados - faltam " &amp; B35-TODAY() &amp; " dias",
                IF(B35-TODAY()&lt;=7,
                    "Resolicitar - faltam " &amp; B35-TODAY() &amp; " dias",
                    "Verificar")
            )
        )
    )
)</f>
        <v>No prazo - faltam 140 dias</v>
      </c>
      <c r="D35" s="79">
        <f>_xlfn.XLOOKUP(E35,[1]Consolidado!$A:$A,[1]Consolidado!$AN:$AN)</f>
        <v>0</v>
      </c>
      <c r="E35" s="73" t="s">
        <v>272</v>
      </c>
      <c r="F35" s="73" t="e">
        <f>_xlfn.XLOOKUP(E35,'SOLICITAÇÃO DE PAGAMENTO'!C:C,'SOLICITAÇÃO DE PAGAMENTO'!M:M)</f>
        <v>#N/A</v>
      </c>
      <c r="G35" s="73" t="str">
        <f>_xlfn.XLOOKUP(E35,'SOLICITAÇÃO DE PAGAMENTO'!C:C,'SOLICITAÇÃO DE PAGAMENTO'!B:B,"")</f>
        <v/>
      </c>
      <c r="H35" s="73" t="str">
        <f>_xlfn.XLOOKUP(G35,'SOLICITAÇÃO DE PAGAMENTO'!B:B,'SOLICITAÇÃO DE PAGAMENTO'!E:E,"")</f>
        <v/>
      </c>
      <c r="I35" s="73" t="str">
        <f t="shared" si="9"/>
        <v>PENDENTE</v>
      </c>
      <c r="L35" s="79" t="str">
        <f t="shared" si="11"/>
        <v>AGUARDANDO DADOS</v>
      </c>
      <c r="P35" s="79" t="str">
        <f t="shared" si="10"/>
        <v>AGUARDANDO DADOS</v>
      </c>
    </row>
    <row r="36" spans="2:17" hidden="1">
      <c r="B36" s="79">
        <f>_xlfn.XLOOKUP(E36,[1]Consolidado!$A:$A,[1]Consolidado!$D:$D)</f>
        <v>0</v>
      </c>
      <c r="C36" s="12" t="str">
        <f t="shared" ca="1" si="12"/>
        <v>Prazo estourado - 46015 dias atrás</v>
      </c>
      <c r="D36" s="79">
        <f>_xlfn.XLOOKUP(E36,[1]Consolidado!$A:$A,[1]Consolidado!$AN:$AN)</f>
        <v>0</v>
      </c>
      <c r="E36" s="73" t="s">
        <v>4064</v>
      </c>
      <c r="F36" s="73" t="e">
        <f>_xlfn.XLOOKUP(E36,'SOLICITAÇÃO DE PAGAMENTO'!C:C,'SOLICITAÇÃO DE PAGAMENTO'!M:M)</f>
        <v>#N/A</v>
      </c>
      <c r="G36" s="73" t="str">
        <f>_xlfn.XLOOKUP(E36,'SOLICITAÇÃO DE PAGAMENTO'!C:C,'SOLICITAÇÃO DE PAGAMENTO'!B:B,"")</f>
        <v/>
      </c>
      <c r="H36" s="73" t="str">
        <f>_xlfn.XLOOKUP(G36,'SOLICITAÇÃO DE PAGAMENTO'!B:B,'SOLICITAÇÃO DE PAGAMENTO'!E:E,"")</f>
        <v/>
      </c>
      <c r="I36" s="73" t="str">
        <f t="shared" si="9"/>
        <v>PENDENTE</v>
      </c>
      <c r="L36" s="79" t="str">
        <f t="shared" si="11"/>
        <v>AGUARDANDO DADOS</v>
      </c>
      <c r="P36" s="79" t="str">
        <f t="shared" si="10"/>
        <v>AGUARDANDO DADOS</v>
      </c>
    </row>
    <row r="37" spans="2:17" hidden="1">
      <c r="B37" s="79">
        <f>_xlfn.XLOOKUP(E37,[1]Consolidado!$A:$A,[1]Consolidado!$D:$D)</f>
        <v>46007</v>
      </c>
      <c r="C37" s="12" t="str">
        <f t="shared" ca="1" si="12"/>
        <v>Concluído</v>
      </c>
      <c r="D37" s="79">
        <f>_xlfn.XLOOKUP(E37,[1]Consolidado!$A:$A,[1]Consolidado!$AN:$AN)</f>
        <v>0</v>
      </c>
      <c r="E37" s="73" t="s">
        <v>4065</v>
      </c>
      <c r="F37" s="73">
        <f>_xlfn.XLOOKUP(E37,'SOLICITAÇÃO DE PAGAMENTO'!C:C,'SOLICITAÇÃO DE PAGAMENTO'!M:M)</f>
        <v>602910</v>
      </c>
      <c r="G37" s="73">
        <f>_xlfn.XLOOKUP(E37,'SOLICITAÇÃO DE PAGAMENTO'!C:C,'SOLICITAÇÃO DE PAGAMENTO'!B:B,"")</f>
        <v>1499</v>
      </c>
      <c r="H37" s="73" t="s">
        <v>30</v>
      </c>
      <c r="I37" s="73" t="str">
        <f t="shared" si="9"/>
        <v>TICKET CONCLUÍDO</v>
      </c>
      <c r="J37" s="76">
        <v>3230864</v>
      </c>
      <c r="K37" s="12">
        <v>45994</v>
      </c>
      <c r="L37" s="79" t="str">
        <f t="shared" si="11"/>
        <v>RESPONSABILIDADE CSC</v>
      </c>
      <c r="N37" s="76">
        <v>3231171</v>
      </c>
      <c r="O37" s="12">
        <v>45994</v>
      </c>
      <c r="P37" s="79" t="str">
        <f t="shared" si="10"/>
        <v>RESPONSABILIDADE CSC</v>
      </c>
    </row>
    <row r="38" spans="2:17" hidden="1">
      <c r="B38" s="79">
        <f>_xlfn.XLOOKUP(E38,[1]Consolidado!$A:$A,[1]Consolidado!$D:$D)</f>
        <v>46057</v>
      </c>
      <c r="C38" s="12" t="str">
        <f t="shared" ca="1" si="12"/>
        <v>No prazo - faltam 42 dias</v>
      </c>
      <c r="D38" s="79">
        <f>_xlfn.XLOOKUP(E38,[1]Consolidado!$A:$A,[1]Consolidado!$AN:$AN)</f>
        <v>0</v>
      </c>
      <c r="E38" s="73" t="s">
        <v>4066</v>
      </c>
      <c r="F38" s="73" t="e">
        <f>_xlfn.XLOOKUP(E38,'SOLICITAÇÃO DE PAGAMENTO'!C:C,'SOLICITAÇÃO DE PAGAMENTO'!M:M)</f>
        <v>#N/A</v>
      </c>
      <c r="G38" s="73" t="str">
        <f>_xlfn.XLOOKUP(E38,'SOLICITAÇÃO DE PAGAMENTO'!C:C,'SOLICITAÇÃO DE PAGAMENTO'!B:B,"")</f>
        <v/>
      </c>
      <c r="H38" s="73" t="str">
        <f>_xlfn.XLOOKUP(G38,'SOLICITAÇÃO DE PAGAMENTO'!B:B,'SOLICITAÇÃO DE PAGAMENTO'!E:E,"")</f>
        <v/>
      </c>
      <c r="I38" s="73" t="str">
        <f t="shared" si="9"/>
        <v>PENDENTE</v>
      </c>
      <c r="L38" s="79" t="str">
        <f t="shared" si="11"/>
        <v>AGUARDANDO DADOS</v>
      </c>
      <c r="P38" s="79" t="str">
        <f t="shared" si="10"/>
        <v>AGUARDANDO DADOS</v>
      </c>
    </row>
    <row r="39" spans="2:17" hidden="1">
      <c r="B39" s="79">
        <f>_xlfn.XLOOKUP(E39,[1]Consolidado!$A:$A,[1]Consolidado!$D:$D)</f>
        <v>0</v>
      </c>
      <c r="C39" s="12" t="str">
        <f t="shared" ca="1" si="12"/>
        <v>Prazo estourado - 46015 dias atrás</v>
      </c>
      <c r="D39" s="79">
        <f>_xlfn.XLOOKUP(E39,[1]Consolidado!$A:$A,[1]Consolidado!$AN:$AN)</f>
        <v>0</v>
      </c>
      <c r="E39" s="73" t="s">
        <v>4067</v>
      </c>
      <c r="F39" s="73" t="e">
        <f>_xlfn.XLOOKUP(E39,'SOLICITAÇÃO DE PAGAMENTO'!C:C,'SOLICITAÇÃO DE PAGAMENTO'!M:M)</f>
        <v>#N/A</v>
      </c>
      <c r="G39" s="73" t="str">
        <f>_xlfn.XLOOKUP(E39,'SOLICITAÇÃO DE PAGAMENTO'!C:C,'SOLICITAÇÃO DE PAGAMENTO'!B:B,"")</f>
        <v/>
      </c>
      <c r="H39" s="73" t="str">
        <f>_xlfn.XLOOKUP(G39,'SOLICITAÇÃO DE PAGAMENTO'!B:B,'SOLICITAÇÃO DE PAGAMENTO'!E:E,"")</f>
        <v/>
      </c>
      <c r="I39" s="73" t="str">
        <f t="shared" si="9"/>
        <v>PENDENTE</v>
      </c>
      <c r="L39" s="79" t="str">
        <f t="shared" si="11"/>
        <v>AGUARDANDO DADOS</v>
      </c>
      <c r="P39" s="79" t="str">
        <f t="shared" si="10"/>
        <v>AGUARDANDO DADOS</v>
      </c>
    </row>
    <row r="40" spans="2:17" hidden="1">
      <c r="B40" s="79">
        <f>_xlfn.XLOOKUP(E40,[1]Consolidado!$A:$A,[1]Consolidado!$D:$D)</f>
        <v>45965</v>
      </c>
      <c r="C40" s="12" t="str">
        <f t="shared" ca="1" si="12"/>
        <v>Concluído</v>
      </c>
      <c r="D40" s="79" t="str">
        <f>_xlfn.XLOOKUP(E40,[1]Consolidado!$A:$A,[1]Consolidado!$AN:$AN)</f>
        <v>Atraso na entrega de linha branca</v>
      </c>
      <c r="E40" s="73" t="s">
        <v>4068</v>
      </c>
      <c r="F40" s="73">
        <f>_xlfn.XLOOKUP(E40,'SOLICITAÇÃO DE PAGAMENTO'!C:C,'SOLICITAÇÃO DE PAGAMENTO'!M:M)</f>
        <v>604306</v>
      </c>
      <c r="G40" s="73">
        <f>_xlfn.XLOOKUP(E40,'SOLICITAÇÃO DE PAGAMENTO'!C:C,'SOLICITAÇÃO DE PAGAMENTO'!B:B,"")</f>
        <v>1470</v>
      </c>
      <c r="H40" s="73" t="s">
        <v>76</v>
      </c>
      <c r="I40" s="73" t="str">
        <f t="shared" si="9"/>
        <v>TICKET CONCLUÍDO</v>
      </c>
      <c r="J40" s="76">
        <v>2751707</v>
      </c>
      <c r="K40" s="12">
        <v>45938</v>
      </c>
      <c r="L40" s="79" t="str">
        <f t="shared" si="11"/>
        <v>RESPONSABILIDADE CSC</v>
      </c>
      <c r="N40" s="76">
        <v>2765158</v>
      </c>
      <c r="O40" s="12">
        <v>45940</v>
      </c>
      <c r="P40" s="79" t="str">
        <f t="shared" si="10"/>
        <v>RESPONSABILIDADE CSC</v>
      </c>
    </row>
    <row r="41" spans="2:17" hidden="1">
      <c r="B41" s="79">
        <f>_xlfn.XLOOKUP(E41,[1]Consolidado!$A:$A,[1]Consolidado!$D:$D)</f>
        <v>46037</v>
      </c>
      <c r="C41" s="12" t="str">
        <f t="shared" ca="1" si="12"/>
        <v>Concluído</v>
      </c>
      <c r="D41" s="79" t="str">
        <f>_xlfn.XLOOKUP(E41,[1]Consolidado!$A:$A,[1]Consolidado!$AN:$AN)</f>
        <v>4 vistorias | evolução de obra | placas sinalização | CND | Contrato CSC JUR</v>
      </c>
      <c r="E41" s="73" t="s">
        <v>268</v>
      </c>
      <c r="F41" s="73">
        <f>_xlfn.XLOOKUP(E41,'SOLICITAÇÃO DE PAGAMENTO'!C:C,'SOLICITAÇÃO DE PAGAMENTO'!M:M)</f>
        <v>603839</v>
      </c>
      <c r="G41" s="73">
        <f>_xlfn.XLOOKUP(E41,'SOLICITAÇÃO DE PAGAMENTO'!C:C,'SOLICITAÇÃO DE PAGAMENTO'!B:B,"")</f>
        <v>1435</v>
      </c>
      <c r="H41" s="73" t="str">
        <f>_xlfn.XLOOKUP(G41,'SOLICITAÇÃO DE PAGAMENTO'!B:B,'SOLICITAÇÃO DE PAGAMENTO'!E:E,"")</f>
        <v>ANDRE</v>
      </c>
      <c r="I41" s="73" t="str">
        <f t="shared" si="9"/>
        <v>TICKET CONCLUÍDO</v>
      </c>
      <c r="J41" s="76">
        <v>3047870</v>
      </c>
      <c r="K41" s="12">
        <v>45973</v>
      </c>
      <c r="L41" s="79" t="str">
        <f t="shared" si="11"/>
        <v>RESPONSABILIDADE CSC</v>
      </c>
      <c r="N41" s="76">
        <v>3047927</v>
      </c>
      <c r="O41" s="12">
        <v>45973</v>
      </c>
      <c r="P41" s="79" t="str">
        <f t="shared" si="10"/>
        <v>RESPONSABILIDADE CSC</v>
      </c>
      <c r="Q41" s="1" t="s">
        <v>4069</v>
      </c>
    </row>
    <row r="42" spans="2:17" hidden="1">
      <c r="B42" s="79">
        <f>_xlfn.XLOOKUP(E42,[1]Consolidado!$A:$A,[1]Consolidado!$D:$D)</f>
        <v>45936</v>
      </c>
      <c r="C42" s="12" t="s">
        <v>4070</v>
      </c>
      <c r="D42" s="79" t="str">
        <f>_xlfn.XLOOKUP(E42,[1]Consolidado!$A:$A,[1]Consolidado!$AN:$AN)</f>
        <v>Atraso na emissão da I.E. / Atraso na solicitação de mercadoria, confirmaram o envio sem estar confirmado</v>
      </c>
      <c r="E42" s="73" t="s">
        <v>285</v>
      </c>
      <c r="F42" s="73">
        <f>_xlfn.XLOOKUP(E42,'SOLICITAÇÃO DE PAGAMENTO'!C:C,'SOLICITAÇÃO DE PAGAMENTO'!M:M)</f>
        <v>605462</v>
      </c>
      <c r="G42" s="73">
        <f>_xlfn.XLOOKUP(E42,'SOLICITAÇÃO DE PAGAMENTO'!C:C,'SOLICITAÇÃO DE PAGAMENTO'!B:B,"")</f>
        <v>1495</v>
      </c>
      <c r="H42" s="73" t="str">
        <f>_xlfn.XLOOKUP(G42,'SOLICITAÇÃO DE PAGAMENTO'!B:B,'SOLICITAÇÃO DE PAGAMENTO'!E:E,"")</f>
        <v>HENRIQUE</v>
      </c>
      <c r="I42" s="73" t="str">
        <f t="shared" si="9"/>
        <v>PENDENTE</v>
      </c>
      <c r="L42" s="79" t="s">
        <v>4071</v>
      </c>
      <c r="M42" s="1" t="s">
        <v>4071</v>
      </c>
      <c r="N42" s="76">
        <v>2751527</v>
      </c>
      <c r="O42" s="12">
        <v>45938</v>
      </c>
      <c r="P42" s="79" t="str">
        <f t="shared" si="10"/>
        <v>RESPONSABILIDADE CSC</v>
      </c>
      <c r="Q42" s="1" t="s">
        <v>4072</v>
      </c>
    </row>
    <row r="43" spans="2:17">
      <c r="B43" s="79">
        <f>_xlfn.XLOOKUP(E43,[1]Consolidado!$A:$A,[1]Consolidado!$D:$D)</f>
        <v>45971</v>
      </c>
      <c r="C43" s="12" t="str">
        <f t="shared" ca="1" si="12"/>
        <v>Concluído</v>
      </c>
      <c r="D43" s="79">
        <f>_xlfn.XLOOKUP(E43,[1]Consolidado!$A:$A,[1]Consolidado!$AN:$AN)</f>
        <v>0</v>
      </c>
      <c r="E43" s="73" t="s">
        <v>229</v>
      </c>
      <c r="F43" s="73">
        <f>_xlfn.XLOOKUP(E43,'SOLICITAÇÃO DE PAGAMENTO'!C:C,'SOLICITAÇÃO DE PAGAMENTO'!M:M)</f>
        <v>603806</v>
      </c>
      <c r="G43" s="73">
        <f>_xlfn.XLOOKUP(E43,'SOLICITAÇÃO DE PAGAMENTO'!C:C,'SOLICITAÇÃO DE PAGAMENTO'!B:B,"")</f>
        <v>1427</v>
      </c>
      <c r="H43" s="73" t="str">
        <f>_xlfn.XLOOKUP(G43,'SOLICITAÇÃO DE PAGAMENTO'!B:B,'SOLICITAÇÃO DE PAGAMENTO'!E:E,"")</f>
        <v>ADRIANO</v>
      </c>
      <c r="I43" s="73" t="str">
        <f t="shared" si="9"/>
        <v>TICKET CONCLUÍDO</v>
      </c>
      <c r="J43" s="76">
        <v>3228816</v>
      </c>
      <c r="K43" s="12">
        <v>45994</v>
      </c>
      <c r="L43" s="79" t="str">
        <f t="shared" si="11"/>
        <v>RESPONSABILIDADE CSC</v>
      </c>
      <c r="M43" s="1" t="s">
        <v>6054</v>
      </c>
      <c r="N43" s="76">
        <v>3228779</v>
      </c>
      <c r="O43" s="12">
        <v>45994</v>
      </c>
      <c r="P43" s="79" t="str">
        <f t="shared" si="10"/>
        <v>RESPONSABILIDADE CSC</v>
      </c>
      <c r="Q43" s="1" t="s">
        <v>4073</v>
      </c>
    </row>
    <row r="44" spans="2:17" hidden="1">
      <c r="B44" s="79">
        <f>_xlfn.XLOOKUP(E44,[1]Consolidado!$A:$A,[1]Consolidado!$D:$D)</f>
        <v>46133</v>
      </c>
      <c r="C44" s="12" t="str">
        <f t="shared" ca="1" si="12"/>
        <v>No prazo - faltam 118 dias</v>
      </c>
      <c r="D44" s="79">
        <f>_xlfn.XLOOKUP(E44,[1]Consolidado!$A:$A,[1]Consolidado!$AN:$AN)</f>
        <v>0</v>
      </c>
      <c r="E44" s="73" t="s">
        <v>237</v>
      </c>
      <c r="F44" s="73" t="e">
        <f>_xlfn.XLOOKUP(E44,'SOLICITAÇÃO DE PAGAMENTO'!C:C,'SOLICITAÇÃO DE PAGAMENTO'!M:M)</f>
        <v>#N/A</v>
      </c>
      <c r="G44" s="73" t="str">
        <f>_xlfn.XLOOKUP(E44,'SOLICITAÇÃO DE PAGAMENTO'!C:C,'SOLICITAÇÃO DE PAGAMENTO'!B:B,"")</f>
        <v/>
      </c>
      <c r="H44" s="73" t="str">
        <f>_xlfn.XLOOKUP(G44,'SOLICITAÇÃO DE PAGAMENTO'!B:B,'SOLICITAÇÃO DE PAGAMENTO'!E:E,"")</f>
        <v/>
      </c>
      <c r="I44" s="73" t="str">
        <f t="shared" si="9"/>
        <v>PENDENTE</v>
      </c>
      <c r="L44" s="79" t="str">
        <f t="shared" si="11"/>
        <v>AGUARDANDO DADOS</v>
      </c>
      <c r="P44" s="79" t="str">
        <f t="shared" si="10"/>
        <v>AGUARDANDO DADOS</v>
      </c>
    </row>
    <row r="45" spans="2:17" hidden="1">
      <c r="B45" s="79">
        <f>_xlfn.XLOOKUP(E45,[1]Consolidado!$A:$A,[1]Consolidado!$D:$D)</f>
        <v>46045</v>
      </c>
      <c r="C45" s="12" t="str">
        <f t="shared" ca="1" si="12"/>
        <v>Verificar</v>
      </c>
      <c r="D45" s="79">
        <f>_xlfn.XLOOKUP(E45,[1]Consolidado!$A:$A,[1]Consolidado!$AN:$AN)</f>
        <v>0</v>
      </c>
      <c r="E45" s="73" t="s">
        <v>240</v>
      </c>
      <c r="F45" s="73">
        <v>603926</v>
      </c>
      <c r="G45" s="73" t="str">
        <f>_xlfn.XLOOKUP(E45,'SOLICITAÇÃO DE PAGAMENTO'!C:C,'SOLICITAÇÃO DE PAGAMENTO'!B:B,"")</f>
        <v/>
      </c>
      <c r="H45" s="73" t="str">
        <f>_xlfn.XLOOKUP(G45,'SOLICITAÇÃO DE PAGAMENTO'!B:B,'SOLICITAÇÃO DE PAGAMENTO'!E:E,"")</f>
        <v/>
      </c>
      <c r="I45" s="73" t="str">
        <f t="shared" si="9"/>
        <v>PENDENTE</v>
      </c>
      <c r="L45" s="79" t="str">
        <f t="shared" si="11"/>
        <v>AGUARDANDO DADOS</v>
      </c>
      <c r="P45" s="79" t="str">
        <f t="shared" si="10"/>
        <v>AGUARDANDO DADOS</v>
      </c>
    </row>
    <row r="46" spans="2:17" hidden="1">
      <c r="B46" s="79">
        <f>_xlfn.XLOOKUP(E46,[1]Consolidado!$A:$A,[1]Consolidado!$D:$D)</f>
        <v>45768</v>
      </c>
      <c r="C46" s="12" t="str">
        <f t="shared" ca="1" si="12"/>
        <v>Prazo estourado - 247 dias atrás</v>
      </c>
      <c r="D46" s="79">
        <f>_xlfn.XLOOKUP(E46,[1]Consolidado!$A:$A,[1]Consolidado!$AN:$AN)</f>
        <v>0</v>
      </c>
      <c r="E46" s="73" t="s">
        <v>249</v>
      </c>
      <c r="F46" s="73" t="e">
        <f>_xlfn.XLOOKUP(E46,'SOLICITAÇÃO DE PAGAMENTO'!C:C,'SOLICITAÇÃO DE PAGAMENTO'!M:M)</f>
        <v>#N/A</v>
      </c>
      <c r="G46" s="73" t="str">
        <f>_xlfn.XLOOKUP(E46,'SOLICITAÇÃO DE PAGAMENTO'!C:C,'SOLICITAÇÃO DE PAGAMENTO'!B:B,"")</f>
        <v/>
      </c>
      <c r="H46" s="73" t="str">
        <f>_xlfn.XLOOKUP(G46,'SOLICITAÇÃO DE PAGAMENTO'!B:B,'SOLICITAÇÃO DE PAGAMENTO'!E:E,"")</f>
        <v/>
      </c>
      <c r="I46" s="73" t="str">
        <f t="shared" si="9"/>
        <v>PENDENTE</v>
      </c>
      <c r="L46" s="79" t="str">
        <f t="shared" si="11"/>
        <v>AGUARDANDO DADOS</v>
      </c>
      <c r="P46" s="79" t="str">
        <f t="shared" si="10"/>
        <v>AGUARDANDO DADOS</v>
      </c>
    </row>
    <row r="47" spans="2:17" hidden="1">
      <c r="B47" s="79">
        <f>_xlfn.XLOOKUP(E47,[1]Consolidado!$A:$A,[1]Consolidado!$D:$D)</f>
        <v>45969</v>
      </c>
      <c r="C47" s="12" t="str">
        <f t="shared" ca="1" si="12"/>
        <v>Concluído</v>
      </c>
      <c r="D47" s="79" t="str">
        <f>_xlfn.XLOOKUP(E47,[1]Consolidado!$A:$A,[1]Consolidado!$AN:$AN)</f>
        <v>Pendente contrato de resíduos |jurídico</v>
      </c>
      <c r="E47" s="73" t="s">
        <v>4074</v>
      </c>
      <c r="F47" s="73">
        <f>_xlfn.XLOOKUP(E47,'SOLICITAÇÃO DE PAGAMENTO'!C:C,'SOLICITAÇÃO DE PAGAMENTO'!M:M)</f>
        <v>605664</v>
      </c>
      <c r="G47" s="73">
        <f>_xlfn.XLOOKUP(E47,'SOLICITAÇÃO DE PAGAMENTO'!C:C,'SOLICITAÇÃO DE PAGAMENTO'!B:B,"")</f>
        <v>1508</v>
      </c>
      <c r="H47" s="73" t="str">
        <f>_xlfn.XLOOKUP(G47,'SOLICITAÇÃO DE PAGAMENTO'!B:B,'SOLICITAÇÃO DE PAGAMENTO'!E:E,"")</f>
        <v>HENRIQUE</v>
      </c>
      <c r="I47" s="73" t="str">
        <f t="shared" si="9"/>
        <v>TICKET CONCLUÍDO</v>
      </c>
      <c r="J47" s="76">
        <v>2541563</v>
      </c>
      <c r="K47" s="12">
        <v>45910</v>
      </c>
      <c r="L47" s="79" t="str">
        <f t="shared" si="11"/>
        <v>RESPONSABILIDADE CSC</v>
      </c>
      <c r="N47" s="1">
        <v>2541612</v>
      </c>
      <c r="O47" s="12">
        <v>45910</v>
      </c>
      <c r="P47" s="79" t="str">
        <f t="shared" si="10"/>
        <v>RESPONSABILIDADE CSC</v>
      </c>
    </row>
    <row r="48" spans="2:17" hidden="1">
      <c r="B48" s="79">
        <f>_xlfn.XLOOKUP(E48,[1]Consolidado!$A:$A,[1]Consolidado!$D:$D)</f>
        <v>45946</v>
      </c>
      <c r="C48" s="12" t="str">
        <f t="shared" ca="1" si="12"/>
        <v>Concluído</v>
      </c>
      <c r="D48" s="79" t="str">
        <f>_xlfn.XLOOKUP(E48,[1]Consolidado!$A:$A,[1]Consolidado!$AN:$AN)</f>
        <v>Obs: só terá câmera e alarme dia 18/10. Vistoria agendada para 15/10</v>
      </c>
      <c r="E48" s="73" t="s">
        <v>4075</v>
      </c>
      <c r="F48" s="73">
        <f>_xlfn.XLOOKUP(E48,'SOLICITAÇÃO DE PAGAMENTO'!C:C,'SOLICITAÇÃO DE PAGAMENTO'!M:M)</f>
        <v>605662</v>
      </c>
      <c r="G48" s="73">
        <f>_xlfn.XLOOKUP(E48,'SOLICITAÇÃO DE PAGAMENTO'!C:C,'SOLICITAÇÃO DE PAGAMENTO'!B:B,"")</f>
        <v>1500</v>
      </c>
      <c r="H48" s="73" t="str">
        <f>_xlfn.XLOOKUP(G48,'SOLICITAÇÃO DE PAGAMENTO'!B:B,'SOLICITAÇÃO DE PAGAMENTO'!E:E,"")</f>
        <v>HENRIQUE</v>
      </c>
      <c r="I48" s="73" t="str">
        <f t="shared" si="9"/>
        <v>TICKET CONCLUÍDO</v>
      </c>
      <c r="J48" s="76">
        <v>2751744</v>
      </c>
      <c r="K48" s="12">
        <v>45938</v>
      </c>
      <c r="L48" s="79" t="str">
        <f t="shared" si="11"/>
        <v>RESPONSABILIDADE CSC</v>
      </c>
      <c r="N48" s="76">
        <v>2751767</v>
      </c>
      <c r="O48" s="12">
        <v>45938</v>
      </c>
      <c r="P48" s="79" t="str">
        <f t="shared" si="10"/>
        <v>RESPONSABILIDADE CSC</v>
      </c>
    </row>
    <row r="49" spans="2:17" hidden="1">
      <c r="B49" s="79">
        <f>_xlfn.XLOOKUP(E49,[1]Consolidado!$A:$A,[1]Consolidado!$D:$D)</f>
        <v>46017</v>
      </c>
      <c r="C49" s="12" t="str">
        <f t="shared" ca="1" si="12"/>
        <v>Concluído</v>
      </c>
      <c r="D49" s="79">
        <f>_xlfn.XLOOKUP(E49,[1]Consolidado!$A:$A,[1]Consolidado!$AN:$AN)</f>
        <v>0</v>
      </c>
      <c r="E49" s="73" t="s">
        <v>4076</v>
      </c>
      <c r="F49" s="73">
        <f>_xlfn.XLOOKUP(E49,'SOLICITAÇÃO DE PAGAMENTO'!C:C,'SOLICITAÇÃO DE PAGAMENTO'!M:M)</f>
        <v>605585</v>
      </c>
      <c r="G49" s="73">
        <v>1491</v>
      </c>
      <c r="H49" s="73" t="str">
        <f>_xlfn.XLOOKUP(G49,'SOLICITAÇÃO DE PAGAMENTO'!B:B,'SOLICITAÇÃO DE PAGAMENTO'!E:E,"")</f>
        <v>ANDRE</v>
      </c>
      <c r="I49" s="73" t="str">
        <f t="shared" si="9"/>
        <v>TICKET CONCLUÍDO</v>
      </c>
      <c r="J49" s="76">
        <v>3293657</v>
      </c>
      <c r="K49" s="12">
        <v>46001</v>
      </c>
      <c r="L49" s="79" t="str">
        <f t="shared" si="11"/>
        <v>RESPONSABILIDADE CSC</v>
      </c>
      <c r="N49" s="76">
        <v>3293630</v>
      </c>
      <c r="O49">
        <v>46001</v>
      </c>
      <c r="P49" s="79" t="str">
        <f t="shared" si="10"/>
        <v>RESPONSABILIDADE CSC</v>
      </c>
    </row>
    <row r="50" spans="2:17" hidden="1">
      <c r="B50" s="79">
        <f>_xlfn.XLOOKUP(E50,[1]Consolidado!$A:$A,[1]Consolidado!$D:$D)</f>
        <v>45952</v>
      </c>
      <c r="C50" s="12" t="str">
        <f t="shared" ca="1" si="12"/>
        <v>Concluído</v>
      </c>
      <c r="D50" s="79" t="str">
        <f>_xlfn.XLOOKUP(E50,[1]Consolidado!$A:$A,[1]Consolidado!$AN:$AN)</f>
        <v>Atraso documentação. Causa Raiz: Atraso aprovação de projeto e contratação farma</v>
      </c>
      <c r="E50" s="73" t="s">
        <v>4077</v>
      </c>
      <c r="F50" s="73">
        <f>_xlfn.XLOOKUP(E50,'SOLICITAÇÃO DE PAGAMENTO'!C:C,'SOLICITAÇÃO DE PAGAMENTO'!M:M)</f>
        <v>604006</v>
      </c>
      <c r="G50" s="73">
        <f>_xlfn.XLOOKUP(E50,'SOLICITAÇÃO DE PAGAMENTO'!C:C,'SOLICITAÇÃO DE PAGAMENTO'!B:B,"")</f>
        <v>1488</v>
      </c>
      <c r="H50" s="73" t="str">
        <f>_xlfn.XLOOKUP(G50,'SOLICITAÇÃO DE PAGAMENTO'!B:B,'SOLICITAÇÃO DE PAGAMENTO'!E:E,"")</f>
        <v>ANDRE</v>
      </c>
      <c r="I50" s="73" t="str">
        <f t="shared" si="9"/>
        <v>TICKET CONCLUÍDO</v>
      </c>
      <c r="J50" s="76">
        <v>2636899</v>
      </c>
      <c r="K50" s="12">
        <v>45923</v>
      </c>
      <c r="L50" s="79" t="str">
        <f t="shared" si="11"/>
        <v>RESPONSABILIDADE CSC</v>
      </c>
      <c r="N50" s="76">
        <v>2636876</v>
      </c>
      <c r="O50" s="12">
        <v>45923</v>
      </c>
      <c r="P50" s="79" t="str">
        <f t="shared" si="10"/>
        <v>RESPONSABILIDADE CSC</v>
      </c>
    </row>
    <row r="51" spans="2:17" hidden="1">
      <c r="B51" s="79">
        <f>_xlfn.XLOOKUP(E51,[1]Consolidado!$A:$A,[1]Consolidado!$D:$D)</f>
        <v>45989</v>
      </c>
      <c r="C51" s="12" t="str">
        <f t="shared" ca="1" si="12"/>
        <v>Concluído</v>
      </c>
      <c r="D51" s="79" t="str">
        <f>_xlfn.XLOOKUP(E51,[1]Consolidado!$A:$A,[1]Consolidado!$AN:$AN)</f>
        <v>Exigido apresentar licença ambiental | 30 dias | CNAE retirar vacina</v>
      </c>
      <c r="E51" s="73" t="s">
        <v>4078</v>
      </c>
      <c r="F51" s="73">
        <f>_xlfn.XLOOKUP(E51,'SOLICITAÇÃO DE PAGAMENTO'!C:C,'SOLICITAÇÃO DE PAGAMENTO'!M:M)</f>
        <v>605746</v>
      </c>
      <c r="G51" s="73">
        <f>_xlfn.XLOOKUP(E51,'SOLICITAÇÃO DE PAGAMENTO'!C:C,'SOLICITAÇÃO DE PAGAMENTO'!B:B,"")</f>
        <v>1512</v>
      </c>
      <c r="H51" s="73" t="str">
        <f>_xlfn.XLOOKUP(G51,'SOLICITAÇÃO DE PAGAMENTO'!B:B,'SOLICITAÇÃO DE PAGAMENTO'!E:E,"")</f>
        <v>ANDRE</v>
      </c>
      <c r="I51" s="73" t="str">
        <f t="shared" si="9"/>
        <v>TICKET CONCLUÍDO</v>
      </c>
      <c r="J51" s="76">
        <v>3076502</v>
      </c>
      <c r="K51" s="12">
        <v>45976</v>
      </c>
      <c r="L51" s="79" t="str">
        <f t="shared" si="11"/>
        <v>RESPONSABILIDADE CSC</v>
      </c>
      <c r="N51" s="76">
        <v>3076465</v>
      </c>
      <c r="O51" s="12">
        <v>45976</v>
      </c>
      <c r="P51" s="79" t="str">
        <f t="shared" si="10"/>
        <v>RESPONSABILIDADE CSC</v>
      </c>
      <c r="Q51" s="1" t="s">
        <v>4079</v>
      </c>
    </row>
    <row r="52" spans="2:17" hidden="1">
      <c r="B52" s="79">
        <f>_xlfn.XLOOKUP(E52,[1]Consolidado!$A:$A,[1]Consolidado!$D:$D)</f>
        <v>45989</v>
      </c>
      <c r="C52" s="12" t="str">
        <f t="shared" ca="1" si="12"/>
        <v>Concluído</v>
      </c>
      <c r="D52" s="79">
        <f>_xlfn.XLOOKUP(E52,[1]Consolidado!$A:$A,[1]Consolidado!$AN:$AN)</f>
        <v>0</v>
      </c>
      <c r="E52" s="73" t="s">
        <v>4080</v>
      </c>
      <c r="F52" s="73">
        <f>_xlfn.XLOOKUP(E52,'SOLICITAÇÃO DE PAGAMENTO'!C:C,'SOLICITAÇÃO DE PAGAMENTO'!M:M)</f>
        <v>605470</v>
      </c>
      <c r="G52" s="73">
        <f>_xlfn.XLOOKUP(E52,'SOLICITAÇÃO DE PAGAMENTO'!C:C,'SOLICITAÇÃO DE PAGAMENTO'!B:B,"")</f>
        <v>1502</v>
      </c>
      <c r="H52" s="73" t="str">
        <f>_xlfn.XLOOKUP(G52,'SOLICITAÇÃO DE PAGAMENTO'!B:B,'SOLICITAÇÃO DE PAGAMENTO'!E:E,"")</f>
        <v>HENRIQUE</v>
      </c>
      <c r="I52" s="73" t="str">
        <f t="shared" si="9"/>
        <v>TICKET CONCLUÍDO</v>
      </c>
      <c r="J52" s="76">
        <v>3218972</v>
      </c>
      <c r="K52" s="12">
        <v>45993</v>
      </c>
      <c r="L52" s="79" t="str">
        <f t="shared" si="11"/>
        <v>RESPONSABILIDADE CSC</v>
      </c>
      <c r="N52" s="76">
        <v>3218999</v>
      </c>
      <c r="O52" s="12">
        <v>45993</v>
      </c>
      <c r="P52" s="79" t="str">
        <f t="shared" si="10"/>
        <v>RESPONSABILIDADE CSC</v>
      </c>
      <c r="Q52" s="1" t="s">
        <v>4081</v>
      </c>
    </row>
    <row r="53" spans="2:17" hidden="1">
      <c r="B53" s="79">
        <f>_xlfn.XLOOKUP(E53,[1]Consolidado!$A:$A,[1]Consolidado!$D:$D)</f>
        <v>46105</v>
      </c>
      <c r="C53" s="12" t="str">
        <f t="shared" ca="1" si="12"/>
        <v>No prazo - faltam 90 dias</v>
      </c>
      <c r="D53" s="79">
        <f>_xlfn.XLOOKUP(E53,[1]Consolidado!$A:$A,[1]Consolidado!$AN:$AN)</f>
        <v>0</v>
      </c>
      <c r="E53" s="73" t="s">
        <v>4082</v>
      </c>
      <c r="F53" s="73" t="e">
        <f>_xlfn.XLOOKUP(E53,'SOLICITAÇÃO DE PAGAMENTO'!C:C,'SOLICITAÇÃO DE PAGAMENTO'!M:M)</f>
        <v>#N/A</v>
      </c>
      <c r="G53" s="73" t="str">
        <f>_xlfn.XLOOKUP(E53,'SOLICITAÇÃO DE PAGAMENTO'!C:C,'SOLICITAÇÃO DE PAGAMENTO'!B:B,"")</f>
        <v/>
      </c>
      <c r="H53" s="73" t="str">
        <f>_xlfn.XLOOKUP(G53,'SOLICITAÇÃO DE PAGAMENTO'!B:B,'SOLICITAÇÃO DE PAGAMENTO'!E:E,"")</f>
        <v/>
      </c>
      <c r="I53" s="73" t="str">
        <f t="shared" si="9"/>
        <v>PENDENTE</v>
      </c>
      <c r="L53" s="79" t="str">
        <f t="shared" si="11"/>
        <v>AGUARDANDO DADOS</v>
      </c>
      <c r="P53" s="79" t="str">
        <f t="shared" si="10"/>
        <v>AGUARDANDO DADOS</v>
      </c>
    </row>
    <row r="54" spans="2:17" hidden="1">
      <c r="B54" s="79">
        <f>_xlfn.XLOOKUP(E54,[1]Consolidado!$A:$A,[1]Consolidado!$D:$D)</f>
        <v>45947</v>
      </c>
      <c r="C54" s="12" t="str">
        <f t="shared" ca="1" si="12"/>
        <v>Concluído</v>
      </c>
      <c r="D54" s="79" t="str">
        <f>_xlfn.XLOOKUP(E54,[1]Consolidado!$A:$A,[1]Consolidado!$AN:$AN)</f>
        <v>Construtora não conseguiu entregar a tempo, alterada de 23/09 para 30/09</v>
      </c>
      <c r="E54" s="1" t="s">
        <v>4083</v>
      </c>
      <c r="F54" s="73">
        <f>_xlfn.XLOOKUP(E54,'SOLICITAÇÃO DE PAGAMENTO'!C:C,'SOLICITAÇÃO DE PAGAMENTO'!M:M)</f>
        <v>605727</v>
      </c>
      <c r="G54" s="73">
        <f>_xlfn.XLOOKUP(E54,'SOLICITAÇÃO DE PAGAMENTO'!C:C,'SOLICITAÇÃO DE PAGAMENTO'!B:B,"")</f>
        <v>1501</v>
      </c>
      <c r="H54" s="73" t="str">
        <f>_xlfn.XLOOKUP(G54,'SOLICITAÇÃO DE PAGAMENTO'!B:B,'SOLICITAÇÃO DE PAGAMENTO'!E:E,"")</f>
        <v>HENRIQUE</v>
      </c>
      <c r="I54" s="73" t="str">
        <f t="shared" ref="I54" si="13">IF(AND(L54="RESPONSABILIDADE CSC",P54="RESPONSABILIDADE CSC"),"TICKET CONCLUÍDO", "PENDENTE")</f>
        <v>TICKET CONCLUÍDO</v>
      </c>
      <c r="J54" s="76">
        <v>2401973</v>
      </c>
      <c r="K54" s="12">
        <v>45890</v>
      </c>
      <c r="L54" s="79" t="str">
        <f t="shared" si="11"/>
        <v>RESPONSABILIDADE CSC</v>
      </c>
      <c r="N54" s="76">
        <v>2897168</v>
      </c>
      <c r="O54" s="12">
        <v>45957</v>
      </c>
      <c r="P54" s="79" t="str">
        <f t="shared" ref="P54" si="14">IF(N54="","AGUARDANDO DADOS","RESPONSABILIDADE CSC")</f>
        <v>RESPONSABILIDADE CSC</v>
      </c>
      <c r="Q54" s="1" t="s">
        <v>4084</v>
      </c>
    </row>
    <row r="55" spans="2:17" ht="14.5" hidden="1" customHeight="1">
      <c r="B55" s="79">
        <f>_xlfn.XLOOKUP(E55,[1]Consolidado!$A:$A,[1]Consolidado!$D:$D)</f>
        <v>45987</v>
      </c>
      <c r="C55" s="12" t="str">
        <f t="shared" ref="C55" ca="1" si="15">IF(I55="TICKET CONCLUÍDO",
    "Concluído",
    IF(B55 &lt; TODAY(),
        "Prazo estourado - " &amp; TODAY()-B55 &amp; " dias atrás",
        IF(TODAY()+30 &lt; B55,
            "No prazo - faltam " &amp; B55-TODAY() &amp; " dias",
            IF(AND(B55-TODAY()&lt;=29, B55-TODAY()&gt;7),
                "Solicitar dados - faltam " &amp; B55-TODAY() &amp; " dias",
                IF(B55-TODAY()&lt;=7,
                    "Resolicitar - faltam " &amp; B55-TODAY() &amp; " dias",
                    "Verificar")
            )
        )
    )
)</f>
        <v>Concluído</v>
      </c>
      <c r="D55" s="79" t="str">
        <f>_xlfn.XLOOKUP(E55,[1]Consolidado!$A:$A,[1]Consolidado!$AN:$AN)</f>
        <v>IE pendente | previsão 24/10</v>
      </c>
      <c r="E55" s="1" t="s">
        <v>4085</v>
      </c>
      <c r="F55" s="73">
        <f>_xlfn.XLOOKUP(E55,'SOLICITAÇÃO DE PAGAMENTO'!C:C,'SOLICITAÇÃO DE PAGAMENTO'!M:M)</f>
        <v>605728</v>
      </c>
      <c r="G55" s="73">
        <f>_xlfn.XLOOKUP(E55,'SOLICITAÇÃO DE PAGAMENTO'!C:C,'SOLICITAÇÃO DE PAGAMENTO'!B:B,"")</f>
        <v>1505</v>
      </c>
      <c r="H55" s="73" t="str">
        <f>_xlfn.XLOOKUP(G55,'SOLICITAÇÃO DE PAGAMENTO'!B:B,'SOLICITAÇÃO DE PAGAMENTO'!E:E,"")</f>
        <v>ANDRE</v>
      </c>
      <c r="I55" s="73" t="str">
        <f t="shared" ref="I55" si="16">IF(AND(L55="RESPONSABILIDADE CSC",P55="RESPONSABILIDADE CSC"),"TICKET CONCLUÍDO", "PENDENTE")</f>
        <v>TICKET CONCLUÍDO</v>
      </c>
      <c r="J55" s="76">
        <v>3076621</v>
      </c>
      <c r="K55" s="12">
        <v>45976</v>
      </c>
      <c r="L55" s="79" t="str">
        <f t="shared" ref="L55" si="17">IF(J55="","AGUARDANDO DADOS","RESPONSABILIDADE CSC")</f>
        <v>RESPONSABILIDADE CSC</v>
      </c>
      <c r="N55" s="76">
        <v>3048065</v>
      </c>
      <c r="O55" s="12">
        <v>45973</v>
      </c>
      <c r="P55" s="79" t="str">
        <f t="shared" si="10"/>
        <v>RESPONSABILIDADE CSC</v>
      </c>
      <c r="Q55" s="1" t="s">
        <v>4086</v>
      </c>
    </row>
    <row r="56" spans="2:17" ht="14.5" hidden="1" customHeight="1">
      <c r="B56" s="79">
        <f>_xlfn.XLOOKUP(E56,[1]Consolidado!$A:$A,[1]Consolidado!$D:$D)</f>
        <v>45989</v>
      </c>
      <c r="C56" s="12" t="str">
        <f t="shared" ref="C56:C62" ca="1" si="18">IF(I56="TICKET CONCLUÍDO",
    "Concluído",
    IF(B56 &lt; TODAY(),
        "Prazo estourado - " &amp; TODAY()-B56 &amp; " dias atrás",
        IF(TODAY()+30 &lt; B56,
            "No prazo - faltam " &amp; B56-TODAY() &amp; " dias",
            IF(AND(B56-TODAY()&lt;=29, B56-TODAY()&gt;7),
                "Solicitar dados - faltam " &amp; B56-TODAY() &amp; " dias",
                IF(B56-TODAY()&lt;=7,
                    "Resolicitar - faltam " &amp; B56-TODAY() &amp; " dias",
                    "Verificar")
            )
        )
    )
)</f>
        <v>Concluído</v>
      </c>
      <c r="D56" s="79">
        <f>_xlfn.XLOOKUP(E56,[1]Consolidado!$A:$A,[1]Consolidado!$AN:$AN)</f>
        <v>0</v>
      </c>
      <c r="E56" s="1" t="s">
        <v>4087</v>
      </c>
      <c r="F56" s="73">
        <f>_xlfn.XLOOKUP(E56,'SOLICITAÇÃO DE PAGAMENTO'!C:C,'SOLICITAÇÃO DE PAGAMENTO'!M:M)</f>
        <v>604037</v>
      </c>
      <c r="G56" s="73">
        <f>_xlfn.XLOOKUP(E56,'SOLICITAÇÃO DE PAGAMENTO'!C:C,'SOLICITAÇÃO DE PAGAMENTO'!B:B,"")</f>
        <v>1504</v>
      </c>
      <c r="H56" s="73" t="str">
        <f>_xlfn.XLOOKUP(G56,'SOLICITAÇÃO DE PAGAMENTO'!B:B,'SOLICITAÇÃO DE PAGAMENTO'!E:E,"")</f>
        <v>HENRIQUE</v>
      </c>
      <c r="I56" s="73" t="str">
        <f t="shared" ref="I56:I62" si="19">IF(AND(L56="RESPONSABILIDADE CSC",P56="RESPONSABILIDADE CSC"),"TICKET CONCLUÍDO", "PENDENTE")</f>
        <v>TICKET CONCLUÍDO</v>
      </c>
      <c r="J56" s="118"/>
      <c r="L56" s="79" t="s">
        <v>4043</v>
      </c>
      <c r="M56" s="1" t="s">
        <v>4057</v>
      </c>
      <c r="N56" s="76">
        <v>2840256</v>
      </c>
      <c r="O56" s="12">
        <v>45950</v>
      </c>
      <c r="P56" s="79" t="str">
        <f t="shared" ref="P56:P62" si="20">IF(N56="","AGUARDANDO DADOS","RESPONSABILIDADE CSC")</f>
        <v>RESPONSABILIDADE CSC</v>
      </c>
      <c r="Q56" s="1" t="s">
        <v>4088</v>
      </c>
    </row>
    <row r="57" spans="2:17" ht="14.5" hidden="1" customHeight="1">
      <c r="B57" s="79">
        <f>_xlfn.XLOOKUP(E57,[1]Consolidado!$A:$A,[1]Consolidado!$D:$D)</f>
        <v>106</v>
      </c>
      <c r="C57" s="12" t="str">
        <f t="shared" ca="1" si="18"/>
        <v>Prazo estourado - 45909 dias atrás</v>
      </c>
      <c r="D57" s="79" t="s">
        <v>4089</v>
      </c>
      <c r="E57" s="1" t="s">
        <v>282</v>
      </c>
      <c r="F57" s="73" t="e">
        <f>_xlfn.XLOOKUP(E57,'SOLICITAÇÃO DE PAGAMENTO'!C:C,'SOLICITAÇÃO DE PAGAMENTO'!M:M)</f>
        <v>#N/A</v>
      </c>
      <c r="G57" s="73">
        <v>1509</v>
      </c>
      <c r="H57" s="73" t="str">
        <f>_xlfn.XLOOKUP(G57,'SOLICITAÇÃO DE PAGAMENTO'!B:B,'SOLICITAÇÃO DE PAGAMENTO'!E:E,"")</f>
        <v/>
      </c>
      <c r="I57" s="73" t="str">
        <f t="shared" si="19"/>
        <v>PENDENTE</v>
      </c>
      <c r="J57" s="118"/>
      <c r="L57" s="79" t="str">
        <f t="shared" ref="L57:L62" si="21">IF(J57="","AGUARDANDO DADOS","RESPONSABILIDADE CSC")</f>
        <v>AGUARDANDO DADOS</v>
      </c>
      <c r="P57" s="79" t="str">
        <f t="shared" si="20"/>
        <v>AGUARDANDO DADOS</v>
      </c>
    </row>
    <row r="58" spans="2:17" ht="14.5" hidden="1" customHeight="1">
      <c r="B58" s="79">
        <f>_xlfn.XLOOKUP(E58,[1]Consolidado!$A:$A,[1]Consolidado!$D:$D)</f>
        <v>46001</v>
      </c>
      <c r="C58" s="12" t="str">
        <f t="shared" ca="1" si="18"/>
        <v>Concluído</v>
      </c>
      <c r="D58" s="79">
        <f>_xlfn.XLOOKUP(E58,[1]Consolidado!$A:$A,[1]Consolidado!$AN:$AN)</f>
        <v>0</v>
      </c>
      <c r="E58" s="1" t="s">
        <v>4090</v>
      </c>
      <c r="F58" s="73">
        <f>_xlfn.XLOOKUP(E58,'SOLICITAÇÃO DE PAGAMENTO'!C:C,'SOLICITAÇÃO DE PAGAMENTO'!M:M)</f>
        <v>605803</v>
      </c>
      <c r="G58" s="73"/>
      <c r="H58" s="73">
        <f>_xlfn.XLOOKUP(G58,'SOLICITAÇÃO DE PAGAMENTO'!B:B,'SOLICITAÇÃO DE PAGAMENTO'!E:E,"")</f>
        <v>0</v>
      </c>
      <c r="I58" s="73" t="str">
        <f t="shared" si="19"/>
        <v>TICKET CONCLUÍDO</v>
      </c>
      <c r="J58" s="76">
        <v>3219051</v>
      </c>
      <c r="K58" s="12">
        <v>45993</v>
      </c>
      <c r="L58" s="79" t="str">
        <f t="shared" si="21"/>
        <v>RESPONSABILIDADE CSC</v>
      </c>
      <c r="N58" s="76">
        <v>3293808</v>
      </c>
      <c r="O58" s="12">
        <v>46001</v>
      </c>
      <c r="P58" s="79" t="str">
        <f t="shared" si="20"/>
        <v>RESPONSABILIDADE CSC</v>
      </c>
    </row>
    <row r="59" spans="2:17" hidden="1">
      <c r="B59" s="79">
        <f>_xlfn.XLOOKUP(E59,[1]Consolidado!$A:$A,[1]Consolidado!$D:$D)</f>
        <v>45975</v>
      </c>
      <c r="C59" s="12" t="str">
        <f t="shared" ca="1" si="18"/>
        <v>Prazo estourado - 40 dias atrás</v>
      </c>
      <c r="D59" s="79">
        <f>_xlfn.XLOOKUP(E59,[1]Consolidado!$A:$A,[1]Consolidado!$AN:$AN)</f>
        <v>0</v>
      </c>
      <c r="E59" s="1" t="s">
        <v>4091</v>
      </c>
      <c r="F59" s="73">
        <f>_xlfn.XLOOKUP(E59,'SOLICITAÇÃO DE PAGAMENTO'!C:C,'SOLICITAÇÃO DE PAGAMENTO'!M:M)</f>
        <v>605905</v>
      </c>
      <c r="G59" s="73">
        <f>_xlfn.XLOOKUP(E59,'SOLICITAÇÃO DE PAGAMENTO'!C:C,'SOLICITAÇÃO DE PAGAMENTO'!B:B,"")</f>
        <v>1437</v>
      </c>
      <c r="H59" s="73" t="str">
        <f>_xlfn.XLOOKUP(G59,'SOLICITAÇÃO DE PAGAMENTO'!B:B,'SOLICITAÇÃO DE PAGAMENTO'!E:E,"")</f>
        <v>ADRIANO</v>
      </c>
      <c r="I59" s="73" t="str">
        <f t="shared" si="19"/>
        <v>PENDENTE</v>
      </c>
      <c r="L59" s="79" t="str">
        <f t="shared" si="21"/>
        <v>AGUARDANDO DADOS</v>
      </c>
      <c r="P59" s="79" t="str">
        <f t="shared" si="20"/>
        <v>AGUARDANDO DADOS</v>
      </c>
      <c r="Q59" s="1" t="s">
        <v>4079</v>
      </c>
    </row>
    <row r="60" spans="2:17" hidden="1">
      <c r="B60" s="79">
        <f>_xlfn.XLOOKUP(E60,[1]Consolidado!$A:$A,[1]Consolidado!$D:$D)</f>
        <v>46116</v>
      </c>
      <c r="C60" s="12" t="str">
        <f t="shared" ca="1" si="18"/>
        <v>No prazo - faltam 101 dias</v>
      </c>
      <c r="D60" s="79">
        <f>_xlfn.XLOOKUP(E60,[1]Consolidado!$A:$A,[1]Consolidado!$AN:$AN)</f>
        <v>0</v>
      </c>
      <c r="E60" s="1" t="s">
        <v>4092</v>
      </c>
      <c r="F60" s="73" t="e">
        <f>_xlfn.XLOOKUP(E60,'SOLICITAÇÃO DE PAGAMENTO'!C:C,'SOLICITAÇÃO DE PAGAMENTO'!M:M)</f>
        <v>#N/A</v>
      </c>
      <c r="G60" s="73" t="str">
        <f>_xlfn.XLOOKUP(E60,'SOLICITAÇÃO DE PAGAMENTO'!C:C,'SOLICITAÇÃO DE PAGAMENTO'!B:B,"")</f>
        <v/>
      </c>
      <c r="H60" s="73" t="str">
        <f>_xlfn.XLOOKUP(G60,'SOLICITAÇÃO DE PAGAMENTO'!B:B,'SOLICITAÇÃO DE PAGAMENTO'!E:E,"")</f>
        <v/>
      </c>
      <c r="I60" s="73" t="str">
        <f t="shared" si="19"/>
        <v>PENDENTE</v>
      </c>
      <c r="L60" s="79" t="str">
        <f t="shared" si="21"/>
        <v>AGUARDANDO DADOS</v>
      </c>
      <c r="P60" s="79" t="str">
        <f t="shared" si="20"/>
        <v>AGUARDANDO DADOS</v>
      </c>
    </row>
    <row r="61" spans="2:17" hidden="1">
      <c r="B61" s="79">
        <f>_xlfn.XLOOKUP(E61,[1]Consolidado!$A:$A,[1]Consolidado!$D:$D)</f>
        <v>46011</v>
      </c>
      <c r="C61" s="12" t="str">
        <f t="shared" ca="1" si="18"/>
        <v>Prazo estourado - 4 dias atrás</v>
      </c>
      <c r="D61" s="79">
        <f>_xlfn.XLOOKUP(E61,[1]Consolidado!$A:$A,[1]Consolidado!$AN:$AN)</f>
        <v>0</v>
      </c>
      <c r="E61" s="1" t="s">
        <v>4093</v>
      </c>
      <c r="F61" s="73">
        <f>_xlfn.XLOOKUP(E61,'SOLICITAÇÃO DE PAGAMENTO'!C:C,'SOLICITAÇÃO DE PAGAMENTO'!M:M)</f>
        <v>605740</v>
      </c>
      <c r="G61" s="73">
        <v>585</v>
      </c>
      <c r="H61" s="73" t="str">
        <f>_xlfn.XLOOKUP(G61,'SOLICITAÇÃO DE PAGAMENTO'!B:B,'SOLICITAÇÃO DE PAGAMENTO'!E:E,"")</f>
        <v>ANDRE</v>
      </c>
      <c r="I61" s="73" t="str">
        <f t="shared" si="19"/>
        <v>PENDENTE</v>
      </c>
      <c r="L61" s="79" t="str">
        <f t="shared" si="21"/>
        <v>AGUARDANDO DADOS</v>
      </c>
      <c r="P61" s="79" t="str">
        <f t="shared" si="20"/>
        <v>AGUARDANDO DADOS</v>
      </c>
    </row>
    <row r="62" spans="2:17" hidden="1">
      <c r="B62" s="79">
        <f>_xlfn.XLOOKUP(E62,[1]Consolidado!$A:$A,[1]Consolidado!$D:$D)</f>
        <v>45986</v>
      </c>
      <c r="C62" s="12" t="str">
        <f t="shared" ca="1" si="18"/>
        <v>Concluído</v>
      </c>
      <c r="D62" s="79" t="str">
        <f>_xlfn.XLOOKUP(E62,[1]Consolidado!$A:$A,[1]Consolidado!$AN:$AN)</f>
        <v>IE liberada</v>
      </c>
      <c r="E62" s="1" t="s">
        <v>4094</v>
      </c>
      <c r="F62" s="73">
        <f>_xlfn.XLOOKUP(E62,'SOLICITAÇÃO DE PAGAMENTO'!C:C,'SOLICITAÇÃO DE PAGAMENTO'!M:M)</f>
        <v>605804</v>
      </c>
      <c r="G62" s="73">
        <f>_xlfn.XLOOKUP(E62,'SOLICITAÇÃO DE PAGAMENTO'!C:C,'SOLICITAÇÃO DE PAGAMENTO'!B:B,"")</f>
        <v>1506</v>
      </c>
      <c r="H62" s="73" t="str">
        <f>_xlfn.XLOOKUP(G62,'SOLICITAÇÃO DE PAGAMENTO'!B:B,'SOLICITAÇÃO DE PAGAMENTO'!E:E,"")</f>
        <v>ANDRE</v>
      </c>
      <c r="I62" s="73" t="str">
        <f t="shared" si="19"/>
        <v>TICKET CONCLUÍDO</v>
      </c>
      <c r="J62" s="76">
        <v>3076353</v>
      </c>
      <c r="K62" s="12">
        <v>45976</v>
      </c>
      <c r="L62" s="79" t="str">
        <f t="shared" si="21"/>
        <v>RESPONSABILIDADE CSC</v>
      </c>
      <c r="N62" s="76">
        <v>3076344</v>
      </c>
      <c r="O62" s="12">
        <v>45976</v>
      </c>
      <c r="P62" s="79" t="str">
        <f t="shared" si="20"/>
        <v>RESPONSABILIDADE CSC</v>
      </c>
      <c r="Q62" s="1" t="s">
        <v>4095</v>
      </c>
    </row>
    <row r="63" spans="2:17" hidden="1">
      <c r="B63" s="79">
        <f>_xlfn.XLOOKUP(E63,[1]Consolidado!$A:$A,[1]Consolidado!$D:$D)</f>
        <v>46006</v>
      </c>
      <c r="C63" s="12" t="str">
        <f t="shared" ref="C63" ca="1" si="22">IF(I63="TICKET CONCLUÍDO",
    "Concluído",
    IF(B63 &lt; TODAY(),
        "Prazo estourado - " &amp; TODAY()-B63 &amp; " dias atrás",
        IF(TODAY()+30 &lt; B63,
            "No prazo - faltam " &amp; B63-TODAY() &amp; " dias",
            IF(AND(B63-TODAY()&lt;=29, B63-TODAY()&gt;7),
                "Solicitar dados - faltam " &amp; B63-TODAY() &amp; " dias",
                IF(B63-TODAY()&lt;=7,
                    "Resolicitar - faltam " &amp; B63-TODAY() &amp; " dias",
                    "Verificar")
            )
        )
    )
)</f>
        <v>Concluído</v>
      </c>
      <c r="D63" s="79">
        <f>_xlfn.XLOOKUP(E63,[1]Consolidado!$A:$A,[1]Consolidado!$AN:$AN)</f>
        <v>0</v>
      </c>
      <c r="E63" s="1" t="s">
        <v>4096</v>
      </c>
      <c r="F63" s="73">
        <f>_xlfn.XLOOKUP(E63,'SOLICITAÇÃO DE PAGAMENTO'!C:C,'SOLICITAÇÃO DE PAGAMENTO'!M:M)</f>
        <v>605789</v>
      </c>
      <c r="G63" s="73">
        <f>_xlfn.XLOOKUP(E63,'SOLICITAÇÃO DE PAGAMENTO'!C:C,'SOLICITAÇÃO DE PAGAMENTO'!B:B,"")</f>
        <v>1513</v>
      </c>
      <c r="H63" s="73" t="s">
        <v>55</v>
      </c>
      <c r="I63" s="73" t="str">
        <f t="shared" ref="I63" si="23">IF(AND(L63="RESPONSABILIDADE CSC",P63="RESPONSABILIDADE CSC"),"TICKET CONCLUÍDO", "PENDENTE")</f>
        <v>TICKET CONCLUÍDO</v>
      </c>
      <c r="J63" s="76">
        <v>3327771</v>
      </c>
      <c r="K63" s="12">
        <v>46006</v>
      </c>
      <c r="L63" s="79" t="str">
        <f t="shared" ref="L63" si="24">IF(J63="","AGUARDANDO DADOS","RESPONSABILIDADE CSC")</f>
        <v>RESPONSABILIDADE CSC</v>
      </c>
      <c r="N63" s="76">
        <v>3327861</v>
      </c>
      <c r="O63" s="12">
        <v>46006</v>
      </c>
      <c r="P63" s="79" t="str">
        <f t="shared" ref="P63" si="25">IF(N63="","AGUARDANDO DADOS","RESPONSABILIDADE CSC")</f>
        <v>RESPONSABILIDADE CSC</v>
      </c>
      <c r="Q63" s="1" t="s">
        <v>4097</v>
      </c>
    </row>
    <row r="64" spans="2:17" hidden="1">
      <c r="B64" s="79"/>
      <c r="E64" s="1" t="s">
        <v>4098</v>
      </c>
      <c r="F64" s="73">
        <f>_xlfn.XLOOKUP(E64,'SOLICITAÇÃO DE PAGAMENTO'!C:C,'SOLICITAÇÃO DE PAGAMENTO'!M:M)</f>
        <v>605801</v>
      </c>
      <c r="G64" s="73">
        <f>_xlfn.XLOOKUP(E64,'SOLICITAÇÃO DE PAGAMENTO'!C:C,'SOLICITAÇÃO DE PAGAMENTO'!B:B,"")</f>
        <v>1510</v>
      </c>
      <c r="H64" s="73" t="s">
        <v>55</v>
      </c>
      <c r="I64" s="73" t="str">
        <f t="shared" ref="I64:I66" si="26">IF(AND(L64="RESPONSABILIDADE CSC",P64="RESPONSABILIDADE CSC"),"TICKET CONCLUÍDO", "PENDENTE")</f>
        <v>PENDENTE</v>
      </c>
      <c r="L64" s="79" t="str">
        <f t="shared" ref="L64:L66" si="27">IF(J64="","AGUARDANDO DADOS","RESPONSABILIDADE CSC")</f>
        <v>AGUARDANDO DADOS</v>
      </c>
      <c r="P64" s="79" t="str">
        <f t="shared" ref="P64:P66" si="28">IF(N64="","AGUARDANDO DADOS","RESPONSABILIDADE CSC")</f>
        <v>AGUARDANDO DADOS</v>
      </c>
    </row>
    <row r="65" spans="2:16" hidden="1">
      <c r="B65" s="79">
        <f>_xlfn.XLOOKUP(E65,[1]Consolidado!$A:$A,[1]Consolidado!$D:$D)</f>
        <v>46000</v>
      </c>
      <c r="C65" s="12" t="str">
        <f t="shared" ref="C65:C66" ca="1" si="29">IF(I65="TICKET CONCLUÍDO",
    "Concluído",
    IF(B65 &lt; TODAY(),
        "Prazo estourado - " &amp; TODAY()-B65 &amp; " dias atrás",
        IF(TODAY()+30 &lt; B65,
            "No prazo - faltam " &amp; B65-TODAY() &amp; " dias",
            IF(AND(B65-TODAY()&lt;=29, B65-TODAY()&gt;7),
                "Solicitar dados - faltam " &amp; B65-TODAY() &amp; " dias",
                IF(B65-TODAY()&lt;=7,
                    "Resolicitar - faltam " &amp; B65-TODAY() &amp; " dias",
                    "Verificar")
            )
        )
    )
)</f>
        <v>Concluído</v>
      </c>
      <c r="D65" s="79" t="str">
        <f>_xlfn.XLOOKUP(E65,[1]Consolidado!$A:$A,[1]Consolidado!$AN:$AN)</f>
        <v>Risco de documentação. Só pode inaugurar se tiver inscrição municipal Ativa</v>
      </c>
      <c r="E65" s="1" t="s">
        <v>4164</v>
      </c>
      <c r="F65" s="73">
        <f>_xlfn.XLOOKUP(E65,'SOLICITAÇÃO DE PAGAMENTO'!C:C,'SOLICITAÇÃO DE PAGAMENTO'!M:M)</f>
        <v>605906</v>
      </c>
      <c r="G65" s="73">
        <f>_xlfn.XLOOKUP(E65,'SOLICITAÇÃO DE PAGAMENTO'!C:C,'SOLICITAÇÃO DE PAGAMENTO'!B:B,"")</f>
        <v>1516</v>
      </c>
      <c r="H65" s="73" t="s">
        <v>4025</v>
      </c>
      <c r="I65" s="73" t="str">
        <f t="shared" si="26"/>
        <v>TICKET CONCLUÍDO</v>
      </c>
      <c r="J65" s="76">
        <v>3271192</v>
      </c>
      <c r="K65" s="12">
        <v>45999</v>
      </c>
      <c r="L65" s="79" t="str">
        <f t="shared" si="27"/>
        <v>RESPONSABILIDADE CSC</v>
      </c>
      <c r="N65" s="1">
        <v>3364827</v>
      </c>
      <c r="O65" s="12">
        <v>46010</v>
      </c>
      <c r="P65" s="79" t="str">
        <f t="shared" si="28"/>
        <v>RESPONSABILIDADE CSC</v>
      </c>
    </row>
    <row r="66" spans="2:16" hidden="1">
      <c r="B66" s="79" t="e">
        <f>_xlfn.XLOOKUP(E66,[1]Consolidado!$A:$A,[1]Consolidado!$D:$D)</f>
        <v>#N/A</v>
      </c>
      <c r="C66" s="12" t="e">
        <f t="shared" ca="1" si="29"/>
        <v>#N/A</v>
      </c>
      <c r="D66" s="79" t="e">
        <f>_xlfn.XLOOKUP(E66,[1]Consolidado!$A:$A,[1]Consolidado!$AN:$AN)</f>
        <v>#N/A</v>
      </c>
      <c r="E66" s="70" t="s">
        <v>4161</v>
      </c>
      <c r="F66" s="73">
        <f>_xlfn.XLOOKUP(E66,'SOLICITAÇÃO DE PAGAMENTO'!C:C,'SOLICITAÇÃO DE PAGAMENTO'!M:M)</f>
        <v>605973</v>
      </c>
      <c r="G66" s="73">
        <v>320</v>
      </c>
      <c r="H66" s="73" t="str">
        <f>_xlfn.XLOOKUP(G66,'SOLICITAÇÃO DE PAGAMENTO'!B:B,'SOLICITAÇÃO DE PAGAMENTO'!E:E,"")</f>
        <v>ADRIANO</v>
      </c>
      <c r="I66" s="73" t="str">
        <f t="shared" si="26"/>
        <v>PENDENTE</v>
      </c>
      <c r="J66" s="76"/>
      <c r="K66" s="12"/>
      <c r="L66" s="79" t="str">
        <f t="shared" si="27"/>
        <v>AGUARDANDO DADOS</v>
      </c>
      <c r="N66" s="76"/>
      <c r="O66" s="12"/>
      <c r="P66" s="79" t="str">
        <f t="shared" si="28"/>
        <v>AGUARDANDO DADOS</v>
      </c>
    </row>
  </sheetData>
  <autoFilter ref="B3:Q66" xr:uid="{DE2A7B3F-3F60-4317-B236-91C79E098B18}">
    <filterColumn colId="5">
      <filters>
        <filter val="1427"/>
      </filters>
    </filterColumn>
  </autoFilter>
  <mergeCells count="1">
    <mergeCell ref="B2:Q2"/>
  </mergeCells>
  <conditionalFormatting sqref="B31:C31 B55:C55">
    <cfRule type="expression" dxfId="313" priority="3441">
      <formula>AND(#REF!&gt;=TODAY(), #REF!-TODAY()&lt;=7)</formula>
    </cfRule>
  </conditionalFormatting>
  <conditionalFormatting sqref="B32:C34 B56:C58 B1:C2">
    <cfRule type="expression" dxfId="312" priority="3019">
      <formula>AND(B4&gt;=TODAY(), B4-TODAY()&lt;=7)</formula>
    </cfRule>
  </conditionalFormatting>
  <conditionalFormatting sqref="B63:C65 B67:C1048576">
    <cfRule type="expression" dxfId="311" priority="13">
      <formula>AND(B67&gt;=TODAY(), B67-TODAY()&lt;=7)</formula>
    </cfRule>
  </conditionalFormatting>
  <conditionalFormatting sqref="B66:C66">
    <cfRule type="expression" dxfId="310" priority="4">
      <formula>AND(B69&gt;=TODAY(), B69-TODAY()&lt;=7)</formula>
    </cfRule>
  </conditionalFormatting>
  <conditionalFormatting sqref="C3 B3:B30 C27:C30 B35:C54 B59:C62">
    <cfRule type="expression" dxfId="309" priority="8">
      <formula>AND(B7&gt;=TODAY(), B7-TODAY()&lt;=7)</formula>
    </cfRule>
  </conditionalFormatting>
  <conditionalFormatting sqref="C4:C63">
    <cfRule type="expression" dxfId="308" priority="10">
      <formula>ISTEXT(J4)*NOT(ISERR(FIND("prazo estourado",J4)))</formula>
    </cfRule>
    <cfRule type="expression" dxfId="307" priority="11">
      <formula>I4="Concluído"</formula>
    </cfRule>
    <cfRule type="expression" dxfId="306" priority="12">
      <formula>ISERROR(FIND("Solicitar dados",J4))=FALSE</formula>
    </cfRule>
  </conditionalFormatting>
  <conditionalFormatting sqref="C65:C66">
    <cfRule type="expression" dxfId="305" priority="1">
      <formula>ISTEXT(J65)*NOT(ISERR(FIND("prazo estourado",J65)))</formula>
    </cfRule>
    <cfRule type="expression" dxfId="304" priority="2">
      <formula>I65="Concluído"</formula>
    </cfRule>
    <cfRule type="expression" dxfId="303" priority="3">
      <formula>ISERROR(FIND("Solicitar dados",J65))=FALSE</formula>
    </cfRule>
  </conditionalFormatting>
  <conditionalFormatting sqref="E64:E65 E1:E62 E67:E1048576">
    <cfRule type="duplicateValues" dxfId="302" priority="9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9B-2967-42DD-8BA3-F9D0D8681C48}">
  <sheetPr codeName="Planilha5">
    <tabColor rgb="FF002060"/>
  </sheetPr>
  <dimension ref="A1:AR13412"/>
  <sheetViews>
    <sheetView showGridLines="0" tabSelected="1" zoomScaleNormal="100" zoomScaleSheetLayoutView="132"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U1249" sqref="U1249"/>
    </sheetView>
  </sheetViews>
  <sheetFormatPr defaultColWidth="8.7265625" defaultRowHeight="15" customHeight="1" outlineLevelCol="1"/>
  <cols>
    <col min="1" max="1" width="10.453125" style="1" hidden="1" customWidth="1"/>
    <col min="2" max="2" width="18.1796875" style="1" bestFit="1" customWidth="1"/>
    <col min="3" max="3" width="30" style="1" bestFit="1" customWidth="1"/>
    <col min="4" max="4" width="21.453125" style="1" bestFit="1" customWidth="1"/>
    <col min="5" max="5" width="21.1796875" style="1" customWidth="1"/>
    <col min="6" max="6" width="31.453125" style="1" customWidth="1"/>
    <col min="7" max="7" width="41.453125" style="1" bestFit="1" customWidth="1"/>
    <col min="8" max="8" width="15.1796875" style="1" bestFit="1" customWidth="1" outlineLevel="1"/>
    <col min="9" max="9" width="29.08984375" style="1" customWidth="1" outlineLevel="1"/>
    <col min="10" max="10" width="29.54296875" style="1" customWidth="1" outlineLevel="1"/>
    <col min="11" max="11" width="20.81640625" style="1" bestFit="1" customWidth="1" outlineLevel="1"/>
    <col min="12" max="12" width="13.54296875" style="1" bestFit="1" customWidth="1" outlineLevel="1"/>
    <col min="13" max="13" width="13.1796875" style="1" bestFit="1" customWidth="1" outlineLevel="1"/>
    <col min="14" max="14" width="18.1796875" style="1" customWidth="1" outlineLevel="1"/>
    <col min="15" max="15" width="18.81640625" style="1" customWidth="1" outlineLevel="1"/>
    <col min="16" max="16" width="17" style="47" bestFit="1" customWidth="1" outlineLevel="1"/>
    <col min="17" max="17" width="21.54296875" style="47" bestFit="1" customWidth="1" outlineLevel="1"/>
    <col min="18" max="18" width="15.81640625" style="47" bestFit="1" customWidth="1" outlineLevel="1"/>
    <col min="19" max="19" width="19.36328125" style="47" bestFit="1" customWidth="1" outlineLevel="1"/>
    <col min="20" max="20" width="16" style="1" bestFit="1" customWidth="1" outlineLevel="1"/>
    <col min="21" max="21" width="56.81640625" style="1" customWidth="1" outlineLevel="1"/>
    <col min="22" max="22" width="8.1796875" style="85" customWidth="1" outlineLevel="1"/>
    <col min="23" max="23" width="32.81640625" style="1" customWidth="1" outlineLevel="1"/>
    <col min="24" max="24" width="16.1796875" style="1" bestFit="1" customWidth="1" outlineLevel="1"/>
    <col min="25" max="25" width="12.26953125" style="47" hidden="1" customWidth="1" outlineLevel="1"/>
    <col min="26" max="26" width="17.1796875" style="1" hidden="1" customWidth="1" outlineLevel="1"/>
    <col min="27" max="27" width="14.54296875" style="1" hidden="1" customWidth="1" outlineLevel="1"/>
    <col min="28" max="28" width="20" style="1" hidden="1" customWidth="1" outlineLevel="1"/>
    <col min="29" max="29" width="19.54296875" style="49" bestFit="1" customWidth="1" outlineLevel="1"/>
    <col min="30" max="30" width="14.1796875" style="55" bestFit="1" customWidth="1" outlineLevel="1"/>
    <col min="31" max="31" width="49.26953125" style="1" bestFit="1" customWidth="1" outlineLevel="1"/>
    <col min="32" max="32" width="49.54296875" style="1" hidden="1" customWidth="1" outlineLevel="1"/>
    <col min="33" max="33" width="49.54296875" style="1" bestFit="1" customWidth="1" outlineLevel="1"/>
    <col min="34" max="34" width="22.1796875" style="1" hidden="1" customWidth="1" outlineLevel="1"/>
    <col min="35" max="35" width="23" style="1" hidden="1" customWidth="1" outlineLevel="1"/>
    <col min="36" max="36" width="16.54296875" style="12" hidden="1" customWidth="1" outlineLevel="1"/>
    <col min="37" max="37" width="15.26953125" style="12" hidden="1" customWidth="1" outlineLevel="1"/>
    <col min="38" max="38" width="20.54296875" style="12" hidden="1" customWidth="1" outlineLevel="1"/>
    <col min="39" max="39" width="25.1796875" style="12" bestFit="1" customWidth="1" outlineLevel="1"/>
    <col min="40" max="40" width="20.54296875" style="1" bestFit="1" customWidth="1" outlineLevel="1"/>
    <col min="41" max="41" width="30.1796875" style="1" customWidth="1"/>
    <col min="42" max="42" width="42.1796875" style="1" customWidth="1"/>
    <col min="43" max="43" width="94.1796875" style="1" bestFit="1" customWidth="1"/>
    <col min="44" max="44" width="12.453125" style="1" bestFit="1" customWidth="1"/>
    <col min="45" max="16384" width="8.7265625" style="1"/>
  </cols>
  <sheetData>
    <row r="1" spans="1:44" ht="14.5">
      <c r="A1" s="50" t="s">
        <v>4125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4126</v>
      </c>
      <c r="K1" s="50" t="s">
        <v>4127</v>
      </c>
      <c r="L1" s="50" t="s">
        <v>4128</v>
      </c>
      <c r="M1" s="138" t="s">
        <v>9</v>
      </c>
      <c r="N1" s="50" t="s">
        <v>10</v>
      </c>
      <c r="O1" s="50" t="s">
        <v>4129</v>
      </c>
      <c r="P1" s="47" t="s">
        <v>4130</v>
      </c>
      <c r="Q1" s="45" t="s">
        <v>4131</v>
      </c>
      <c r="R1" s="45" t="s">
        <v>4132</v>
      </c>
      <c r="S1" s="45" t="s">
        <v>4133</v>
      </c>
      <c r="T1" s="50" t="s">
        <v>13</v>
      </c>
      <c r="U1" s="50" t="s">
        <v>4134</v>
      </c>
      <c r="V1" s="50" t="s">
        <v>4135</v>
      </c>
      <c r="W1" s="50" t="s">
        <v>4136</v>
      </c>
      <c r="X1" s="50" t="s">
        <v>4137</v>
      </c>
      <c r="Y1" s="50" t="s">
        <v>4138</v>
      </c>
      <c r="Z1" s="50" t="s">
        <v>4139</v>
      </c>
      <c r="AA1" s="50" t="s">
        <v>4140</v>
      </c>
      <c r="AB1" s="50" t="s">
        <v>4141</v>
      </c>
      <c r="AC1" s="105" t="s">
        <v>4142</v>
      </c>
      <c r="AD1" s="55" t="s">
        <v>17</v>
      </c>
      <c r="AE1" s="50" t="s">
        <v>4143</v>
      </c>
      <c r="AF1" s="50" t="s">
        <v>4144</v>
      </c>
      <c r="AG1" s="50" t="s">
        <v>4145</v>
      </c>
      <c r="AH1" s="104" t="s">
        <v>4146</v>
      </c>
      <c r="AI1" s="104" t="s">
        <v>4147</v>
      </c>
      <c r="AJ1" s="104" t="s">
        <v>4148</v>
      </c>
      <c r="AK1" s="104" t="s">
        <v>4149</v>
      </c>
      <c r="AL1" s="104" t="s">
        <v>4150</v>
      </c>
      <c r="AM1" s="104" t="s">
        <v>4151</v>
      </c>
      <c r="AN1" s="104" t="s">
        <v>4152</v>
      </c>
      <c r="AO1" s="104" t="s">
        <v>4153</v>
      </c>
      <c r="AP1" s="104" t="s">
        <v>4154</v>
      </c>
      <c r="AQ1" s="140" t="s">
        <v>4155</v>
      </c>
      <c r="AR1" s="50" t="s">
        <v>5934</v>
      </c>
    </row>
    <row r="2" spans="1:44" ht="17" hidden="1">
      <c r="A2" s="1">
        <f t="shared" ref="A2:A39" si="0">IF(B2&lt;7000,1000,2000)</f>
        <v>1000</v>
      </c>
      <c r="B2" s="1">
        <v>1491</v>
      </c>
      <c r="C2" s="1" t="s">
        <v>4076</v>
      </c>
      <c r="D2" s="1">
        <v>1491</v>
      </c>
      <c r="E2" s="1" t="s">
        <v>30</v>
      </c>
      <c r="F2" s="1" t="s">
        <v>23</v>
      </c>
      <c r="G2" s="1" t="s">
        <v>4392</v>
      </c>
      <c r="H2" s="1">
        <v>15219</v>
      </c>
      <c r="I2" s="1" t="s">
        <v>72</v>
      </c>
      <c r="M2" s="1">
        <v>605585</v>
      </c>
      <c r="N2" s="1">
        <v>10023481</v>
      </c>
      <c r="O2" s="1" t="s">
        <v>4163</v>
      </c>
      <c r="P2" s="47">
        <v>48500</v>
      </c>
      <c r="Q2" s="47">
        <v>14550</v>
      </c>
      <c r="R2" s="47">
        <f>IF(Tabela1[[#This Row],[VALOR A PAGAR]]&gt;1,Tabela1[[#This Row],[VALOR A PAGAR]],Tabela1[[#This Row],[VALOR RC]])</f>
        <v>14550</v>
      </c>
      <c r="S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Aguardando Pedido</v>
      </c>
      <c r="U2" s="54" t="str">
        <f>F2 &amp; " " &amp; " " &amp; B2 &amp; " - " &amp; I2 &amp; " - " &amp; "N°" &amp; H2 &amp; " - " &amp; Tabela1[[#This Row],[Coluna1]]</f>
        <v xml:space="preserve">LOJAS NOVAS  1491 - HTB - N°15219 - </v>
      </c>
      <c r="W2" s="64"/>
      <c r="X2" s="1" t="str">
        <f t="shared" ref="X2:X65" si="1">IF(V2&lt;&gt;"","ABERTO","PENDENTE")</f>
        <v>PENDENTE</v>
      </c>
      <c r="Y2" s="48"/>
      <c r="Z2" s="51"/>
      <c r="AA2" s="1" t="str">
        <f>IF(Tabela1[[#This Row],[CHAMADO]]="ABERTO",Tabela1[[#This Row],[procx status]],"")</f>
        <v/>
      </c>
      <c r="AD2" s="65"/>
      <c r="AE2" s="1" t="str">
        <f>IF(Tabela1[[#This Row],[Status Result1]]="Aguardando autorização pgto", "sim","")</f>
        <v/>
      </c>
      <c r="AF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" s="116"/>
      <c r="AJ2" s="117"/>
      <c r="AK2" s="116">
        <f>IF(Tabela1[[#This Row],[procx ticket]]="",Tabela1[[#This Row],[Data criação ticket]],Tabela1[[#This Row],[procx ticket]])</f>
        <v>0</v>
      </c>
      <c r="AL2" s="116"/>
      <c r="AM2" s="53">
        <v>45698</v>
      </c>
      <c r="AN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" s="62"/>
      <c r="AP2" s="62"/>
      <c r="AQ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149160558548500ANDRELOJAS NOVASGerenciadoraHTB</v>
      </c>
      <c r="AR2" s="62" t="e">
        <v>#N/A</v>
      </c>
    </row>
    <row r="3" spans="1:44" ht="14.5" hidden="1">
      <c r="A3" s="1">
        <f t="shared" si="0"/>
        <v>2000</v>
      </c>
      <c r="B3" s="1">
        <v>7161</v>
      </c>
      <c r="C3" s="1" t="str">
        <f>_xlfn.XLOOKUP(Tabela1[[#This Row],[FILIAL]],'CNPJ BASE jan25'!A:A,'CNPJ BASE jan25'!B:B)</f>
        <v>FOR161-AntSale-CE-EF</v>
      </c>
      <c r="D3" s="1" t="str">
        <f>_xlfn.XLOOKUP(Tabela1[[#This Row],[FILIAL]],'CNPJ BASE jan25'!A:A,'CNPJ BASE jan25'!C:C)</f>
        <v>04.899.316/0161-11</v>
      </c>
      <c r="E3" s="1" t="s">
        <v>4025</v>
      </c>
      <c r="F3" s="1" t="s">
        <v>51</v>
      </c>
      <c r="G3" s="1" t="s">
        <v>5344</v>
      </c>
      <c r="H3" s="1">
        <v>96031</v>
      </c>
      <c r="I3" s="1" t="s">
        <v>80</v>
      </c>
      <c r="M3" s="1">
        <v>605999</v>
      </c>
      <c r="P3" s="47">
        <v>17339.93</v>
      </c>
      <c r="R3" s="47">
        <f>IF(Tabela1[[#This Row],[VALOR A PAGAR]]&gt;1,Tabela1[[#This Row],[VALOR A PAGAR]],Tabela1[[#This Row],[VALOR RC]])</f>
        <v>17339.93</v>
      </c>
      <c r="S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3" s="54" t="str">
        <f>F3 &amp; " " &amp; " " &amp; B3 &amp; " - " &amp; I3 &amp; " - " &amp; "N°" &amp; H3 &amp; " - " &amp; Tabela1[[#This Row],[Coluna1]]</f>
        <v>VIRADA DE BANDEIRA  7161 - LUMICENTER - N°96031 - aguardando orçamento, aguardando retorno adriano</v>
      </c>
      <c r="X3" s="1" t="str">
        <f t="shared" si="1"/>
        <v>PENDENTE</v>
      </c>
      <c r="Y3" s="48"/>
      <c r="Z3" s="51"/>
      <c r="AA3" s="1" t="str">
        <f>IF(Tabela1[[#This Row],[CHAMADO]]="ABERTO",Tabela1[[#This Row],[procx status]],"")</f>
        <v/>
      </c>
      <c r="AE3" s="1" t="str">
        <f>IF(Tabela1[[#This Row],[Status Result1]]="Aguardando autorização pgto", "sim","")</f>
        <v/>
      </c>
      <c r="AF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3" s="116"/>
      <c r="AJ3" s="117"/>
      <c r="AK3" s="116">
        <f>IF(Tabela1[[#This Row],[procx ticket]]="",Tabela1[[#This Row],[Data criação ticket]],Tabela1[[#This Row],[procx ticket]])</f>
        <v>0</v>
      </c>
      <c r="AL3" s="116"/>
      <c r="AM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" s="62"/>
      <c r="AP3" s="47" t="s">
        <v>5953</v>
      </c>
      <c r="AQ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716160599917339,93ADRIANOVIRADA DE BANDEIRALumináriaLUMICENTER</v>
      </c>
      <c r="AR3" s="62" t="e">
        <v>#N/A</v>
      </c>
    </row>
    <row r="4" spans="1:44" ht="14.5" hidden="1">
      <c r="A4" s="1">
        <f t="shared" si="0"/>
        <v>1000</v>
      </c>
      <c r="B4" s="1">
        <v>1514</v>
      </c>
      <c r="C4" s="1" t="s">
        <v>4090</v>
      </c>
      <c r="D4" s="1" t="s">
        <v>2813</v>
      </c>
      <c r="E4" s="1" t="s">
        <v>76</v>
      </c>
      <c r="F4" s="1" t="s">
        <v>23</v>
      </c>
      <c r="G4" s="1" t="s">
        <v>5510</v>
      </c>
      <c r="H4" s="1">
        <v>265</v>
      </c>
      <c r="I4" s="1" t="s">
        <v>88</v>
      </c>
      <c r="J4" s="1">
        <v>4</v>
      </c>
      <c r="M4" s="1">
        <v>605803</v>
      </c>
      <c r="N4" s="1" t="s">
        <v>6056</v>
      </c>
      <c r="P4" s="47">
        <v>2880</v>
      </c>
      <c r="R4" s="47">
        <f>IF(Tabela1[[#This Row],[VALOR A PAGAR]]&gt;1,Tabela1[[#This Row],[VALOR A PAGAR]],Tabela1[[#This Row],[VALOR RC]])</f>
        <v>2880</v>
      </c>
      <c r="S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4" s="54" t="str">
        <f>F4 &amp; " " &amp; " " &amp; B4 &amp; " - " &amp; I4 &amp; " - " &amp; "N°" &amp; H4 &amp; " - " &amp; Tabela1[[#This Row],[Coluna1]]</f>
        <v xml:space="preserve">LOJAS NOVAS  1514 - PERSUN - N°265 - </v>
      </c>
      <c r="X4" s="1" t="str">
        <f t="shared" si="1"/>
        <v>PENDENTE</v>
      </c>
      <c r="Y4" s="48"/>
      <c r="Z4" s="51"/>
      <c r="AA4" s="1" t="str">
        <f>IF(Tabela1[[#This Row],[CHAMADO]]="ABERTO",Tabela1[[#This Row],[procx status]],"")</f>
        <v/>
      </c>
      <c r="AE4" s="1" t="str">
        <f>IF(Tabela1[[#This Row],[Status Result1]]="Aguardando autorização pgto", "sim","")</f>
        <v/>
      </c>
      <c r="AF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4" s="116"/>
      <c r="AJ4" s="117"/>
      <c r="AK4" s="116">
        <f>IF(Tabela1[[#This Row],[procx ticket]]="",Tabela1[[#This Row],[Data criação ticket]],Tabela1[[#This Row],[procx ticket]])</f>
        <v>0</v>
      </c>
      <c r="AL4" s="116"/>
      <c r="AM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4" s="62"/>
      <c r="AP4" s="123"/>
      <c r="AQ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15146058032880HENRIQUELOJAS NOVASPersianasPERSUN</v>
      </c>
      <c r="AR4" s="62" t="e">
        <v>#N/A</v>
      </c>
    </row>
    <row r="5" spans="1:44" ht="14.5" hidden="1">
      <c r="A5" s="1">
        <f t="shared" si="0"/>
        <v>2000</v>
      </c>
      <c r="B5" s="1">
        <v>7174</v>
      </c>
      <c r="C5" s="1" t="str">
        <f>_xlfn.XLOOKUP(Tabela1[[#This Row],[FILIAL]],'CNPJ BASE jan25'!A:A,'CNPJ BASE jan25'!B:B)</f>
        <v>SLU58-JoMiJo21-MA-EF</v>
      </c>
      <c r="D5" s="1" t="str">
        <f>_xlfn.XLOOKUP(Tabela1[[#This Row],[FILIAL]],'CNPJ BASE jan25'!A:A,'CNPJ BASE jan25'!C:C)</f>
        <v>04.899.316/0174-36</v>
      </c>
      <c r="E5" s="1" t="s">
        <v>76</v>
      </c>
      <c r="F5" s="1" t="s">
        <v>51</v>
      </c>
      <c r="G5" s="1" t="s">
        <v>5510</v>
      </c>
      <c r="H5" s="1">
        <v>264</v>
      </c>
      <c r="I5" s="1" t="s">
        <v>88</v>
      </c>
      <c r="J5" s="1">
        <v>13</v>
      </c>
      <c r="M5" s="1">
        <v>606037</v>
      </c>
      <c r="P5" s="47">
        <v>4980</v>
      </c>
      <c r="R5" s="47">
        <f>IF(Tabela1[[#This Row],[VALOR A PAGAR]]&gt;1,Tabela1[[#This Row],[VALOR A PAGAR]],Tabela1[[#This Row],[VALOR RC]])</f>
        <v>4980</v>
      </c>
      <c r="S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5" s="54" t="str">
        <f>F5 &amp; " " &amp; " " &amp; B5 &amp; " - " &amp; I5 &amp; " - " &amp; "N°" &amp; H5 &amp; " - " &amp; Tabela1[[#This Row],[Coluna1]]</f>
        <v>VIRADA DE BANDEIRA  7174 - PERSUN - N°264 - VENC 07/02/2026 suplementar 4900</v>
      </c>
      <c r="X5" s="1" t="str">
        <f t="shared" si="1"/>
        <v>PENDENTE</v>
      </c>
      <c r="Y5" s="48"/>
      <c r="Z5" s="51"/>
      <c r="AA5" s="1" t="str">
        <f>IF(Tabela1[[#This Row],[CHAMADO]]="ABERTO",Tabela1[[#This Row],[procx status]],"")</f>
        <v/>
      </c>
      <c r="AE5" s="1" t="str">
        <f>IF(Tabela1[[#This Row],[Status Result1]]="Aguardando autorização pgto", "sim","")</f>
        <v/>
      </c>
      <c r="AF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5" s="116"/>
      <c r="AJ5" s="117"/>
      <c r="AK5" s="116">
        <f>IF(Tabela1[[#This Row],[procx ticket]]="",Tabela1[[#This Row],[Data criação ticket]],Tabela1[[#This Row],[procx ticket]])</f>
        <v>0</v>
      </c>
      <c r="AL5" s="116"/>
      <c r="AM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5" s="62"/>
      <c r="AP5" s="123" t="s">
        <v>6018</v>
      </c>
      <c r="AQ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71746060374980HENRIQUEVIRADA DE BANDEIRAPersianasPERSUN</v>
      </c>
      <c r="AR5" s="62" t="e">
        <v>#N/A</v>
      </c>
    </row>
    <row r="6" spans="1:44" ht="14.5" hidden="1">
      <c r="A6" s="1">
        <f t="shared" si="0"/>
        <v>2000</v>
      </c>
      <c r="B6" s="1">
        <v>7045</v>
      </c>
      <c r="C6" s="1" t="str">
        <f>_xlfn.XLOOKUP(Tabela1[[#This Row],[FILIAL]],'CNPJ BASE jan25'!A:A,'CNPJ BASE jan25'!B:B)</f>
        <v>SLU36-JoaPesso-MA-EF</v>
      </c>
      <c r="D6" s="1" t="str">
        <f>_xlfn.XLOOKUP(Tabela1[[#This Row],[FILIAL]],'CNPJ BASE jan25'!A:A,'CNPJ BASE jan25'!C:C)</f>
        <v>04.899.316/0045-39</v>
      </c>
      <c r="E6" s="1" t="s">
        <v>76</v>
      </c>
      <c r="F6" s="1" t="s">
        <v>51</v>
      </c>
      <c r="G6" s="1" t="s">
        <v>48</v>
      </c>
      <c r="I6" s="1" t="s">
        <v>66</v>
      </c>
      <c r="J6" s="1">
        <v>1</v>
      </c>
      <c r="M6" s="1">
        <v>606029</v>
      </c>
      <c r="P6" s="47">
        <v>59966.33</v>
      </c>
      <c r="R6" s="47">
        <f>IF(Tabela1[[#This Row],[VALOR A PAGAR]]&gt;1,Tabela1[[#This Row],[VALOR A PAGAR]],Tabela1[[#This Row],[VALOR RC]])</f>
        <v>59966.33</v>
      </c>
      <c r="S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6" s="54" t="str">
        <f>F6 &amp; " " &amp; " " &amp; B6 &amp; " - " &amp; I6 &amp; " - " &amp; "N°" &amp; H6 &amp; " - " &amp; Tabela1[[#This Row],[Coluna1]]</f>
        <v>VIRADA DE BANDEIRA  7045 - DWA - N° - fazer em 26</v>
      </c>
      <c r="X6" s="1" t="str">
        <f t="shared" si="1"/>
        <v>PENDENTE</v>
      </c>
      <c r="Y6" s="48"/>
      <c r="Z6" s="51"/>
      <c r="AA6" s="1" t="str">
        <f>IF(Tabela1[[#This Row],[CHAMADO]]="ABERTO",Tabela1[[#This Row],[procx status]],"")</f>
        <v/>
      </c>
      <c r="AE6" s="1" t="str">
        <f>IF(Tabela1[[#This Row],[Status Result1]]="Aguardando autorização pgto", "sim","")</f>
        <v/>
      </c>
      <c r="AF6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6" s="116"/>
      <c r="AJ6" s="117"/>
      <c r="AK6" s="116">
        <f>IF(Tabela1[[#This Row],[procx ticket]]="",Tabela1[[#This Row],[Data criação ticket]],Tabela1[[#This Row],[procx ticket]])</f>
        <v>0</v>
      </c>
      <c r="AL6" s="116"/>
      <c r="AM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6" s="62"/>
      <c r="AP6" s="123" t="s">
        <v>5998</v>
      </c>
      <c r="AQ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704560602959966,33HENRIQUEVIRADA DE BANDEIRAREFORMADWA</v>
      </c>
      <c r="AR6" s="62" t="e">
        <v>#N/A</v>
      </c>
    </row>
    <row r="7" spans="1:44" ht="14.5" hidden="1">
      <c r="A7" s="1">
        <f t="shared" si="0"/>
        <v>2000</v>
      </c>
      <c r="B7" s="1">
        <v>7050</v>
      </c>
      <c r="C7" s="1" t="str">
        <f>_xlfn.XLOOKUP(Tabela1[[#This Row],[FILIAL]],'CNPJ BASE jan25'!A:A,'CNPJ BASE jan25'!B:B)</f>
        <v>SLU38-GetVarga-MA-EF</v>
      </c>
      <c r="D7" s="1" t="str">
        <f>_xlfn.XLOOKUP(Tabela1[[#This Row],[FILIAL]],'CNPJ BASE jan25'!A:A,'CNPJ BASE jan25'!C:C)</f>
        <v>04.899.316/0050-04</v>
      </c>
      <c r="E7" s="1" t="s">
        <v>76</v>
      </c>
      <c r="F7" s="1" t="s">
        <v>51</v>
      </c>
      <c r="G7" s="1" t="s">
        <v>48</v>
      </c>
      <c r="I7" s="1" t="s">
        <v>66</v>
      </c>
      <c r="J7" s="1">
        <v>2</v>
      </c>
      <c r="M7" s="1">
        <v>606030</v>
      </c>
      <c r="P7" s="47">
        <v>95704.1</v>
      </c>
      <c r="R7" s="47">
        <f>IF(Tabela1[[#This Row],[VALOR A PAGAR]]&gt;1,Tabela1[[#This Row],[VALOR A PAGAR]],Tabela1[[#This Row],[VALOR RC]])</f>
        <v>95704.1</v>
      </c>
      <c r="S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7" s="54" t="str">
        <f>F7 &amp; " " &amp; " " &amp; B7 &amp; " - " &amp; I7 &amp; " - " &amp; "N°" &amp; H7 &amp; " - " &amp; Tabela1[[#This Row],[Coluna1]]</f>
        <v>VIRADA DE BANDEIRA  7050 - DWA - N° - fazer em 26</v>
      </c>
      <c r="X7" s="1" t="str">
        <f t="shared" si="1"/>
        <v>PENDENTE</v>
      </c>
      <c r="Y7" s="48"/>
      <c r="Z7" s="51"/>
      <c r="AA7" s="1" t="str">
        <f>IF(Tabela1[[#This Row],[CHAMADO]]="ABERTO",Tabela1[[#This Row],[procx status]],"")</f>
        <v/>
      </c>
      <c r="AE7" s="1" t="str">
        <f>IF(Tabela1[[#This Row],[Status Result1]]="Aguardando autorização pgto", "sim","")</f>
        <v/>
      </c>
      <c r="AF7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7" s="116"/>
      <c r="AJ7" s="117"/>
      <c r="AK7" s="116">
        <f>IF(Tabela1[[#This Row],[procx ticket]]="",Tabela1[[#This Row],[Data criação ticket]],Tabela1[[#This Row],[procx ticket]])</f>
        <v>0</v>
      </c>
      <c r="AL7" s="116"/>
      <c r="AM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7" s="62"/>
      <c r="AP7" s="123" t="s">
        <v>5998</v>
      </c>
      <c r="AQ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705060603095704,1HENRIQUEVIRADA DE BANDEIRAREFORMADWA</v>
      </c>
      <c r="AR7" s="62" t="e">
        <v>#N/A</v>
      </c>
    </row>
    <row r="8" spans="1:44" ht="14.5" hidden="1">
      <c r="A8" s="1">
        <f t="shared" si="0"/>
        <v>2000</v>
      </c>
      <c r="B8" s="1">
        <v>7054</v>
      </c>
      <c r="C8" s="1" t="str">
        <f>_xlfn.XLOOKUP(Tabela1[[#This Row],[FILIAL]],'CNPJ BASE jan25'!A:A,'CNPJ BASE jan25'!B:B)</f>
        <v>SLU45-ColMor49-MA-EF</v>
      </c>
      <c r="D8" s="1" t="str">
        <f>_xlfn.XLOOKUP(Tabela1[[#This Row],[FILIAL]],'CNPJ BASE jan25'!A:A,'CNPJ BASE jan25'!C:C)</f>
        <v>04.899.316/0054-20</v>
      </c>
      <c r="E8" s="1" t="s">
        <v>76</v>
      </c>
      <c r="F8" s="1" t="s">
        <v>51</v>
      </c>
      <c r="G8" s="1" t="s">
        <v>48</v>
      </c>
      <c r="I8" s="1" t="s">
        <v>66</v>
      </c>
      <c r="J8" s="1">
        <v>3</v>
      </c>
      <c r="M8" s="1">
        <v>605161</v>
      </c>
      <c r="P8" s="47">
        <v>21302.18</v>
      </c>
      <c r="R8" s="47">
        <f>IF(Tabela1[[#This Row],[VALOR A PAGAR]]&gt;1,Tabela1[[#This Row],[VALOR A PAGAR]],Tabela1[[#This Row],[VALOR RC]])</f>
        <v>21302.18</v>
      </c>
      <c r="S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8" s="54" t="str">
        <f>F8 &amp; " " &amp; " " &amp; B8 &amp; " - " &amp; I8 &amp; " - " &amp; "N°" &amp; H8 &amp; " - " &amp; Tabela1[[#This Row],[Coluna1]]</f>
        <v>VIRADA DE BANDEIRA  7054 - DWA - N° - fazer em 26</v>
      </c>
      <c r="X8" s="1" t="str">
        <f t="shared" si="1"/>
        <v>PENDENTE</v>
      </c>
      <c r="Y8" s="48"/>
      <c r="Z8" s="51"/>
      <c r="AA8" s="1" t="str">
        <f>IF(Tabela1[[#This Row],[CHAMADO]]="ABERTO",Tabela1[[#This Row],[procx status]],"")</f>
        <v/>
      </c>
      <c r="AE8" s="1" t="str">
        <f>IF(Tabela1[[#This Row],[Status Result1]]="Aguardando autorização pgto", "sim","")</f>
        <v/>
      </c>
      <c r="AF8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8" s="116"/>
      <c r="AJ8" s="117"/>
      <c r="AK8" s="116">
        <f>IF(Tabela1[[#This Row],[procx ticket]]="",Tabela1[[#This Row],[Data criação ticket]],Tabela1[[#This Row],[procx ticket]])</f>
        <v>0</v>
      </c>
      <c r="AL8" s="116"/>
      <c r="AM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" s="62"/>
      <c r="AP8" s="123" t="s">
        <v>5998</v>
      </c>
      <c r="AQ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705460516121302,18HENRIQUEVIRADA DE BANDEIRAREFORMADWA</v>
      </c>
      <c r="AR8" s="62" t="e">
        <v>#N/A</v>
      </c>
    </row>
    <row r="9" spans="1:44" ht="14.5" hidden="1">
      <c r="A9" s="1">
        <f t="shared" si="0"/>
        <v>2000</v>
      </c>
      <c r="B9" s="1">
        <v>7126</v>
      </c>
      <c r="C9" s="1" t="str">
        <f>_xlfn.XLOOKUP(Tabela1[[#This Row],[FILIAL]],'CNPJ BASE jan25'!A:A,'CNPJ BASE jan25'!B:B)</f>
        <v>SLU51-Principa-MA-EF</v>
      </c>
      <c r="D9" s="1" t="str">
        <f>_xlfn.XLOOKUP(Tabela1[[#This Row],[FILIAL]],'CNPJ BASE jan25'!A:A,'CNPJ BASE jan25'!C:C)</f>
        <v>04.899.316/0126-39</v>
      </c>
      <c r="E9" s="1" t="s">
        <v>76</v>
      </c>
      <c r="F9" s="1" t="s">
        <v>51</v>
      </c>
      <c r="G9" s="1" t="s">
        <v>48</v>
      </c>
      <c r="I9" s="1" t="s">
        <v>66</v>
      </c>
      <c r="J9" s="1">
        <v>4</v>
      </c>
      <c r="M9" s="1">
        <v>606032</v>
      </c>
      <c r="P9" s="47">
        <v>49981.42</v>
      </c>
      <c r="R9" s="47">
        <f>IF(Tabela1[[#This Row],[VALOR A PAGAR]]&gt;1,Tabela1[[#This Row],[VALOR A PAGAR]],Tabela1[[#This Row],[VALOR RC]])</f>
        <v>49981.42</v>
      </c>
      <c r="S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9" s="54" t="str">
        <f>F9 &amp; " " &amp; " " &amp; B9 &amp; " - " &amp; I9 &amp; " - " &amp; "N°" &amp; H9 &amp; " - " &amp; Tabela1[[#This Row],[Coluna1]]</f>
        <v>VIRADA DE BANDEIRA  7126 - DWA - N° - fazer em 26</v>
      </c>
      <c r="X9" s="1" t="str">
        <f t="shared" si="1"/>
        <v>PENDENTE</v>
      </c>
      <c r="Y9" s="48"/>
      <c r="Z9" s="51"/>
      <c r="AA9" s="1" t="str">
        <f>IF(Tabela1[[#This Row],[CHAMADO]]="ABERTO",Tabela1[[#This Row],[procx status]],"")</f>
        <v/>
      </c>
      <c r="AE9" s="1" t="str">
        <f>IF(Tabela1[[#This Row],[Status Result1]]="Aguardando autorização pgto", "sim","")</f>
        <v/>
      </c>
      <c r="AF9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9" s="116"/>
      <c r="AJ9" s="117"/>
      <c r="AK9" s="116">
        <f>IF(Tabela1[[#This Row],[procx ticket]]="",Tabela1[[#This Row],[Data criação ticket]],Tabela1[[#This Row],[procx ticket]])</f>
        <v>0</v>
      </c>
      <c r="AL9" s="116"/>
      <c r="AM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9" s="62"/>
      <c r="AP9" s="123" t="s">
        <v>5998</v>
      </c>
      <c r="AQ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712660603249981,42HENRIQUEVIRADA DE BANDEIRAREFORMADWA</v>
      </c>
      <c r="AR9" s="62" t="e">
        <v>#N/A</v>
      </c>
    </row>
    <row r="10" spans="1:44" ht="14.5" hidden="1">
      <c r="A10" s="1">
        <f t="shared" si="0"/>
        <v>2000</v>
      </c>
      <c r="B10" s="1">
        <v>7129</v>
      </c>
      <c r="C10" s="1" t="str">
        <f>_xlfn.XLOOKUP(Tabela1[[#This Row],[FILIAL]],'CNPJ BASE jan25'!A:A,'CNPJ BASE jan25'!B:B)</f>
        <v>SLU54-DoAraQ52-MA-EF</v>
      </c>
      <c r="D10" s="1" t="str">
        <f>_xlfn.XLOOKUP(Tabela1[[#This Row],[FILIAL]],'CNPJ BASE jan25'!A:A,'CNPJ BASE jan25'!C:C)</f>
        <v>04.899.316/0129-81</v>
      </c>
      <c r="E10" s="1" t="s">
        <v>76</v>
      </c>
      <c r="F10" s="1" t="s">
        <v>51</v>
      </c>
      <c r="G10" s="1" t="s">
        <v>48</v>
      </c>
      <c r="I10" s="1" t="s">
        <v>66</v>
      </c>
      <c r="J10" s="1">
        <v>6</v>
      </c>
      <c r="M10" s="1">
        <v>606034</v>
      </c>
      <c r="P10" s="47">
        <v>79000.84</v>
      </c>
      <c r="R10" s="47">
        <f>IF(Tabela1[[#This Row],[VALOR A PAGAR]]&gt;1,Tabela1[[#This Row],[VALOR A PAGAR]],Tabela1[[#This Row],[VALOR RC]])</f>
        <v>79000.84</v>
      </c>
      <c r="S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0" s="54" t="str">
        <f>F10 &amp; " " &amp; " " &amp; B10 &amp; " - " &amp; I10 &amp; " - " &amp; "N°" &amp; H10 &amp; " - " &amp; Tabela1[[#This Row],[Coluna1]]</f>
        <v>VIRADA DE BANDEIRA  7129 - DWA - N° - fazer em 26</v>
      </c>
      <c r="X10" s="1" t="str">
        <f t="shared" si="1"/>
        <v>PENDENTE</v>
      </c>
      <c r="Y10" s="48"/>
      <c r="Z10" s="51"/>
      <c r="AA10" s="1" t="str">
        <f>IF(Tabela1[[#This Row],[CHAMADO]]="ABERTO",Tabela1[[#This Row],[procx status]],"")</f>
        <v/>
      </c>
      <c r="AE10" s="1" t="str">
        <f>IF(Tabela1[[#This Row],[Status Result1]]="Aguardando autorização pgto", "sim","")</f>
        <v/>
      </c>
      <c r="AF10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0" s="116"/>
      <c r="AJ10" s="117"/>
      <c r="AK10" s="116">
        <f>IF(Tabela1[[#This Row],[procx ticket]]="",Tabela1[[#This Row],[Data criação ticket]],Tabela1[[#This Row],[procx ticket]])</f>
        <v>0</v>
      </c>
      <c r="AL10" s="116"/>
      <c r="AM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0" s="62"/>
      <c r="AP10" s="62" t="s">
        <v>5998</v>
      </c>
      <c r="AQ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712960603479000,84HENRIQUEVIRADA DE BANDEIRAREFORMADWA</v>
      </c>
      <c r="AR10" s="62" t="e">
        <v>#N/A</v>
      </c>
    </row>
    <row r="11" spans="1:44" ht="14.5" hidden="1">
      <c r="A11" s="1">
        <f t="shared" si="0"/>
        <v>2000</v>
      </c>
      <c r="B11" s="1">
        <v>7132</v>
      </c>
      <c r="C11" s="1" t="str">
        <f>_xlfn.XLOOKUP(Tabela1[[#This Row],[FILIAL]],'CNPJ BASE jan25'!A:A,'CNPJ BASE jan25'!B:B)</f>
        <v>SLU52-Mitra9-MA-EF</v>
      </c>
      <c r="D11" s="1" t="str">
        <f>_xlfn.XLOOKUP(Tabela1[[#This Row],[FILIAL]],'CNPJ BASE jan25'!A:A,'CNPJ BASE jan25'!C:C)</f>
        <v>04.899.316/0132-87</v>
      </c>
      <c r="E11" s="1" t="s">
        <v>76</v>
      </c>
      <c r="F11" s="1" t="s">
        <v>51</v>
      </c>
      <c r="G11" s="1" t="s">
        <v>48</v>
      </c>
      <c r="I11" s="1" t="s">
        <v>66</v>
      </c>
      <c r="M11" s="1">
        <v>606035</v>
      </c>
      <c r="P11" s="47">
        <v>54771.19</v>
      </c>
      <c r="R11" s="47">
        <f>IF(Tabela1[[#This Row],[VALOR A PAGAR]]&gt;1,Tabela1[[#This Row],[VALOR A PAGAR]],Tabela1[[#This Row],[VALOR RC]])</f>
        <v>54771.19</v>
      </c>
      <c r="S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1" s="54" t="str">
        <f>F11 &amp; " " &amp; " " &amp; B11 &amp; " - " &amp; I11 &amp; " - " &amp; "N°" &amp; H11 &amp; " - " &amp; Tabela1[[#This Row],[Coluna1]]</f>
        <v>VIRADA DE BANDEIRA  7132 - DWA - N° - fazer em 26</v>
      </c>
      <c r="X11" s="1" t="str">
        <f t="shared" si="1"/>
        <v>PENDENTE</v>
      </c>
      <c r="Y11" s="48"/>
      <c r="Z11" s="51"/>
      <c r="AA11" s="1" t="str">
        <f>IF(Tabela1[[#This Row],[CHAMADO]]="ABERTO",Tabela1[[#This Row],[procx status]],"")</f>
        <v/>
      </c>
      <c r="AE11" s="1" t="str">
        <f>IF(Tabela1[[#This Row],[Status Result1]]="Aguardando autorização pgto", "sim","")</f>
        <v/>
      </c>
      <c r="AF11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1" s="116"/>
      <c r="AJ11" s="117"/>
      <c r="AK11" s="116">
        <f>IF(Tabela1[[#This Row],[procx ticket]]="",Tabela1[[#This Row],[Data criação ticket]],Tabela1[[#This Row],[procx ticket]])</f>
        <v>0</v>
      </c>
      <c r="AL11" s="116"/>
      <c r="AM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1" s="62"/>
      <c r="AP11" s="62" t="s">
        <v>5998</v>
      </c>
      <c r="AQ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713260603554771,19HENRIQUEVIRADA DE BANDEIRAREFORMADWA</v>
      </c>
      <c r="AR11" s="62" t="e">
        <v>#N/A</v>
      </c>
    </row>
    <row r="12" spans="1:44" ht="14.5" hidden="1">
      <c r="A12" s="1">
        <f t="shared" si="0"/>
        <v>2000</v>
      </c>
      <c r="B12" s="1">
        <v>7174</v>
      </c>
      <c r="C12" s="1" t="str">
        <f>_xlfn.XLOOKUP(Tabela1[[#This Row],[FILIAL]],'CNPJ BASE jan25'!A:A,'CNPJ BASE jan25'!B:B)</f>
        <v>SLU58-JoMiJo21-MA-EF</v>
      </c>
      <c r="D12" s="1" t="str">
        <f>_xlfn.XLOOKUP(Tabela1[[#This Row],[FILIAL]],'CNPJ BASE jan25'!A:A,'CNPJ BASE jan25'!C:C)</f>
        <v>04.899.316/0174-36</v>
      </c>
      <c r="E12" s="1" t="s">
        <v>76</v>
      </c>
      <c r="F12" s="1" t="s">
        <v>51</v>
      </c>
      <c r="G12" s="1" t="s">
        <v>48</v>
      </c>
      <c r="I12" s="1" t="s">
        <v>66</v>
      </c>
      <c r="J12" s="1">
        <v>9</v>
      </c>
      <c r="M12" s="1">
        <v>606037</v>
      </c>
      <c r="P12" s="47">
        <v>73429.55</v>
      </c>
      <c r="R12" s="47">
        <f>IF(Tabela1[[#This Row],[VALOR A PAGAR]]&gt;1,Tabela1[[#This Row],[VALOR A PAGAR]],Tabela1[[#This Row],[VALOR RC]])</f>
        <v>73429.55</v>
      </c>
      <c r="S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2" s="54" t="str">
        <f>F12 &amp; " " &amp; " " &amp; B12 &amp; " - " &amp; I12 &amp; " - " &amp; "N°" &amp; H12 &amp; " - " &amp; Tabela1[[#This Row],[Coluna1]]</f>
        <v>VIRADA DE BANDEIRA  7174 - DWA - N° - fazer em 26</v>
      </c>
      <c r="X12" s="1" t="str">
        <f t="shared" si="1"/>
        <v>PENDENTE</v>
      </c>
      <c r="Y12" s="48"/>
      <c r="Z12" s="51"/>
      <c r="AA12" s="1" t="str">
        <f>IF(Tabela1[[#This Row],[CHAMADO]]="ABERTO",Tabela1[[#This Row],[procx status]],"")</f>
        <v/>
      </c>
      <c r="AE12" s="1" t="str">
        <f>IF(Tabela1[[#This Row],[Status Result1]]="Aguardando autorização pgto", "sim","")</f>
        <v/>
      </c>
      <c r="AF12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2" s="116"/>
      <c r="AJ12" s="117"/>
      <c r="AK12" s="116">
        <f>IF(Tabela1[[#This Row],[procx ticket]]="",Tabela1[[#This Row],[Data criação ticket]],Tabela1[[#This Row],[procx ticket]])</f>
        <v>0</v>
      </c>
      <c r="AL12" s="116"/>
      <c r="AM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2" s="62"/>
      <c r="AP12" s="62" t="s">
        <v>5998</v>
      </c>
      <c r="AQ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717460603773429,55HENRIQUEVIRADA DE BANDEIRAREFORMADWA</v>
      </c>
      <c r="AR12" s="62" t="e">
        <v>#N/A</v>
      </c>
    </row>
    <row r="13" spans="1:44" ht="14.5" hidden="1">
      <c r="A13" s="1">
        <f t="shared" si="0"/>
        <v>2000</v>
      </c>
      <c r="B13" s="1">
        <v>7175</v>
      </c>
      <c r="C13" s="1" t="str">
        <f>_xlfn.XLOOKUP(Tabela1[[#This Row],[FILIAL]],'CNPJ BASE jan25'!A:A,'CNPJ BASE jan25'!B:B)</f>
        <v>SLU59-01Quadra-MA-EF</v>
      </c>
      <c r="D13" s="1" t="s">
        <v>185</v>
      </c>
      <c r="E13" s="1" t="s">
        <v>76</v>
      </c>
      <c r="F13" s="1" t="s">
        <v>51</v>
      </c>
      <c r="G13" s="1" t="s">
        <v>48</v>
      </c>
      <c r="I13" s="1" t="s">
        <v>66</v>
      </c>
      <c r="J13" s="1">
        <v>10</v>
      </c>
      <c r="M13" s="1">
        <v>606038</v>
      </c>
      <c r="P13" s="47">
        <v>76139.42</v>
      </c>
      <c r="R13" s="47">
        <f>IF(Tabela1[[#This Row],[VALOR A PAGAR]]&gt;1,Tabela1[[#This Row],[VALOR A PAGAR]],Tabela1[[#This Row],[VALOR RC]])</f>
        <v>76139.42</v>
      </c>
      <c r="S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3" s="54" t="str">
        <f>F13 &amp; " " &amp; " " &amp; B13 &amp; " - " &amp; I13 &amp; " - " &amp; "N°" &amp; H13 &amp; " - " &amp; Tabela1[[#This Row],[Coluna1]]</f>
        <v>VIRADA DE BANDEIRA  7175 - DWA - N° - fazer em 26</v>
      </c>
      <c r="X13" s="1" t="str">
        <f t="shared" si="1"/>
        <v>PENDENTE</v>
      </c>
      <c r="Y13" s="48"/>
      <c r="Z13" s="51"/>
      <c r="AA13" s="1" t="str">
        <f>IF(Tabela1[[#This Row],[CHAMADO]]="ABERTO",Tabela1[[#This Row],[procx status]],"")</f>
        <v/>
      </c>
      <c r="AE13" s="1" t="str">
        <f>IF(Tabela1[[#This Row],[Status Result1]]="Aguardando autorização pgto", "sim","")</f>
        <v/>
      </c>
      <c r="AF13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3" s="116"/>
      <c r="AJ13" s="117"/>
      <c r="AK13" s="116">
        <f>IF(Tabela1[[#This Row],[procx ticket]]="",Tabela1[[#This Row],[Data criação ticket]],Tabela1[[#This Row],[procx ticket]])</f>
        <v>0</v>
      </c>
      <c r="AL13" s="116"/>
      <c r="AM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" s="62"/>
      <c r="AP13" s="62" t="s">
        <v>5998</v>
      </c>
      <c r="AQ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717560603876139,42HENRIQUEVIRADA DE BANDEIRAREFORMADWA</v>
      </c>
      <c r="AR13" s="62" t="e">
        <v>#N/A</v>
      </c>
    </row>
    <row r="14" spans="1:44" ht="14.5" hidden="1">
      <c r="A14" s="1">
        <f t="shared" si="0"/>
        <v>2000</v>
      </c>
      <c r="B14" s="1">
        <v>7211</v>
      </c>
      <c r="C14" s="1" t="str">
        <f>_xlfn.XLOOKUP(Tabela1[[#This Row],[FILIAL]],'CNPJ BASE jan25'!A:A,'CNPJ BASE jan25'!B:B)</f>
        <v>PIN03-GetVarga-MA-EF</v>
      </c>
      <c r="D14" s="1" t="s">
        <v>3335</v>
      </c>
      <c r="E14" s="1" t="s">
        <v>76</v>
      </c>
      <c r="F14" s="1" t="s">
        <v>51</v>
      </c>
      <c r="G14" s="1" t="s">
        <v>48</v>
      </c>
      <c r="I14" s="1" t="s">
        <v>66</v>
      </c>
      <c r="J14" s="1">
        <v>12</v>
      </c>
      <c r="M14" s="1">
        <v>606040</v>
      </c>
      <c r="P14" s="47">
        <v>38773.39</v>
      </c>
      <c r="R14" s="47">
        <f>IF(Tabela1[[#This Row],[VALOR A PAGAR]]&gt;1,Tabela1[[#This Row],[VALOR A PAGAR]],Tabela1[[#This Row],[VALOR RC]])</f>
        <v>38773.39</v>
      </c>
      <c r="S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4" s="54" t="str">
        <f>F14 &amp; " " &amp; " " &amp; B14 &amp; " - " &amp; I14 &amp; " - " &amp; "N°" &amp; H14 &amp; " - " &amp; Tabela1[[#This Row],[Coluna1]]</f>
        <v>VIRADA DE BANDEIRA  7211 - DWA - N° - fazer em 26</v>
      </c>
      <c r="X14" s="1" t="str">
        <f t="shared" si="1"/>
        <v>PENDENTE</v>
      </c>
      <c r="Y14" s="48"/>
      <c r="Z14" s="51"/>
      <c r="AA14" s="1" t="str">
        <f>IF(Tabela1[[#This Row],[CHAMADO]]="ABERTO",Tabela1[[#This Row],[procx status]],"")</f>
        <v/>
      </c>
      <c r="AE14" s="1" t="str">
        <f>IF(Tabela1[[#This Row],[Status Result1]]="Aguardando autorização pgto", "sim","")</f>
        <v/>
      </c>
      <c r="AF14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4" s="116"/>
      <c r="AJ14" s="117"/>
      <c r="AK14" s="116">
        <f>IF(Tabela1[[#This Row],[procx ticket]]="",Tabela1[[#This Row],[Data criação ticket]],Tabela1[[#This Row],[procx ticket]])</f>
        <v>0</v>
      </c>
      <c r="AL14" s="116"/>
      <c r="AM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4" s="62"/>
      <c r="AP14" s="123" t="s">
        <v>5998</v>
      </c>
      <c r="AQ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721160604038773,39HENRIQUEVIRADA DE BANDEIRAREFORMADWA</v>
      </c>
      <c r="AR14" s="62" t="e">
        <v>#N/A</v>
      </c>
    </row>
    <row r="15" spans="1:44" ht="17.149999999999999" hidden="1" customHeight="1">
      <c r="A15" s="1">
        <f t="shared" si="0"/>
        <v>2000</v>
      </c>
      <c r="B15" s="1">
        <v>7289</v>
      </c>
      <c r="C15" s="1" t="str">
        <f>_xlfn.XLOOKUP(Tabela1[[#This Row],[FILIAL]],'CNPJ BASE jan25'!A:A,'CNPJ BASE jan25'!B:B)</f>
        <v>IMP08-SimMorei-MA-EF</v>
      </c>
      <c r="D15" s="1" t="str">
        <f>_xlfn.XLOOKUP(Tabela1[[#This Row],[FILIAL]],'CNPJ BASE jan25'!A:A,'CNPJ BASE jan25'!C:C)</f>
        <v>04.899.316/0289-85</v>
      </c>
      <c r="E15" s="1" t="s">
        <v>76</v>
      </c>
      <c r="F15" s="1" t="s">
        <v>51</v>
      </c>
      <c r="G15" s="1" t="s">
        <v>48</v>
      </c>
      <c r="I15" s="1" t="s">
        <v>66</v>
      </c>
      <c r="J15" s="1">
        <v>14</v>
      </c>
      <c r="M15" s="1">
        <v>606044</v>
      </c>
      <c r="P15" s="47">
        <v>40989.089999999997</v>
      </c>
      <c r="R15" s="47">
        <f>IF(Tabela1[[#This Row],[VALOR A PAGAR]]&gt;1,Tabela1[[#This Row],[VALOR A PAGAR]],Tabela1[[#This Row],[VALOR RC]])</f>
        <v>40989.089999999997</v>
      </c>
      <c r="S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5" s="54" t="str">
        <f>F15 &amp; " " &amp; " " &amp; B15 &amp; " - " &amp; I15 &amp; " - " &amp; "N°" &amp; H15 &amp; " - " &amp; Tabela1[[#This Row],[Coluna1]]</f>
        <v>VIRADA DE BANDEIRA  7289 - DWA - N° - fazer em 26</v>
      </c>
      <c r="X15" s="1" t="str">
        <f t="shared" si="1"/>
        <v>PENDENTE</v>
      </c>
      <c r="Y15" s="48"/>
      <c r="Z15" s="51"/>
      <c r="AA15" s="1" t="str">
        <f>IF(Tabela1[[#This Row],[CHAMADO]]="ABERTO",Tabela1[[#This Row],[procx status]],"")</f>
        <v/>
      </c>
      <c r="AE15" s="1" t="str">
        <f>IF(Tabela1[[#This Row],[Status Result1]]="Aguardando autorização pgto", "sim","")</f>
        <v/>
      </c>
      <c r="AF15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5" s="116"/>
      <c r="AJ15" s="117"/>
      <c r="AK15" s="116">
        <f>IF(Tabela1[[#This Row],[procx ticket]]="",Tabela1[[#This Row],[Data criação ticket]],Tabela1[[#This Row],[procx ticket]])</f>
        <v>0</v>
      </c>
      <c r="AL15" s="116"/>
      <c r="AM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5" s="62"/>
      <c r="AP15" s="62" t="s">
        <v>5998</v>
      </c>
      <c r="AQ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728960604440989,09HENRIQUEVIRADA DE BANDEIRAREFORMADWA</v>
      </c>
      <c r="AR15" s="62" t="e">
        <v>#N/A</v>
      </c>
    </row>
    <row r="16" spans="1:44" ht="14.5" hidden="1">
      <c r="A16" s="1">
        <f t="shared" si="0"/>
        <v>2000</v>
      </c>
      <c r="B16" s="1">
        <v>7132</v>
      </c>
      <c r="C16" s="1" t="str">
        <f>_xlfn.XLOOKUP(Tabela1[[#This Row],[FILIAL]],'CNPJ BASE jan25'!A:A,'CNPJ BASE jan25'!B:B)</f>
        <v>SLU52-Mitra9-MA-EF</v>
      </c>
      <c r="D16" s="1" t="str">
        <f>_xlfn.XLOOKUP(Tabela1[[#This Row],[FILIAL]],'CNPJ BASE jan25'!A:A,'CNPJ BASE jan25'!C:C)</f>
        <v>04.899.316/0132-87</v>
      </c>
      <c r="E16" s="1" t="s">
        <v>76</v>
      </c>
      <c r="F16" s="1" t="s">
        <v>51</v>
      </c>
      <c r="G16" s="1" t="s">
        <v>48</v>
      </c>
      <c r="I16" s="1" t="s">
        <v>5648</v>
      </c>
      <c r="J16" s="1">
        <v>3</v>
      </c>
      <c r="M16" s="1">
        <v>606035</v>
      </c>
      <c r="P16" s="47">
        <v>1202.0899999999999</v>
      </c>
      <c r="R16" s="47">
        <f>IF(Tabela1[[#This Row],[VALOR A PAGAR]]&gt;1,Tabela1[[#This Row],[VALOR A PAGAR]],Tabela1[[#This Row],[VALOR RC]])</f>
        <v>1202.0899999999999</v>
      </c>
      <c r="S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6" s="54" t="str">
        <f>F16 &amp; " " &amp; " " &amp; B16 &amp; " - " &amp; I16 &amp; " - " &amp; "N°" &amp; H16 &amp; " - " &amp; Tabela1[[#This Row],[Coluna1]]</f>
        <v>VIRADA DE BANDEIRA  7132 - PLANAC - N° - fazer em 26</v>
      </c>
      <c r="X16" s="1" t="str">
        <f t="shared" si="1"/>
        <v>PENDENTE</v>
      </c>
      <c r="Y16" s="48"/>
      <c r="Z16" s="51"/>
      <c r="AA16" s="1" t="str">
        <f>IF(Tabela1[[#This Row],[CHAMADO]]="ABERTO",Tabela1[[#This Row],[procx status]],"")</f>
        <v/>
      </c>
      <c r="AE16" s="1" t="str">
        <f>IF(Tabela1[[#This Row],[Status Result1]]="Aguardando autorização pgto", "sim","")</f>
        <v/>
      </c>
      <c r="AF16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6" s="116"/>
      <c r="AJ16" s="117"/>
      <c r="AK16" s="116">
        <f>IF(Tabela1[[#This Row],[procx ticket]]="",Tabela1[[#This Row],[Data criação ticket]],Tabela1[[#This Row],[procx ticket]])</f>
        <v>0</v>
      </c>
      <c r="AL16" s="116"/>
      <c r="AM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6" s="62"/>
      <c r="AP16" s="123" t="s">
        <v>5998</v>
      </c>
      <c r="AQ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71326060351202,09HENRIQUEVIRADA DE BANDEIRAREFORMAPLANAC</v>
      </c>
      <c r="AR16" s="62" t="e">
        <v>#N/A</v>
      </c>
    </row>
    <row r="17" spans="1:44" ht="14.5" hidden="1">
      <c r="A17" s="1">
        <f t="shared" si="0"/>
        <v>2000</v>
      </c>
      <c r="B17" s="1">
        <v>7041</v>
      </c>
      <c r="C17" s="1" t="str">
        <f>_xlfn.XLOOKUP(Tabela1[[#This Row],[FILIAL]],'CNPJ BASE jan25'!A:A,'CNPJ BASE jan25'!B:B)</f>
        <v>SLU72-15-MA-EF</v>
      </c>
      <c r="D17" s="1" t="str">
        <f>_xlfn.XLOOKUP(Tabela1[[#This Row],[FILIAL]],'CNPJ BASE jan25'!A:A,'CNPJ BASE jan25'!C:C)</f>
        <v>04.899.316/0041-05</v>
      </c>
      <c r="E17" s="1" t="s">
        <v>76</v>
      </c>
      <c r="F17" s="1" t="s">
        <v>51</v>
      </c>
      <c r="G17" s="1" t="s">
        <v>48</v>
      </c>
      <c r="I17" s="1" t="s">
        <v>5648</v>
      </c>
      <c r="J17" s="1">
        <v>4</v>
      </c>
      <c r="M17" s="1">
        <v>606028</v>
      </c>
      <c r="P17" s="47">
        <v>7716.85</v>
      </c>
      <c r="R17" s="47">
        <f>IF(Tabela1[[#This Row],[VALOR A PAGAR]]&gt;1,Tabela1[[#This Row],[VALOR A PAGAR]],Tabela1[[#This Row],[VALOR RC]])</f>
        <v>7716.85</v>
      </c>
      <c r="S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7" s="54" t="str">
        <f>F17 &amp; " " &amp; " " &amp; B17 &amp; " - " &amp; I17 &amp; " - " &amp; "N°" &amp; H17 &amp; " - " &amp; Tabela1[[#This Row],[Coluna1]]</f>
        <v>VIRADA DE BANDEIRA  7041 - PLANAC - N° - fazer em 26</v>
      </c>
      <c r="X17" s="1" t="str">
        <f t="shared" si="1"/>
        <v>PENDENTE</v>
      </c>
      <c r="Y17" s="48"/>
      <c r="Z17" s="51"/>
      <c r="AA17" s="1" t="str">
        <f>IF(Tabela1[[#This Row],[CHAMADO]]="ABERTO",Tabela1[[#This Row],[procx status]],"")</f>
        <v/>
      </c>
      <c r="AE17" s="1" t="str">
        <f>IF(Tabela1[[#This Row],[Status Result1]]="Aguardando autorização pgto", "sim","")</f>
        <v/>
      </c>
      <c r="AF17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7" s="116"/>
      <c r="AJ17" s="117"/>
      <c r="AK17" s="116">
        <f>IF(Tabela1[[#This Row],[procx ticket]]="",Tabela1[[#This Row],[Data criação ticket]],Tabela1[[#This Row],[procx ticket]])</f>
        <v>0</v>
      </c>
      <c r="AL17" s="116"/>
      <c r="AM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7" s="62"/>
      <c r="AP17" s="123" t="s">
        <v>5998</v>
      </c>
      <c r="AQ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70416060287716,85HENRIQUEVIRADA DE BANDEIRAREFORMAPLANAC</v>
      </c>
      <c r="AR17" s="62" t="e">
        <v>#N/A</v>
      </c>
    </row>
    <row r="18" spans="1:44" ht="14.5" hidden="1" customHeight="1">
      <c r="A18" s="1">
        <f t="shared" si="0"/>
        <v>2000</v>
      </c>
      <c r="B18" s="1">
        <v>7041</v>
      </c>
      <c r="C18" s="1" t="str">
        <f>_xlfn.XLOOKUP(Tabela1[[#This Row],[FILIAL]],'CNPJ BASE jan25'!A:A,'CNPJ BASE jan25'!B:B)</f>
        <v>SLU72-15-MA-EF</v>
      </c>
      <c r="D18" s="1" t="str">
        <f>_xlfn.XLOOKUP(Tabela1[[#This Row],[FILIAL]],'CNPJ BASE jan25'!A:A,'CNPJ BASE jan25'!C:C)</f>
        <v>04.899.316/0041-05</v>
      </c>
      <c r="E18" s="1" t="s">
        <v>76</v>
      </c>
      <c r="F18" s="1" t="s">
        <v>51</v>
      </c>
      <c r="G18" s="1" t="s">
        <v>48</v>
      </c>
      <c r="I18" s="1" t="s">
        <v>5648</v>
      </c>
      <c r="J18" s="1">
        <v>5</v>
      </c>
      <c r="M18" s="1">
        <v>606028</v>
      </c>
      <c r="P18" s="47">
        <v>5371.92</v>
      </c>
      <c r="R18" s="47">
        <f>IF(Tabela1[[#This Row],[VALOR A PAGAR]]&gt;1,Tabela1[[#This Row],[VALOR A PAGAR]],Tabela1[[#This Row],[VALOR RC]])</f>
        <v>5371.92</v>
      </c>
      <c r="S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8" s="54" t="str">
        <f>F18 &amp; " " &amp; " " &amp; B18 &amp; " - " &amp; I18 &amp; " - " &amp; "N°" &amp; H18 &amp; " - " &amp; Tabela1[[#This Row],[Coluna1]]</f>
        <v>VIRADA DE BANDEIRA  7041 - PLANAC - N° - fazer em 26</v>
      </c>
      <c r="X18" s="1" t="str">
        <f t="shared" si="1"/>
        <v>PENDENTE</v>
      </c>
      <c r="Y18" s="48"/>
      <c r="Z18" s="51"/>
      <c r="AA18" s="1" t="str">
        <f>IF(Tabela1[[#This Row],[CHAMADO]]="ABERTO",Tabela1[[#This Row],[procx status]],"")</f>
        <v/>
      </c>
      <c r="AE18" s="1" t="str">
        <f>IF(Tabela1[[#This Row],[Status Result1]]="Aguardando autorização pgto", "sim","")</f>
        <v/>
      </c>
      <c r="AF18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8" s="116"/>
      <c r="AJ18" s="117"/>
      <c r="AK18" s="116">
        <f>IF(Tabela1[[#This Row],[procx ticket]]="",Tabela1[[#This Row],[Data criação ticket]],Tabela1[[#This Row],[procx ticket]])</f>
        <v>0</v>
      </c>
      <c r="AL18" s="116"/>
      <c r="AM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8" s="62"/>
      <c r="AP18" s="123" t="s">
        <v>5998</v>
      </c>
      <c r="AQ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70416060285371,92HENRIQUEVIRADA DE BANDEIRAREFORMAPLANAC</v>
      </c>
      <c r="AR18" s="62" t="e">
        <v>#N/A</v>
      </c>
    </row>
    <row r="19" spans="1:44" ht="14.5" hidden="1">
      <c r="A19" s="1">
        <f t="shared" si="0"/>
        <v>2000</v>
      </c>
      <c r="B19" s="1">
        <v>7054</v>
      </c>
      <c r="C19" s="1" t="str">
        <f>_xlfn.XLOOKUP(Tabela1[[#This Row],[FILIAL]],'CNPJ BASE jan25'!A:A,'CNPJ BASE jan25'!B:B)</f>
        <v>SLU45-ColMor49-MA-EF</v>
      </c>
      <c r="D19" s="1" t="str">
        <f>_xlfn.XLOOKUP(Tabela1[[#This Row],[FILIAL]],'CNPJ BASE jan25'!A:A,'CNPJ BASE jan25'!C:C)</f>
        <v>04.899.316/0054-20</v>
      </c>
      <c r="E19" s="1" t="s">
        <v>76</v>
      </c>
      <c r="F19" s="1" t="s">
        <v>51</v>
      </c>
      <c r="G19" s="1" t="s">
        <v>48</v>
      </c>
      <c r="I19" s="1" t="s">
        <v>5648</v>
      </c>
      <c r="J19" s="1">
        <v>6</v>
      </c>
      <c r="M19" s="1">
        <v>605161</v>
      </c>
      <c r="P19" s="47">
        <v>4703.32</v>
      </c>
      <c r="R19" s="47">
        <f>IF(Tabela1[[#This Row],[VALOR A PAGAR]]&gt;1,Tabela1[[#This Row],[VALOR A PAGAR]],Tabela1[[#This Row],[VALOR RC]])</f>
        <v>4703.32</v>
      </c>
      <c r="S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19" s="54" t="str">
        <f>F19 &amp; " " &amp; " " &amp; B19 &amp; " - " &amp; I19 &amp; " - " &amp; "N°" &amp; H19 &amp; " - " &amp; Tabela1[[#This Row],[Coluna1]]</f>
        <v>VIRADA DE BANDEIRA  7054 - PLANAC - N° - fazer em 26</v>
      </c>
      <c r="X19" s="1" t="str">
        <f t="shared" si="1"/>
        <v>PENDENTE</v>
      </c>
      <c r="Y19" s="48"/>
      <c r="Z19" s="51"/>
      <c r="AA19" s="1" t="str">
        <f>IF(Tabela1[[#This Row],[CHAMADO]]="ABERTO",Tabela1[[#This Row],[procx status]],"")</f>
        <v/>
      </c>
      <c r="AE19" s="1" t="str">
        <f>IF(Tabela1[[#This Row],[Status Result1]]="Aguardando autorização pgto", "sim","")</f>
        <v/>
      </c>
      <c r="AF19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19" s="116"/>
      <c r="AJ19" s="117"/>
      <c r="AK19" s="116">
        <f>IF(Tabela1[[#This Row],[procx ticket]]="",Tabela1[[#This Row],[Data criação ticket]],Tabela1[[#This Row],[procx ticket]])</f>
        <v>0</v>
      </c>
      <c r="AL19" s="116"/>
      <c r="AM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9" s="62"/>
      <c r="AP19" s="123" t="s">
        <v>5998</v>
      </c>
      <c r="AQ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70546051614703,32HENRIQUEVIRADA DE BANDEIRAREFORMAPLANAC</v>
      </c>
      <c r="AR19" s="62" t="e">
        <v>#N/A</v>
      </c>
    </row>
    <row r="20" spans="1:44" ht="14.5" hidden="1" customHeight="1">
      <c r="A20" s="1">
        <f t="shared" si="0"/>
        <v>2000</v>
      </c>
      <c r="B20" s="1">
        <v>7126</v>
      </c>
      <c r="C20" s="1" t="str">
        <f>_xlfn.XLOOKUP(Tabela1[[#This Row],[FILIAL]],'CNPJ BASE jan25'!A:A,'CNPJ BASE jan25'!B:B)</f>
        <v>SLU51-Principa-MA-EF</v>
      </c>
      <c r="D20" s="1" t="str">
        <f>_xlfn.XLOOKUP(Tabela1[[#This Row],[FILIAL]],'CNPJ BASE jan25'!A:A,'CNPJ BASE jan25'!C:C)</f>
        <v>04.899.316/0126-39</v>
      </c>
      <c r="E20" s="1" t="s">
        <v>76</v>
      </c>
      <c r="F20" s="1" t="s">
        <v>51</v>
      </c>
      <c r="G20" s="1" t="s">
        <v>48</v>
      </c>
      <c r="I20" s="1" t="s">
        <v>5648</v>
      </c>
      <c r="J20" s="1">
        <v>7</v>
      </c>
      <c r="M20" s="1">
        <v>606032</v>
      </c>
      <c r="P20" s="47">
        <v>4980.6400000000003</v>
      </c>
      <c r="R20" s="47">
        <f>IF(Tabela1[[#This Row],[VALOR A PAGAR]]&gt;1,Tabela1[[#This Row],[VALOR A PAGAR]],Tabela1[[#This Row],[VALOR RC]])</f>
        <v>4980.6400000000003</v>
      </c>
      <c r="S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0" s="54" t="str">
        <f>F20 &amp; " " &amp; " " &amp; B20 &amp; " - " &amp; I20 &amp; " - " &amp; "N°" &amp; H20 &amp; " - " &amp; Tabela1[[#This Row],[Coluna1]]</f>
        <v>VIRADA DE BANDEIRA  7126 - PLANAC - N° - fazer em 26</v>
      </c>
      <c r="X20" s="1" t="str">
        <f t="shared" si="1"/>
        <v>PENDENTE</v>
      </c>
      <c r="Y20" s="48"/>
      <c r="Z20" s="51"/>
      <c r="AA20" s="1" t="str">
        <f>IF(Tabela1[[#This Row],[CHAMADO]]="ABERTO",Tabela1[[#This Row],[procx status]],"")</f>
        <v/>
      </c>
      <c r="AE20" s="1" t="str">
        <f>IF(Tabela1[[#This Row],[Status Result1]]="Aguardando autorização pgto", "sim","")</f>
        <v/>
      </c>
      <c r="AF20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0" s="116"/>
      <c r="AJ20" s="117"/>
      <c r="AK20" s="116">
        <f>IF(Tabela1[[#This Row],[procx ticket]]="",Tabela1[[#This Row],[Data criação ticket]],Tabela1[[#This Row],[procx ticket]])</f>
        <v>0</v>
      </c>
      <c r="AL20" s="116"/>
      <c r="AM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0" s="62"/>
      <c r="AP20" s="62" t="s">
        <v>5998</v>
      </c>
      <c r="AQ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71266060324980,64HENRIQUEVIRADA DE BANDEIRAREFORMAPLANAC</v>
      </c>
      <c r="AR20" s="62" t="e">
        <v>#N/A</v>
      </c>
    </row>
    <row r="21" spans="1:44" ht="17.149999999999999" hidden="1" customHeight="1">
      <c r="A21" s="1">
        <f t="shared" si="0"/>
        <v>2000</v>
      </c>
      <c r="B21" s="1">
        <v>7174</v>
      </c>
      <c r="C21" s="1" t="str">
        <f>_xlfn.XLOOKUP(Tabela1[[#This Row],[FILIAL]],'CNPJ BASE jan25'!A:A,'CNPJ BASE jan25'!B:B)</f>
        <v>SLU58-JoMiJo21-MA-EF</v>
      </c>
      <c r="D21" s="1" t="str">
        <f>_xlfn.XLOOKUP(Tabela1[[#This Row],[FILIAL]],'CNPJ BASE jan25'!A:A,'CNPJ BASE jan25'!C:C)</f>
        <v>04.899.316/0174-36</v>
      </c>
      <c r="E21" s="1" t="s">
        <v>76</v>
      </c>
      <c r="F21" s="1" t="s">
        <v>51</v>
      </c>
      <c r="G21" s="1" t="s">
        <v>48</v>
      </c>
      <c r="I21" s="1" t="s">
        <v>5648</v>
      </c>
      <c r="J21" s="1">
        <v>8</v>
      </c>
      <c r="M21" s="1">
        <v>606037</v>
      </c>
      <c r="P21" s="47">
        <v>6822.8</v>
      </c>
      <c r="R21" s="47">
        <f>IF(Tabela1[[#This Row],[VALOR A PAGAR]]&gt;1,Tabela1[[#This Row],[VALOR A PAGAR]],Tabela1[[#This Row],[VALOR RC]])</f>
        <v>6822.8</v>
      </c>
      <c r="S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1" s="54" t="str">
        <f>F21 &amp; " " &amp; " " &amp; B21 &amp; " - " &amp; I21 &amp; " - " &amp; "N°" &amp; H21 &amp; " - " &amp; Tabela1[[#This Row],[Coluna1]]</f>
        <v>VIRADA DE BANDEIRA  7174 - PLANAC - N° - fazer em 26</v>
      </c>
      <c r="X21" s="1" t="str">
        <f t="shared" si="1"/>
        <v>PENDENTE</v>
      </c>
      <c r="Y21" s="48"/>
      <c r="Z21" s="51"/>
      <c r="AA21" s="1" t="str">
        <f>IF(Tabela1[[#This Row],[CHAMADO]]="ABERTO",Tabela1[[#This Row],[procx status]],"")</f>
        <v/>
      </c>
      <c r="AE21" s="1" t="str">
        <f>IF(Tabela1[[#This Row],[Status Result1]]="Aguardando autorização pgto", "sim","")</f>
        <v/>
      </c>
      <c r="AF21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1" s="116"/>
      <c r="AJ21" s="117"/>
      <c r="AK21" s="116">
        <f>IF(Tabela1[[#This Row],[procx ticket]]="",Tabela1[[#This Row],[Data criação ticket]],Tabela1[[#This Row],[procx ticket]])</f>
        <v>0</v>
      </c>
      <c r="AL21" s="116"/>
      <c r="AM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1" s="62"/>
      <c r="AP21" s="62" t="s">
        <v>5998</v>
      </c>
      <c r="AQ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71746060376822,8HENRIQUEVIRADA DE BANDEIRAREFORMAPLANAC</v>
      </c>
      <c r="AR21" s="62" t="e">
        <v>#N/A</v>
      </c>
    </row>
    <row r="22" spans="1:44" ht="14.5" hidden="1">
      <c r="A22" s="1">
        <f t="shared" si="0"/>
        <v>2000</v>
      </c>
      <c r="B22" s="1">
        <v>7360</v>
      </c>
      <c r="C22" s="1" t="str">
        <f>_xlfn.XLOOKUP(Tabela1[[#This Row],[FILIAL]],'CNPJ BASE jan25'!A:A,'CNPJ BASE jan25'!B:B)</f>
        <v>FOR141-BezDMen-CE-EF</v>
      </c>
      <c r="D22" s="1" t="str">
        <f>_xlfn.XLOOKUP(Tabela1[[#This Row],[FILIAL]],'CNPJ BASE jan25'!A:A,'CNPJ BASE jan25'!C:C)</f>
        <v>04.899.316/0360-66</v>
      </c>
      <c r="E22" s="1" t="s">
        <v>4025</v>
      </c>
      <c r="F22" s="1" t="s">
        <v>51</v>
      </c>
      <c r="G22" s="1" t="s">
        <v>5510</v>
      </c>
      <c r="H22" s="1">
        <v>256</v>
      </c>
      <c r="I22" s="1" t="s">
        <v>88</v>
      </c>
      <c r="J22" s="1">
        <v>8</v>
      </c>
      <c r="M22" s="1">
        <v>605990</v>
      </c>
      <c r="P22" s="47">
        <v>1880</v>
      </c>
      <c r="R22" s="47">
        <f>IF(Tabela1[[#This Row],[VALOR A PAGAR]]&gt;1,Tabela1[[#This Row],[VALOR A PAGAR]],Tabela1[[#This Row],[VALOR RC]])</f>
        <v>1880</v>
      </c>
      <c r="S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2" s="54" t="str">
        <f>F22 &amp; " " &amp; " " &amp; B22 &amp; " - " &amp; I22 &amp; " - " &amp; "N°" &amp; H22 &amp; " - " &amp; Tabela1[[#This Row],[Coluna1]]</f>
        <v>VIRADA DE BANDEIRA  7360 - PERSUN - N°256 - suplementar 200</v>
      </c>
      <c r="W22" s="89"/>
      <c r="X22" s="1" t="str">
        <f t="shared" si="1"/>
        <v>PENDENTE</v>
      </c>
      <c r="Y22" s="48"/>
      <c r="Z22" s="51"/>
      <c r="AA22" s="1" t="str">
        <f>IF(Tabela1[[#This Row],[CHAMADO]]="ABERTO",Tabela1[[#This Row],[procx status]],"")</f>
        <v/>
      </c>
      <c r="AE22" s="1" t="s">
        <v>4177</v>
      </c>
      <c r="AF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2" s="116"/>
      <c r="AJ22" s="117"/>
      <c r="AK22" s="116">
        <f>IF(Tabela1[[#This Row],[procx ticket]]="",Tabela1[[#This Row],[Data criação ticket]],Tabela1[[#This Row],[procx ticket]])</f>
        <v>0</v>
      </c>
      <c r="AL22" s="116"/>
      <c r="AM22" s="53"/>
      <c r="AN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" s="62"/>
      <c r="AP22" s="153" t="s">
        <v>5932</v>
      </c>
      <c r="AQ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73606059901880ADRIANOVIRADA DE BANDEIRAPersianasPERSUN</v>
      </c>
      <c r="AR22" s="62" t="e">
        <v>#N/A</v>
      </c>
    </row>
    <row r="23" spans="1:44" ht="14.5" hidden="1">
      <c r="A23" s="1">
        <f t="shared" si="0"/>
        <v>1000</v>
      </c>
      <c r="B23" s="1">
        <v>1476</v>
      </c>
      <c r="C23" s="1" t="s">
        <v>243</v>
      </c>
      <c r="D23" s="1" t="s">
        <v>2408</v>
      </c>
      <c r="E23" s="1" t="s">
        <v>76</v>
      </c>
      <c r="F23" s="1" t="s">
        <v>23</v>
      </c>
      <c r="G23" s="1" t="s">
        <v>5510</v>
      </c>
      <c r="I23" s="1" t="s">
        <v>88</v>
      </c>
      <c r="J23" s="1">
        <v>5</v>
      </c>
      <c r="M23" s="1">
        <v>603852</v>
      </c>
      <c r="N23" s="1">
        <v>10024322</v>
      </c>
      <c r="P23" s="47">
        <f>Tabela1[[#This Row],[VALOR A PAGAR]]</f>
        <v>3240</v>
      </c>
      <c r="Q23" s="47">
        <v>3240</v>
      </c>
      <c r="R23" s="47">
        <f>IF(Tabela1[[#This Row],[VALOR A PAGAR]]&gt;1,Tabela1[[#This Row],[VALOR A PAGAR]],Tabela1[[#This Row],[VALOR RC]])</f>
        <v>3240</v>
      </c>
      <c r="S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" s="54" t="str">
        <f>F23 &amp; " " &amp; " " &amp; B23 &amp; " - " &amp; I23 &amp; " - " &amp; "N°" &amp; H23 &amp; " - " &amp; Tabela1[[#This Row],[Coluna1]]</f>
        <v xml:space="preserve">LOJAS NOVAS  1476 - PERSUN - N° - </v>
      </c>
      <c r="X23" s="1" t="str">
        <f t="shared" si="1"/>
        <v>PENDENTE</v>
      </c>
      <c r="Y23" s="48"/>
      <c r="Z23" s="51"/>
      <c r="AA23" s="1" t="str">
        <f>IF(Tabela1[[#This Row],[CHAMADO]]="ABERTO",Tabela1[[#This Row],[procx status]],"")</f>
        <v/>
      </c>
      <c r="AE23" s="1" t="str">
        <f>IF(Tabela1[[#This Row],[Status Result1]]="Aguardando autorização pgto", "sim","")</f>
        <v/>
      </c>
      <c r="AF23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" s="116"/>
      <c r="AJ23" s="117"/>
      <c r="AK23" s="116">
        <f>IF(Tabela1[[#This Row],[procx ticket]]="",Tabela1[[#This Row],[Data criação ticket]],Tabela1[[#This Row],[procx ticket]])</f>
        <v>0</v>
      </c>
      <c r="AL23" s="116"/>
      <c r="AM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" s="62"/>
      <c r="AP23" s="123"/>
      <c r="AQ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14766038523240HENRIQUELOJAS NOVASPersianasPERSUN</v>
      </c>
      <c r="AR23" s="62" t="e">
        <v>#N/A</v>
      </c>
    </row>
    <row r="24" spans="1:44" ht="14.5" hidden="1">
      <c r="A24" s="1">
        <f t="shared" si="0"/>
        <v>2000</v>
      </c>
      <c r="B24" s="1" t="s">
        <v>4156</v>
      </c>
      <c r="C24" s="1" t="s">
        <v>4173</v>
      </c>
      <c r="D24" s="1" t="s">
        <v>4166</v>
      </c>
      <c r="E24" s="1" t="s">
        <v>30</v>
      </c>
      <c r="F24" s="1" t="s">
        <v>4157</v>
      </c>
      <c r="G24" s="1" t="s">
        <v>48</v>
      </c>
      <c r="I24" s="1" t="s">
        <v>5648</v>
      </c>
      <c r="J24" s="1">
        <v>1</v>
      </c>
      <c r="M24" s="55">
        <v>604946</v>
      </c>
      <c r="P24" s="47">
        <v>125273.37</v>
      </c>
      <c r="R24" s="47">
        <f>IF(Tabela1[[#This Row],[VALOR A PAGAR]]&gt;1,Tabela1[[#This Row],[VALOR A PAGAR]],Tabela1[[#This Row],[VALOR RC]])</f>
        <v>125273.37</v>
      </c>
      <c r="S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4" s="54" t="str">
        <f>F24 &amp; " " &amp; " " &amp; B24 &amp; " - " &amp; I24 &amp; " - " &amp; "N°" &amp; H24 &amp; " - " &amp; Tabela1[[#This Row],[Coluna1]]</f>
        <v>LAUDO DE RISCO CD  CD CE - PLANAC - N° - aguardando saldo ordem</v>
      </c>
      <c r="X24" s="1" t="str">
        <f t="shared" si="1"/>
        <v>PENDENTE</v>
      </c>
      <c r="Y24" s="48"/>
      <c r="Z24" s="51"/>
      <c r="AA24" s="1" t="str">
        <f>IF(Tabela1[[#This Row],[CHAMADO]]="ABERTO",Tabela1[[#This Row],[procx status]],"")</f>
        <v/>
      </c>
      <c r="AE24" s="1" t="str">
        <f>IF(Tabela1[[#This Row],[Status Result1]]="Aguardando autorização pgto", "sim","")</f>
        <v/>
      </c>
      <c r="AF24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4" s="116"/>
      <c r="AJ24" s="117"/>
      <c r="AK24" s="116">
        <f>IF(Tabela1[[#This Row],[procx ticket]]="",Tabela1[[#This Row],[Data criação ticket]],Tabela1[[#This Row],[procx ticket]])</f>
        <v>0</v>
      </c>
      <c r="AL24" s="116"/>
      <c r="AM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4" s="62"/>
      <c r="AP24" s="123" t="s">
        <v>6050</v>
      </c>
      <c r="AQ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CE604946125273,37ANDRELAUDO DE RISCO CDREFORMAPLANAC</v>
      </c>
      <c r="AR24" s="62" t="e">
        <v>#N/A</v>
      </c>
    </row>
    <row r="25" spans="1:44" ht="14.5" hidden="1">
      <c r="A25" s="1">
        <f t="shared" si="0"/>
        <v>2000</v>
      </c>
      <c r="B25" s="1" t="s">
        <v>4538</v>
      </c>
      <c r="D25" s="1" t="s">
        <v>4539</v>
      </c>
      <c r="E25" s="1" t="s">
        <v>30</v>
      </c>
      <c r="F25" s="1" t="s">
        <v>4167</v>
      </c>
      <c r="G25" s="1" t="s">
        <v>84</v>
      </c>
      <c r="H25" s="1">
        <v>624</v>
      </c>
      <c r="I25" s="1" t="s">
        <v>4363</v>
      </c>
      <c r="J25" s="1">
        <v>1</v>
      </c>
      <c r="M25" s="1">
        <v>606050</v>
      </c>
      <c r="N25" s="1">
        <v>10024347</v>
      </c>
      <c r="P25" s="47">
        <v>15642.03</v>
      </c>
      <c r="R25" s="47">
        <f>IF(Tabela1[[#This Row],[VALOR A PAGAR]]&gt;1,Tabela1[[#This Row],[VALOR A PAGAR]],Tabela1[[#This Row],[VALOR RC]])</f>
        <v>15642.03</v>
      </c>
      <c r="S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5" s="54" t="str">
        <f>F25 &amp; " " &amp; " " &amp; B25 &amp; " - " &amp; I25 &amp; " - " &amp; "N°" &amp; H25 &amp; " - " &amp; Tabela1[[#This Row],[Coluna1]]</f>
        <v xml:space="preserve">MISSOES HIGIENICAS  CD MG - CAETE - N°624 - </v>
      </c>
      <c r="X25" s="1" t="str">
        <f t="shared" si="1"/>
        <v>PENDENTE</v>
      </c>
      <c r="Y25" s="48"/>
      <c r="Z25" s="51"/>
      <c r="AA25" s="1" t="str">
        <f>IF(Tabela1[[#This Row],[CHAMADO]]="ABERTO",Tabela1[[#This Row],[procx status]],"")</f>
        <v/>
      </c>
      <c r="AE25" s="1" t="str">
        <f>IF(Tabela1[[#This Row],[Status Result1]]="Aguardando autorização pgto", "sim","")</f>
        <v/>
      </c>
      <c r="AF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5" s="116"/>
      <c r="AJ25" s="117"/>
      <c r="AK25" s="116">
        <f>IF(Tabela1[[#This Row],[procx ticket]]="",Tabela1[[#This Row],[Data criação ticket]],Tabela1[[#This Row],[procx ticket]])</f>
        <v>0</v>
      </c>
      <c r="AL25" s="116"/>
      <c r="AM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5" s="62"/>
      <c r="AP25" s="62"/>
      <c r="AQ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MG60605015642,03ANDREMISSOES HIGIENICASCOMUNICAÇÃO VISUALCAETE</v>
      </c>
      <c r="AR25" s="62" t="e">
        <v>#N/A</v>
      </c>
    </row>
    <row r="26" spans="1:44" ht="14.5" hidden="1">
      <c r="A26" s="1">
        <f t="shared" si="0"/>
        <v>2000</v>
      </c>
      <c r="B26" s="1" t="s">
        <v>4540</v>
      </c>
      <c r="D26" s="1" t="s">
        <v>4541</v>
      </c>
      <c r="E26" s="1" t="s">
        <v>30</v>
      </c>
      <c r="F26" s="1" t="s">
        <v>4167</v>
      </c>
      <c r="G26" s="1" t="s">
        <v>84</v>
      </c>
      <c r="H26" s="1">
        <v>625</v>
      </c>
      <c r="I26" s="1" t="s">
        <v>4363</v>
      </c>
      <c r="J26" s="1">
        <v>2</v>
      </c>
      <c r="M26" s="1">
        <v>606012</v>
      </c>
      <c r="N26" s="1">
        <v>10024348</v>
      </c>
      <c r="P26" s="47">
        <v>10542.45</v>
      </c>
      <c r="R26" s="47">
        <f>IF(Tabela1[[#This Row],[VALOR A PAGAR]]&gt;1,Tabela1[[#This Row],[VALOR A PAGAR]],Tabela1[[#This Row],[VALOR RC]])</f>
        <v>10542.45</v>
      </c>
      <c r="S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6" s="54" t="str">
        <f>F26 &amp; " " &amp; " " &amp; B26 &amp; " - " &amp; I26 &amp; " - " &amp; "N°" &amp; H26 &amp; " - " &amp; Tabela1[[#This Row],[Coluna1]]</f>
        <v xml:space="preserve">MISSOES HIGIENICAS  CD SP - CAETE - N°625 - </v>
      </c>
      <c r="X26" s="1" t="str">
        <f t="shared" si="1"/>
        <v>PENDENTE</v>
      </c>
      <c r="Y26" s="48"/>
      <c r="Z26" s="51"/>
      <c r="AA26" s="1" t="str">
        <f>IF(Tabela1[[#This Row],[CHAMADO]]="ABERTO",Tabela1[[#This Row],[procx status]],"")</f>
        <v/>
      </c>
      <c r="AE26" s="1" t="str">
        <f>IF(Tabela1[[#This Row],[Status Result1]]="Aguardando autorização pgto", "sim","")</f>
        <v/>
      </c>
      <c r="AF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6" s="116"/>
      <c r="AJ26" s="117"/>
      <c r="AK26" s="116">
        <f>IF(Tabela1[[#This Row],[procx ticket]]="",Tabela1[[#This Row],[Data criação ticket]],Tabela1[[#This Row],[procx ticket]])</f>
        <v>0</v>
      </c>
      <c r="AL26" s="116"/>
      <c r="AM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6" s="62"/>
      <c r="AP26" s="62"/>
      <c r="AQ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SP60601210542,45ANDREMISSOES HIGIENICASCOMUNICAÇÃO VISUALCAETE</v>
      </c>
      <c r="AR26" s="62" t="e">
        <v>#N/A</v>
      </c>
    </row>
    <row r="27" spans="1:44" ht="17.149999999999999" hidden="1" customHeight="1">
      <c r="A27" s="1">
        <f t="shared" si="0"/>
        <v>2000</v>
      </c>
      <c r="B27" s="1" t="s">
        <v>4189</v>
      </c>
      <c r="D27" s="1" t="s">
        <v>4190</v>
      </c>
      <c r="E27" s="1" t="s">
        <v>30</v>
      </c>
      <c r="F27" s="1" t="s">
        <v>4167</v>
      </c>
      <c r="G27" s="1" t="s">
        <v>84</v>
      </c>
      <c r="H27" s="1">
        <v>626</v>
      </c>
      <c r="I27" s="1" t="s">
        <v>4363</v>
      </c>
      <c r="J27" s="1">
        <v>3</v>
      </c>
      <c r="M27" s="1">
        <v>606050</v>
      </c>
      <c r="N27" s="1">
        <v>10024349</v>
      </c>
      <c r="P27" s="47">
        <v>23407.09</v>
      </c>
      <c r="R27" s="47">
        <f>IF(Tabela1[[#This Row],[VALOR A PAGAR]]&gt;1,Tabela1[[#This Row],[VALOR A PAGAR]],Tabela1[[#This Row],[VALOR RC]])</f>
        <v>23407.09</v>
      </c>
      <c r="S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7" s="54" t="str">
        <f>F27 &amp; " " &amp; " " &amp; B27 &amp; " - " &amp; I27 &amp; " - " &amp; "N°" &amp; H27 &amp; " - " &amp; Tabela1[[#This Row],[Coluna1]]</f>
        <v xml:space="preserve">MISSOES HIGIENICAS  CD GO - CAETE - N°626 - </v>
      </c>
      <c r="X27" s="1" t="str">
        <f t="shared" si="1"/>
        <v>PENDENTE</v>
      </c>
      <c r="Y27" s="48"/>
      <c r="Z27" s="51"/>
      <c r="AA27" s="1" t="str">
        <f>IF(Tabela1[[#This Row],[CHAMADO]]="ABERTO",Tabela1[[#This Row],[procx status]],"")</f>
        <v/>
      </c>
      <c r="AE27" s="1" t="str">
        <f>IF(Tabela1[[#This Row],[Status Result1]]="Aguardando autorização pgto", "sim","")</f>
        <v/>
      </c>
      <c r="AF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7" s="116"/>
      <c r="AJ27" s="117"/>
      <c r="AK27" s="116">
        <f>IF(Tabela1[[#This Row],[procx ticket]]="",Tabela1[[#This Row],[Data criação ticket]],Tabela1[[#This Row],[procx ticket]])</f>
        <v>0</v>
      </c>
      <c r="AL27" s="116"/>
      <c r="AM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7" s="62"/>
      <c r="AP27" s="62"/>
      <c r="AQ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GO60605023407,09ANDREMISSOES HIGIENICASCOMUNICAÇÃO VISUALCAETE</v>
      </c>
      <c r="AR27" s="62" t="e">
        <v>#N/A</v>
      </c>
    </row>
    <row r="28" spans="1:44" ht="17.149999999999999" hidden="1" customHeight="1">
      <c r="A28" s="1">
        <f t="shared" si="0"/>
        <v>2000</v>
      </c>
      <c r="B28" s="1" t="s">
        <v>4156</v>
      </c>
      <c r="D28" s="1" t="s">
        <v>4166</v>
      </c>
      <c r="E28" s="1" t="s">
        <v>30</v>
      </c>
      <c r="F28" s="1" t="s">
        <v>4167</v>
      </c>
      <c r="G28" s="1" t="s">
        <v>48</v>
      </c>
      <c r="H28" s="1">
        <v>294</v>
      </c>
      <c r="I28" s="1" t="s">
        <v>4947</v>
      </c>
      <c r="M28" s="1">
        <v>606050</v>
      </c>
      <c r="Q28" s="47">
        <v>2840</v>
      </c>
      <c r="R28" s="47">
        <f>IF(Tabela1[[#This Row],[VALOR A PAGAR]]&gt;1,Tabela1[[#This Row],[VALOR A PAGAR]],Tabela1[[#This Row],[VALOR RC]])</f>
        <v>2840</v>
      </c>
      <c r="S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8" s="54" t="str">
        <f>F28 &amp; " " &amp; " " &amp; B28 &amp; " - " &amp; I28 &amp; " - " &amp; "N°" &amp; H28 &amp; " - " &amp; Tabela1[[#This Row],[Coluna1]]</f>
        <v>MISSOES HIGIENICAS  CD CE - E-TEC - N°294 - aguardando orç</v>
      </c>
      <c r="X28" s="1" t="str">
        <f t="shared" si="1"/>
        <v>PENDENTE</v>
      </c>
      <c r="Y28" s="48"/>
      <c r="Z28" s="51"/>
      <c r="AA28" s="1" t="str">
        <f>IF(Tabela1[[#This Row],[CHAMADO]]="ABERTO",Tabela1[[#This Row],[procx status]],"")</f>
        <v/>
      </c>
      <c r="AE28" s="1" t="str">
        <f>IF(Tabela1[[#This Row],[Status Result1]]="Aguardando autorização pgto", "sim","")</f>
        <v/>
      </c>
      <c r="AF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8" s="116"/>
      <c r="AJ28" s="117"/>
      <c r="AK28" s="116">
        <f>IF(Tabela1[[#This Row],[procx ticket]]="",Tabela1[[#This Row],[Data criação ticket]],Tabela1[[#This Row],[procx ticket]])</f>
        <v>0</v>
      </c>
      <c r="AL28" s="116"/>
      <c r="AM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8" s="62"/>
      <c r="AP28" s="62" t="s">
        <v>5355</v>
      </c>
      <c r="AQ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CE606050ANDREMISSOES HIGIENICASREFORMAE-TEC</v>
      </c>
      <c r="AR28" s="62"/>
    </row>
    <row r="29" spans="1:44" ht="14.5" hidden="1" customHeight="1">
      <c r="A29" s="1">
        <f t="shared" si="0"/>
        <v>2000</v>
      </c>
      <c r="B29" s="1">
        <v>7228</v>
      </c>
      <c r="C29" s="1" t="str">
        <f>_xlfn.XLOOKUP(Tabela1[[#This Row],[FILIAL]],'CNPJ BASE jan25'!A:A,'CNPJ BASE jan25'!B:B)</f>
        <v>FOR194-ShDePas-CE-EF</v>
      </c>
      <c r="D29" s="1" t="str">
        <f>_xlfn.XLOOKUP(Tabela1[[#This Row],[FILIAL]],'CNPJ BASE jan25'!A:A,'CNPJ BASE jan25'!C:C)</f>
        <v>04.899.316/0228-63</v>
      </c>
      <c r="E29" s="1" t="s">
        <v>4025</v>
      </c>
      <c r="F29" s="1" t="s">
        <v>51</v>
      </c>
      <c r="G29" s="1" t="s">
        <v>4392</v>
      </c>
      <c r="H29" s="1">
        <v>15557</v>
      </c>
      <c r="I29" s="1" t="s">
        <v>72</v>
      </c>
      <c r="J29" s="1">
        <v>1</v>
      </c>
      <c r="M29" s="1">
        <v>605562</v>
      </c>
      <c r="P29" s="47">
        <v>4000</v>
      </c>
      <c r="R29" s="47">
        <f>IF(Tabela1[[#This Row],[VALOR A PAGAR]]&gt;1,Tabela1[[#This Row],[VALOR A PAGAR]],Tabela1[[#This Row],[VALOR RC]])</f>
        <v>4000</v>
      </c>
      <c r="S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29" s="54" t="str">
        <f>F29 &amp; " " &amp; " " &amp; B29 &amp; " - " &amp; I29 &amp; " - " &amp; "N°" &amp; H29 &amp; " - " &amp; Tabela1[[#This Row],[Coluna1]]</f>
        <v>VIRADA DE BANDEIRA  7228 - HTB - N°15557 - aguardando carryover</v>
      </c>
      <c r="X29" s="1" t="str">
        <f t="shared" si="1"/>
        <v>PENDENTE</v>
      </c>
      <c r="Y29" s="48"/>
      <c r="Z29" s="51"/>
      <c r="AA29" s="1" t="str">
        <f>IF(Tabela1[[#This Row],[CHAMADO]]="ABERTO",Tabela1[[#This Row],[procx status]],"")</f>
        <v/>
      </c>
      <c r="AE29" s="1" t="str">
        <f>IF(Tabela1[[#This Row],[Status Result1]]="Aguardando autorização pgto", "sim","")</f>
        <v/>
      </c>
      <c r="AF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9" s="116"/>
      <c r="AJ29" s="117"/>
      <c r="AK29" s="116">
        <f>IF(Tabela1[[#This Row],[procx ticket]]="",Tabela1[[#This Row],[Data criação ticket]],Tabela1[[#This Row],[procx ticket]])</f>
        <v>0</v>
      </c>
      <c r="AL29" s="116"/>
      <c r="AM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9" s="62"/>
      <c r="AP29" s="62" t="s">
        <v>6055</v>
      </c>
      <c r="AQ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72286055624000ADRIANOVIRADA DE BANDEIRAGerenciadoraHTB</v>
      </c>
      <c r="AR29" s="62"/>
    </row>
    <row r="30" spans="1:44" ht="14.5" hidden="1" customHeight="1">
      <c r="A30" s="1">
        <f t="shared" si="0"/>
        <v>2000</v>
      </c>
      <c r="B30" s="1">
        <v>7489</v>
      </c>
      <c r="C30" s="1" t="str">
        <f>_xlfn.XLOOKUP(Tabela1[[#This Row],[FILIAL]],'CNPJ BASE jan25'!A:A,'CNPJ BASE jan25'!B:B)</f>
        <v>SAL67-ShSalvad-BA-EF</v>
      </c>
      <c r="D30" s="1" t="str">
        <f>_xlfn.XLOOKUP(Tabela1[[#This Row],[FILIAL]],'CNPJ BASE jan25'!A:A,'CNPJ BASE jan25'!C:C)</f>
        <v>04.899.316/0489-00</v>
      </c>
      <c r="E30" s="1" t="s">
        <v>4025</v>
      </c>
      <c r="F30" s="1" t="s">
        <v>51</v>
      </c>
      <c r="G30" s="1" t="s">
        <v>4392</v>
      </c>
      <c r="H30" s="1">
        <v>15558</v>
      </c>
      <c r="I30" s="1" t="s">
        <v>72</v>
      </c>
      <c r="M30" s="1">
        <v>604867</v>
      </c>
      <c r="P30" s="47">
        <v>4000</v>
      </c>
      <c r="R30" s="47">
        <f>IF(Tabela1[[#This Row],[VALOR A PAGAR]]&gt;1,Tabela1[[#This Row],[VALOR A PAGAR]],Tabela1[[#This Row],[VALOR RC]])</f>
        <v>4000</v>
      </c>
      <c r="S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30" s="54" t="str">
        <f>F30 &amp; " " &amp; " " &amp; B30 &amp; " - " &amp; I30 &amp; " - " &amp; "N°" &amp; H30 &amp; " - " &amp; Tabela1[[#This Row],[Coluna1]]</f>
        <v>VIRADA DE BANDEIRA  7489 - HTB - N°15558 - aguardando saldo na ordem</v>
      </c>
      <c r="X30" s="1" t="str">
        <f t="shared" si="1"/>
        <v>PENDENTE</v>
      </c>
      <c r="Y30" s="48"/>
      <c r="Z30" s="51"/>
      <c r="AA30" s="1" t="str">
        <f>IF(Tabela1[[#This Row],[CHAMADO]]="ABERTO",Tabela1[[#This Row],[procx status]],"")</f>
        <v/>
      </c>
      <c r="AE30" s="1" t="str">
        <f>IF(Tabela1[[#This Row],[Status Result1]]="Aguardando autorização pgto", "sim","")</f>
        <v/>
      </c>
      <c r="AF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30" s="116"/>
      <c r="AJ30" s="117"/>
      <c r="AK30" s="116">
        <f>IF(Tabela1[[#This Row],[procx ticket]]="",Tabela1[[#This Row],[Data criação ticket]],Tabela1[[#This Row],[procx ticket]])</f>
        <v>0</v>
      </c>
      <c r="AL30" s="116"/>
      <c r="AM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0" s="62"/>
      <c r="AP30" s="62" t="s">
        <v>6029</v>
      </c>
      <c r="AQ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74896048674000ADRIANOVIRADA DE BANDEIRAGerenciadoraHTB</v>
      </c>
      <c r="AR30" s="62"/>
    </row>
    <row r="31" spans="1:44" ht="14.5" hidden="1" customHeight="1">
      <c r="A31" s="1">
        <f t="shared" si="0"/>
        <v>2000</v>
      </c>
      <c r="B31" s="1">
        <v>7528</v>
      </c>
      <c r="C31" s="1" t="str">
        <f>_xlfn.XLOOKUP(Tabela1[[#This Row],[FILIAL]],'CNPJ BASE jan25'!A:A,'CNPJ BASE jan25'!B:B)</f>
        <v>SAL74-ShParale-BA-EF</v>
      </c>
      <c r="D31" s="1" t="str">
        <f>_xlfn.XLOOKUP(Tabela1[[#This Row],[FILIAL]],'CNPJ BASE jan25'!A:A,'CNPJ BASE jan25'!C:C)</f>
        <v>04.899.316/0528-51</v>
      </c>
      <c r="E31" s="1" t="s">
        <v>4025</v>
      </c>
      <c r="F31" s="1" t="s">
        <v>51</v>
      </c>
      <c r="G31" s="1" t="s">
        <v>4392</v>
      </c>
      <c r="H31" s="1">
        <v>15560</v>
      </c>
      <c r="I31" s="1" t="s">
        <v>72</v>
      </c>
      <c r="M31" s="1">
        <v>604872</v>
      </c>
      <c r="Q31" s="47">
        <v>4000</v>
      </c>
      <c r="R31" s="47">
        <f>IF(Tabela1[[#This Row],[VALOR A PAGAR]]&gt;1,Tabela1[[#This Row],[VALOR A PAGAR]],Tabela1[[#This Row],[VALOR RC]])</f>
        <v>4000</v>
      </c>
      <c r="S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31" s="54" t="str">
        <f>F31 &amp; " " &amp; " " &amp; B31 &amp; " - " &amp; I31 &amp; " - " &amp; "N°" &amp; H31 &amp; " - " &amp; Tabela1[[#This Row],[Coluna1]]</f>
        <v>VIRADA DE BANDEIRA  7528 - HTB - N°15560 - aguardando saldo na ordem</v>
      </c>
      <c r="X31" s="1" t="str">
        <f t="shared" si="1"/>
        <v>PENDENTE</v>
      </c>
      <c r="Y31" s="48"/>
      <c r="Z31" s="51"/>
      <c r="AA31" s="1" t="str">
        <f>IF(Tabela1[[#This Row],[CHAMADO]]="ABERTO",Tabela1[[#This Row],[procx status]],"")</f>
        <v/>
      </c>
      <c r="AE31" s="1" t="str">
        <f>IF(Tabela1[[#This Row],[Status Result1]]="Aguardando autorização pgto", "sim","")</f>
        <v/>
      </c>
      <c r="AF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31" s="116"/>
      <c r="AJ31" s="117"/>
      <c r="AK31" s="116">
        <f>IF(Tabela1[[#This Row],[procx ticket]]="",Tabela1[[#This Row],[Data criação ticket]],Tabela1[[#This Row],[procx ticket]])</f>
        <v>0</v>
      </c>
      <c r="AL31" s="116"/>
      <c r="AM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1" s="62"/>
      <c r="AP31" s="62" t="s">
        <v>6029</v>
      </c>
      <c r="AQ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7528604872ADRIANOVIRADA DE BANDEIRAGerenciadoraHTB</v>
      </c>
      <c r="AR31" s="62"/>
    </row>
    <row r="32" spans="1:44" ht="17.149999999999999" hidden="1" customHeight="1">
      <c r="A32" s="1">
        <f t="shared" si="0"/>
        <v>1000</v>
      </c>
      <c r="B32" s="1">
        <v>1512</v>
      </c>
      <c r="C32" s="1" t="s">
        <v>4078</v>
      </c>
      <c r="D32" s="1" t="s">
        <v>2935</v>
      </c>
      <c r="E32" s="1" t="s">
        <v>30</v>
      </c>
      <c r="F32" s="1" t="s">
        <v>23</v>
      </c>
      <c r="G32" s="1" t="s">
        <v>4194</v>
      </c>
      <c r="H32" s="1">
        <v>6444</v>
      </c>
      <c r="I32" s="1" t="s">
        <v>4202</v>
      </c>
      <c r="J32" s="1">
        <v>2</v>
      </c>
      <c r="M32" s="1">
        <v>605746</v>
      </c>
      <c r="N32" s="1">
        <v>10024344</v>
      </c>
      <c r="P32" s="47">
        <v>2150</v>
      </c>
      <c r="R32" s="47">
        <f>IF(Tabela1[[#This Row],[VALOR A PAGAR]]&gt;1,Tabela1[[#This Row],[VALOR A PAGAR]],Tabela1[[#This Row],[VALOR RC]])</f>
        <v>2150</v>
      </c>
      <c r="S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32" s="54" t="str">
        <f>F32 &amp; " " &amp; " " &amp; B32 &amp; " - " &amp; I32 &amp; " - " &amp; "N°" &amp; H32 &amp; " - " &amp; Tabela1[[#This Row],[Coluna1]]</f>
        <v xml:space="preserve">LOJAS NOVAS  1512 - ALVO - K [exec agua] - N°6444 - </v>
      </c>
      <c r="W32" s="64"/>
      <c r="X32" s="1" t="str">
        <f t="shared" si="1"/>
        <v>PENDENTE</v>
      </c>
      <c r="Y32" s="48"/>
      <c r="Z32" s="51"/>
      <c r="AA32" s="1" t="str">
        <f>IF(Tabela1[[#This Row],[CHAMADO]]="ABERTO",Tabela1[[#This Row],[procx status]],"")</f>
        <v/>
      </c>
      <c r="AE32" t="str">
        <f>IF(Tabela1[[#This Row],[Status Result1]]="Aguardando autorização pgto", "sim","")</f>
        <v/>
      </c>
      <c r="AF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32" s="116"/>
      <c r="AJ32" s="117"/>
      <c r="AK32" s="116">
        <f>IF(Tabela1[[#This Row],[procx ticket]]="",Tabela1[[#This Row],[Data criação ticket]],Tabela1[[#This Row],[procx ticket]])</f>
        <v>0</v>
      </c>
      <c r="AL32" s="116"/>
      <c r="AM32" s="53"/>
      <c r="AN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32" s="62" t="s">
        <v>5925</v>
      </c>
      <c r="AP32" s="62"/>
      <c r="AQ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15126057462150ANDRELOJAS NOVASAlvo K - UtilitiesALVO - K [exec agua]</v>
      </c>
      <c r="AR32" s="1" t="e">
        <v>#N/A</v>
      </c>
    </row>
    <row r="33" spans="1:44" ht="17.149999999999999" hidden="1" customHeight="1">
      <c r="A33" s="1">
        <f t="shared" si="0"/>
        <v>2000</v>
      </c>
      <c r="B33" s="1" t="s">
        <v>4545</v>
      </c>
      <c r="D33" s="1" t="s">
        <v>4836</v>
      </c>
      <c r="E33" s="1" t="s">
        <v>30</v>
      </c>
      <c r="F33" s="1" t="s">
        <v>4167</v>
      </c>
      <c r="G33" s="1" t="s">
        <v>84</v>
      </c>
      <c r="I33" s="1" t="s">
        <v>4169</v>
      </c>
      <c r="J33" s="1">
        <v>1</v>
      </c>
      <c r="M33" s="1">
        <v>606050</v>
      </c>
      <c r="N33" s="1">
        <v>10024350</v>
      </c>
      <c r="P33" s="47">
        <v>17000</v>
      </c>
      <c r="R33" s="47">
        <f>IF(Tabela1[[#This Row],[VALOR A PAGAR]]&gt;1,Tabela1[[#This Row],[VALOR A PAGAR]],Tabela1[[#This Row],[VALOR RC]])</f>
        <v>17000</v>
      </c>
      <c r="S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33" s="54" t="str">
        <f>F33 &amp; " " &amp; " " &amp; B33 &amp; " - " &amp; I33 &amp; " - " &amp; "N°" &amp; H33 &amp; " - " &amp; Tabela1[[#This Row],[Coluna1]]</f>
        <v xml:space="preserve">MISSOES HIGIENICAS  CD PE - ABEX - N° - </v>
      </c>
      <c r="X33" s="1" t="str">
        <f t="shared" si="1"/>
        <v>PENDENTE</v>
      </c>
      <c r="Y33" s="48"/>
      <c r="Z33" s="51"/>
      <c r="AA33" s="1" t="str">
        <f>IF(Tabela1[[#This Row],[CHAMADO]]="ABERTO",Tabela1[[#This Row],[procx status]],"")</f>
        <v/>
      </c>
      <c r="AE33" s="1" t="str">
        <f>IF(Tabela1[[#This Row],[Status Result1]]="Aguardando autorização pgto", "sim","")</f>
        <v/>
      </c>
      <c r="AF33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33" s="116"/>
      <c r="AJ33" s="117"/>
      <c r="AK33" s="116">
        <f>IF(Tabela1[[#This Row],[procx ticket]]="",Tabela1[[#This Row],[Data criação ticket]],Tabela1[[#This Row],[procx ticket]])</f>
        <v>0</v>
      </c>
      <c r="AL33" s="116"/>
      <c r="AM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3" s="62"/>
      <c r="AP33" s="62"/>
      <c r="AQ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PE60605017000ANDREMISSOES HIGIENICASCOMUNICAÇÃO VISUALABEX</v>
      </c>
      <c r="AR33" s="62"/>
    </row>
    <row r="34" spans="1:44" ht="14.5" hidden="1">
      <c r="A34" s="1">
        <f t="shared" si="0"/>
        <v>2000</v>
      </c>
      <c r="B34" s="1" t="s">
        <v>4544</v>
      </c>
      <c r="D34" s="1" t="s">
        <v>4837</v>
      </c>
      <c r="E34" s="1" t="s">
        <v>30</v>
      </c>
      <c r="F34" s="1" t="s">
        <v>4167</v>
      </c>
      <c r="G34" s="1" t="s">
        <v>84</v>
      </c>
      <c r="I34" s="1" t="s">
        <v>4169</v>
      </c>
      <c r="J34" s="1">
        <v>2</v>
      </c>
      <c r="M34" s="1">
        <v>606050</v>
      </c>
      <c r="N34" s="1">
        <v>10024351</v>
      </c>
      <c r="P34" s="47">
        <v>21500</v>
      </c>
      <c r="R34" s="47">
        <f>IF(Tabela1[[#This Row],[VALOR A PAGAR]]&gt;1,Tabela1[[#This Row],[VALOR A PAGAR]],Tabela1[[#This Row],[VALOR RC]])</f>
        <v>21500</v>
      </c>
      <c r="S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34" s="54" t="str">
        <f>F34 &amp; " " &amp; " " &amp; B34 &amp; " - " &amp; I34 &amp; " - " &amp; "N°" &amp; H34 &amp; " - " &amp; Tabela1[[#This Row],[Coluna1]]</f>
        <v xml:space="preserve">MISSOES HIGIENICAS  CD BA - ABEX - N° - </v>
      </c>
      <c r="X34" s="1" t="str">
        <f t="shared" si="1"/>
        <v>PENDENTE</v>
      </c>
      <c r="Y34" s="48"/>
      <c r="Z34" s="51"/>
      <c r="AA34" s="1" t="str">
        <f>IF(Tabela1[[#This Row],[CHAMADO]]="ABERTO",Tabela1[[#This Row],[procx status]],"")</f>
        <v/>
      </c>
      <c r="AE34" s="1" t="str">
        <f>IF(Tabela1[[#This Row],[Status Result1]]="Aguardando autorização pgto", "sim","")</f>
        <v/>
      </c>
      <c r="AF34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34" s="116"/>
      <c r="AJ34" s="117"/>
      <c r="AK34" s="116">
        <f>IF(Tabela1[[#This Row],[procx ticket]]="",Tabela1[[#This Row],[Data criação ticket]],Tabela1[[#This Row],[procx ticket]])</f>
        <v>0</v>
      </c>
      <c r="AL34" s="116"/>
      <c r="AM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4" s="62"/>
      <c r="AP34" s="62"/>
      <c r="AQ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BA60605021500ANDREMISSOES HIGIENICASCOMUNICAÇÃO VISUALABEX</v>
      </c>
      <c r="AR34" s="62"/>
    </row>
    <row r="35" spans="1:44" ht="14.5" hidden="1">
      <c r="A35" s="1">
        <f t="shared" si="0"/>
        <v>2000</v>
      </c>
      <c r="B35" s="1" t="s">
        <v>4156</v>
      </c>
      <c r="D35" s="1" t="s">
        <v>4166</v>
      </c>
      <c r="E35" s="1" t="s">
        <v>30</v>
      </c>
      <c r="F35" s="1" t="s">
        <v>4167</v>
      </c>
      <c r="G35" s="1" t="s">
        <v>48</v>
      </c>
      <c r="I35" s="1" t="s">
        <v>6042</v>
      </c>
      <c r="L35" s="1">
        <v>103366</v>
      </c>
      <c r="M35" s="1">
        <v>606050</v>
      </c>
      <c r="P35" s="47">
        <v>71445</v>
      </c>
      <c r="R35" s="47">
        <f>IF(Tabela1[[#This Row],[VALOR A PAGAR]]&gt;1,Tabela1[[#This Row],[VALOR A PAGAR]],Tabela1[[#This Row],[VALOR RC]])</f>
        <v>71445</v>
      </c>
      <c r="S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Orçamento Recebido</v>
      </c>
      <c r="U35" s="54" t="str">
        <f>F35 &amp; " " &amp; " " &amp; B35 &amp; " - " &amp; I35 &amp; " - " &amp; "N°" &amp; H35 &amp; " - " &amp; Tabela1[[#This Row],[Coluna1]]</f>
        <v xml:space="preserve">MISSOES HIGIENICAS  CD CE - BENEL - N° - </v>
      </c>
      <c r="V35" s="85">
        <v>3395184</v>
      </c>
      <c r="W35" s="64" t="s">
        <v>6043</v>
      </c>
      <c r="X35" s="1" t="str">
        <f t="shared" si="1"/>
        <v>ABERTO</v>
      </c>
      <c r="Y35" s="48"/>
      <c r="Z35" s="51"/>
      <c r="AA35" s="1">
        <f>IF(Tabela1[[#This Row],[CHAMADO]]="ABERTO",Tabela1[[#This Row],[procx status]],"")</f>
        <v>0</v>
      </c>
      <c r="AE35" s="1" t="str">
        <f>IF(Tabela1[[#This Row],[Status Result1]]="Aguardando autorização pgto", "sim","")</f>
        <v/>
      </c>
      <c r="AF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35" s="116"/>
      <c r="AJ35" s="117"/>
      <c r="AK35" s="116">
        <f>IF(Tabela1[[#This Row],[procx ticket]]="",Tabela1[[#This Row],[Data criação ticket]],Tabela1[[#This Row],[procx ticket]])</f>
        <v>0</v>
      </c>
      <c r="AL35" s="116"/>
      <c r="AM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5" s="62"/>
      <c r="AP35" s="62"/>
      <c r="AQ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CE60605071445ANDREMISSOES HIGIENICASREFORMABENEL</v>
      </c>
      <c r="AR35" s="62"/>
    </row>
    <row r="36" spans="1:44" ht="17.149999999999999" hidden="1" customHeight="1">
      <c r="A36" s="1">
        <f t="shared" si="0"/>
        <v>1000</v>
      </c>
      <c r="B36" s="1">
        <v>585</v>
      </c>
      <c r="C36" s="1" t="s">
        <v>4093</v>
      </c>
      <c r="D36" s="1" t="s">
        <v>1381</v>
      </c>
      <c r="E36" s="1" t="s">
        <v>30</v>
      </c>
      <c r="F36" s="1" t="s">
        <v>23</v>
      </c>
      <c r="G36" s="1" t="s">
        <v>4194</v>
      </c>
      <c r="I36" s="1" t="s">
        <v>4231</v>
      </c>
      <c r="J36" s="1">
        <v>2</v>
      </c>
      <c r="M36" s="1">
        <v>605740</v>
      </c>
      <c r="N36" s="1">
        <v>10024345</v>
      </c>
      <c r="P36" s="47">
        <v>1935</v>
      </c>
      <c r="R36" s="47">
        <f>IF(Tabela1[[#This Row],[VALOR A PAGAR]]&gt;1,Tabela1[[#This Row],[VALOR A PAGAR]],Tabela1[[#This Row],[VALOR RC]])</f>
        <v>1935</v>
      </c>
      <c r="S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36" s="54" t="str">
        <f>F36 &amp; " " &amp; " " &amp; B36 &amp; " - " &amp; I36 &amp; " - " &amp; "N°" &amp; H36 &amp; " - " &amp; Tabela1[[#This Row],[Coluna1]]</f>
        <v xml:space="preserve">LOJAS NOVAS  585 - ALVO - K [proc agua] - N° - </v>
      </c>
      <c r="X36" s="1" t="str">
        <f t="shared" si="1"/>
        <v>PENDENTE</v>
      </c>
      <c r="Y36" s="48"/>
      <c r="Z36" s="51"/>
      <c r="AA36" s="1" t="str">
        <f>IF(Tabela1[[#This Row],[CHAMADO]]="ABERTO",Tabela1[[#This Row],[procx status]],"")</f>
        <v/>
      </c>
      <c r="AE36" s="1" t="str">
        <f>IF(Tabela1[[#This Row],[Status Result1]]="Aguardando autorização pgto", "sim","")</f>
        <v/>
      </c>
      <c r="AF36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36" s="116"/>
      <c r="AJ36" s="117"/>
      <c r="AK36" s="116">
        <f>IF(Tabela1[[#This Row],[procx ticket]]="",Tabela1[[#This Row],[Data criação ticket]],Tabela1[[#This Row],[procx ticket]])</f>
        <v>0</v>
      </c>
      <c r="AL36" s="116"/>
      <c r="AM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6" s="62"/>
      <c r="AP36" s="62"/>
      <c r="AQ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5856057401935ANDRELOJAS NOVASAlvo K - UtilitiesALVO - K [proc agua]</v>
      </c>
      <c r="AR36" s="62"/>
    </row>
    <row r="37" spans="1:44" ht="14.5" hidden="1" customHeight="1">
      <c r="A37" s="1">
        <f t="shared" si="0"/>
        <v>1000</v>
      </c>
      <c r="B37" s="1">
        <v>585</v>
      </c>
      <c r="C37" s="1" t="s">
        <v>4093</v>
      </c>
      <c r="D37" s="1" t="s">
        <v>1381</v>
      </c>
      <c r="E37" s="1" t="s">
        <v>30</v>
      </c>
      <c r="F37" s="1" t="s">
        <v>23</v>
      </c>
      <c r="G37" s="1" t="s">
        <v>4194</v>
      </c>
      <c r="I37" s="1" t="s">
        <v>4240</v>
      </c>
      <c r="J37" s="1">
        <v>2</v>
      </c>
      <c r="M37" s="1">
        <v>605740</v>
      </c>
      <c r="N37" s="1">
        <v>10024346</v>
      </c>
      <c r="P37" s="47">
        <v>4316.13</v>
      </c>
      <c r="R37" s="47">
        <f>IF(Tabela1[[#This Row],[VALOR A PAGAR]]&gt;1,Tabela1[[#This Row],[VALOR A PAGAR]],Tabela1[[#This Row],[VALOR RC]])</f>
        <v>4316.13</v>
      </c>
      <c r="S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37" s="54" t="str">
        <f>F37 &amp; " " &amp; " " &amp; B37 &amp; " - " &amp; I37 &amp; " - " &amp; "N°" &amp; H37 &amp; " - " &amp; Tabela1[[#This Row],[Coluna1]]</f>
        <v xml:space="preserve">LOJAS NOVAS  585 - ALVO - K [proc ener] - N° - </v>
      </c>
      <c r="X37" s="1" t="str">
        <f t="shared" si="1"/>
        <v>PENDENTE</v>
      </c>
      <c r="Y37" s="48"/>
      <c r="Z37" s="51"/>
      <c r="AA37" s="1" t="str">
        <f>IF(Tabela1[[#This Row],[CHAMADO]]="ABERTO",Tabela1[[#This Row],[procx status]],"")</f>
        <v/>
      </c>
      <c r="AE37" s="1" t="str">
        <f>IF(Tabela1[[#This Row],[Status Result1]]="Aguardando autorização pgto", "sim","")</f>
        <v/>
      </c>
      <c r="AF37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37" s="116"/>
      <c r="AJ37" s="117"/>
      <c r="AK37" s="116">
        <f>IF(Tabela1[[#This Row],[procx ticket]]="",Tabela1[[#This Row],[Data criação ticket]],Tabela1[[#This Row],[procx ticket]])</f>
        <v>0</v>
      </c>
      <c r="AL37" s="116"/>
      <c r="AM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7" s="62"/>
      <c r="AP37" s="62"/>
      <c r="AQ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5856057404316,13ANDRELOJAS NOVASAlvo K - UtilitiesALVO - K [proc ener]</v>
      </c>
      <c r="AR37" s="62"/>
    </row>
    <row r="38" spans="1:44" ht="17.149999999999999" hidden="1" customHeight="1">
      <c r="A38" s="1">
        <f t="shared" si="0"/>
        <v>2000</v>
      </c>
      <c r="B38" s="1">
        <v>7435</v>
      </c>
      <c r="C38" s="1" t="str">
        <f>_xlfn.XLOOKUP(Tabela1[[#This Row],[FILIAL]],'CNPJ BASE jan25'!A:A,'CNPJ BASE jan25'!B:B)</f>
        <v>FOR147-JosLeon-CE-EF</v>
      </c>
      <c r="D38" s="1" t="str">
        <f>_xlfn.XLOOKUP(Tabela1[[#This Row],[FILIAL]],'CNPJ BASE jan25'!A:A,'CNPJ BASE jan25'!C:C)</f>
        <v>04.899.316/0435-18</v>
      </c>
      <c r="E38" s="1" t="s">
        <v>55</v>
      </c>
      <c r="F38" s="1" t="s">
        <v>51</v>
      </c>
      <c r="G38" s="1" t="s">
        <v>71</v>
      </c>
      <c r="H38" s="1">
        <v>14874</v>
      </c>
      <c r="I38" s="1" t="s">
        <v>72</v>
      </c>
      <c r="M38" s="1">
        <v>605826</v>
      </c>
      <c r="N38" s="1">
        <v>10022022</v>
      </c>
      <c r="O38" s="1" t="s">
        <v>4163</v>
      </c>
      <c r="P38" s="47">
        <v>4000</v>
      </c>
      <c r="R38" s="47">
        <f>IF(Tabela1[[#This Row],[VALOR A PAGAR]]&gt;1,Tabela1[[#This Row],[VALOR A PAGAR]],Tabela1[[#This Row],[VALOR RC]])</f>
        <v>4000</v>
      </c>
      <c r="S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" s="1">
        <v>4500898667</v>
      </c>
      <c r="U38" s="54" t="str">
        <f>F38 &amp; " " &amp; " " &amp; B38 &amp; " - " &amp; I38 &amp; " - " &amp; "N°" &amp; H38 &amp; " - " &amp; Tabela1[[#This Row],[Coluna1]]</f>
        <v>VIRADA DE BANDEIRA  7435 - HTB - N°14874 - aguardando saldo 8 onda</v>
      </c>
      <c r="V38" s="85">
        <v>1977552</v>
      </c>
      <c r="X38" s="1" t="str">
        <f t="shared" si="1"/>
        <v>ABERTO</v>
      </c>
      <c r="Y38" s="48"/>
      <c r="Z38" s="51">
        <v>0</v>
      </c>
      <c r="AA38" s="1">
        <f>IF(Tabela1[[#This Row],[CHAMADO]]="ABERTO",Tabela1[[#This Row],[procx status]],"")</f>
        <v>0</v>
      </c>
      <c r="AC38" s="49">
        <v>45842</v>
      </c>
      <c r="AE38" s="1" t="str">
        <f>IF(Tabela1[[#This Row],[Status Result1]]="Aguardando autorização pgto", "sim","")</f>
        <v/>
      </c>
      <c r="AF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38" s="12">
        <v>45807</v>
      </c>
      <c r="AI38" s="1" t="s">
        <v>4295</v>
      </c>
      <c r="AJ38" s="53" t="s">
        <v>4295</v>
      </c>
      <c r="AK38" s="12" t="str">
        <f>IF(Tabela1[[#This Row],[procx ticket]]="",Tabela1[[#This Row],[Data criação ticket]],Tabela1[[#This Row],[procx ticket]])</f>
        <v>2025-06-16</v>
      </c>
      <c r="AM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" s="62"/>
      <c r="AP38" s="62" t="s">
        <v>5181</v>
      </c>
      <c r="AQ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74356058264000JORDANAVIRADA DE BANDEIRAGERENCIAMENTOHTB</v>
      </c>
      <c r="AR38" s="62" t="e">
        <v>#N/A</v>
      </c>
    </row>
    <row r="39" spans="1:44" ht="17" hidden="1">
      <c r="A39" s="1">
        <f t="shared" si="0"/>
        <v>1000</v>
      </c>
      <c r="B39" s="1">
        <v>137</v>
      </c>
      <c r="C39" s="1" t="str">
        <f>_xlfn.XLOOKUP(Tabela1[[#This Row],[FILIAL]],'CNPJ BASE jan25'!A:A,'CNPJ BASE jan25'!B:B)</f>
        <v>SAL02-Itapoa-BA#</v>
      </c>
      <c r="D39" s="1" t="str">
        <f>_xlfn.XLOOKUP(Tabela1[[#This Row],[FILIAL]],'CNPJ BASE jan25'!A:A,'CNPJ BASE jan25'!C:C)</f>
        <v>06.626.253/0137-25</v>
      </c>
      <c r="E39" s="1" t="s">
        <v>4025</v>
      </c>
      <c r="F39" s="1" t="s">
        <v>47</v>
      </c>
      <c r="G39" s="1" t="s">
        <v>5824</v>
      </c>
      <c r="H39" s="1">
        <v>183</v>
      </c>
      <c r="I39" s="1" t="s">
        <v>5825</v>
      </c>
      <c r="M39" s="1">
        <v>605184</v>
      </c>
      <c r="P39" s="47">
        <v>6895.53</v>
      </c>
      <c r="R39" s="47">
        <f>IF(Tabela1[[#This Row],[VALOR A PAGAR]]&gt;1,Tabela1[[#This Row],[VALOR A PAGAR]],Tabela1[[#This Row],[VALOR RC]])</f>
        <v>6895.53</v>
      </c>
      <c r="S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" s="1">
        <v>4500914604</v>
      </c>
      <c r="U39" s="54" t="str">
        <f>F39 &amp; " " &amp; " " &amp; B39 &amp; " - " &amp; I39 &amp; " - " &amp; "N°" &amp; H39 &amp; " - " &amp; Tabela1[[#This Row],[Coluna1]]</f>
        <v xml:space="preserve">LAUDO DE RISCO  137 - TANULIO - N°183 - </v>
      </c>
      <c r="V39" s="85">
        <v>2228526</v>
      </c>
      <c r="W39" s="64" t="s">
        <v>5826</v>
      </c>
      <c r="X39" s="1" t="str">
        <f t="shared" si="1"/>
        <v>ABERTO</v>
      </c>
      <c r="Y39" s="48"/>
      <c r="Z39" s="51">
        <v>0</v>
      </c>
      <c r="AA39" s="1">
        <f>IF(Tabela1[[#This Row],[CHAMADO]]="ABERTO",Tabela1[[#This Row],[procx status]],"")</f>
        <v>0</v>
      </c>
      <c r="AC39" s="49">
        <v>45874</v>
      </c>
      <c r="AD39" s="65">
        <v>5105981295</v>
      </c>
      <c r="AE39" s="1" t="str">
        <f>IF(Tabela1[[#This Row],[Status Result1]]="Aguardando autorização pgto", "sim","")</f>
        <v/>
      </c>
      <c r="AF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39" s="12"/>
      <c r="AI39" s="53" t="s">
        <v>4407</v>
      </c>
      <c r="AJ39" s="53" t="s">
        <v>4407</v>
      </c>
      <c r="AK39" s="12" t="str">
        <f>IF(Tabela1[[#This Row],[procx ticket]]="",Tabela1[[#This Row],[Data criação ticket]],Tabela1[[#This Row],[procx ticket]])</f>
        <v>2025-07-24</v>
      </c>
      <c r="AM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" s="62"/>
      <c r="AP39" s="62"/>
      <c r="AQ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1376051846895,53ADRIANOLAUDO DE RISCOABRIGO RESIDUALTANULIO</v>
      </c>
      <c r="AR39" s="62" t="e">
        <v>#N/A</v>
      </c>
    </row>
    <row r="40" spans="1:44" ht="17.149999999999999" hidden="1" customHeight="1">
      <c r="A40" s="55">
        <v>1000</v>
      </c>
      <c r="B40" s="55">
        <v>94</v>
      </c>
      <c r="C40" s="1" t="str">
        <f>_xlfn.XLOOKUP(Tabela1[[#This Row],[FILIAL]],'CNPJ BASE jan25'!A:A,'CNPJ BASE jan25'!B:B)</f>
        <v>NAT06-RobertoFre-RN#</v>
      </c>
      <c r="D40" s="1" t="str">
        <f>_xlfn.XLOOKUP(Tabela1[[#This Row],[FILIAL]],'CNPJ BASE jan25'!A:A,'CNPJ BASE jan25'!C:C)</f>
        <v>06.626.253/0094-50</v>
      </c>
      <c r="E40" s="55" t="s">
        <v>30</v>
      </c>
      <c r="F40" s="55" t="s">
        <v>4270</v>
      </c>
      <c r="G40" s="55" t="s">
        <v>4015</v>
      </c>
      <c r="H40" s="55">
        <v>2115</v>
      </c>
      <c r="I40" s="55" t="s">
        <v>4353</v>
      </c>
      <c r="J40" s="55"/>
      <c r="K40" s="55"/>
      <c r="L40" s="55" t="s">
        <v>4173</v>
      </c>
      <c r="M40" s="55">
        <v>603801</v>
      </c>
      <c r="N40" s="55">
        <v>10020409</v>
      </c>
      <c r="O40" s="55"/>
      <c r="P40" s="57">
        <v>31772</v>
      </c>
      <c r="Q40" s="57" t="s">
        <v>4173</v>
      </c>
      <c r="R40" s="88" t="str">
        <f>IF(Tabela1[[#This Row],[VALOR A PAGAR]]&gt;1,Tabela1[[#This Row],[VALOR A PAGAR]],Tabela1[[#This Row],[VALOR RC]])</f>
        <v> </v>
      </c>
      <c r="S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" s="55" t="s">
        <v>4354</v>
      </c>
      <c r="U40" s="54" t="str">
        <f>F40 &amp; " " &amp; " " &amp; B40 &amp; " - " &amp; I40 &amp; " - " &amp; "N°" &amp; H40 &amp; " - " &amp; Tabela1[[#This Row],[Coluna1]]</f>
        <v xml:space="preserve">VISA  94 - B L CONSTRUÇÃO - N°2115 - </v>
      </c>
      <c r="V40" s="85">
        <v>1</v>
      </c>
      <c r="W40" s="55"/>
      <c r="X40" s="1" t="str">
        <f t="shared" si="1"/>
        <v>ABERTO</v>
      </c>
      <c r="Y40" s="55" t="s">
        <v>75</v>
      </c>
      <c r="Z40" s="51" t="s">
        <v>75</v>
      </c>
      <c r="AA40" s="51" t="str">
        <f>IF(Tabela1[[#This Row],[CHAMADO]]="ABERTO",Tabela1[[#This Row],[procx status]],"")</f>
        <v/>
      </c>
      <c r="AB40" s="55" t="s">
        <v>4173</v>
      </c>
      <c r="AC40" s="59">
        <v>45658</v>
      </c>
      <c r="AE40" s="55" t="str">
        <f>IF(Tabela1[[#This Row],[Status Result1]]="Aguardando autorização pgto", "sim","")</f>
        <v/>
      </c>
      <c r="AF4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40" s="59">
        <v>45694</v>
      </c>
      <c r="AI40" s="55" t="s">
        <v>4234</v>
      </c>
      <c r="AJ40" s="53" t="s">
        <v>4234</v>
      </c>
      <c r="AK40" s="12" t="str">
        <f>IF(Tabela1[[#This Row],[procx ticket]]="",Tabela1[[#This Row],[Data criação ticket]],Tabela1[[#This Row],[procx ticket]])</f>
        <v>não aberto ticket</v>
      </c>
      <c r="AL40" s="60">
        <v>45691</v>
      </c>
      <c r="AM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" s="62"/>
      <c r="AP40" s="62"/>
      <c r="AQ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9460380131772ANDREVISAADEQUAÇÃOB L CONSTRUÇÃO</v>
      </c>
      <c r="AR40" s="62" t="e">
        <v>#N/A</v>
      </c>
    </row>
    <row r="41" spans="1:44" ht="14.5" hidden="1" customHeight="1">
      <c r="A41" s="1">
        <f t="shared" ref="A41:A49" si="2">IF(B41&lt;7000,1000,2000)</f>
        <v>1000</v>
      </c>
      <c r="B41" s="1">
        <v>55</v>
      </c>
      <c r="C41" s="1" t="str">
        <f>_xlfn.XLOOKUP(Tabela1[[#This Row],[FILIAL]],'CNPJ BASE jan25'!A:A,'CNPJ BASE jan25'!B:B)</f>
        <v>CMC01-Camocim-CE</v>
      </c>
      <c r="D41" s="1" t="s">
        <v>185</v>
      </c>
      <c r="E41" s="1" t="s">
        <v>30</v>
      </c>
      <c r="F41" s="1" t="s">
        <v>4270</v>
      </c>
      <c r="G41" s="1" t="s">
        <v>4015</v>
      </c>
      <c r="H41" s="1">
        <v>156</v>
      </c>
      <c r="I41" s="1" t="s">
        <v>5795</v>
      </c>
      <c r="P41" s="47">
        <v>40616.959999999999</v>
      </c>
      <c r="R41" s="47">
        <f>IF(Tabela1[[#This Row],[VALOR A PAGAR]]&gt;1,Tabela1[[#This Row],[VALOR A PAGAR]],Tabela1[[#This Row],[VALOR RC]])</f>
        <v>40616.959999999999</v>
      </c>
      <c r="S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" s="1">
        <v>4500736414</v>
      </c>
      <c r="U41" s="54" t="str">
        <f>F41 &amp; " " &amp; " " &amp; B41 &amp; " - " &amp; I41 &amp; " - " &amp; "N°" &amp; H41 &amp; " - " &amp; Tabela1[[#This Row],[Coluna1]]</f>
        <v>VISA  55 - REAL SOLUTIONS - N°156 - nota fiscal com retenção indevida</v>
      </c>
      <c r="V41" s="85">
        <v>1343281</v>
      </c>
      <c r="X41" s="1" t="str">
        <f t="shared" si="1"/>
        <v>ABERTO</v>
      </c>
      <c r="Y41" s="48" t="s">
        <v>4159</v>
      </c>
      <c r="Z41" s="51" t="s">
        <v>4159</v>
      </c>
      <c r="AA41" s="1" t="str">
        <f>IF(Tabela1[[#This Row],[CHAMADO]]="ABERTO",Tabela1[[#This Row],[procx status]],"")</f>
        <v>Closed</v>
      </c>
      <c r="AC41" s="49">
        <v>45749</v>
      </c>
      <c r="AD41" s="55">
        <v>51058966713</v>
      </c>
      <c r="AE41" s="1" t="str">
        <f>IF(Tabela1[[#This Row],[Status Result1]]="Aguardando autorização pgto", "sim","")</f>
        <v/>
      </c>
      <c r="AF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02/04/2025</v>
      </c>
      <c r="AG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02/04/2025</v>
      </c>
      <c r="AH41" s="12">
        <v>45726</v>
      </c>
      <c r="AI41" s="1" t="s">
        <v>4293</v>
      </c>
      <c r="AJ41" s="53" t="s">
        <v>4293</v>
      </c>
      <c r="AK41" s="12" t="str">
        <f>IF(Tabela1[[#This Row],[procx ticket]]="",Tabela1[[#This Row],[Data criação ticket]],Tabela1[[#This Row],[procx ticket]])</f>
        <v>2025-03-10</v>
      </c>
      <c r="AL41" s="60">
        <v>0</v>
      </c>
      <c r="AM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4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" s="62" t="s">
        <v>5802</v>
      </c>
      <c r="AP41" s="62" t="s">
        <v>4587</v>
      </c>
      <c r="AQ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5540616,96ANDREVISAADEQUAÇÃOREAL SOLUTIONS</v>
      </c>
      <c r="AR41" s="62" t="e">
        <v>#N/A</v>
      </c>
    </row>
    <row r="42" spans="1:44" ht="17" hidden="1">
      <c r="A42" s="1">
        <f t="shared" si="2"/>
        <v>1000</v>
      </c>
      <c r="B42" s="1">
        <v>154</v>
      </c>
      <c r="C42" s="1" t="s">
        <v>561</v>
      </c>
      <c r="D42" s="1" t="s">
        <v>562</v>
      </c>
      <c r="E42" s="1" t="s">
        <v>30</v>
      </c>
      <c r="F42" s="1" t="s">
        <v>4270</v>
      </c>
      <c r="G42" s="1" t="s">
        <v>4015</v>
      </c>
      <c r="H42" s="1">
        <v>20284</v>
      </c>
      <c r="I42" s="1" t="s">
        <v>5303</v>
      </c>
      <c r="M42" s="1">
        <v>605722</v>
      </c>
      <c r="N42" s="1">
        <v>10021511</v>
      </c>
      <c r="O42" s="1" t="s">
        <v>4163</v>
      </c>
      <c r="P42" s="47">
        <v>31656.799999999999</v>
      </c>
      <c r="R42" s="47">
        <f>IF(Tabela1[[#This Row],[VALOR A PAGAR]]&gt;1,Tabela1[[#This Row],[VALOR A PAGAR]],Tabela1[[#This Row],[VALOR RC]])</f>
        <v>31656.799999999999</v>
      </c>
      <c r="S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" s="1">
        <v>4500880445</v>
      </c>
      <c r="U42" s="54" t="str">
        <f>F42 &amp; " " &amp; " " &amp; B42 &amp; " - " &amp; I42 &amp; " - " &amp; "N°" &amp; H42 &amp; " - " &amp; Tabela1[[#This Row],[Coluna1]]</f>
        <v xml:space="preserve">VISA  154 - KPI - N°20284 - </v>
      </c>
      <c r="V42" s="85">
        <v>1840522</v>
      </c>
      <c r="W42" s="89" t="s">
        <v>5304</v>
      </c>
      <c r="X42" s="1" t="str">
        <f t="shared" si="1"/>
        <v>ABERTO</v>
      </c>
      <c r="Y42" s="48"/>
      <c r="Z42" s="51">
        <v>0</v>
      </c>
      <c r="AA42" s="1">
        <f>IF(Tabela1[[#This Row],[CHAMADO]]="ABERTO",Tabela1[[#This Row],[procx status]],"")</f>
        <v>0</v>
      </c>
      <c r="AC42" s="49">
        <v>45810</v>
      </c>
      <c r="AD42" s="90">
        <v>5105937572</v>
      </c>
      <c r="AE42" s="1" t="str">
        <f>IF(Tabela1[[#This Row],[Status Result1]]="Aguardando autorização pgto", "sim","")</f>
        <v/>
      </c>
      <c r="AF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42" s="12">
        <v>45763</v>
      </c>
      <c r="AI42" s="1" t="s">
        <v>4379</v>
      </c>
      <c r="AJ42" s="53" t="s">
        <v>4379</v>
      </c>
      <c r="AK42" s="12" t="str">
        <f>IF(Tabela1[[#This Row],[procx ticket]]="",Tabela1[[#This Row],[Data criação ticket]],Tabela1[[#This Row],[procx ticket]])</f>
        <v>2025-05-26</v>
      </c>
      <c r="AL42" s="12">
        <v>45763</v>
      </c>
      <c r="AM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" s="62"/>
      <c r="AP42" s="62"/>
      <c r="AQ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15460572231656,8ANDREVISAADEQUAÇÃOKPI</v>
      </c>
      <c r="AR42" s="62" t="e">
        <v>#N/A</v>
      </c>
    </row>
    <row r="43" spans="1:44" ht="17.149999999999999" hidden="1" customHeight="1">
      <c r="A43" s="1">
        <f t="shared" si="2"/>
        <v>1000</v>
      </c>
      <c r="B43" s="1">
        <v>139</v>
      </c>
      <c r="C43" s="1" t="str">
        <f>_xlfn.XLOOKUP(Tabela1[[#This Row],[FILIAL]],'CNPJ BASE jan25'!A:A,'CNPJ BASE jan25'!B:B)</f>
        <v>AJU01-Aracaju-SE#</v>
      </c>
      <c r="D43" s="1" t="s">
        <v>185</v>
      </c>
      <c r="E43" s="1" t="s">
        <v>4025</v>
      </c>
      <c r="F43" s="1" t="s">
        <v>4707</v>
      </c>
      <c r="G43" s="1" t="s">
        <v>4015</v>
      </c>
      <c r="H43" s="1">
        <v>1008</v>
      </c>
      <c r="I43" s="1" t="s">
        <v>5795</v>
      </c>
      <c r="P43" s="47">
        <v>50500.67</v>
      </c>
      <c r="R43" s="47">
        <f>IF(Tabela1[[#This Row],[VALOR A PAGAR]]&gt;1,Tabela1[[#This Row],[VALOR A PAGAR]],Tabela1[[#This Row],[VALOR RC]])</f>
        <v>50500.67</v>
      </c>
      <c r="S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" s="1">
        <v>4500882474</v>
      </c>
      <c r="U43" s="54" t="str">
        <f>F43 &amp; " " &amp; " " &amp; B43 &amp; " - " &amp; I43 &amp; " - " &amp; "N°" &amp; H43 &amp; " - " &amp; Tabela1[[#This Row],[Coluna1]]</f>
        <v xml:space="preserve">REGULATÓRIO   139 - REAL SOLUTIONS - N°1008 - </v>
      </c>
      <c r="V43" s="85">
        <v>2394005</v>
      </c>
      <c r="W43" s="64" t="s">
        <v>5798</v>
      </c>
      <c r="X43" s="1" t="str">
        <f t="shared" si="1"/>
        <v>ABERTO</v>
      </c>
      <c r="Y43" s="48"/>
      <c r="Z43" s="51">
        <v>0</v>
      </c>
      <c r="AA43" s="1">
        <f>IF(Tabela1[[#This Row],[CHAMADO]]="ABERTO",Tabela1[[#This Row],[procx status]],"")</f>
        <v>0</v>
      </c>
      <c r="AC43" s="49">
        <v>45903</v>
      </c>
      <c r="AD43" s="65">
        <v>5106002471</v>
      </c>
      <c r="AE43" s="1" t="str">
        <f>IF(Tabela1[[#This Row],[Status Result1]]="Aguardando autorização pgto", "sim","")</f>
        <v/>
      </c>
      <c r="AF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03/09/2025</v>
      </c>
      <c r="AG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03/09/2025</v>
      </c>
      <c r="AH43" s="12"/>
      <c r="AI43" s="1" t="s">
        <v>4234</v>
      </c>
      <c r="AJ43" s="53" t="s">
        <v>4234</v>
      </c>
      <c r="AK43" s="12" t="str">
        <f>IF(Tabela1[[#This Row],[procx ticket]]="",Tabela1[[#This Row],[Data criação ticket]],Tabela1[[#This Row],[procx ticket]])</f>
        <v>não aberto ticket</v>
      </c>
      <c r="AM43" s="53" t="e">
        <v>#N/A</v>
      </c>
      <c r="AN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" s="62" t="s">
        <v>4214</v>
      </c>
      <c r="AP43" s="62"/>
      <c r="AQ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13950500,67ADRIANOREGULATÓRIO ADEQUAÇÃOREAL SOLUTIONS</v>
      </c>
      <c r="AR43" s="62" t="e">
        <v>#N/A</v>
      </c>
    </row>
    <row r="44" spans="1:44" ht="17.149999999999999" hidden="1" customHeight="1">
      <c r="A44" s="1">
        <f t="shared" si="2"/>
        <v>1000</v>
      </c>
      <c r="B44" s="1">
        <v>77</v>
      </c>
      <c r="C44" s="1" t="s">
        <v>438</v>
      </c>
      <c r="D44" s="1" t="s">
        <v>439</v>
      </c>
      <c r="E44" s="1" t="s">
        <v>4025</v>
      </c>
      <c r="F44" s="1" t="s">
        <v>4270</v>
      </c>
      <c r="G44" s="1" t="s">
        <v>4015</v>
      </c>
      <c r="H44" s="1">
        <v>2225</v>
      </c>
      <c r="I44" s="1" t="s">
        <v>4353</v>
      </c>
      <c r="M44" s="1">
        <v>601739</v>
      </c>
      <c r="N44" s="1">
        <v>10021733</v>
      </c>
      <c r="O44" s="1" t="s">
        <v>4163</v>
      </c>
      <c r="P44" s="47">
        <v>19650</v>
      </c>
      <c r="Q44" s="47">
        <v>19650</v>
      </c>
      <c r="R44" s="47">
        <f>IF(Tabela1[[#This Row],[VALOR A PAGAR]]&gt;1,Tabela1[[#This Row],[VALOR A PAGAR]],Tabela1[[#This Row],[VALOR RC]])</f>
        <v>19650</v>
      </c>
      <c r="S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" s="1">
        <v>4500886365</v>
      </c>
      <c r="U44" s="54" t="str">
        <f>F44 &amp; " " &amp; " " &amp; B44 &amp; " - " &amp; I44 &amp; " - " &amp; "N°" &amp; H44 &amp; " - " &amp; Tabela1[[#This Row],[Coluna1]]</f>
        <v xml:space="preserve">VISA  77 - B L CONSTRUÇÃO - N°2225 - </v>
      </c>
      <c r="V44" s="85">
        <v>1859278</v>
      </c>
      <c r="W44" s="89" t="s">
        <v>4356</v>
      </c>
      <c r="X44" s="1" t="str">
        <f t="shared" si="1"/>
        <v>ABERTO</v>
      </c>
      <c r="Y44" s="48"/>
      <c r="Z44" s="51">
        <v>0</v>
      </c>
      <c r="AA44" s="1">
        <f>IF(Tabela1[[#This Row],[CHAMADO]]="ABERTO",Tabela1[[#This Row],[procx status]],"")</f>
        <v>0</v>
      </c>
      <c r="AC44" s="49">
        <v>45813</v>
      </c>
      <c r="AD44" s="55">
        <v>5105940506</v>
      </c>
      <c r="AE44" s="1" t="str">
        <f>IF(Tabela1[[#This Row],[Status Result1]]="Aguardando autorização pgto", "sim","")</f>
        <v/>
      </c>
      <c r="AF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44" s="12">
        <v>45782</v>
      </c>
      <c r="AI44" s="1" t="s">
        <v>4323</v>
      </c>
      <c r="AJ44" s="53" t="s">
        <v>4323</v>
      </c>
      <c r="AK44" s="12" t="str">
        <f>IF(Tabela1[[#This Row],[procx ticket]]="",Tabela1[[#This Row],[Data criação ticket]],Tabela1[[#This Row],[procx ticket]])</f>
        <v>2025-05-29</v>
      </c>
      <c r="AM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" s="62"/>
      <c r="AP44" s="62"/>
      <c r="AQ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7760173919650ADRIANOVISAADEQUAÇÃOB L CONSTRUÇÃO</v>
      </c>
      <c r="AR44" s="62" t="e">
        <v>#N/A</v>
      </c>
    </row>
    <row r="45" spans="1:44" ht="14.5" hidden="1">
      <c r="A45" s="1">
        <f t="shared" si="2"/>
        <v>1000</v>
      </c>
      <c r="B45" s="1">
        <v>1264</v>
      </c>
      <c r="C45" s="1" t="s">
        <v>2676</v>
      </c>
      <c r="D45" s="1" t="s">
        <v>2677</v>
      </c>
      <c r="E45" s="1" t="s">
        <v>30</v>
      </c>
      <c r="F45" s="1" t="s">
        <v>4270</v>
      </c>
      <c r="G45" s="1" t="s">
        <v>4015</v>
      </c>
      <c r="H45" s="1">
        <v>820</v>
      </c>
      <c r="I45" s="1" t="s">
        <v>4972</v>
      </c>
      <c r="M45" s="1">
        <v>605550</v>
      </c>
      <c r="N45" s="1">
        <v>10021703</v>
      </c>
      <c r="O45" s="1" t="s">
        <v>4163</v>
      </c>
      <c r="P45" s="47">
        <v>8150</v>
      </c>
      <c r="Q45" s="47">
        <v>8150</v>
      </c>
      <c r="R45" s="47">
        <f>IF(Tabela1[[#This Row],[VALOR A PAGAR]]&gt;1,Tabela1[[#This Row],[VALOR A PAGAR]],Tabela1[[#This Row],[VALOR RC]])</f>
        <v>8150</v>
      </c>
      <c r="S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" s="1">
        <v>4500886280</v>
      </c>
      <c r="U45" s="54" t="str">
        <f>F45 &amp; " " &amp; " " &amp; B45 &amp; " - " &amp; I45 &amp; " - " &amp; "N°" &amp; H45 &amp; " - " &amp; Tabela1[[#This Row],[Coluna1]]</f>
        <v xml:space="preserve">VISA  1264 - GM ENGENHARIA - N°820 - </v>
      </c>
      <c r="V45" s="85">
        <v>1851650</v>
      </c>
      <c r="W45" s="89" t="s">
        <v>4973</v>
      </c>
      <c r="X45" s="1" t="str">
        <f t="shared" si="1"/>
        <v>ABERTO</v>
      </c>
      <c r="Y45" s="48"/>
      <c r="Z45" s="51">
        <v>0</v>
      </c>
      <c r="AA45" s="1">
        <f>IF(Tabela1[[#This Row],[CHAMADO]]="ABERTO",Tabela1[[#This Row],[procx status]],"")</f>
        <v>0</v>
      </c>
      <c r="AC45" s="49">
        <v>45813</v>
      </c>
      <c r="AD45" s="55">
        <v>5105940498</v>
      </c>
      <c r="AE45" s="1" t="str">
        <f>IF(Tabela1[[#This Row],[Status Result1]]="Aguardando autorização pgto", "sim","")</f>
        <v/>
      </c>
      <c r="AF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45" s="12">
        <v>45777</v>
      </c>
      <c r="AI45" s="1" t="s">
        <v>4305</v>
      </c>
      <c r="AJ45" s="53" t="s">
        <v>4305</v>
      </c>
      <c r="AK45" s="12" t="str">
        <f>IF(Tabela1[[#This Row],[procx ticket]]="",Tabela1[[#This Row],[Data criação ticket]],Tabela1[[#This Row],[procx ticket]])</f>
        <v>2025-05-28</v>
      </c>
      <c r="AL45" s="12">
        <v>45777</v>
      </c>
      <c r="AM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" s="62"/>
      <c r="AP45" s="62"/>
      <c r="AQ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12646055508150ANDREVISAADEQUAÇÃOGM ENGENHARIA</v>
      </c>
      <c r="AR45" s="62" t="e">
        <v>#N/A</v>
      </c>
    </row>
    <row r="46" spans="1:44" ht="14.5" hidden="1">
      <c r="A46" s="1">
        <f t="shared" si="2"/>
        <v>2000</v>
      </c>
      <c r="B46" s="1">
        <v>7424</v>
      </c>
      <c r="C46" s="1" t="str">
        <f>_xlfn.XLOOKUP(Tabela1[[#This Row],[FILIAL]],'CNPJ BASE jan25'!A:A,'CNPJ BASE jan25'!B:B)</f>
        <v>NAT32-HerDaFon-RN-EF</v>
      </c>
      <c r="D46" s="1" t="str">
        <f>_xlfn.XLOOKUP(Tabela1[[#This Row],[FILIAL]],'CNPJ BASE jan25'!A:A,'CNPJ BASE jan25'!C:C)</f>
        <v>04.899.316/0424-65</v>
      </c>
      <c r="E46" s="1" t="s">
        <v>4025</v>
      </c>
      <c r="F46" s="1" t="s">
        <v>4707</v>
      </c>
      <c r="G46" s="1" t="s">
        <v>4015</v>
      </c>
      <c r="H46" s="1">
        <v>112</v>
      </c>
      <c r="I46" s="1" t="s">
        <v>4702</v>
      </c>
      <c r="P46" s="47">
        <v>59998.29</v>
      </c>
      <c r="R46" s="47">
        <f>IF(Tabela1[[#This Row],[VALOR A PAGAR]]&gt;1,Tabela1[[#This Row],[VALOR A PAGAR]],Tabela1[[#This Row],[VALOR RC]])</f>
        <v>59998.29</v>
      </c>
      <c r="S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" s="1">
        <v>4500870654</v>
      </c>
      <c r="U46" s="54" t="str">
        <f>F46 &amp; " " &amp; " " &amp; B46 &amp; " - " &amp; I46 &amp; " - " &amp; "N°" &amp; H46 &amp; " - " &amp; Tabela1[[#This Row],[Coluna1]]</f>
        <v xml:space="preserve">REGULATÓRIO   7424 - CORDEIRO PARTICIPACOES - N°112 - </v>
      </c>
      <c r="V46" s="85">
        <v>2478594</v>
      </c>
      <c r="W46" s="64" t="s">
        <v>4711</v>
      </c>
      <c r="X46" s="1" t="str">
        <f t="shared" si="1"/>
        <v>ABERTO</v>
      </c>
      <c r="Y46" s="48"/>
      <c r="Z46" s="51">
        <v>0</v>
      </c>
      <c r="AA46" s="1">
        <f>IF(Tabela1[[#This Row],[CHAMADO]]="ABERTO",Tabela1[[#This Row],[procx status]],"")</f>
        <v>0</v>
      </c>
      <c r="AC46" s="49">
        <v>45905</v>
      </c>
      <c r="AE46" s="1" t="str">
        <f>IF(Tabela1[[#This Row],[Status Result1]]="Aguardando autorização pgto", "sim","")</f>
        <v/>
      </c>
      <c r="AF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05/09/2025</v>
      </c>
      <c r="AG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05/09/2025</v>
      </c>
      <c r="AH46" s="12">
        <v>45778</v>
      </c>
      <c r="AI46" s="1" t="s">
        <v>4234</v>
      </c>
      <c r="AJ46" s="53" t="s">
        <v>4234</v>
      </c>
      <c r="AK46" s="12" t="str">
        <f>IF(Tabela1[[#This Row],[procx ticket]]="",Tabela1[[#This Row],[Data criação ticket]],Tabela1[[#This Row],[procx ticket]])</f>
        <v>não aberto ticket</v>
      </c>
      <c r="AM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" s="62"/>
      <c r="AP46" s="62"/>
      <c r="AQ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742459998,29ADRIANOREGULATÓRIO ADEQUAÇÃOCORDEIRO PARTICIPACOES</v>
      </c>
      <c r="AR46" s="62" t="e">
        <v>#N/A</v>
      </c>
    </row>
    <row r="47" spans="1:44" ht="14.5" hidden="1" customHeight="1">
      <c r="A47" s="1">
        <f t="shared" si="2"/>
        <v>2000</v>
      </c>
      <c r="B47" s="1">
        <v>7044</v>
      </c>
      <c r="C47" s="1" t="str">
        <f>_xlfn.XLOOKUP(Tabela1[[#This Row],[FILIAL]],'CNPJ BASE jan25'!A:A,'CNPJ BASE jan25'!B:B)</f>
        <v>SLU40-ColMor44-MA-EF</v>
      </c>
      <c r="D47" s="1" t="str">
        <f>_xlfn.XLOOKUP(Tabela1[[#This Row],[FILIAL]],'CNPJ BASE jan25'!A:A,'CNPJ BASE jan25'!C:C)</f>
        <v>04.899.316/0044-58</v>
      </c>
      <c r="E47" s="1" t="s">
        <v>4025</v>
      </c>
      <c r="F47" s="1" t="s">
        <v>4707</v>
      </c>
      <c r="G47" s="1" t="s">
        <v>4015</v>
      </c>
      <c r="H47" s="1">
        <v>1494</v>
      </c>
      <c r="I47" s="1" t="s">
        <v>4784</v>
      </c>
      <c r="P47" s="47">
        <v>36201.300000000003</v>
      </c>
      <c r="R47" s="47">
        <f>IF(Tabela1[[#This Row],[VALOR A PAGAR]]&gt;1,Tabela1[[#This Row],[VALOR A PAGAR]],Tabela1[[#This Row],[VALOR RC]])</f>
        <v>36201.300000000003</v>
      </c>
      <c r="S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" s="1">
        <v>4500895287</v>
      </c>
      <c r="U47" s="54" t="str">
        <f>F47 &amp; " " &amp; " " &amp; B47 &amp; " - " &amp; I47 &amp; " - " &amp; "N°" &amp; H47 &amp; " - " &amp; Tabela1[[#This Row],[Coluna1]]</f>
        <v xml:space="preserve">REGULATÓRIO   7044 - D W A - N°1494 - </v>
      </c>
      <c r="V47" s="85">
        <v>2075197</v>
      </c>
      <c r="W47" s="89" t="s">
        <v>4785</v>
      </c>
      <c r="X47" s="1" t="str">
        <f t="shared" si="1"/>
        <v>ABERTO</v>
      </c>
      <c r="Y47" s="48"/>
      <c r="Z47" s="51">
        <v>0</v>
      </c>
      <c r="AA47" s="1">
        <f>IF(Tabela1[[#This Row],[CHAMADO]]="ABERTO",Tabela1[[#This Row],[procx status]],"")</f>
        <v>0</v>
      </c>
      <c r="AC47" s="49">
        <v>45846</v>
      </c>
      <c r="AD47" s="90">
        <v>5105963083</v>
      </c>
      <c r="AE47" s="1" t="str">
        <f>IF(Tabela1[[#This Row],[Status Result1]]="Aguardando autorização pgto", "sim","")</f>
        <v/>
      </c>
      <c r="AF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08/07/2025</v>
      </c>
      <c r="AG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08/07/2025</v>
      </c>
      <c r="AH47" s="12"/>
      <c r="AI47" s="1" t="s">
        <v>4234</v>
      </c>
      <c r="AJ47" s="53" t="s">
        <v>4325</v>
      </c>
      <c r="AK47" s="12" t="str">
        <f>IF(Tabela1[[#This Row],[procx ticket]]="",Tabela1[[#This Row],[Data criação ticket]],Tabela1[[#This Row],[procx ticket]])</f>
        <v>2025-06-30</v>
      </c>
      <c r="AM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" s="62"/>
      <c r="AP47" s="62"/>
      <c r="AQ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704436201,3ADRIANOREGULATÓRIO ADEQUAÇÃOD W A</v>
      </c>
      <c r="AR47" s="62" t="e">
        <v>#N/A</v>
      </c>
    </row>
    <row r="48" spans="1:44" ht="17.149999999999999" hidden="1" customHeight="1">
      <c r="A48" s="1">
        <f t="shared" si="2"/>
        <v>1000</v>
      </c>
      <c r="B48" s="1">
        <v>965</v>
      </c>
      <c r="C48" s="1" t="str">
        <f>_xlfn.XLOOKUP(Tabela1[[#This Row],[FILIAL]],'CNPJ BASE jan25'!A:A,'CNPJ BASE jan25'!B:B)</f>
        <v>CGD12-CelAntonino-MS</v>
      </c>
      <c r="D48" s="1" t="s">
        <v>185</v>
      </c>
      <c r="E48" s="1" t="s">
        <v>4025</v>
      </c>
      <c r="F48" s="1" t="s">
        <v>4707</v>
      </c>
      <c r="G48" s="1" t="s">
        <v>4015</v>
      </c>
      <c r="H48" s="1">
        <v>114</v>
      </c>
      <c r="I48" s="1" t="s">
        <v>4702</v>
      </c>
      <c r="P48" s="47">
        <v>20142.66</v>
      </c>
      <c r="R48" s="47">
        <f>IF(Tabela1[[#This Row],[VALOR A PAGAR]]&gt;1,Tabela1[[#This Row],[VALOR A PAGAR]],Tabela1[[#This Row],[VALOR RC]])</f>
        <v>20142.66</v>
      </c>
      <c r="S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" s="1">
        <v>4500926705</v>
      </c>
      <c r="U48" s="54" t="str">
        <f>F48 &amp; " " &amp; " " &amp; B48 &amp; " - " &amp; I48 &amp; " - " &amp; "N°" &amp; H48 &amp; " - " &amp; Tabela1[[#This Row],[Coluna1]]</f>
        <v xml:space="preserve">REGULATÓRIO   965 - CORDEIRO PARTICIPACOES - N°114 - </v>
      </c>
      <c r="V48" s="85">
        <v>2713508</v>
      </c>
      <c r="W48" s="64" t="s">
        <v>4708</v>
      </c>
      <c r="X48" s="1" t="str">
        <f t="shared" si="1"/>
        <v>ABERTO</v>
      </c>
      <c r="Y48" s="48"/>
      <c r="Z48" s="51"/>
      <c r="AA48" s="1">
        <f>IF(Tabela1[[#This Row],[CHAMADO]]="ABERTO",Tabela1[[#This Row],[procx status]],"")</f>
        <v>0</v>
      </c>
      <c r="AC48" s="49">
        <v>45939</v>
      </c>
      <c r="AD48" s="65">
        <v>5106033442</v>
      </c>
      <c r="AE48" s="1" t="str">
        <f>IF(Tabela1[[#This Row],[Status Result1]]="Aguardando autorização pgto", "sim","")</f>
        <v/>
      </c>
      <c r="AF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48" s="12"/>
      <c r="AJ48" s="53"/>
      <c r="AK48" s="12">
        <f>IF(Tabela1[[#This Row],[procx ticket]]="",Tabela1[[#This Row],[Data criação ticket]],Tabela1[[#This Row],[procx ticket]])</f>
        <v>0</v>
      </c>
      <c r="AM48" s="53">
        <v>45726</v>
      </c>
      <c r="AN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" s="62"/>
      <c r="AP48" s="62"/>
      <c r="AQ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96520142,66ADRIANOREGULATÓRIO ADEQUAÇÃOCORDEIRO PARTICIPACOES</v>
      </c>
      <c r="AR48" s="62" t="e">
        <v>#N/A</v>
      </c>
    </row>
    <row r="49" spans="1:44" ht="14.5" hidden="1" customHeight="1">
      <c r="A49" s="1">
        <f t="shared" si="2"/>
        <v>1000</v>
      </c>
      <c r="B49" s="1">
        <v>349</v>
      </c>
      <c r="C49" s="1" t="str">
        <f>_xlfn.XLOOKUP(Tabela1[[#This Row],[FILIAL]],'CNPJ BASE jan25'!A:A,'CNPJ BASE jan25'!B:B)</f>
        <v>ALG01-Alagoinhas-BA</v>
      </c>
      <c r="D49" s="1" t="s">
        <v>185</v>
      </c>
      <c r="E49" s="1" t="s">
        <v>30</v>
      </c>
      <c r="F49" s="1" t="s">
        <v>4270</v>
      </c>
      <c r="G49" s="12" t="s">
        <v>4015</v>
      </c>
      <c r="H49" s="1">
        <v>366</v>
      </c>
      <c r="I49" s="1" t="s">
        <v>5795</v>
      </c>
      <c r="M49" s="55">
        <v>602743</v>
      </c>
      <c r="P49" s="47">
        <v>30686.68</v>
      </c>
      <c r="R49" s="47">
        <f>IF(Tabela1[[#This Row],[VALOR A PAGAR]]&gt;1,Tabela1[[#This Row],[VALOR A PAGAR]],Tabela1[[#This Row],[VALOR RC]])</f>
        <v>30686.68</v>
      </c>
      <c r="S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" s="1">
        <v>4500820987</v>
      </c>
      <c r="U49" s="54" t="str">
        <f>F49 &amp; " " &amp; " " &amp; B49 &amp; " - " &amp; I49 &amp; " - " &amp; "N°" &amp; H49 &amp; " - " &amp; Tabela1[[#This Row],[Coluna1]]</f>
        <v xml:space="preserve">VISA  349 - REAL SOLUTIONS - N°366 - </v>
      </c>
      <c r="V49" s="85">
        <v>1563184</v>
      </c>
      <c r="W49" s="89" t="s">
        <v>5801</v>
      </c>
      <c r="X49" s="1" t="str">
        <f t="shared" si="1"/>
        <v>ABERTO</v>
      </c>
      <c r="Y49" s="48" t="s">
        <v>75</v>
      </c>
      <c r="Z49" s="51" t="s">
        <v>75</v>
      </c>
      <c r="AA49" s="51" t="str">
        <f>IF(Tabela1[[#This Row],[CHAMADO]]="ABERTO",Tabela1[[#This Row],[procx status]],"")</f>
        <v/>
      </c>
      <c r="AC49" s="49">
        <v>45789</v>
      </c>
      <c r="AD49" s="55">
        <v>5105923749</v>
      </c>
      <c r="AE49" s="1" t="str">
        <f>IF(Tabela1[[#This Row],[Status Result1]]="Aguardando autorização pgto", "sim","")</f>
        <v/>
      </c>
      <c r="AF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49" s="12">
        <v>45761</v>
      </c>
      <c r="AI49" s="1" t="s">
        <v>4585</v>
      </c>
      <c r="AJ49" s="53" t="s">
        <v>4585</v>
      </c>
      <c r="AK49" s="12" t="str">
        <f>IF(Tabela1[[#This Row],[procx ticket]]="",Tabela1[[#This Row],[Data criação ticket]],Tabela1[[#This Row],[procx ticket]])</f>
        <v>2025-04-14</v>
      </c>
      <c r="AL49" s="60">
        <v>0</v>
      </c>
      <c r="AM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4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" s="62"/>
      <c r="AP49" s="62"/>
      <c r="AQ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34960274330686,68ANDREVISAADEQUAÇÃOREAL SOLUTIONS</v>
      </c>
      <c r="AR49" s="62" t="e">
        <v>#N/A</v>
      </c>
    </row>
    <row r="50" spans="1:44" ht="14.5" hidden="1" customHeight="1">
      <c r="A50" s="55">
        <v>2000</v>
      </c>
      <c r="B50" s="55">
        <v>7055</v>
      </c>
      <c r="C50" s="55" t="s">
        <v>3099</v>
      </c>
      <c r="D50" s="55" t="s">
        <v>3100</v>
      </c>
      <c r="E50" s="55" t="s">
        <v>76</v>
      </c>
      <c r="F50" s="1" t="s">
        <v>4707</v>
      </c>
      <c r="G50" s="55" t="s">
        <v>4015</v>
      </c>
      <c r="H50" s="55">
        <v>1456</v>
      </c>
      <c r="I50" s="55" t="s">
        <v>66</v>
      </c>
      <c r="J50" s="55"/>
      <c r="K50" s="55"/>
      <c r="L50" s="56">
        <v>88448</v>
      </c>
      <c r="M50" s="55">
        <v>605180</v>
      </c>
      <c r="N50" s="55">
        <v>10020500</v>
      </c>
      <c r="O50" s="55"/>
      <c r="P50" s="47">
        <v>168831.77</v>
      </c>
      <c r="Q50" s="55" t="s">
        <v>4173</v>
      </c>
      <c r="R50" s="88" t="str">
        <f>IF(Tabela1[[#This Row],[VALOR A PAGAR]]&gt;1,Tabela1[[#This Row],[VALOR A PAGAR]],Tabela1[[#This Row],[VALOR RC]])</f>
        <v> </v>
      </c>
      <c r="S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" s="55">
        <v>4500823627</v>
      </c>
      <c r="U50" s="54" t="str">
        <f>F50 &amp; " " &amp; " " &amp; B50 &amp; " - " &amp; I50 &amp; " - " &amp; "N°" &amp; H50 &amp; " - " &amp; Tabela1[[#This Row],[Coluna1]]</f>
        <v xml:space="preserve">REGULATÓRIO   7055 - DWA - N°1456 - </v>
      </c>
      <c r="V50" s="85">
        <v>1317857</v>
      </c>
      <c r="W50" s="55"/>
      <c r="X50" s="1" t="str">
        <f t="shared" si="1"/>
        <v>ABERTO</v>
      </c>
      <c r="Y50" s="55" t="s">
        <v>4159</v>
      </c>
      <c r="Z50" s="51" t="s">
        <v>4159</v>
      </c>
      <c r="AA50" s="51" t="str">
        <f>IF(Tabela1[[#This Row],[CHAMADO]]="ABERTO",Tabela1[[#This Row],[procx status]],"")</f>
        <v>Closed</v>
      </c>
      <c r="AB50" s="55" t="s">
        <v>4173</v>
      </c>
      <c r="AC50" s="59">
        <v>45729</v>
      </c>
      <c r="AD50" s="55">
        <v>5105882027</v>
      </c>
      <c r="AE50" s="55" t="str">
        <f>IF(Tabela1[[#This Row],[Status Result1]]="Aguardando autorização pgto", "sim","")</f>
        <v/>
      </c>
      <c r="AF5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13/03/2025</v>
      </c>
      <c r="AG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13/03/2025</v>
      </c>
      <c r="AH50" s="59">
        <v>45698</v>
      </c>
      <c r="AI50" s="59" t="s">
        <v>4884</v>
      </c>
      <c r="AJ50" s="53" t="s">
        <v>4884</v>
      </c>
      <c r="AK50" s="12" t="str">
        <f>IF(Tabela1[[#This Row],[procx ticket]]="",Tabela1[[#This Row],[Data criação ticket]],Tabela1[[#This Row],[procx ticket]])</f>
        <v>2025-03-06</v>
      </c>
      <c r="AL50" s="60">
        <v>45698</v>
      </c>
      <c r="AM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06/03/2025</v>
      </c>
      <c r="AN5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" s="62"/>
      <c r="AP50" s="62"/>
      <c r="AQ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7055605180168831,77HENRIQUEREGULATÓRIO ADEQUAÇÃODWA</v>
      </c>
      <c r="AR50" s="62" t="e">
        <v>#N/A</v>
      </c>
    </row>
    <row r="51" spans="1:44" ht="14.5" hidden="1" customHeight="1">
      <c r="A51" s="1">
        <f t="shared" ref="A51:A56" si="3">IF(B51&lt;7000,1000,2000)</f>
        <v>1000</v>
      </c>
      <c r="B51" s="1">
        <v>94</v>
      </c>
      <c r="C51" s="1" t="s">
        <v>462</v>
      </c>
      <c r="D51" s="1" t="s">
        <v>463</v>
      </c>
      <c r="E51" s="1" t="s">
        <v>30</v>
      </c>
      <c r="F51" s="1" t="s">
        <v>4270</v>
      </c>
      <c r="G51" s="1" t="s">
        <v>4015</v>
      </c>
      <c r="H51" s="1">
        <v>2252</v>
      </c>
      <c r="I51" s="1" t="s">
        <v>4353</v>
      </c>
      <c r="M51" s="55">
        <v>603801</v>
      </c>
      <c r="N51" s="1">
        <v>10021732</v>
      </c>
      <c r="O51" s="1" t="s">
        <v>4163</v>
      </c>
      <c r="P51" s="47">
        <v>6680</v>
      </c>
      <c r="R51" s="47">
        <f>IF(Tabela1[[#This Row],[VALOR A PAGAR]]&gt;1,Tabela1[[#This Row],[VALOR A PAGAR]],Tabela1[[#This Row],[VALOR RC]])</f>
        <v>6680</v>
      </c>
      <c r="S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" s="1">
        <v>4500890691</v>
      </c>
      <c r="U51" s="54" t="str">
        <f>F51 &amp; " " &amp; " " &amp; B51 &amp; " - " &amp; I51 &amp; " - " &amp; "N°" &amp; H51 &amp; " - " &amp; Tabela1[[#This Row],[Coluna1]]</f>
        <v xml:space="preserve">VISA  94 - B L CONSTRUÇÃO - N°2252 - </v>
      </c>
      <c r="V51" s="85">
        <v>1891396</v>
      </c>
      <c r="W51" s="89" t="s">
        <v>4355</v>
      </c>
      <c r="X51" s="1" t="str">
        <f t="shared" si="1"/>
        <v>ABERTO</v>
      </c>
      <c r="Y51" s="48"/>
      <c r="Z51" s="51">
        <v>0</v>
      </c>
      <c r="AA51" s="1">
        <f>IF(Tabela1[[#This Row],[CHAMADO]]="ABERTO",Tabela1[[#This Row],[procx status]],"")</f>
        <v>0</v>
      </c>
      <c r="AC51" s="49">
        <v>45821</v>
      </c>
      <c r="AD51" s="90">
        <v>5105945139</v>
      </c>
      <c r="AE51" s="1" t="str">
        <f>IF(Tabela1[[#This Row],[Status Result1]]="Aguardando autorização pgto", "sim","")</f>
        <v/>
      </c>
      <c r="AF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51" s="12">
        <v>45782</v>
      </c>
      <c r="AI51" s="1" t="s">
        <v>4337</v>
      </c>
      <c r="AJ51" s="53" t="s">
        <v>4337</v>
      </c>
      <c r="AK51" s="12" t="str">
        <f>IF(Tabela1[[#This Row],[procx ticket]]="",Tabela1[[#This Row],[Data criação ticket]],Tabela1[[#This Row],[procx ticket]])</f>
        <v>2025-06-03</v>
      </c>
      <c r="AM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03/06/2025</v>
      </c>
      <c r="AN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" s="62"/>
      <c r="AP51" s="62"/>
      <c r="AQ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946038016680ANDREVISAADEQUAÇÃOB L CONSTRUÇÃO</v>
      </c>
      <c r="AR51" s="62" t="e">
        <v>#N/A</v>
      </c>
    </row>
    <row r="52" spans="1:44" ht="14.5" hidden="1">
      <c r="A52" s="1">
        <f t="shared" si="3"/>
        <v>1000</v>
      </c>
      <c r="B52" s="1">
        <v>77</v>
      </c>
      <c r="C52" s="1" t="s">
        <v>438</v>
      </c>
      <c r="D52" s="1" t="s">
        <v>439</v>
      </c>
      <c r="E52" s="1" t="s">
        <v>30</v>
      </c>
      <c r="F52" s="1" t="s">
        <v>4270</v>
      </c>
      <c r="G52" s="1" t="s">
        <v>4015</v>
      </c>
      <c r="H52" s="1">
        <v>2202</v>
      </c>
      <c r="I52" s="1" t="s">
        <v>4353</v>
      </c>
      <c r="M52" s="1">
        <v>601739</v>
      </c>
      <c r="P52" s="47">
        <v>33897</v>
      </c>
      <c r="R52" s="47">
        <f>IF(Tabela1[[#This Row],[VALOR A PAGAR]]&gt;1,Tabela1[[#This Row],[VALOR A PAGAR]],Tabela1[[#This Row],[VALOR RC]])</f>
        <v>33897</v>
      </c>
      <c r="S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" s="1">
        <v>4500849024</v>
      </c>
      <c r="U52" s="54" t="str">
        <f>F52 &amp; " " &amp; " " &amp; B52 &amp; " - " &amp; I52 &amp; " - " &amp; "N°" &amp; H52 &amp; " - " &amp; Tabela1[[#This Row],[Coluna1]]</f>
        <v xml:space="preserve">VISA  77 - B L CONSTRUÇÃO - N°2202 - </v>
      </c>
      <c r="V52" s="85">
        <v>1723209</v>
      </c>
      <c r="W52" s="89" t="s">
        <v>4357</v>
      </c>
      <c r="X52" s="1" t="str">
        <f t="shared" si="1"/>
        <v>ABERTO</v>
      </c>
      <c r="Y52" s="48"/>
      <c r="Z52" s="51">
        <v>0</v>
      </c>
      <c r="AA52" s="1">
        <f>IF(Tabela1[[#This Row],[CHAMADO]]="ABERTO",Tabela1[[#This Row],[procx status]],"")</f>
        <v>0</v>
      </c>
      <c r="AC52" s="49">
        <v>45792</v>
      </c>
      <c r="AD52" s="55" t="s">
        <v>4358</v>
      </c>
      <c r="AE52" s="1" t="str">
        <f>IF(Tabela1[[#This Row],[Status Result1]]="Aguardando autorização pgto", "sim","")</f>
        <v/>
      </c>
      <c r="AF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15/05/2025</v>
      </c>
      <c r="AG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15/05/2025</v>
      </c>
      <c r="AH52" s="12">
        <v>45759</v>
      </c>
      <c r="AI52" s="1" t="s">
        <v>4359</v>
      </c>
      <c r="AJ52" s="53" t="s">
        <v>4359</v>
      </c>
      <c r="AK52" s="12" t="str">
        <f>IF(Tabela1[[#This Row],[procx ticket]]="",Tabela1[[#This Row],[Data criação ticket]],Tabela1[[#This Row],[procx ticket]])</f>
        <v>2025-05-08</v>
      </c>
      <c r="AM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08/05/2025</v>
      </c>
      <c r="AN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" s="62"/>
      <c r="AP52" s="62"/>
      <c r="AQ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7760173933897ANDREVISAADEQUAÇÃOB L CONSTRUÇÃO</v>
      </c>
      <c r="AR52" s="62" t="e">
        <v>#N/A</v>
      </c>
    </row>
    <row r="53" spans="1:44" ht="17" hidden="1">
      <c r="A53" s="1">
        <f t="shared" si="3"/>
        <v>1000</v>
      </c>
      <c r="B53" s="1">
        <v>604</v>
      </c>
      <c r="C53" s="1" t="str">
        <f>_xlfn.XLOOKUP(Tabela1[[#This Row],[FILIAL]],'CNPJ BASE jan25'!A:A,'CNPJ BASE jan25'!B:B)</f>
        <v>GOI09-StrOeste-GO</v>
      </c>
      <c r="D53" s="1" t="str">
        <f>_xlfn.XLOOKUP(Tabela1[[#This Row],[FILIAL]],'CNPJ BASE jan25'!A:A,'CNPJ BASE jan25'!C:C)</f>
        <v>06.626.253/0604-80</v>
      </c>
      <c r="E53" s="1" t="s">
        <v>30</v>
      </c>
      <c r="F53" s="1" t="s">
        <v>4707</v>
      </c>
      <c r="G53" s="1" t="s">
        <v>4015</v>
      </c>
      <c r="H53" s="1">
        <v>99</v>
      </c>
      <c r="I53" s="1" t="s">
        <v>4702</v>
      </c>
      <c r="P53" s="47">
        <v>71801.259999999995</v>
      </c>
      <c r="Q53" s="47">
        <v>21540.38</v>
      </c>
      <c r="R53" s="47">
        <f>IF(Tabela1[[#This Row],[VALOR A PAGAR]]&gt;1,Tabela1[[#This Row],[VALOR A PAGAR]],Tabela1[[#This Row],[VALOR RC]])</f>
        <v>21540.38</v>
      </c>
      <c r="S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" s="1">
        <v>4500819003</v>
      </c>
      <c r="U53" s="54" t="str">
        <f>F53 &amp; " " &amp; " " &amp; B53 &amp; " - " &amp; I53 &amp; " - " &amp; "N°" &amp; H53 &amp; " - " &amp; Tabela1[[#This Row],[Coluna1]]</f>
        <v xml:space="preserve">REGULATÓRIO   604 - CORDEIRO PARTICIPACOES - N°99 - </v>
      </c>
      <c r="V53" s="85">
        <v>1714787</v>
      </c>
      <c r="W53" s="89" t="s">
        <v>4709</v>
      </c>
      <c r="X53" s="1" t="str">
        <f t="shared" si="1"/>
        <v>ABERTO</v>
      </c>
      <c r="Y53" s="48"/>
      <c r="Z53" s="51">
        <v>0</v>
      </c>
      <c r="AA53" s="1">
        <f>IF(Tabela1[[#This Row],[CHAMADO]]="ABERTO",Tabela1[[#This Row],[procx status]],"")</f>
        <v>0</v>
      </c>
      <c r="AC53" s="49">
        <v>45792</v>
      </c>
      <c r="AD53" s="90">
        <v>5105925869</v>
      </c>
      <c r="AE53" s="1" t="str">
        <f>IF(Tabela1[[#This Row],[Status Result1]]="Aguardando autorização pgto", "sim","")</f>
        <v/>
      </c>
      <c r="AF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15/05/2025</v>
      </c>
      <c r="AG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15/05/2025</v>
      </c>
      <c r="AH53" s="12">
        <v>45778</v>
      </c>
      <c r="AI53" s="1" t="s">
        <v>4704</v>
      </c>
      <c r="AJ53" s="53" t="s">
        <v>4704</v>
      </c>
      <c r="AK53" s="12" t="str">
        <f>IF(Tabela1[[#This Row],[procx ticket]]="",Tabela1[[#This Row],[Data criação ticket]],Tabela1[[#This Row],[procx ticket]])</f>
        <v>2025-05-07</v>
      </c>
      <c r="AM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" s="62"/>
      <c r="AP53" s="62"/>
      <c r="AQ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60471801,26ANDREREGULATÓRIO ADEQUAÇÃOCORDEIRO PARTICIPACOES</v>
      </c>
      <c r="AR53" s="62" t="e">
        <v>#N/A</v>
      </c>
    </row>
    <row r="54" spans="1:44" ht="14.5" hidden="1" customHeight="1">
      <c r="A54" s="1">
        <f t="shared" si="3"/>
        <v>1000</v>
      </c>
      <c r="B54" s="1">
        <v>55</v>
      </c>
      <c r="C54" s="1" t="str">
        <f>_xlfn.XLOOKUP(Tabela1[[#This Row],[FILIAL]],'CNPJ BASE jan25'!A:A,'CNPJ BASE jan25'!B:B)</f>
        <v>CMC01-Camocim-CE</v>
      </c>
      <c r="D54" s="1" t="str">
        <f>_xlfn.XLOOKUP(Tabela1[[#This Row],[FILIAL]],'CNPJ BASE jan25'!A:A,'CNPJ BASE jan25'!C:C)</f>
        <v>06.626.253/0055-44</v>
      </c>
      <c r="E54" s="1" t="s">
        <v>30</v>
      </c>
      <c r="F54" s="1" t="s">
        <v>4270</v>
      </c>
      <c r="G54" s="1" t="s">
        <v>4015</v>
      </c>
      <c r="H54" s="1">
        <v>309</v>
      </c>
      <c r="I54" s="1" t="s">
        <v>5795</v>
      </c>
      <c r="N54" s="1">
        <v>10021024</v>
      </c>
      <c r="P54" s="47">
        <v>3243.38</v>
      </c>
      <c r="R54" s="47">
        <f>IF(Tabela1[[#This Row],[VALOR A PAGAR]]&gt;1,Tabela1[[#This Row],[VALOR A PAGAR]],Tabela1[[#This Row],[VALOR RC]])</f>
        <v>3243.38</v>
      </c>
      <c r="S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" s="1">
        <v>4500848816</v>
      </c>
      <c r="U54" s="54" t="str">
        <f>F54 &amp; " " &amp; " " &amp; B54 &amp; " - " &amp; I54 &amp; " - " &amp; "N°" &amp; H54 &amp; " - " &amp; Tabela1[[#This Row],[Coluna1]]</f>
        <v xml:space="preserve">VISA  55 - REAL SOLUTIONS - N°309 - </v>
      </c>
      <c r="V54" s="85">
        <v>1526764</v>
      </c>
      <c r="W54" s="89" t="s">
        <v>5796</v>
      </c>
      <c r="X54" s="1" t="str">
        <f t="shared" si="1"/>
        <v>ABERTO</v>
      </c>
      <c r="Y54" s="48"/>
      <c r="Z54" s="51">
        <v>0</v>
      </c>
      <c r="AA54" s="1">
        <f>IF(Tabela1[[#This Row],[CHAMADO]]="ABERTO",Tabela1[[#This Row],[procx status]],"")</f>
        <v>0</v>
      </c>
      <c r="AC54" s="49">
        <v>45763</v>
      </c>
      <c r="AD54" s="55" t="s">
        <v>5797</v>
      </c>
      <c r="AE54" s="1" t="str">
        <f>IF(Tabela1[[#This Row],[Status Result1]]="Aguardando autorização pgto", "sim","")</f>
        <v/>
      </c>
      <c r="AF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16/04/2025</v>
      </c>
      <c r="AG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16/04/2025</v>
      </c>
      <c r="AH54" s="12">
        <v>45755</v>
      </c>
      <c r="AI54" s="1" t="s">
        <v>4437</v>
      </c>
      <c r="AJ54" s="53" t="s">
        <v>4437</v>
      </c>
      <c r="AK54" s="12" t="str">
        <f>IF(Tabela1[[#This Row],[procx ticket]]="",Tabela1[[#This Row],[Data criação ticket]],Tabela1[[#This Row],[procx ticket]])</f>
        <v>2025-04-08</v>
      </c>
      <c r="AL54" s="60">
        <v>45742</v>
      </c>
      <c r="AM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08/04/2025</v>
      </c>
      <c r="AN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" s="62"/>
      <c r="AP54" s="62"/>
      <c r="AQ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553243,38ANDREVISAADEQUAÇÃOREAL SOLUTIONS</v>
      </c>
      <c r="AR54" s="62" t="e">
        <v>#N/A</v>
      </c>
    </row>
    <row r="55" spans="1:44" ht="14.5" hidden="1" customHeight="1">
      <c r="A55" s="1">
        <f t="shared" si="3"/>
        <v>1000</v>
      </c>
      <c r="B55" s="1">
        <v>559</v>
      </c>
      <c r="C55" s="1" t="str">
        <f>_xlfn.XLOOKUP(Tabela1[[#This Row],[FILIAL]],'CNPJ BASE jan25'!A:A,'CNPJ BASE jan25'!B:B)</f>
        <v>CAT01-Catalao-GO#</v>
      </c>
      <c r="D55" s="1" t="s">
        <v>185</v>
      </c>
      <c r="E55" s="1" t="s">
        <v>30</v>
      </c>
      <c r="F55" s="1" t="s">
        <v>4270</v>
      </c>
      <c r="G55" s="1" t="s">
        <v>4015</v>
      </c>
      <c r="H55" s="1">
        <v>100</v>
      </c>
      <c r="I55" s="1" t="s">
        <v>4702</v>
      </c>
      <c r="M55" s="1">
        <v>605440</v>
      </c>
      <c r="P55" s="47">
        <v>78119.179999999993</v>
      </c>
      <c r="Q55" s="47">
        <v>23435.75</v>
      </c>
      <c r="R55" s="47">
        <f>IF(Tabela1[[#This Row],[VALOR A PAGAR]]&gt;1,Tabela1[[#This Row],[VALOR A PAGAR]],Tabela1[[#This Row],[VALOR RC]])</f>
        <v>23435.75</v>
      </c>
      <c r="S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" s="1">
        <v>4500823956</v>
      </c>
      <c r="U55" s="54" t="str">
        <f>F55 &amp; " " &amp; " " &amp; B55 &amp; " - " &amp; I55 &amp; " - " &amp; "N°" &amp; H55 &amp; " - " &amp; Tabela1[[#This Row],[Coluna1]]</f>
        <v xml:space="preserve">VISA  559 - CORDEIRO PARTICIPACOES - N°100 - </v>
      </c>
      <c r="V55" s="85">
        <v>1714753</v>
      </c>
      <c r="W55" s="89" t="s">
        <v>4703</v>
      </c>
      <c r="X55" s="1" t="str">
        <f t="shared" si="1"/>
        <v>ABERTO</v>
      </c>
      <c r="Y55" s="48" t="s">
        <v>75</v>
      </c>
      <c r="Z55" s="51" t="s">
        <v>75</v>
      </c>
      <c r="AA55" s="1" t="str">
        <f>IF(Tabela1[[#This Row],[CHAMADO]]="ABERTO",Tabela1[[#This Row],[procx status]],"")</f>
        <v/>
      </c>
      <c r="AC55" s="49">
        <v>45793</v>
      </c>
      <c r="AD55" s="55">
        <v>5105925512</v>
      </c>
      <c r="AE55" s="1" t="str">
        <f>IF(Tabela1[[#This Row],[Status Result1]]="Aguardando autorização pgto", "sim","")</f>
        <v/>
      </c>
      <c r="AF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16/05/2025</v>
      </c>
      <c r="AG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16/05/2025</v>
      </c>
      <c r="AH55" s="12">
        <v>45721</v>
      </c>
      <c r="AI55" s="1" t="s">
        <v>4704</v>
      </c>
      <c r="AJ55" s="53" t="s">
        <v>4704</v>
      </c>
      <c r="AK55" s="12" t="str">
        <f>IF(Tabela1[[#This Row],[procx ticket]]="",Tabela1[[#This Row],[Data criação ticket]],Tabela1[[#This Row],[procx ticket]])</f>
        <v>2025-05-07</v>
      </c>
      <c r="AL55" s="60">
        <v>0</v>
      </c>
      <c r="AM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" s="62"/>
      <c r="AP55" s="62"/>
      <c r="AQ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55960544078119,18ANDREVISAADEQUAÇÃOCORDEIRO PARTICIPACOES</v>
      </c>
      <c r="AR55" s="62" t="e">
        <v>#N/A</v>
      </c>
    </row>
    <row r="56" spans="1:44" ht="14.5" hidden="1">
      <c r="A56" s="1">
        <f t="shared" si="3"/>
        <v>1000</v>
      </c>
      <c r="B56" s="1">
        <v>559</v>
      </c>
      <c r="C56" s="1" t="s">
        <v>1332</v>
      </c>
      <c r="D56" s="1" t="s">
        <v>185</v>
      </c>
      <c r="E56" s="1" t="s">
        <v>30</v>
      </c>
      <c r="F56" s="1" t="s">
        <v>4270</v>
      </c>
      <c r="G56" s="1" t="s">
        <v>4015</v>
      </c>
      <c r="H56" s="1">
        <v>105</v>
      </c>
      <c r="I56" s="1" t="s">
        <v>4702</v>
      </c>
      <c r="M56" s="1">
        <v>605440</v>
      </c>
      <c r="P56" s="47">
        <v>102112.5</v>
      </c>
      <c r="R56" s="47">
        <f>IF(Tabela1[[#This Row],[VALOR A PAGAR]]&gt;1,Tabela1[[#This Row],[VALOR A PAGAR]],Tabela1[[#This Row],[VALOR RC]])</f>
        <v>102112.5</v>
      </c>
      <c r="S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" s="1">
        <v>4500914866</v>
      </c>
      <c r="U56" s="54" t="str">
        <f>F56 &amp; " " &amp; " " &amp; B56 &amp; " - " &amp; I56 &amp; " - " &amp; "N°" &amp; H56 &amp; " - " &amp; Tabela1[[#This Row],[Coluna1]]</f>
        <v xml:space="preserve">VISA  559 - CORDEIRO PARTICIPACOES - N°105 - </v>
      </c>
      <c r="V56" s="85">
        <v>2163624</v>
      </c>
      <c r="W56" s="89" t="s">
        <v>4706</v>
      </c>
      <c r="X56" s="1" t="str">
        <f t="shared" si="1"/>
        <v>ABERTO</v>
      </c>
      <c r="Y56" s="48"/>
      <c r="Z56" s="51">
        <v>0</v>
      </c>
      <c r="AA56" s="1">
        <f>IF(Tabela1[[#This Row],[CHAMADO]]="ABERTO",Tabela1[[#This Row],[procx status]],"")</f>
        <v>0</v>
      </c>
      <c r="AC56" s="49">
        <v>45854</v>
      </c>
      <c r="AD56" s="1">
        <v>5105971431</v>
      </c>
      <c r="AE56" s="1" t="str">
        <f>IF(Tabela1[[#This Row],[Status Result1]]="Aguardando autorização pgto", "sim","")</f>
        <v/>
      </c>
      <c r="AF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56" s="12"/>
      <c r="AJ56" s="53">
        <v>0</v>
      </c>
      <c r="AK56" s="12">
        <f>IF(Tabela1[[#This Row],[procx ticket]]="",Tabela1[[#This Row],[Data criação ticket]],Tabela1[[#This Row],[procx ticket]])</f>
        <v>0</v>
      </c>
      <c r="AM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" s="62"/>
      <c r="AP56" s="62"/>
      <c r="AQ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559605440102112,5ANDREVISAADEQUAÇÃOCORDEIRO PARTICIPACOES</v>
      </c>
      <c r="AR56" s="62" t="e">
        <v>#N/A</v>
      </c>
    </row>
    <row r="57" spans="1:44" ht="14.5" hidden="1" customHeight="1">
      <c r="A57" s="55">
        <v>1000</v>
      </c>
      <c r="B57" s="55">
        <v>1116</v>
      </c>
      <c r="C57" s="55" t="s">
        <v>4173</v>
      </c>
      <c r="D57" s="55" t="s">
        <v>2398</v>
      </c>
      <c r="E57" s="55" t="s">
        <v>30</v>
      </c>
      <c r="F57" s="55" t="s">
        <v>4270</v>
      </c>
      <c r="G57" s="55" t="s">
        <v>4015</v>
      </c>
      <c r="H57" s="55">
        <v>1447</v>
      </c>
      <c r="I57" s="55" t="s">
        <v>66</v>
      </c>
      <c r="J57" s="55"/>
      <c r="K57" s="55"/>
      <c r="L57" s="56">
        <v>88448</v>
      </c>
      <c r="M57" s="55">
        <v>605261</v>
      </c>
      <c r="N57" s="55">
        <v>10018690</v>
      </c>
      <c r="O57" s="55"/>
      <c r="P57" s="57">
        <v>52037</v>
      </c>
      <c r="Q57" s="57" t="s">
        <v>4173</v>
      </c>
      <c r="R57" s="88" t="str">
        <f>IF(Tabela1[[#This Row],[VALOR A PAGAR]]&gt;1,Tabela1[[#This Row],[VALOR A PAGAR]],Tabela1[[#This Row],[VALOR RC]])</f>
        <v> </v>
      </c>
      <c r="S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" s="55">
        <v>4500716839</v>
      </c>
      <c r="U57" s="54" t="str">
        <f>F57 &amp; " " &amp; " " &amp; B57 &amp; " - " &amp; I57 &amp; " - " &amp; "N°" &amp; H57 &amp; " - " &amp; Tabela1[[#This Row],[Coluna1]]</f>
        <v xml:space="preserve">VISA  1116 - DWA - N°1447 - </v>
      </c>
      <c r="V57" s="85">
        <v>1146275</v>
      </c>
      <c r="W57" s="55"/>
      <c r="X57" s="1" t="str">
        <f t="shared" si="1"/>
        <v>ABERTO</v>
      </c>
      <c r="Y57" s="55" t="s">
        <v>4159</v>
      </c>
      <c r="Z57" s="51" t="s">
        <v>4159</v>
      </c>
      <c r="AA57" s="51" t="str">
        <f>IF(Tabela1[[#This Row],[CHAMADO]]="ABERTO",Tabela1[[#This Row],[procx status]],"")</f>
        <v>Closed</v>
      </c>
      <c r="AB57" s="55" t="s">
        <v>4173</v>
      </c>
      <c r="AC57" s="59">
        <v>45706</v>
      </c>
      <c r="AD57" s="55" t="s">
        <v>4885</v>
      </c>
      <c r="AE57" s="55" t="str">
        <f>IF(Tabela1[[#This Row],[Status Result1]]="Aguardando autorização pgto", "sim","")</f>
        <v/>
      </c>
      <c r="AF5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57" s="59">
        <v>45694</v>
      </c>
      <c r="AI57" s="59">
        <v>45694</v>
      </c>
      <c r="AJ57" s="53">
        <v>45694</v>
      </c>
      <c r="AK57" s="12">
        <f>IF(Tabela1[[#This Row],[procx ticket]]="",Tabela1[[#This Row],[Data criação ticket]],Tabela1[[#This Row],[procx ticket]])</f>
        <v>45694</v>
      </c>
      <c r="AL57" s="60">
        <v>45532</v>
      </c>
      <c r="AM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" s="62"/>
      <c r="AP57" s="62"/>
      <c r="AQ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111660526152037ANDREVISAADEQUAÇÃODWA</v>
      </c>
      <c r="AR57" s="62" t="e">
        <v>#N/A</v>
      </c>
    </row>
    <row r="58" spans="1:44" ht="16" hidden="1">
      <c r="A58" s="55">
        <v>1000</v>
      </c>
      <c r="B58" s="55">
        <v>588</v>
      </c>
      <c r="C58" s="55" t="s">
        <v>1386</v>
      </c>
      <c r="D58" s="55" t="s">
        <v>1387</v>
      </c>
      <c r="E58" s="55" t="s">
        <v>30</v>
      </c>
      <c r="F58" s="55" t="s">
        <v>4270</v>
      </c>
      <c r="G58" s="55" t="s">
        <v>4015</v>
      </c>
      <c r="H58" s="55">
        <v>414</v>
      </c>
      <c r="I58" s="55" t="s">
        <v>4667</v>
      </c>
      <c r="J58" s="55"/>
      <c r="K58" s="55"/>
      <c r="L58" s="55" t="s">
        <v>4173</v>
      </c>
      <c r="M58" s="102">
        <v>605576</v>
      </c>
      <c r="N58" s="55">
        <v>10020531</v>
      </c>
      <c r="O58" s="55" t="s">
        <v>4163</v>
      </c>
      <c r="P58" s="47">
        <v>24481.01</v>
      </c>
      <c r="Q58" s="55" t="s">
        <v>4173</v>
      </c>
      <c r="R58" s="88" t="str">
        <f>IF(Tabela1[[#This Row],[VALOR A PAGAR]]&gt;1,Tabela1[[#This Row],[VALOR A PAGAR]],Tabela1[[#This Row],[VALOR RC]])</f>
        <v> </v>
      </c>
      <c r="S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" s="55">
        <v>4500828666</v>
      </c>
      <c r="U58" s="54" t="str">
        <f>F58 &amp; " " &amp; " " &amp; B58 &amp; " - " &amp; I58 &amp; " - " &amp; "N°" &amp; H58 &amp; " - " &amp; Tabela1[[#This Row],[Coluna1]]</f>
        <v xml:space="preserve">VISA  588 - CNEX - N°414 - </v>
      </c>
      <c r="V58" s="85">
        <v>1989231</v>
      </c>
      <c r="W58" s="89" t="s">
        <v>4668</v>
      </c>
      <c r="X58" s="1" t="str">
        <f t="shared" si="1"/>
        <v>ABERTO</v>
      </c>
      <c r="Y58" s="55" t="s">
        <v>75</v>
      </c>
      <c r="Z58" s="51" t="s">
        <v>75</v>
      </c>
      <c r="AA58" s="51" t="str">
        <f>IF(Tabela1[[#This Row],[CHAMADO]]="ABERTO",Tabela1[[#This Row],[procx status]],"")</f>
        <v/>
      </c>
      <c r="AB58" s="55" t="s">
        <v>4173</v>
      </c>
      <c r="AC58" s="59">
        <v>45828</v>
      </c>
      <c r="AD58" s="55">
        <v>5105952859</v>
      </c>
      <c r="AE58" s="55" t="str">
        <f>IF(Tabela1[[#This Row],[Status Result1]]="Aguardando autorização pgto", "sim","")</f>
        <v/>
      </c>
      <c r="AF58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58" s="59">
        <v>45702</v>
      </c>
      <c r="AI58" s="55" t="s">
        <v>4381</v>
      </c>
      <c r="AJ58" s="53" t="s">
        <v>4381</v>
      </c>
      <c r="AK58" s="12" t="str">
        <f>IF(Tabela1[[#This Row],[procx ticket]]="",Tabela1[[#This Row],[Data criação ticket]],Tabela1[[#This Row],[procx ticket]])</f>
        <v>2025-06-17</v>
      </c>
      <c r="AL58" s="60">
        <v>45701</v>
      </c>
      <c r="AM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5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" s="62"/>
      <c r="AP58" s="62"/>
      <c r="AQ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58860557624481,01ANDREVISAADEQUAÇÃOCNEX</v>
      </c>
      <c r="AR58" s="62" t="e">
        <v>#N/A</v>
      </c>
    </row>
    <row r="59" spans="1:44" ht="17.149999999999999" hidden="1" customHeight="1">
      <c r="A59" s="1">
        <f t="shared" ref="A59:A90" si="4">IF(B59&lt;7000,1000,2000)</f>
        <v>1000</v>
      </c>
      <c r="B59" s="1">
        <v>664</v>
      </c>
      <c r="C59" s="1" t="str">
        <f>_xlfn.XLOOKUP(Tabela1[[#This Row],[FILIAL]],'CNPJ BASE jan25'!A:A,'CNPJ BASE jan25'!B:B)</f>
        <v>AJU09-PedroPaes-SE#</v>
      </c>
      <c r="D59" s="1" t="s">
        <v>185</v>
      </c>
      <c r="E59" s="1" t="s">
        <v>4025</v>
      </c>
      <c r="F59" s="1" t="s">
        <v>4707</v>
      </c>
      <c r="G59" s="1" t="s">
        <v>4015</v>
      </c>
      <c r="H59" s="1">
        <v>686</v>
      </c>
      <c r="I59" s="1" t="s">
        <v>5795</v>
      </c>
      <c r="P59" s="47">
        <v>10288.69</v>
      </c>
      <c r="R59" s="47">
        <f>IF(Tabela1[[#This Row],[VALOR A PAGAR]]&gt;1,Tabela1[[#This Row],[VALOR A PAGAR]],Tabela1[[#This Row],[VALOR RC]])</f>
        <v>10288.69</v>
      </c>
      <c r="S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" s="1" t="s">
        <v>5799</v>
      </c>
      <c r="U59" s="54" t="str">
        <f>F59 &amp; " " &amp; " " &amp; B59 &amp; " - " &amp; I59 &amp; " - " &amp; "N°" &amp; H59 &amp; " - " &amp; Tabela1[[#This Row],[Coluna1]]</f>
        <v xml:space="preserve">REGULATÓRIO   664 - REAL SOLUTIONS - N°686 - </v>
      </c>
      <c r="V59" s="85">
        <v>1945004</v>
      </c>
      <c r="W59" s="89" t="s">
        <v>5800</v>
      </c>
      <c r="X59" s="1" t="str">
        <f t="shared" si="1"/>
        <v>ABERTO</v>
      </c>
      <c r="Y59" s="48"/>
      <c r="Z59" s="51">
        <v>0</v>
      </c>
      <c r="AA59" s="1">
        <f>IF(Tabela1[[#This Row],[CHAMADO]]="ABERTO",Tabela1[[#This Row],[procx status]],"")</f>
        <v>0</v>
      </c>
      <c r="AC59" s="49">
        <v>45828</v>
      </c>
      <c r="AD59" s="55">
        <v>5105948934</v>
      </c>
      <c r="AE59" s="1" t="str">
        <f>IF(Tabela1[[#This Row],[Status Result1]]="Aguardando autorização pgto", "sim","")</f>
        <v/>
      </c>
      <c r="AF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59" s="12">
        <v>45778</v>
      </c>
      <c r="AI59" s="1" t="s">
        <v>4427</v>
      </c>
      <c r="AJ59" s="53" t="s">
        <v>4427</v>
      </c>
      <c r="AK59" s="12" t="str">
        <f>IF(Tabela1[[#This Row],[procx ticket]]="",Tabela1[[#This Row],[Data criação ticket]],Tabela1[[#This Row],[procx ticket]])</f>
        <v>2025-06-11</v>
      </c>
      <c r="AM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" s="62"/>
      <c r="AP59" s="62"/>
      <c r="AQ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66410288,69ADRIANOREGULATÓRIO ADEQUAÇÃOREAL SOLUTIONS</v>
      </c>
      <c r="AR59" s="62" t="e">
        <v>#N/A</v>
      </c>
    </row>
    <row r="60" spans="1:44" ht="14.5" hidden="1" customHeight="1">
      <c r="A60" s="1">
        <f t="shared" si="4"/>
        <v>1000</v>
      </c>
      <c r="B60" s="1">
        <v>1414</v>
      </c>
      <c r="C60" s="1" t="s">
        <v>2956</v>
      </c>
      <c r="D60" s="1" t="s">
        <v>2957</v>
      </c>
      <c r="E60" s="1" t="s">
        <v>4025</v>
      </c>
      <c r="F60" s="1" t="s">
        <v>4707</v>
      </c>
      <c r="G60" s="1" t="s">
        <v>4015</v>
      </c>
      <c r="H60" s="1">
        <v>871</v>
      </c>
      <c r="I60" s="1" t="s">
        <v>5347</v>
      </c>
      <c r="M60" s="1">
        <v>604724</v>
      </c>
      <c r="N60" s="1">
        <v>10022611</v>
      </c>
      <c r="P60" s="47">
        <v>8000</v>
      </c>
      <c r="R60" s="47">
        <f>IF(Tabela1[[#This Row],[VALOR A PAGAR]]&gt;1,Tabela1[[#This Row],[VALOR A PAGAR]],Tabela1[[#This Row],[VALOR RC]])</f>
        <v>8000</v>
      </c>
      <c r="S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" s="1">
        <v>4500921229</v>
      </c>
      <c r="U60" s="54" t="str">
        <f>F60 &amp; " " &amp; " " &amp; B60 &amp; " - " &amp; I60 &amp; " - " &amp; "N°" &amp; H60 &amp; " - " &amp; Tabela1[[#This Row],[Coluna1]]</f>
        <v xml:space="preserve">REGULATÓRIO   1414 - LOMBARDI &amp; VASCONCELLOS - N°871 - </v>
      </c>
      <c r="V60" s="85">
        <v>2310420</v>
      </c>
      <c r="W60" s="64" t="s">
        <v>5348</v>
      </c>
      <c r="X60" s="1" t="str">
        <f t="shared" si="1"/>
        <v>ABERTO</v>
      </c>
      <c r="Y60" s="48"/>
      <c r="Z60" s="51"/>
      <c r="AA60" s="1">
        <f>IF(Tabela1[[#This Row],[CHAMADO]]="ABERTO",Tabela1[[#This Row],[procx status]],"")</f>
        <v>0</v>
      </c>
      <c r="AC60" s="49">
        <v>45890</v>
      </c>
      <c r="AD60" s="107">
        <v>5105991660</v>
      </c>
      <c r="AE60" s="1" t="str">
        <f>IF(Tabela1[[#This Row],[Status Result1]]="Aguardando autorização pgto", "sim","")</f>
        <v/>
      </c>
      <c r="AF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60" s="12"/>
      <c r="AI60" s="1" t="s">
        <v>4372</v>
      </c>
      <c r="AJ60" s="53"/>
      <c r="AK60" s="12" t="str">
        <f>IF(Tabela1[[#This Row],[procx ticket]]="",Tabela1[[#This Row],[Data criação ticket]],Tabela1[[#This Row],[procx ticket]])</f>
        <v>2025-08-06</v>
      </c>
      <c r="AM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" s="62" t="s">
        <v>4373</v>
      </c>
      <c r="AP60" s="62"/>
      <c r="AQ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14146047248000ADRIANOREGULATÓRIO ADEQUAÇÃOLOMBARDI &amp; VASCONCELLOS</v>
      </c>
      <c r="AR60" s="62" t="e">
        <v>#N/A</v>
      </c>
    </row>
    <row r="61" spans="1:44" ht="14.5" hidden="1">
      <c r="A61" s="1">
        <f t="shared" si="4"/>
        <v>1000</v>
      </c>
      <c r="B61" s="1">
        <v>604</v>
      </c>
      <c r="C61" s="1" t="str">
        <f>_xlfn.XLOOKUP(Tabela1[[#This Row],[FILIAL]],'CNPJ BASE jan25'!A:A,'CNPJ BASE jan25'!B:B)</f>
        <v>GOI09-StrOeste-GO</v>
      </c>
      <c r="D61" s="1" t="str">
        <f>_xlfn.XLOOKUP(Tabela1[[#This Row],[FILIAL]],'CNPJ BASE jan25'!A:A,'CNPJ BASE jan25'!C:C)</f>
        <v>06.626.253/0604-80</v>
      </c>
      <c r="E61" s="1" t="s">
        <v>30</v>
      </c>
      <c r="F61" s="1" t="s">
        <v>4707</v>
      </c>
      <c r="G61" s="1" t="s">
        <v>4015</v>
      </c>
      <c r="H61" s="1">
        <v>102</v>
      </c>
      <c r="I61" s="1" t="s">
        <v>4702</v>
      </c>
      <c r="P61" s="47">
        <v>71801.259999999995</v>
      </c>
      <c r="Q61" s="47">
        <v>50260.88</v>
      </c>
      <c r="R61" s="47">
        <f>IF(Tabela1[[#This Row],[VALOR A PAGAR]]&gt;1,Tabela1[[#This Row],[VALOR A PAGAR]],Tabela1[[#This Row],[VALOR RC]])</f>
        <v>50260.88</v>
      </c>
      <c r="S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" s="1">
        <v>4500819003</v>
      </c>
      <c r="U61" s="54" t="str">
        <f>F61 &amp; " " &amp; " " &amp; B61 &amp; " - " &amp; I61 &amp; " - " &amp; "N°" &amp; H61 &amp; " - " &amp; Tabela1[[#This Row],[Coluna1]]</f>
        <v xml:space="preserve">REGULATÓRIO   604 - CORDEIRO PARTICIPACOES - N°102 - </v>
      </c>
      <c r="V61" s="85">
        <v>1929662</v>
      </c>
      <c r="W61" s="89" t="s">
        <v>4710</v>
      </c>
      <c r="X61" s="1" t="str">
        <f t="shared" si="1"/>
        <v>ABERTO</v>
      </c>
      <c r="Y61" s="48"/>
      <c r="Z61" s="51">
        <v>0</v>
      </c>
      <c r="AA61" s="1">
        <f>IF(Tabela1[[#This Row],[CHAMADO]]="ABERTO",Tabela1[[#This Row],[procx status]],"")</f>
        <v>0</v>
      </c>
      <c r="AC61" s="49">
        <v>45832</v>
      </c>
      <c r="AD61" s="55">
        <v>5105952090</v>
      </c>
      <c r="AE61" s="1" t="str">
        <f>IF(Tabela1[[#This Row],[Status Result1]]="Aguardando autorização pgto", "sim","")</f>
        <v/>
      </c>
      <c r="AF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24/06/2025</v>
      </c>
      <c r="AG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24/06/2025</v>
      </c>
      <c r="AH61" s="12"/>
      <c r="AI61" s="1" t="s">
        <v>4403</v>
      </c>
      <c r="AJ61" s="53" t="s">
        <v>4403</v>
      </c>
      <c r="AK61" s="12" t="str">
        <f>IF(Tabela1[[#This Row],[procx ticket]]="",Tabela1[[#This Row],[Data criação ticket]],Tabela1[[#This Row],[procx ticket]])</f>
        <v>2025-06-09</v>
      </c>
      <c r="AM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" s="62"/>
      <c r="AP61" s="62"/>
      <c r="AQ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60471801,26ANDREREGULATÓRIO ADEQUAÇÃOCORDEIRO PARTICIPACOES</v>
      </c>
      <c r="AR61" s="62" t="e">
        <v>#N/A</v>
      </c>
    </row>
    <row r="62" spans="1:44" ht="14.5" hidden="1">
      <c r="A62" s="1">
        <f t="shared" si="4"/>
        <v>1000</v>
      </c>
      <c r="B62" s="1">
        <v>1414</v>
      </c>
      <c r="C62" s="1" t="str">
        <f>_xlfn.XLOOKUP(Tabela1[[#This Row],[FILIAL]],'CNPJ BASE jan25'!A:A,'CNPJ BASE jan25'!B:B)</f>
        <v>TIN02-PJaqueNunes-CE</v>
      </c>
      <c r="D62" s="1" t="str">
        <f>_xlfn.XLOOKUP(Tabela1[[#This Row],[FILIAL]],'CNPJ BASE jan25'!A:A,'CNPJ BASE jan25'!C:C)</f>
        <v>06.626.253/1414-80</v>
      </c>
      <c r="E62" s="1" t="s">
        <v>4025</v>
      </c>
      <c r="F62" s="1" t="s">
        <v>4707</v>
      </c>
      <c r="G62" s="1" t="s">
        <v>4015</v>
      </c>
      <c r="H62" s="1">
        <v>872</v>
      </c>
      <c r="I62" s="1" t="s">
        <v>5347</v>
      </c>
      <c r="M62" s="1">
        <v>604724</v>
      </c>
      <c r="P62" s="47">
        <v>28000</v>
      </c>
      <c r="R62" s="47">
        <f>IF(Tabela1[[#This Row],[VALOR A PAGAR]]&gt;1,Tabela1[[#This Row],[VALOR A PAGAR]],Tabela1[[#This Row],[VALOR RC]])</f>
        <v>28000</v>
      </c>
      <c r="S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" s="1">
        <v>4500893265</v>
      </c>
      <c r="U62" s="54" t="str">
        <f>F62 &amp; " " &amp; " " &amp; B62 &amp; " - " &amp; I62 &amp; " - " &amp; "N°" &amp; H62 &amp; " - " &amp; Tabela1[[#This Row],[Coluna1]]</f>
        <v xml:space="preserve">REGULATÓRIO   1414 - LOMBARDI &amp; VASCONCELLOS - N°872 - </v>
      </c>
      <c r="V62" s="85">
        <v>2310433</v>
      </c>
      <c r="W62" s="64" t="s">
        <v>5349</v>
      </c>
      <c r="X62" s="1" t="str">
        <f t="shared" si="1"/>
        <v>ABERTO</v>
      </c>
      <c r="Y62" s="48"/>
      <c r="Z62" s="51">
        <v>0</v>
      </c>
      <c r="AA62" s="1">
        <f>IF(Tabela1[[#This Row],[CHAMADO]]="ABERTO",Tabela1[[#This Row],[procx status]],"")</f>
        <v>0</v>
      </c>
      <c r="AC62" s="124">
        <v>45895</v>
      </c>
      <c r="AE62" s="1" t="str">
        <f>IF(Tabela1[[#This Row],[Status Result1]]="Aguardando autorização pgto", "sim","")</f>
        <v/>
      </c>
      <c r="AF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62" s="12"/>
      <c r="AI62" s="1" t="s">
        <v>4372</v>
      </c>
      <c r="AJ62" s="53" t="s">
        <v>4234</v>
      </c>
      <c r="AK62" s="12" t="str">
        <f>IF(Tabela1[[#This Row],[procx ticket]]="",Tabela1[[#This Row],[Data criação ticket]],Tabela1[[#This Row],[procx ticket]])</f>
        <v>não aberto ticket</v>
      </c>
      <c r="AM62" s="53" t="s">
        <v>4984</v>
      </c>
      <c r="AN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" s="62" t="s">
        <v>4373</v>
      </c>
      <c r="AP62" s="62"/>
      <c r="AQ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141460472428000ADRIANOREGULATÓRIO ADEQUAÇÃOLOMBARDI &amp; VASCONCELLOS</v>
      </c>
      <c r="AR62" s="62" t="e">
        <v>#N/A</v>
      </c>
    </row>
    <row r="63" spans="1:44" ht="17" hidden="1">
      <c r="A63" s="1">
        <f t="shared" si="4"/>
        <v>1000</v>
      </c>
      <c r="B63" s="1">
        <v>559</v>
      </c>
      <c r="C63" s="1" t="s">
        <v>1332</v>
      </c>
      <c r="D63" s="1" t="s">
        <v>185</v>
      </c>
      <c r="E63" s="1" t="s">
        <v>30</v>
      </c>
      <c r="F63" s="1" t="s">
        <v>4270</v>
      </c>
      <c r="G63" s="1" t="s">
        <v>4015</v>
      </c>
      <c r="H63" s="1">
        <v>104</v>
      </c>
      <c r="I63" s="1" t="s">
        <v>4702</v>
      </c>
      <c r="M63" s="1">
        <v>605440</v>
      </c>
      <c r="Q63" s="47">
        <v>54683.43</v>
      </c>
      <c r="R63" s="47">
        <f>IF(Tabela1[[#This Row],[VALOR A PAGAR]]&gt;1,Tabela1[[#This Row],[VALOR A PAGAR]],Tabela1[[#This Row],[VALOR RC]])</f>
        <v>54683.43</v>
      </c>
      <c r="S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" s="1">
        <v>4500823956</v>
      </c>
      <c r="U63" s="54" t="str">
        <f>F63 &amp; " " &amp; " " &amp; B63 &amp; " - " &amp; I63 &amp; " - " &amp; "N°" &amp; H63 &amp; " - " &amp; Tabela1[[#This Row],[Coluna1]]</f>
        <v xml:space="preserve">VISA  559 - CORDEIRO PARTICIPACOES - N°104 - </v>
      </c>
      <c r="V63" s="85">
        <v>1994878</v>
      </c>
      <c r="W63" s="89" t="s">
        <v>4705</v>
      </c>
      <c r="X63" s="1" t="str">
        <f t="shared" si="1"/>
        <v>ABERTO</v>
      </c>
      <c r="Y63" s="48"/>
      <c r="Z63" s="51">
        <v>0</v>
      </c>
      <c r="AA63" s="1">
        <f>IF(Tabela1[[#This Row],[CHAMADO]]="ABERTO",Tabela1[[#This Row],[procx status]],"")</f>
        <v>0</v>
      </c>
      <c r="AC63" s="49">
        <v>45835</v>
      </c>
      <c r="AD63" s="90">
        <v>5105954787</v>
      </c>
      <c r="AE63" s="1" t="str">
        <f>IF(Tabela1[[#This Row],[Status Result1]]="Aguardando autorização pgto", "sim","")</f>
        <v/>
      </c>
      <c r="AF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63" s="12"/>
      <c r="AI63" s="1" t="s">
        <v>4497</v>
      </c>
      <c r="AJ63" s="53" t="s">
        <v>4497</v>
      </c>
      <c r="AK63" s="12" t="str">
        <f>IF(Tabela1[[#This Row],[procx ticket]]="",Tabela1[[#This Row],[Data criação ticket]],Tabela1[[#This Row],[procx ticket]])</f>
        <v>2025-06-18</v>
      </c>
      <c r="AM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" s="62"/>
      <c r="AP63" s="62"/>
      <c r="AQ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559605440ANDREVISAADEQUAÇÃOCORDEIRO PARTICIPACOES</v>
      </c>
      <c r="AR63" s="62" t="e">
        <v>#N/A</v>
      </c>
    </row>
    <row r="64" spans="1:44" ht="17" hidden="1">
      <c r="A64" s="1">
        <f t="shared" si="4"/>
        <v>1000</v>
      </c>
      <c r="B64" s="1">
        <v>1046</v>
      </c>
      <c r="C64" s="1" t="str">
        <f>_xlfn.XLOOKUP(Tabela1[[#This Row],[FILIAL]],'CNPJ BASE jan25'!A:A,'CNPJ BASE jan25'!B:B)</f>
        <v>PIN02-Alcantara-MA</v>
      </c>
      <c r="D64" s="1" t="s">
        <v>185</v>
      </c>
      <c r="E64" s="1" t="s">
        <v>4025</v>
      </c>
      <c r="F64" s="1" t="s">
        <v>4707</v>
      </c>
      <c r="G64" s="1" t="s">
        <v>4015</v>
      </c>
      <c r="H64" s="1">
        <v>1500</v>
      </c>
      <c r="I64" s="1" t="s">
        <v>66</v>
      </c>
      <c r="M64" s="1">
        <v>604724</v>
      </c>
      <c r="N64" s="1">
        <v>10022462</v>
      </c>
      <c r="P64" s="47">
        <v>5000</v>
      </c>
      <c r="R64" s="47">
        <f>IF(Tabela1[[#This Row],[VALOR A PAGAR]]&gt;1,Tabela1[[#This Row],[VALOR A PAGAR]],Tabela1[[#This Row],[VALOR RC]])</f>
        <v>5000</v>
      </c>
      <c r="S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" s="1">
        <v>4500918124</v>
      </c>
      <c r="U64" s="54" t="str">
        <f>F64 &amp; " " &amp; " " &amp; B64 &amp; " - " &amp; I64 &amp; " - " &amp; "N°" &amp; H64 &amp; " - " &amp; Tabela1[[#This Row],[Coluna1]]</f>
        <v xml:space="preserve">REGULATÓRIO   1046 - DWA - N°1500 - </v>
      </c>
      <c r="V64" s="85">
        <v>2189687</v>
      </c>
      <c r="W64" s="64" t="s">
        <v>4886</v>
      </c>
      <c r="X64" s="1" t="str">
        <f t="shared" si="1"/>
        <v>ABERTO</v>
      </c>
      <c r="Y64" s="48"/>
      <c r="Z64" s="51">
        <v>0</v>
      </c>
      <c r="AA64" s="1">
        <f>IF(Tabela1[[#This Row],[CHAMADO]]="ABERTO",Tabela1[[#This Row],[procx status]],"")</f>
        <v>0</v>
      </c>
      <c r="AC64" s="49">
        <v>45866</v>
      </c>
      <c r="AD64" s="65">
        <v>5105975851</v>
      </c>
      <c r="AE64" s="1" t="str">
        <f>IF(Tabela1[[#This Row],[Status Result1]]="Aguardando autorização pgto", "sim","")</f>
        <v/>
      </c>
      <c r="AF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64" s="12"/>
      <c r="AJ64" s="53" t="s">
        <v>4234</v>
      </c>
      <c r="AK64" s="12" t="str">
        <f>IF(Tabela1[[#This Row],[procx ticket]]="",Tabela1[[#This Row],[Data criação ticket]],Tabela1[[#This Row],[procx ticket]])</f>
        <v>não aberto ticket</v>
      </c>
      <c r="AM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" s="62"/>
      <c r="AP64" s="62"/>
      <c r="AQ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10466047245000ADRIANOREGULATÓRIO ADEQUAÇÃODWA</v>
      </c>
      <c r="AR64" s="62" t="e">
        <v>#N/A</v>
      </c>
    </row>
    <row r="65" spans="1:44" ht="14.5" hidden="1">
      <c r="A65" s="1">
        <f t="shared" si="4"/>
        <v>1000</v>
      </c>
      <c r="B65" s="1">
        <v>260</v>
      </c>
      <c r="C65" s="1" t="str">
        <f>_xlfn.XLOOKUP(Tabela1[[#This Row],[FILIAL]],'CNPJ BASE jan25'!A:A,'CNPJ BASE jan25'!B:B)</f>
        <v>JPE11-Bessa-PB</v>
      </c>
      <c r="D65" s="1" t="str">
        <f>_xlfn.XLOOKUP(Tabela1[[#This Row],[FILIAL]],'CNPJ BASE jan25'!A:A,'CNPJ BASE jan25'!C:C)</f>
        <v>06.626.253/0260-37</v>
      </c>
      <c r="E65" s="1" t="s">
        <v>4025</v>
      </c>
      <c r="F65" s="1" t="s">
        <v>47</v>
      </c>
      <c r="G65" s="1" t="s">
        <v>84</v>
      </c>
      <c r="H65" s="1">
        <v>3126</v>
      </c>
      <c r="I65" s="1" t="s">
        <v>5750</v>
      </c>
      <c r="M65" s="1">
        <v>605925</v>
      </c>
      <c r="N65" s="1">
        <v>10023332</v>
      </c>
      <c r="O65" s="1" t="s">
        <v>4163</v>
      </c>
      <c r="P65" s="47">
        <v>36967.724999999999</v>
      </c>
      <c r="R65" s="47">
        <f>IF(Tabela1[[#This Row],[VALOR A PAGAR]]&gt;1,Tabela1[[#This Row],[VALOR A PAGAR]],Tabela1[[#This Row],[VALOR RC]])</f>
        <v>36967.724999999999</v>
      </c>
      <c r="S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" s="1">
        <v>4501026998</v>
      </c>
      <c r="U65" s="54" t="str">
        <f>F65 &amp; " " &amp; " " &amp; B65 &amp; " - " &amp; I65 &amp; " - " &amp; "N°" &amp; H65 &amp; " - " &amp; Tabela1[[#This Row],[Coluna1]]</f>
        <v>LAUDO DE RISCO  260 - PRONEON - N°3126 - ajustado</v>
      </c>
      <c r="V65" s="85">
        <v>3388655</v>
      </c>
      <c r="W65" s="64" t="s">
        <v>6030</v>
      </c>
      <c r="X65" s="1" t="str">
        <f t="shared" si="1"/>
        <v>ABERTO</v>
      </c>
      <c r="Y65" s="48"/>
      <c r="Z65" s="51"/>
      <c r="AA65" s="1">
        <f>IF(Tabela1[[#This Row],[CHAMADO]]="ABERTO",Tabela1[[#This Row],[procx status]],"")</f>
        <v>0</v>
      </c>
      <c r="AE65" s="1" t="str">
        <f>IF(Tabela1[[#This Row],[Status Result1]]="Aguardando autorização pgto", "sim","")</f>
        <v/>
      </c>
      <c r="AF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65" s="116"/>
      <c r="AJ65" s="117"/>
      <c r="AK65" s="116">
        <f>IF(Tabela1[[#This Row],[procx ticket]]="",Tabela1[[#This Row],[Data criação ticket]],Tabela1[[#This Row],[procx ticket]])</f>
        <v>0</v>
      </c>
      <c r="AL65" s="116"/>
      <c r="AM65" s="53">
        <v>45919</v>
      </c>
      <c r="AN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(96 dias)</v>
      </c>
      <c r="AO65" s="62" t="s">
        <v>4178</v>
      </c>
      <c r="AP65" s="62" t="s">
        <v>4508</v>
      </c>
      <c r="AQ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26060592536967,725ADRIANOLAUDO DE RISCOCOMUNICAÇÃO VISUALPRONEON</v>
      </c>
      <c r="AR65" s="1" t="s">
        <v>4649</v>
      </c>
    </row>
    <row r="66" spans="1:44" ht="14.5" hidden="1">
      <c r="A66" s="1">
        <f t="shared" si="4"/>
        <v>1000</v>
      </c>
      <c r="B66" s="1">
        <v>1508</v>
      </c>
      <c r="C66" s="1" t="s">
        <v>4074</v>
      </c>
      <c r="D66" s="1" t="s">
        <v>4198</v>
      </c>
      <c r="E66" s="1" t="s">
        <v>76</v>
      </c>
      <c r="F66" s="1" t="s">
        <v>23</v>
      </c>
      <c r="G66" s="1" t="s">
        <v>4194</v>
      </c>
      <c r="H66" s="1">
        <v>6511</v>
      </c>
      <c r="I66" s="1" t="s">
        <v>4195</v>
      </c>
      <c r="J66" s="1">
        <v>2</v>
      </c>
      <c r="M66" s="1">
        <v>605664</v>
      </c>
      <c r="N66" s="1">
        <v>10023961</v>
      </c>
      <c r="P66" s="47">
        <v>6500</v>
      </c>
      <c r="R66" s="47">
        <f>IF(Tabela1[[#This Row],[VALOR A PAGAR]]&gt;1,Tabela1[[#This Row],[VALOR A PAGAR]],Tabela1[[#This Row],[VALOR RC]])</f>
        <v>6500</v>
      </c>
      <c r="S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" s="1">
        <v>4501003468</v>
      </c>
      <c r="U66" s="54" t="str">
        <f>F66 &amp; " " &amp; " " &amp; B66 &amp; " - " &amp; I66 &amp; " - " &amp; "N°" &amp; H66 &amp; " - " &amp; Tabela1[[#This Row],[Coluna1]]</f>
        <v xml:space="preserve">LOJAS NOVAS  1508 - ALVO - K - N°6511 - </v>
      </c>
      <c r="V66" s="85">
        <v>3312952</v>
      </c>
      <c r="W66" s="89" t="s">
        <v>4176</v>
      </c>
      <c r="X66" s="1" t="str">
        <f t="shared" ref="X66:X129" si="5">IF(V66&lt;&gt;"","ABERTO","PENDENTE")</f>
        <v>ABERTO</v>
      </c>
      <c r="Y66" s="48"/>
      <c r="Z66" s="51"/>
      <c r="AA66" s="1">
        <f>IF(Tabela1[[#This Row],[CHAMADO]]="ABERTO",Tabela1[[#This Row],[procx status]],"")</f>
        <v>0</v>
      </c>
      <c r="AC66" s="49">
        <v>46014</v>
      </c>
      <c r="AD66" s="55">
        <v>5106083230</v>
      </c>
      <c r="AE66" s="1" t="s">
        <v>4177</v>
      </c>
      <c r="AF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66" s="116"/>
      <c r="AJ66" s="117"/>
      <c r="AK66" s="116">
        <f>IF(Tabela1[[#This Row],[procx ticket]]="",Tabela1[[#This Row],[Data criação ticket]],Tabela1[[#This Row],[procx ticket]])</f>
        <v>0</v>
      </c>
      <c r="AL66" s="116"/>
      <c r="AM66" s="53">
        <v>46003</v>
      </c>
      <c r="AN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" s="62"/>
      <c r="AP66" s="62"/>
      <c r="AQ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15086056646500HENRIQUELOJAS NOVASAlvo K - UtilitiesALVO - K</v>
      </c>
      <c r="AR66" s="62" t="e">
        <v>#N/A</v>
      </c>
    </row>
    <row r="67" spans="1:44" ht="14.5" hidden="1">
      <c r="A67" s="1">
        <f t="shared" si="4"/>
        <v>1000</v>
      </c>
      <c r="B67" s="1">
        <v>1428</v>
      </c>
      <c r="C67" s="1" t="s">
        <v>275</v>
      </c>
      <c r="D67" s="1" t="s">
        <v>276</v>
      </c>
      <c r="E67" s="1" t="s">
        <v>30</v>
      </c>
      <c r="F67" s="1" t="s">
        <v>23</v>
      </c>
      <c r="G67" s="1" t="s">
        <v>4194</v>
      </c>
      <c r="I67" s="1" t="s">
        <v>4200</v>
      </c>
      <c r="J67" s="1">
        <v>3</v>
      </c>
      <c r="M67" s="1">
        <v>602884</v>
      </c>
      <c r="N67" s="1">
        <v>10024157</v>
      </c>
      <c r="P67" s="47">
        <v>9850</v>
      </c>
      <c r="R67" s="47">
        <f>IF(Tabela1[[#This Row],[VALOR A PAGAR]]&gt;1,Tabela1[[#This Row],[VALOR A PAGAR]],Tabela1[[#This Row],[VALOR RC]])</f>
        <v>9850</v>
      </c>
      <c r="S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" s="1">
        <v>4501019571</v>
      </c>
      <c r="U67" s="54" t="str">
        <f>F67 &amp; " " &amp; " " &amp; B67 &amp; " - " &amp; I67 &amp; " - " &amp; "N°" &amp; H67 &amp; " - " &amp; Tabela1[[#This Row],[Coluna1]]</f>
        <v xml:space="preserve">LOJAS NOVAS  1428 - ALVO - K [auto-trafo] - N° - </v>
      </c>
      <c r="X67" s="1" t="str">
        <f t="shared" si="5"/>
        <v>PENDENTE</v>
      </c>
      <c r="Y67" s="48"/>
      <c r="Z67" s="51"/>
      <c r="AA67" s="1" t="str">
        <f>IF(Tabela1[[#This Row],[CHAMADO]]="ABERTO",Tabela1[[#This Row],[procx status]],"")</f>
        <v/>
      </c>
      <c r="AE67" s="1" t="str">
        <f>IF(Tabela1[[#This Row],[Status Result1]]="Aguardando autorização pgto", "sim","")</f>
        <v/>
      </c>
      <c r="AF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67" s="116"/>
      <c r="AJ67" s="117"/>
      <c r="AK67" s="116">
        <f>IF(Tabela1[[#This Row],[procx ticket]]="",Tabela1[[#This Row],[Data criação ticket]],Tabela1[[#This Row],[procx ticket]])</f>
        <v>0</v>
      </c>
      <c r="AL67" s="116"/>
      <c r="AM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67" s="62"/>
      <c r="AP67" s="62"/>
      <c r="AQ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14286028849850ANDRELOJAS NOVASAlvo K - UtilitiesALVO - K [auto-trafo]</v>
      </c>
      <c r="AR67" s="62" t="e">
        <v>#N/A</v>
      </c>
    </row>
    <row r="68" spans="1:44" ht="14.5" hidden="1" customHeight="1">
      <c r="A68" s="1">
        <f t="shared" si="4"/>
        <v>1000</v>
      </c>
      <c r="B68" s="1">
        <v>1508</v>
      </c>
      <c r="C68" s="1" t="s">
        <v>4074</v>
      </c>
      <c r="D68" s="1" t="s">
        <v>4198</v>
      </c>
      <c r="E68" s="1" t="s">
        <v>76</v>
      </c>
      <c r="F68" s="1" t="s">
        <v>23</v>
      </c>
      <c r="G68" s="1" t="s">
        <v>4194</v>
      </c>
      <c r="H68" s="1">
        <v>6513</v>
      </c>
      <c r="I68" s="1" t="s">
        <v>4202</v>
      </c>
      <c r="M68" s="1">
        <v>605664</v>
      </c>
      <c r="N68" s="1">
        <v>10023431</v>
      </c>
      <c r="O68" s="1" t="s">
        <v>4163</v>
      </c>
      <c r="P68" s="47">
        <v>2150</v>
      </c>
      <c r="R68" s="47">
        <f>IF(Tabela1[[#This Row],[VALOR A PAGAR]]&gt;1,Tabela1[[#This Row],[VALOR A PAGAR]],Tabela1[[#This Row],[VALOR RC]])</f>
        <v>2150</v>
      </c>
      <c r="S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" s="1">
        <v>4500971626</v>
      </c>
      <c r="U68" s="54" t="str">
        <f>F68 &amp; " " &amp; " " &amp; B68 &amp; " - " &amp; I68 &amp; " - " &amp; "N°" &amp; H68 &amp; " - " &amp; Tabela1[[#This Row],[Coluna1]]</f>
        <v xml:space="preserve">LOJAS NOVAS  1508 - ALVO - K [exec agua] - N°6513 - </v>
      </c>
      <c r="V68" s="85">
        <v>3312955</v>
      </c>
      <c r="W68" s="89" t="s">
        <v>4176</v>
      </c>
      <c r="X68" s="1" t="str">
        <f t="shared" si="5"/>
        <v>ABERTO</v>
      </c>
      <c r="Y68" s="48"/>
      <c r="Z68" s="51"/>
      <c r="AA68" s="1">
        <f>IF(Tabela1[[#This Row],[CHAMADO]]="ABERTO",Tabela1[[#This Row],[procx status]],"")</f>
        <v>0</v>
      </c>
      <c r="AC68" s="49">
        <v>46014</v>
      </c>
      <c r="AD68" s="55">
        <v>5106083263</v>
      </c>
      <c r="AE68" s="1" t="s">
        <v>4177</v>
      </c>
      <c r="AF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68" s="12"/>
      <c r="AJ68" s="53"/>
      <c r="AK68" s="12">
        <f>IF(Tabela1[[#This Row],[procx ticket]]="",Tabela1[[#This Row],[Data criação ticket]],Tabela1[[#This Row],[procx ticket]])</f>
        <v>0</v>
      </c>
      <c r="AM68" s="53">
        <v>46003</v>
      </c>
      <c r="AN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" s="62"/>
      <c r="AP68" s="62"/>
      <c r="AQ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15086056642150HENRIQUELOJAS NOVASAlvo K - UtilitiesALVO - K [exec agua]</v>
      </c>
      <c r="AR68" s="62" t="e">
        <v>#N/A</v>
      </c>
    </row>
    <row r="69" spans="1:44" ht="14.5" hidden="1">
      <c r="A69" s="1">
        <f t="shared" si="4"/>
        <v>1000</v>
      </c>
      <c r="B69" s="1">
        <v>1498</v>
      </c>
      <c r="C69" s="1" t="s">
        <v>226</v>
      </c>
      <c r="D69" s="1" t="s">
        <v>227</v>
      </c>
      <c r="E69" s="1" t="s">
        <v>76</v>
      </c>
      <c r="F69" s="1" t="s">
        <v>23</v>
      </c>
      <c r="G69" s="1" t="s">
        <v>4194</v>
      </c>
      <c r="H69" s="1">
        <v>6520</v>
      </c>
      <c r="I69" s="1" t="s">
        <v>4202</v>
      </c>
      <c r="M69" s="1">
        <v>603464</v>
      </c>
      <c r="N69" s="1">
        <v>10023200</v>
      </c>
      <c r="O69" s="1" t="s">
        <v>4163</v>
      </c>
      <c r="P69" s="47">
        <v>2526.25</v>
      </c>
      <c r="R69" s="47">
        <f>IF(Tabela1[[#This Row],[VALOR A PAGAR]]&gt;1,Tabela1[[#This Row],[VALOR A PAGAR]],Tabela1[[#This Row],[VALOR RC]])</f>
        <v>2526.25</v>
      </c>
      <c r="S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" s="1">
        <v>4500980117</v>
      </c>
      <c r="U69" s="54" t="str">
        <f>F69 &amp; " " &amp; " " &amp; B69 &amp; " - " &amp; I69 &amp; " - " &amp; "N°" &amp; H69 &amp; " - " &amp; Tabela1[[#This Row],[Coluna1]]</f>
        <v xml:space="preserve">LOJAS NOVAS  1498 - ALVO - K [exec agua] - N°6520 - </v>
      </c>
      <c r="V69" s="85">
        <v>3312960</v>
      </c>
      <c r="W69" s="89" t="s">
        <v>4176</v>
      </c>
      <c r="X69" s="1" t="str">
        <f t="shared" si="5"/>
        <v>ABERTO</v>
      </c>
      <c r="Y69" s="48"/>
      <c r="Z69" s="51"/>
      <c r="AA69" s="1">
        <f>IF(Tabela1[[#This Row],[CHAMADO]]="ABERTO",Tabela1[[#This Row],[procx status]],"")</f>
        <v>0</v>
      </c>
      <c r="AC69" s="49">
        <v>46014</v>
      </c>
      <c r="AD69" s="55">
        <v>5106083271</v>
      </c>
      <c r="AE69" s="1" t="s">
        <v>4177</v>
      </c>
      <c r="AF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69" s="116"/>
      <c r="AJ69" s="117"/>
      <c r="AK69" s="116">
        <f>IF(Tabela1[[#This Row],[procx ticket]]="",Tabela1[[#This Row],[Data criação ticket]],Tabela1[[#This Row],[procx ticket]])</f>
        <v>0</v>
      </c>
      <c r="AL69" s="116"/>
      <c r="AM69" s="53">
        <v>46003</v>
      </c>
      <c r="AN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" s="62"/>
      <c r="AP69" s="62"/>
      <c r="AQ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14986034642526,25HENRIQUELOJAS NOVASAlvo K - UtilitiesALVO - K [exec agua]</v>
      </c>
      <c r="AR69" s="62" t="e">
        <v>#N/A</v>
      </c>
    </row>
    <row r="70" spans="1:44" ht="14.5" hidden="1">
      <c r="A70" s="1">
        <f t="shared" si="4"/>
        <v>1000</v>
      </c>
      <c r="B70" s="1">
        <v>1499</v>
      </c>
      <c r="C70" s="1" t="s">
        <v>4065</v>
      </c>
      <c r="D70" s="1" t="s">
        <v>4217</v>
      </c>
      <c r="E70" s="1" t="s">
        <v>30</v>
      </c>
      <c r="F70" s="1" t="s">
        <v>23</v>
      </c>
      <c r="G70" s="1" t="s">
        <v>4194</v>
      </c>
      <c r="H70" s="1">
        <v>6512</v>
      </c>
      <c r="I70" s="1" t="s">
        <v>4202</v>
      </c>
      <c r="M70" s="1">
        <v>602910</v>
      </c>
      <c r="N70" s="1">
        <v>10023893</v>
      </c>
      <c r="P70" s="47">
        <v>2150</v>
      </c>
      <c r="R70" s="47">
        <f>IF(Tabela1[[#This Row],[VALOR A PAGAR]]&gt;1,Tabela1[[#This Row],[VALOR A PAGAR]],Tabela1[[#This Row],[VALOR RC]])</f>
        <v>2150</v>
      </c>
      <c r="S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" s="1">
        <v>4501003444</v>
      </c>
      <c r="U70" s="54" t="str">
        <f>F70 &amp; " " &amp; " " &amp; B70 &amp; " - " &amp; I70 &amp; " - " &amp; "N°" &amp; H70 &amp; " - " &amp; Tabela1[[#This Row],[Coluna1]]</f>
        <v xml:space="preserve">LOJAS NOVAS  1499 - ALVO - K [exec agua] - N°6512 - </v>
      </c>
      <c r="V70" s="85">
        <v>3312965</v>
      </c>
      <c r="W70" s="89" t="s">
        <v>4176</v>
      </c>
      <c r="X70" s="1" t="str">
        <f t="shared" si="5"/>
        <v>ABERTO</v>
      </c>
      <c r="Y70" s="48"/>
      <c r="Z70" s="51"/>
      <c r="AA70" s="1">
        <f>IF(Tabela1[[#This Row],[CHAMADO]]="ABERTO",Tabela1[[#This Row],[procx status]],"")</f>
        <v>0</v>
      </c>
      <c r="AC70" s="49">
        <v>46014</v>
      </c>
      <c r="AD70" s="55">
        <v>5106083157</v>
      </c>
      <c r="AE70" s="1" t="s">
        <v>4177</v>
      </c>
      <c r="AF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70" s="116"/>
      <c r="AJ70" s="117"/>
      <c r="AK70" s="116">
        <f>IF(Tabela1[[#This Row],[procx ticket]]="",Tabela1[[#This Row],[Data criação ticket]],Tabela1[[#This Row],[procx ticket]])</f>
        <v>0</v>
      </c>
      <c r="AL70" s="116"/>
      <c r="AM70" s="53">
        <v>46003</v>
      </c>
      <c r="AN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" s="62"/>
      <c r="AP70" s="62"/>
      <c r="AQ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14996029102150ANDRELOJAS NOVASAlvo K - UtilitiesALVO - K [exec agua]</v>
      </c>
      <c r="AR70" s="62" t="e">
        <v>#N/A</v>
      </c>
    </row>
    <row r="71" spans="1:44" ht="14.5" hidden="1">
      <c r="A71" s="1">
        <f t="shared" si="4"/>
        <v>1000</v>
      </c>
      <c r="B71" s="1">
        <v>1499</v>
      </c>
      <c r="C71" s="1" t="s">
        <v>4065</v>
      </c>
      <c r="D71" s="1" t="s">
        <v>4217</v>
      </c>
      <c r="E71" s="1" t="s">
        <v>30</v>
      </c>
      <c r="F71" s="1" t="s">
        <v>23</v>
      </c>
      <c r="G71" s="1" t="s">
        <v>4194</v>
      </c>
      <c r="H71" s="1">
        <v>6514</v>
      </c>
      <c r="I71" s="1" t="s">
        <v>4218</v>
      </c>
      <c r="M71" s="1">
        <v>602910</v>
      </c>
      <c r="N71" s="1">
        <v>10023894</v>
      </c>
      <c r="P71" s="47">
        <v>13652.5</v>
      </c>
      <c r="R71" s="47">
        <f>IF(Tabela1[[#This Row],[VALOR A PAGAR]]&gt;1,Tabela1[[#This Row],[VALOR A PAGAR]],Tabela1[[#This Row],[VALOR RC]])</f>
        <v>13652.5</v>
      </c>
      <c r="S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" s="1">
        <v>4501003470</v>
      </c>
      <c r="U71" s="54" t="str">
        <f>F71 &amp; " " &amp; " " &amp; B71 &amp; " - " &amp; I71 &amp; " - " &amp; "N°" &amp; H71 &amp; " - " &amp; Tabela1[[#This Row],[Coluna1]]</f>
        <v xml:space="preserve">LOJAS NOVAS  1499 - ALVO - K [exec ener] - N°6514 - </v>
      </c>
      <c r="V71" s="85">
        <v>3327471</v>
      </c>
      <c r="W71" s="89" t="s">
        <v>4176</v>
      </c>
      <c r="X71" s="1" t="str">
        <f t="shared" si="5"/>
        <v>ABERTO</v>
      </c>
      <c r="Y71" s="48"/>
      <c r="Z71" s="51"/>
      <c r="AA71" s="1">
        <f>IF(Tabela1[[#This Row],[CHAMADO]]="ABERTO",Tabela1[[#This Row],[procx status]],"")</f>
        <v>0</v>
      </c>
      <c r="AC71" s="49">
        <v>46015</v>
      </c>
      <c r="AD71" s="55">
        <v>5106083786</v>
      </c>
      <c r="AE71" s="1" t="s">
        <v>4177</v>
      </c>
      <c r="AF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71" s="116"/>
      <c r="AJ71" s="117"/>
      <c r="AK71" s="116">
        <f>IF(Tabela1[[#This Row],[procx ticket]]="",Tabela1[[#This Row],[Data criação ticket]],Tabela1[[#This Row],[procx ticket]])</f>
        <v>0</v>
      </c>
      <c r="AL71" s="116"/>
      <c r="AM71" s="53">
        <v>46006</v>
      </c>
      <c r="AN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" s="62"/>
      <c r="AP71" s="62"/>
      <c r="AQ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149960291013652,5ANDRELOJAS NOVASAlvo K - UtilitiesALVO - K [exec ener]</v>
      </c>
      <c r="AR71" s="62" t="e">
        <v>#N/A</v>
      </c>
    </row>
    <row r="72" spans="1:44" ht="14.5" hidden="1">
      <c r="A72" s="1">
        <f t="shared" si="4"/>
        <v>1000</v>
      </c>
      <c r="B72" s="1">
        <v>1437</v>
      </c>
      <c r="C72" s="1" t="s">
        <v>4091</v>
      </c>
      <c r="D72" s="1" t="s">
        <v>4229</v>
      </c>
      <c r="E72" s="1" t="s">
        <v>4025</v>
      </c>
      <c r="F72" s="1" t="s">
        <v>23</v>
      </c>
      <c r="G72" s="1" t="s">
        <v>4194</v>
      </c>
      <c r="H72" s="1">
        <v>6516</v>
      </c>
      <c r="I72" s="1" t="s">
        <v>4218</v>
      </c>
      <c r="J72" s="1">
        <v>2</v>
      </c>
      <c r="M72" s="1">
        <v>605905</v>
      </c>
      <c r="N72" s="1">
        <v>10023984</v>
      </c>
      <c r="P72" s="47">
        <v>18800</v>
      </c>
      <c r="R72" s="47">
        <f>IF(Tabela1[[#This Row],[VALOR A PAGAR]]&gt;1,Tabela1[[#This Row],[VALOR A PAGAR]],Tabela1[[#This Row],[VALOR RC]])</f>
        <v>18800</v>
      </c>
      <c r="S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" s="1">
        <v>4501007106</v>
      </c>
      <c r="U72" s="54" t="str">
        <f>F72 &amp; " " &amp; " " &amp; B72 &amp; " - " &amp; I72 &amp; " - " &amp; "N°" &amp; H72 &amp; " - " &amp; Tabela1[[#This Row],[Coluna1]]</f>
        <v xml:space="preserve">LOJAS NOVAS  1437 - ALVO - K [exec ener] - N°6516 - </v>
      </c>
      <c r="V72" s="85">
        <v>3327479</v>
      </c>
      <c r="W72" s="89" t="s">
        <v>4176</v>
      </c>
      <c r="X72" s="1" t="str">
        <f t="shared" si="5"/>
        <v>ABERTO</v>
      </c>
      <c r="Y72" s="48"/>
      <c r="Z72" s="51"/>
      <c r="AA72" s="1">
        <f>IF(Tabela1[[#This Row],[CHAMADO]]="ABERTO",Tabela1[[#This Row],[procx status]],"")</f>
        <v>0</v>
      </c>
      <c r="AC72" s="49">
        <v>46015</v>
      </c>
      <c r="AD72" s="55">
        <v>5106084141</v>
      </c>
      <c r="AE72" s="1" t="s">
        <v>4177</v>
      </c>
      <c r="AF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72" s="116"/>
      <c r="AJ72" s="117"/>
      <c r="AK72" s="116">
        <f>IF(Tabela1[[#This Row],[procx ticket]]="",Tabela1[[#This Row],[Data criação ticket]],Tabela1[[#This Row],[procx ticket]])</f>
        <v>0</v>
      </c>
      <c r="AL72" s="116"/>
      <c r="AM72" s="53">
        <v>46006</v>
      </c>
      <c r="AN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" s="62"/>
      <c r="AP72" s="62"/>
      <c r="AQ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143760590518800ADRIANOLOJAS NOVASAlvo K - UtilitiesALVO - K [exec ener]</v>
      </c>
      <c r="AR72" s="62" t="e">
        <v>#N/A</v>
      </c>
    </row>
    <row r="73" spans="1:44" ht="14.5" hidden="1">
      <c r="A73" s="1">
        <f t="shared" si="4"/>
        <v>1000</v>
      </c>
      <c r="B73" s="1">
        <v>1491</v>
      </c>
      <c r="C73" s="1" t="s">
        <v>4076</v>
      </c>
      <c r="D73" s="1" t="s">
        <v>1115</v>
      </c>
      <c r="E73" s="1" t="s">
        <v>30</v>
      </c>
      <c r="F73" s="1" t="s">
        <v>23</v>
      </c>
      <c r="G73" s="1" t="s">
        <v>4194</v>
      </c>
      <c r="H73" s="1">
        <v>6515</v>
      </c>
      <c r="I73" s="1" t="s">
        <v>4218</v>
      </c>
      <c r="J73" s="1">
        <v>2</v>
      </c>
      <c r="M73" s="1">
        <v>605585</v>
      </c>
      <c r="N73" s="1">
        <v>10023987</v>
      </c>
      <c r="P73" s="47">
        <v>13437.5</v>
      </c>
      <c r="R73" s="47">
        <f>IF(Tabela1[[#This Row],[VALOR A PAGAR]]&gt;1,Tabela1[[#This Row],[VALOR A PAGAR]],Tabela1[[#This Row],[VALOR RC]])</f>
        <v>13437.5</v>
      </c>
      <c r="S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" s="1">
        <v>4501007108</v>
      </c>
      <c r="U73" s="54" t="str">
        <f>F73 &amp; " " &amp; " " &amp; B73 &amp; " - " &amp; I73 &amp; " - " &amp; "N°" &amp; H73 &amp; " - " &amp; Tabela1[[#This Row],[Coluna1]]</f>
        <v xml:space="preserve">LOJAS NOVAS  1491 - ALVO - K [exec ener] - N°6515 - </v>
      </c>
      <c r="V73" s="85">
        <v>3327482</v>
      </c>
      <c r="W73" s="89" t="s">
        <v>4176</v>
      </c>
      <c r="X73" s="1" t="str">
        <f t="shared" si="5"/>
        <v>ABERTO</v>
      </c>
      <c r="Y73" s="48"/>
      <c r="Z73" s="51"/>
      <c r="AA73" s="1">
        <f>IF(Tabela1[[#This Row],[CHAMADO]]="ABERTO",Tabela1[[#This Row],[procx status]],"")</f>
        <v>0</v>
      </c>
      <c r="AC73" s="49">
        <v>46017</v>
      </c>
      <c r="AD73" s="55">
        <v>5106085440</v>
      </c>
      <c r="AE73" s="1" t="s">
        <v>4177</v>
      </c>
      <c r="AF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73" s="116"/>
      <c r="AJ73" s="117"/>
      <c r="AK73" s="116">
        <f>IF(Tabela1[[#This Row],[procx ticket]]="",Tabela1[[#This Row],[Data criação ticket]],Tabela1[[#This Row],[procx ticket]])</f>
        <v>0</v>
      </c>
      <c r="AL73" s="116"/>
      <c r="AM73" s="53">
        <v>46006</v>
      </c>
      <c r="AN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" s="62"/>
      <c r="AP73" s="62"/>
      <c r="AQ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149160558513437,5ANDRELOJAS NOVASAlvo K - UtilitiesALVO - K [exec ener]</v>
      </c>
      <c r="AR73" s="62" t="e">
        <v>#N/A</v>
      </c>
    </row>
    <row r="74" spans="1:44" ht="14.5" hidden="1">
      <c r="A74" s="1">
        <f t="shared" si="4"/>
        <v>1000</v>
      </c>
      <c r="B74" s="1">
        <v>1502</v>
      </c>
      <c r="C74" s="1" t="s">
        <v>4080</v>
      </c>
      <c r="D74" s="1" t="s">
        <v>4165</v>
      </c>
      <c r="E74" s="1" t="s">
        <v>76</v>
      </c>
      <c r="F74" s="1" t="s">
        <v>23</v>
      </c>
      <c r="G74" s="1" t="s">
        <v>4194</v>
      </c>
      <c r="H74" s="1">
        <v>6518</v>
      </c>
      <c r="I74" s="1" t="s">
        <v>4218</v>
      </c>
      <c r="J74" s="1">
        <v>2</v>
      </c>
      <c r="M74" s="1">
        <v>605470</v>
      </c>
      <c r="N74" s="1">
        <v>10023985</v>
      </c>
      <c r="P74" s="47">
        <v>13437.5</v>
      </c>
      <c r="R74" s="47">
        <f>IF(Tabela1[[#This Row],[VALOR A PAGAR]]&gt;1,Tabela1[[#This Row],[VALOR A PAGAR]],Tabela1[[#This Row],[VALOR RC]])</f>
        <v>13437.5</v>
      </c>
      <c r="S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" s="1">
        <v>4501007107</v>
      </c>
      <c r="U74" s="54" t="str">
        <f>F74 &amp; " " &amp; " " &amp; B74 &amp; " - " &amp; I74 &amp; " - " &amp; "N°" &amp; H74 &amp; " - " &amp; Tabela1[[#This Row],[Coluna1]]</f>
        <v xml:space="preserve">LOJAS NOVAS  1502 - ALVO - K [exec ener] - N°6518 - </v>
      </c>
      <c r="V74" s="85">
        <v>3327491</v>
      </c>
      <c r="W74" s="89" t="s">
        <v>4176</v>
      </c>
      <c r="X74" s="1" t="str">
        <f t="shared" si="5"/>
        <v>ABERTO</v>
      </c>
      <c r="Y74" s="48"/>
      <c r="Z74" s="51"/>
      <c r="AA74" s="1">
        <f>IF(Tabela1[[#This Row],[CHAMADO]]="ABERTO",Tabela1[[#This Row],[procx status]],"")</f>
        <v>0</v>
      </c>
      <c r="AC74" s="49">
        <v>46017</v>
      </c>
      <c r="AD74" s="55">
        <v>5106085433</v>
      </c>
      <c r="AE74" s="1" t="s">
        <v>4177</v>
      </c>
      <c r="AF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74" s="116"/>
      <c r="AJ74" s="117"/>
      <c r="AK74" s="116">
        <f>IF(Tabela1[[#This Row],[procx ticket]]="",Tabela1[[#This Row],[Data criação ticket]],Tabela1[[#This Row],[procx ticket]])</f>
        <v>0</v>
      </c>
      <c r="AL74" s="116"/>
      <c r="AM74" s="53">
        <v>46006</v>
      </c>
      <c r="AN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" s="62"/>
      <c r="AP74" s="62"/>
      <c r="AQ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150260547013437,5HENRIQUELOJAS NOVASAlvo K - UtilitiesALVO - K [exec ener]</v>
      </c>
      <c r="AR74" s="62" t="e">
        <v>#N/A</v>
      </c>
    </row>
    <row r="75" spans="1:44" ht="14.5" hidden="1">
      <c r="A75" s="1">
        <f t="shared" si="4"/>
        <v>1000</v>
      </c>
      <c r="B75" s="1">
        <v>1435</v>
      </c>
      <c r="C75" s="1" t="s">
        <v>268</v>
      </c>
      <c r="D75" s="1" t="s">
        <v>4203</v>
      </c>
      <c r="E75" s="1" t="s">
        <v>30</v>
      </c>
      <c r="F75" s="1" t="s">
        <v>23</v>
      </c>
      <c r="G75" s="1" t="s">
        <v>4194</v>
      </c>
      <c r="H75" s="1">
        <v>6519</v>
      </c>
      <c r="I75" s="1" t="s">
        <v>4218</v>
      </c>
      <c r="J75" s="1">
        <v>2</v>
      </c>
      <c r="M75" s="1">
        <v>603839</v>
      </c>
      <c r="N75" s="1">
        <v>10023986</v>
      </c>
      <c r="P75" s="47">
        <v>11126.25</v>
      </c>
      <c r="R75" s="47">
        <f>IF(Tabela1[[#This Row],[VALOR A PAGAR]]&gt;1,Tabela1[[#This Row],[VALOR A PAGAR]],Tabela1[[#This Row],[VALOR RC]])</f>
        <v>11126.25</v>
      </c>
      <c r="S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" s="1">
        <v>4501004080</v>
      </c>
      <c r="U75" s="54" t="str">
        <f>F75 &amp; " " &amp; " " &amp; B75 &amp; " - " &amp; I75 &amp; " - " &amp; "N°" &amp; H75 &amp; " - " &amp; Tabela1[[#This Row],[Coluna1]]</f>
        <v xml:space="preserve">LOJAS NOVAS  1435 - ALVO - K [exec ener] - N°6519 - </v>
      </c>
      <c r="V75" s="85">
        <v>3327496</v>
      </c>
      <c r="W75" s="89" t="s">
        <v>4176</v>
      </c>
      <c r="X75" s="1" t="str">
        <f t="shared" si="5"/>
        <v>ABERTO</v>
      </c>
      <c r="Y75" s="48"/>
      <c r="Z75" s="51"/>
      <c r="AA75" s="1">
        <f>IF(Tabela1[[#This Row],[CHAMADO]]="ABERTO",Tabela1[[#This Row],[procx status]],"")</f>
        <v>0</v>
      </c>
      <c r="AC75" s="49">
        <v>46017</v>
      </c>
      <c r="AD75" s="55">
        <v>5106085508</v>
      </c>
      <c r="AE75" s="1" t="s">
        <v>4177</v>
      </c>
      <c r="AF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75" s="116"/>
      <c r="AJ75" s="117"/>
      <c r="AK75" s="116">
        <f>IF(Tabela1[[#This Row],[procx ticket]]="",Tabela1[[#This Row],[Data criação ticket]],Tabela1[[#This Row],[procx ticket]])</f>
        <v>0</v>
      </c>
      <c r="AL75" s="116"/>
      <c r="AM75" s="53">
        <v>46006</v>
      </c>
      <c r="AN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" s="62"/>
      <c r="AP75" s="62"/>
      <c r="AQ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143560383911126,25ANDRELOJAS NOVASAlvo K - UtilitiesALVO - K [exec ener]</v>
      </c>
      <c r="AR75" s="62" t="e">
        <v>#N/A</v>
      </c>
    </row>
    <row r="76" spans="1:44" ht="14.5" hidden="1">
      <c r="A76" s="1">
        <f t="shared" si="4"/>
        <v>1000</v>
      </c>
      <c r="B76" s="1">
        <v>1513</v>
      </c>
      <c r="C76" s="1" t="s">
        <v>4096</v>
      </c>
      <c r="D76" s="1" t="s">
        <v>397</v>
      </c>
      <c r="E76" s="1" t="s">
        <v>76</v>
      </c>
      <c r="F76" s="1" t="s">
        <v>23</v>
      </c>
      <c r="G76" s="1" t="s">
        <v>4194</v>
      </c>
      <c r="H76" s="1">
        <v>6535</v>
      </c>
      <c r="I76" s="1" t="s">
        <v>4218</v>
      </c>
      <c r="J76" s="1">
        <v>2</v>
      </c>
      <c r="M76" s="1">
        <v>605789</v>
      </c>
      <c r="N76" s="1">
        <v>10024195</v>
      </c>
      <c r="P76" s="47">
        <v>11126.25</v>
      </c>
      <c r="R76" s="47">
        <f>IF(Tabela1[[#This Row],[VALOR A PAGAR]]&gt;1,Tabela1[[#This Row],[VALOR A PAGAR]],Tabela1[[#This Row],[VALOR RC]])</f>
        <v>11126.25</v>
      </c>
      <c r="S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" s="1">
        <v>4501019605</v>
      </c>
      <c r="U76" s="54" t="str">
        <f>F76 &amp; " " &amp; " " &amp; B76 &amp; " - " &amp; I76 &amp; " - " &amp; "N°" &amp; H76 &amp; " - " &amp; Tabela1[[#This Row],[Coluna1]]</f>
        <v xml:space="preserve">LOJAS NOVAS  1513 - ALVO - K [exec ener] - N°6535 - </v>
      </c>
      <c r="V76" s="85">
        <v>3384768</v>
      </c>
      <c r="W76" s="89" t="s">
        <v>4176</v>
      </c>
      <c r="X76" s="1" t="str">
        <f t="shared" si="5"/>
        <v>ABERTO</v>
      </c>
      <c r="Y76" s="48"/>
      <c r="Z76" s="51"/>
      <c r="AA76" s="1">
        <f>IF(Tabela1[[#This Row],[CHAMADO]]="ABERTO",Tabela1[[#This Row],[procx status]],"")</f>
        <v>0</v>
      </c>
      <c r="AE76" s="1" t="s">
        <v>4177</v>
      </c>
      <c r="AF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76" s="116"/>
      <c r="AJ76" s="117"/>
      <c r="AK76" s="116">
        <f>IF(Tabela1[[#This Row],[procx ticket]]="",Tabela1[[#This Row],[Data criação ticket]],Tabela1[[#This Row],[procx ticket]])</f>
        <v>0</v>
      </c>
      <c r="AL76" s="116"/>
      <c r="AM76" s="53">
        <v>46013</v>
      </c>
      <c r="AN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76" s="62"/>
      <c r="AP76" s="62"/>
      <c r="AQ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151360578911126,25HENRIQUELOJAS NOVASAlvo K - UtilitiesALVO - K [exec ener]</v>
      </c>
      <c r="AR76" s="62" t="e">
        <v>#N/A</v>
      </c>
    </row>
    <row r="77" spans="1:44" ht="14.5" hidden="1">
      <c r="A77" s="1">
        <f t="shared" si="4"/>
        <v>1000</v>
      </c>
      <c r="B77" s="1">
        <v>1514</v>
      </c>
      <c r="C77" s="1" t="s">
        <v>4090</v>
      </c>
      <c r="D77" s="1" t="s">
        <v>2813</v>
      </c>
      <c r="E77" s="1" t="s">
        <v>76</v>
      </c>
      <c r="F77" s="1" t="s">
        <v>23</v>
      </c>
      <c r="G77" s="1" t="s">
        <v>4194</v>
      </c>
      <c r="H77" s="1">
        <v>6536</v>
      </c>
      <c r="I77" s="1" t="s">
        <v>4218</v>
      </c>
      <c r="J77" s="1">
        <v>2</v>
      </c>
      <c r="M77" s="1">
        <v>605803</v>
      </c>
      <c r="N77" s="1">
        <v>10024197</v>
      </c>
      <c r="P77" s="47">
        <v>11126.25</v>
      </c>
      <c r="R77" s="47">
        <f>IF(Tabela1[[#This Row],[VALOR A PAGAR]]&gt;1,Tabela1[[#This Row],[VALOR A PAGAR]],Tabela1[[#This Row],[VALOR RC]])</f>
        <v>11126.25</v>
      </c>
      <c r="S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" s="1">
        <v>4501019608</v>
      </c>
      <c r="U77" s="54" t="str">
        <f>F77 &amp; " " &amp; " " &amp; B77 &amp; " - " &amp; I77 &amp; " - " &amp; "N°" &amp; H77 &amp; " - " &amp; Tabela1[[#This Row],[Coluna1]]</f>
        <v xml:space="preserve">LOJAS NOVAS  1514 - ALVO - K [exec ener] - N°6536 - </v>
      </c>
      <c r="V77" s="85">
        <v>3384770</v>
      </c>
      <c r="W77" s="89" t="s">
        <v>4176</v>
      </c>
      <c r="X77" s="1" t="str">
        <f t="shared" si="5"/>
        <v>ABERTO</v>
      </c>
      <c r="Y77" s="48"/>
      <c r="Z77" s="51"/>
      <c r="AA77" s="1">
        <f>IF(Tabela1[[#This Row],[CHAMADO]]="ABERTO",Tabela1[[#This Row],[procx status]],"")</f>
        <v>0</v>
      </c>
      <c r="AE77" s="1" t="s">
        <v>4177</v>
      </c>
      <c r="AF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77" s="116"/>
      <c r="AJ77" s="117"/>
      <c r="AK77" s="116">
        <f>IF(Tabela1[[#This Row],[procx ticket]]="",Tabela1[[#This Row],[Data criação ticket]],Tabela1[[#This Row],[procx ticket]])</f>
        <v>0</v>
      </c>
      <c r="AL77" s="116"/>
      <c r="AM77" s="53">
        <v>46013</v>
      </c>
      <c r="AN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77" s="62"/>
      <c r="AP77" s="62"/>
      <c r="AQ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151460580311126,25HENRIQUELOJAS NOVASAlvo K - UtilitiesALVO - K [exec ener]</v>
      </c>
      <c r="AR77" s="62" t="e">
        <v>#N/A</v>
      </c>
    </row>
    <row r="78" spans="1:44" ht="14.5" hidden="1">
      <c r="A78" s="1">
        <f t="shared" si="4"/>
        <v>1000</v>
      </c>
      <c r="B78" s="1">
        <v>1504</v>
      </c>
      <c r="C78" s="1" t="s">
        <v>4087</v>
      </c>
      <c r="D78" s="1" t="s">
        <v>4185</v>
      </c>
      <c r="E78" s="1" t="s">
        <v>76</v>
      </c>
      <c r="F78" s="1" t="s">
        <v>23</v>
      </c>
      <c r="G78" s="1" t="s">
        <v>4194</v>
      </c>
      <c r="H78" s="1">
        <v>6517</v>
      </c>
      <c r="I78" s="1" t="s">
        <v>4230</v>
      </c>
      <c r="M78" s="1">
        <v>604037</v>
      </c>
      <c r="N78" s="1">
        <v>10023895</v>
      </c>
      <c r="P78" s="141">
        <v>13437.5</v>
      </c>
      <c r="R78" s="47">
        <f>IF(Tabela1[[#This Row],[VALOR A PAGAR]]&gt;1,Tabela1[[#This Row],[VALOR A PAGAR]],Tabela1[[#This Row],[VALOR RC]])</f>
        <v>13437.5</v>
      </c>
      <c r="S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" s="1">
        <v>4501007103</v>
      </c>
      <c r="U78" s="54" t="str">
        <f>F78 &amp; " " &amp; " " &amp; B78 &amp; " - " &amp; I78 &amp; " - " &amp; "N°" &amp; H78 &amp; " - " &amp; Tabela1[[#This Row],[Coluna1]]</f>
        <v xml:space="preserve">LOJAS NOVAS  1504 - ALVO - K [exec energia] - N°6517 - </v>
      </c>
      <c r="V78" s="85">
        <v>3327568</v>
      </c>
      <c r="W78" s="89" t="s">
        <v>4176</v>
      </c>
      <c r="X78" s="1" t="str">
        <f t="shared" si="5"/>
        <v>ABERTO</v>
      </c>
      <c r="Y78" s="48"/>
      <c r="Z78" s="51"/>
      <c r="AA78" s="1">
        <f>IF(Tabela1[[#This Row],[CHAMADO]]="ABERTO",Tabela1[[#This Row],[procx status]],"")</f>
        <v>0</v>
      </c>
      <c r="AC78" s="49">
        <v>46014</v>
      </c>
      <c r="AE78" s="1" t="s">
        <v>4177</v>
      </c>
      <c r="AF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78" s="116"/>
      <c r="AJ78" s="117"/>
      <c r="AK78" s="116">
        <f>IF(Tabela1[[#This Row],[procx ticket]]="",Tabela1[[#This Row],[Data criação ticket]],Tabela1[[#This Row],[procx ticket]])</f>
        <v>0</v>
      </c>
      <c r="AL78" s="116"/>
      <c r="AM78" s="53">
        <v>46006</v>
      </c>
      <c r="AN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" s="62"/>
      <c r="AP78" s="62"/>
      <c r="AQ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150460403713437,5HENRIQUELOJAS NOVASAlvo K - UtilitiesALVO - K [exec energia]</v>
      </c>
      <c r="AR78" s="62" t="e">
        <v>#N/A</v>
      </c>
    </row>
    <row r="79" spans="1:44" ht="16" hidden="1" customHeight="1">
      <c r="A79" s="1">
        <f t="shared" si="4"/>
        <v>1000</v>
      </c>
      <c r="B79" s="1">
        <v>1510</v>
      </c>
      <c r="C79" s="1" t="s">
        <v>4098</v>
      </c>
      <c r="D79" s="1" t="s">
        <v>1258</v>
      </c>
      <c r="E79" s="1" t="s">
        <v>76</v>
      </c>
      <c r="F79" s="1" t="s">
        <v>23</v>
      </c>
      <c r="G79" s="1" t="s">
        <v>4194</v>
      </c>
      <c r="H79" s="1">
        <v>6509</v>
      </c>
      <c r="I79" s="1" t="s">
        <v>4231</v>
      </c>
      <c r="M79" s="1">
        <v>605801</v>
      </c>
      <c r="N79" s="1">
        <v>10023891</v>
      </c>
      <c r="P79" s="47">
        <v>1935</v>
      </c>
      <c r="R79" s="47">
        <f>IF(Tabela1[[#This Row],[VALOR A PAGAR]]&gt;1,Tabela1[[#This Row],[VALOR A PAGAR]],Tabela1[[#This Row],[VALOR RC]])</f>
        <v>1935</v>
      </c>
      <c r="S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" s="1">
        <v>4501003436</v>
      </c>
      <c r="U79" s="54" t="str">
        <f>F79 &amp; " " &amp; " " &amp; B79 &amp; " - " &amp; I79 &amp; " - " &amp; "N°" &amp; H79 &amp; " - " &amp; Tabela1[[#This Row],[Coluna1]]</f>
        <v xml:space="preserve">LOJAS NOVAS  1510 - ALVO - K [proc agua] - N°6509 - </v>
      </c>
      <c r="V79" s="85">
        <v>3327576</v>
      </c>
      <c r="W79" s="89" t="s">
        <v>4176</v>
      </c>
      <c r="X79" s="1" t="str">
        <f t="shared" si="5"/>
        <v>ABERTO</v>
      </c>
      <c r="Y79" s="48"/>
      <c r="Z79" s="51"/>
      <c r="AA79" s="1">
        <f>IF(Tabela1[[#This Row],[CHAMADO]]="ABERTO",Tabela1[[#This Row],[procx status]],"")</f>
        <v>0</v>
      </c>
      <c r="AC79" s="49">
        <v>46014</v>
      </c>
      <c r="AE79" s="1" t="s">
        <v>4177</v>
      </c>
      <c r="AF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79" s="116"/>
      <c r="AJ79" s="117"/>
      <c r="AK79" s="116">
        <f>IF(Tabela1[[#This Row],[procx ticket]]="",Tabela1[[#This Row],[Data criação ticket]],Tabela1[[#This Row],[procx ticket]])</f>
        <v>0</v>
      </c>
      <c r="AL79" s="116"/>
      <c r="AM79" s="53">
        <v>46006</v>
      </c>
      <c r="AN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" s="62"/>
      <c r="AP79" s="62"/>
      <c r="AQ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15106058011935HENRIQUELOJAS NOVASAlvo K - UtilitiesALVO - K [proc agua]</v>
      </c>
      <c r="AR79" s="62" t="e">
        <v>#N/A</v>
      </c>
    </row>
    <row r="80" spans="1:44" ht="16" hidden="1" customHeight="1">
      <c r="A80" s="1">
        <f t="shared" si="4"/>
        <v>1000</v>
      </c>
      <c r="B80" s="1">
        <v>320</v>
      </c>
      <c r="C80" s="1" t="s">
        <v>4161</v>
      </c>
      <c r="D80" s="1" t="s">
        <v>875</v>
      </c>
      <c r="E80" s="1" t="s">
        <v>4025</v>
      </c>
      <c r="F80" s="1" t="s">
        <v>23</v>
      </c>
      <c r="G80" s="1" t="s">
        <v>4194</v>
      </c>
      <c r="H80" s="1">
        <v>6538</v>
      </c>
      <c r="I80" s="1" t="s">
        <v>4231</v>
      </c>
      <c r="J80" s="1">
        <v>2</v>
      </c>
      <c r="M80" s="1">
        <v>605973</v>
      </c>
      <c r="N80" s="1">
        <v>10024190</v>
      </c>
      <c r="P80" s="47">
        <v>1935</v>
      </c>
      <c r="R80" s="47">
        <f>IF(Tabela1[[#This Row],[VALOR A PAGAR]]&gt;1,Tabela1[[#This Row],[VALOR A PAGAR]],Tabela1[[#This Row],[VALOR RC]])</f>
        <v>1935</v>
      </c>
      <c r="S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" s="1">
        <v>4501019578</v>
      </c>
      <c r="U80" s="54" t="str">
        <f>F80 &amp; " " &amp; " " &amp; B80 &amp; " - " &amp; I80 &amp; " - " &amp; "N°" &amp; H80 &amp; " - " &amp; Tabela1[[#This Row],[Coluna1]]</f>
        <v xml:space="preserve">LOJAS NOVAS  320 - ALVO - K [proc agua] - N°6538 - </v>
      </c>
      <c r="V80" s="85">
        <v>3384776</v>
      </c>
      <c r="W80" s="89" t="s">
        <v>4176</v>
      </c>
      <c r="X80" s="1" t="str">
        <f t="shared" si="5"/>
        <v>ABERTO</v>
      </c>
      <c r="Y80" s="48"/>
      <c r="Z80" s="51"/>
      <c r="AA80" s="1">
        <f>IF(Tabela1[[#This Row],[CHAMADO]]="ABERTO",Tabela1[[#This Row],[procx status]],"")</f>
        <v>0</v>
      </c>
      <c r="AC80" s="49">
        <v>46022</v>
      </c>
      <c r="AD80" s="55">
        <v>5106087429</v>
      </c>
      <c r="AE80" s="1" t="s">
        <v>4177</v>
      </c>
      <c r="AF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31/12/2025</v>
      </c>
      <c r="AG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31/12/2025</v>
      </c>
      <c r="AH80" s="116"/>
      <c r="AJ80" s="117"/>
      <c r="AK80" s="116">
        <f>IF(Tabela1[[#This Row],[procx ticket]]="",Tabela1[[#This Row],[Data criação ticket]],Tabela1[[#This Row],[procx ticket]])</f>
        <v>0</v>
      </c>
      <c r="AL80" s="116"/>
      <c r="AM80" s="53">
        <v>46013</v>
      </c>
      <c r="AN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" s="62"/>
      <c r="AP80" s="62"/>
      <c r="AQ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3206059731935ADRIANOLOJAS NOVASAlvo K - UtilitiesALVO - K [proc agua]</v>
      </c>
      <c r="AR80" s="62" t="e">
        <v>#N/A</v>
      </c>
    </row>
    <row r="81" spans="1:44" ht="14.5" hidden="1">
      <c r="A81" s="1">
        <f t="shared" si="4"/>
        <v>1000</v>
      </c>
      <c r="B81" s="1">
        <v>1514</v>
      </c>
      <c r="C81" s="1" t="s">
        <v>4090</v>
      </c>
      <c r="D81" s="1" t="s">
        <v>2813</v>
      </c>
      <c r="E81" s="1" t="s">
        <v>76</v>
      </c>
      <c r="F81" s="1" t="s">
        <v>23</v>
      </c>
      <c r="G81" s="1" t="s">
        <v>4194</v>
      </c>
      <c r="H81" s="1">
        <v>6539</v>
      </c>
      <c r="I81" s="1" t="s">
        <v>4231</v>
      </c>
      <c r="J81" s="1">
        <v>2</v>
      </c>
      <c r="M81" s="1">
        <v>605803</v>
      </c>
      <c r="N81" s="1">
        <v>10024196</v>
      </c>
      <c r="P81" s="47">
        <v>1935</v>
      </c>
      <c r="R81" s="47">
        <f>IF(Tabela1[[#This Row],[VALOR A PAGAR]]&gt;1,Tabela1[[#This Row],[VALOR A PAGAR]],Tabela1[[#This Row],[VALOR RC]])</f>
        <v>1935</v>
      </c>
      <c r="S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" s="1">
        <v>4501019606</v>
      </c>
      <c r="U81" s="54" t="str">
        <f>F81 &amp; " " &amp; " " &amp; B81 &amp; " - " &amp; I81 &amp; " - " &amp; "N°" &amp; H81 &amp; " - " &amp; Tabela1[[#This Row],[Coluna1]]</f>
        <v xml:space="preserve">LOJAS NOVAS  1514 - ALVO - K [proc agua] - N°6539 - </v>
      </c>
      <c r="V81" s="85">
        <v>3384782</v>
      </c>
      <c r="W81" s="89" t="s">
        <v>4176</v>
      </c>
      <c r="X81" s="1" t="str">
        <f t="shared" si="5"/>
        <v>ABERTO</v>
      </c>
      <c r="Y81" s="48"/>
      <c r="Z81" s="51"/>
      <c r="AA81" s="1">
        <f>IF(Tabela1[[#This Row],[CHAMADO]]="ABERTO",Tabela1[[#This Row],[procx status]],"")</f>
        <v>0</v>
      </c>
      <c r="AC81" s="49">
        <v>46022</v>
      </c>
      <c r="AE81" s="1" t="s">
        <v>4177</v>
      </c>
      <c r="AF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31/12/2025</v>
      </c>
      <c r="AG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31/12/2025</v>
      </c>
      <c r="AH81" s="116"/>
      <c r="AJ81" s="117"/>
      <c r="AK81" s="116">
        <f>IF(Tabela1[[#This Row],[procx ticket]]="",Tabela1[[#This Row],[Data criação ticket]],Tabela1[[#This Row],[procx ticket]])</f>
        <v>0</v>
      </c>
      <c r="AL81" s="116"/>
      <c r="AM81" s="53">
        <v>46013</v>
      </c>
      <c r="AN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" s="62"/>
      <c r="AP81" s="62"/>
      <c r="AQ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15146058031935HENRIQUELOJAS NOVASAlvo K - UtilitiesALVO - K [proc agua]</v>
      </c>
      <c r="AR81" s="62" t="e">
        <v>#N/A</v>
      </c>
    </row>
    <row r="82" spans="1:44" ht="14.5" hidden="1">
      <c r="A82" s="1">
        <f t="shared" si="4"/>
        <v>1000</v>
      </c>
      <c r="B82" s="1">
        <v>1510</v>
      </c>
      <c r="C82" s="1" t="s">
        <v>4098</v>
      </c>
      <c r="D82" s="1" t="s">
        <v>1258</v>
      </c>
      <c r="E82" s="1" t="s">
        <v>76</v>
      </c>
      <c r="F82" s="1" t="s">
        <v>23</v>
      </c>
      <c r="G82" s="1" t="s">
        <v>4194</v>
      </c>
      <c r="H82" s="1">
        <v>6510</v>
      </c>
      <c r="I82" s="1" t="s">
        <v>4240</v>
      </c>
      <c r="M82" s="1">
        <v>605801</v>
      </c>
      <c r="N82" s="1">
        <v>10023892</v>
      </c>
      <c r="P82" s="47">
        <v>4316.13</v>
      </c>
      <c r="R82" s="47">
        <f>IF(Tabela1[[#This Row],[VALOR A PAGAR]]&gt;1,Tabela1[[#This Row],[VALOR A PAGAR]],Tabela1[[#This Row],[VALOR RC]])</f>
        <v>4316.13</v>
      </c>
      <c r="S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" s="1">
        <v>4501003440</v>
      </c>
      <c r="U82" s="54" t="str">
        <f>F82 &amp; " " &amp; " " &amp; B82 &amp; " - " &amp; I82 &amp; " - " &amp; "N°" &amp; H82 &amp; " - " &amp; Tabela1[[#This Row],[Coluna1]]</f>
        <v xml:space="preserve">LOJAS NOVAS  1510 - ALVO - K [proc ener] - N°6510 - </v>
      </c>
      <c r="V82" s="85">
        <v>3327580</v>
      </c>
      <c r="W82" s="89" t="s">
        <v>4176</v>
      </c>
      <c r="X82" s="1" t="str">
        <f t="shared" si="5"/>
        <v>ABERTO</v>
      </c>
      <c r="Y82" s="48"/>
      <c r="Z82" s="51"/>
      <c r="AA82" s="1">
        <f>IF(Tabela1[[#This Row],[CHAMADO]]="ABERTO",Tabela1[[#This Row],[procx status]],"")</f>
        <v>0</v>
      </c>
      <c r="AC82" s="49">
        <v>46014</v>
      </c>
      <c r="AE82" s="1" t="s">
        <v>4177</v>
      </c>
      <c r="AF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82" s="116"/>
      <c r="AJ82" s="117"/>
      <c r="AK82" s="116">
        <f>IF(Tabela1[[#This Row],[procx ticket]]="",Tabela1[[#This Row],[Data criação ticket]],Tabela1[[#This Row],[procx ticket]])</f>
        <v>0</v>
      </c>
      <c r="AL82" s="116"/>
      <c r="AM82" s="53">
        <v>46006</v>
      </c>
      <c r="AN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" s="62"/>
      <c r="AP82" s="62"/>
      <c r="AQ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15106058014316,13HENRIQUELOJAS NOVASAlvo K - UtilitiesALVO - K [proc ener]</v>
      </c>
      <c r="AR82" s="62" t="e">
        <v>#N/A</v>
      </c>
    </row>
    <row r="83" spans="1:44" ht="14.5" hidden="1">
      <c r="A83" s="1">
        <f t="shared" si="4"/>
        <v>1000</v>
      </c>
      <c r="B83" s="1">
        <v>320</v>
      </c>
      <c r="C83" s="1" t="s">
        <v>4161</v>
      </c>
      <c r="D83" s="1" t="s">
        <v>875</v>
      </c>
      <c r="E83" s="1" t="s">
        <v>4025</v>
      </c>
      <c r="F83" s="1" t="s">
        <v>23</v>
      </c>
      <c r="G83" s="1" t="s">
        <v>4194</v>
      </c>
      <c r="H83" s="1">
        <v>6541</v>
      </c>
      <c r="I83" s="1" t="s">
        <v>4240</v>
      </c>
      <c r="J83" s="1">
        <v>2</v>
      </c>
      <c r="M83" s="1">
        <v>605973</v>
      </c>
      <c r="N83" s="1">
        <v>10024191</v>
      </c>
      <c r="P83" s="47">
        <v>4316.13</v>
      </c>
      <c r="R83" s="47">
        <f>IF(Tabela1[[#This Row],[VALOR A PAGAR]]&gt;1,Tabela1[[#This Row],[VALOR A PAGAR]],Tabela1[[#This Row],[VALOR RC]])</f>
        <v>4316.13</v>
      </c>
      <c r="S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" s="1">
        <v>4501019582</v>
      </c>
      <c r="U83" s="54" t="str">
        <f>F83 &amp; " " &amp; " " &amp; B83 &amp; " - " &amp; I83 &amp; " - " &amp; "N°" &amp; H83 &amp; " - " &amp; Tabela1[[#This Row],[Coluna1]]</f>
        <v xml:space="preserve">LOJAS NOVAS  320 - ALVO - K [proc ener] - N°6541 - </v>
      </c>
      <c r="V83" s="85">
        <v>3384786</v>
      </c>
      <c r="W83" s="89" t="s">
        <v>4176</v>
      </c>
      <c r="X83" s="1" t="str">
        <f t="shared" si="5"/>
        <v>ABERTO</v>
      </c>
      <c r="Y83" s="48"/>
      <c r="Z83" s="51"/>
      <c r="AA83" s="1">
        <f>IF(Tabela1[[#This Row],[CHAMADO]]="ABERTO",Tabela1[[#This Row],[procx status]],"")</f>
        <v>0</v>
      </c>
      <c r="AE83" s="1" t="s">
        <v>4177</v>
      </c>
      <c r="AF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83" s="116"/>
      <c r="AJ83" s="117"/>
      <c r="AK83" s="116">
        <f>IF(Tabela1[[#This Row],[procx ticket]]="",Tabela1[[#This Row],[Data criação ticket]],Tabela1[[#This Row],[procx ticket]])</f>
        <v>0</v>
      </c>
      <c r="AL83" s="116"/>
      <c r="AM83" s="53">
        <v>46013</v>
      </c>
      <c r="AN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83" s="62"/>
      <c r="AP83" s="62"/>
      <c r="AQ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3206059734316,13ADRIANOLOJAS NOVASAlvo K - UtilitiesALVO - K [proc ener]</v>
      </c>
      <c r="AR83" s="62" t="e">
        <v>#N/A</v>
      </c>
    </row>
    <row r="84" spans="1:44" ht="14.5" hidden="1">
      <c r="A84" s="1">
        <f t="shared" si="4"/>
        <v>1000</v>
      </c>
      <c r="B84" s="1">
        <v>1514</v>
      </c>
      <c r="C84" s="1" t="s">
        <v>4090</v>
      </c>
      <c r="D84" s="1" t="s">
        <v>2813</v>
      </c>
      <c r="E84" s="1" t="s">
        <v>76</v>
      </c>
      <c r="F84" s="1" t="s">
        <v>23</v>
      </c>
      <c r="G84" s="1" t="s">
        <v>4194</v>
      </c>
      <c r="H84" s="1">
        <v>6542</v>
      </c>
      <c r="I84" s="1" t="s">
        <v>4240</v>
      </c>
      <c r="J84" s="1">
        <v>2</v>
      </c>
      <c r="M84" s="1">
        <v>605803</v>
      </c>
      <c r="N84" s="1">
        <v>10024198</v>
      </c>
      <c r="P84" s="47">
        <v>4316.13</v>
      </c>
      <c r="R84" s="47">
        <f>IF(Tabela1[[#This Row],[VALOR A PAGAR]]&gt;1,Tabela1[[#This Row],[VALOR A PAGAR]],Tabela1[[#This Row],[VALOR RC]])</f>
        <v>4316.13</v>
      </c>
      <c r="S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" s="1">
        <v>4501019609</v>
      </c>
      <c r="U84" s="54" t="str">
        <f>F84 &amp; " " &amp; " " &amp; B84 &amp; " - " &amp; I84 &amp; " - " &amp; "N°" &amp; H84 &amp; " - " &amp; Tabela1[[#This Row],[Coluna1]]</f>
        <v xml:space="preserve">LOJAS NOVAS  1514 - ALVO - K [proc ener] - N°6542 - </v>
      </c>
      <c r="V84" s="85">
        <v>3384790</v>
      </c>
      <c r="W84" s="89" t="s">
        <v>4176</v>
      </c>
      <c r="X84" s="1" t="str">
        <f t="shared" si="5"/>
        <v>ABERTO</v>
      </c>
      <c r="Y84" s="48"/>
      <c r="Z84" s="51"/>
      <c r="AA84" s="1">
        <f>IF(Tabela1[[#This Row],[CHAMADO]]="ABERTO",Tabela1[[#This Row],[procx status]],"")</f>
        <v>0</v>
      </c>
      <c r="AE84" s="1" t="s">
        <v>4177</v>
      </c>
      <c r="AF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84" s="116"/>
      <c r="AJ84" s="117"/>
      <c r="AK84" s="116">
        <f>IF(Tabela1[[#This Row],[procx ticket]]="",Tabela1[[#This Row],[Data criação ticket]],Tabela1[[#This Row],[procx ticket]])</f>
        <v>0</v>
      </c>
      <c r="AL84" s="116"/>
      <c r="AM84" s="53">
        <v>46013</v>
      </c>
      <c r="AN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84" s="62"/>
      <c r="AP84" s="62"/>
      <c r="AQ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15146058034316,13HENRIQUELOJAS NOVASAlvo K - UtilitiesALVO - K [proc ener]</v>
      </c>
      <c r="AR84" s="62" t="e">
        <v>#N/A</v>
      </c>
    </row>
    <row r="85" spans="1:44" ht="14.5" hidden="1">
      <c r="A85" s="1">
        <f t="shared" si="4"/>
        <v>2000</v>
      </c>
      <c r="B85" s="1">
        <v>7045</v>
      </c>
      <c r="C85" s="1" t="str">
        <f>_xlfn.XLOOKUP(Tabela1[[#This Row],[FILIAL]],'CNPJ BASE jan25'!A:A,'CNPJ BASE jan25'!B:B)</f>
        <v>SLU36-JoaPesso-MA-EF</v>
      </c>
      <c r="D85" s="1" t="str">
        <f>_xlfn.XLOOKUP(Tabela1[[#This Row],[FILIAL]],'CNPJ BASE jan25'!A:A,'CNPJ BASE jan25'!C:C)</f>
        <v>04.899.316/0045-39</v>
      </c>
      <c r="E85" s="1" t="s">
        <v>76</v>
      </c>
      <c r="F85" s="1" t="s">
        <v>51</v>
      </c>
      <c r="G85" s="1" t="s">
        <v>84</v>
      </c>
      <c r="H85" s="1">
        <v>10247</v>
      </c>
      <c r="I85" s="1" t="s">
        <v>116</v>
      </c>
      <c r="K85" s="1" t="s">
        <v>27</v>
      </c>
      <c r="M85" s="1">
        <v>606029</v>
      </c>
      <c r="N85" s="1">
        <v>10023442</v>
      </c>
      <c r="O85" s="1" t="s">
        <v>4163</v>
      </c>
      <c r="P85" s="47">
        <v>70000</v>
      </c>
      <c r="R85" s="47">
        <f>IF(Tabela1[[#This Row],[VALOR A PAGAR]]&gt;1,Tabela1[[#This Row],[VALOR A PAGAR]],Tabela1[[#This Row],[VALOR RC]])</f>
        <v>70000</v>
      </c>
      <c r="S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" s="160">
        <v>4501026624</v>
      </c>
      <c r="U85" s="54" t="str">
        <f>F85 &amp; " " &amp; " " &amp; B85 &amp; " - " &amp; I85 &amp; " - " &amp; "N°" &amp; H85 &amp; " - " &amp; Tabela1[[#This Row],[Coluna1]]</f>
        <v>VIRADA DE BANDEIRA  7045 - TCF - N°10247 - ajustado, aguardando retorno csc</v>
      </c>
      <c r="V85" s="85">
        <v>2984966</v>
      </c>
      <c r="W85" s="89" t="s">
        <v>4176</v>
      </c>
      <c r="X85" s="1" t="str">
        <f t="shared" si="5"/>
        <v>ABERTO</v>
      </c>
      <c r="Y85" s="48"/>
      <c r="Z85" s="51"/>
      <c r="AA85" s="1">
        <f>IF(Tabela1[[#This Row],[CHAMADO]]="ABERTO",Tabela1[[#This Row],[procx status]],"")</f>
        <v>0</v>
      </c>
      <c r="AE85" s="1" t="s">
        <v>4177</v>
      </c>
      <c r="AF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85" s="116"/>
      <c r="AJ85" s="117"/>
      <c r="AK85" s="116">
        <f>IF(Tabela1[[#This Row],[procx ticket]]="",Tabela1[[#This Row],[Data criação ticket]],Tabela1[[#This Row],[procx ticket]])</f>
        <v>0</v>
      </c>
      <c r="AL85" s="116"/>
      <c r="AM85" s="53">
        <v>45967</v>
      </c>
      <c r="AN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(48 dias)</v>
      </c>
      <c r="AO85" s="62" t="s">
        <v>5919</v>
      </c>
      <c r="AP85" s="62" t="s">
        <v>6040</v>
      </c>
      <c r="AQ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704560602970000HENRIQUEVIRADA DE BANDEIRACOMUNICAÇÃO VISUALTCF</v>
      </c>
      <c r="AR85" s="1" t="s">
        <v>4649</v>
      </c>
    </row>
    <row r="86" spans="1:44" ht="16" hidden="1">
      <c r="A86" s="1">
        <f t="shared" si="4"/>
        <v>1000</v>
      </c>
      <c r="B86" s="1">
        <v>1513</v>
      </c>
      <c r="C86" s="1" t="s">
        <v>4096</v>
      </c>
      <c r="D86" s="1" t="s">
        <v>397</v>
      </c>
      <c r="E86" s="1" t="s">
        <v>76</v>
      </c>
      <c r="F86" s="1" t="s">
        <v>23</v>
      </c>
      <c r="G86" s="1" t="s">
        <v>4194</v>
      </c>
      <c r="H86" s="1">
        <v>6360</v>
      </c>
      <c r="I86" s="1" t="s">
        <v>4240</v>
      </c>
      <c r="M86" s="1">
        <v>605789</v>
      </c>
      <c r="N86" s="1">
        <v>10023198</v>
      </c>
      <c r="O86" s="1" t="s">
        <v>4163</v>
      </c>
      <c r="P86" s="47">
        <v>4316.13</v>
      </c>
      <c r="R86" s="47">
        <f>IF(Tabela1[[#This Row],[VALOR A PAGAR]]&gt;1,Tabela1[[#This Row],[VALOR A PAGAR]],Tabela1[[#This Row],[VALOR RC]])</f>
        <v>4316.13</v>
      </c>
      <c r="S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" s="1">
        <v>4500956511</v>
      </c>
      <c r="U86" s="54" t="str">
        <f>F86 &amp; " " &amp; " " &amp; B86 &amp; " - " &amp; I86 &amp; " - " &amp; "N°" &amp; H86 &amp; " - " &amp; Tabela1[[#This Row],[Coluna1]]</f>
        <v xml:space="preserve">LOJAS NOVAS  1513 - ALVO - K [proc ener] - N°6360 - </v>
      </c>
      <c r="V86" s="85">
        <v>3284967</v>
      </c>
      <c r="W86" s="64" t="s">
        <v>4176</v>
      </c>
      <c r="X86" s="1" t="str">
        <f t="shared" si="5"/>
        <v>ABERTO</v>
      </c>
      <c r="Y86" s="48"/>
      <c r="Z86" s="51"/>
      <c r="AA86" s="1">
        <f>IF(Tabela1[[#This Row],[CHAMADO]]="ABERTO",Tabela1[[#This Row],[procx status]],"")</f>
        <v>0</v>
      </c>
      <c r="AC86" s="49">
        <v>46013</v>
      </c>
      <c r="AD86" s="125">
        <v>5106082399</v>
      </c>
      <c r="AE86" s="1" t="s">
        <v>4177</v>
      </c>
      <c r="AF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86" s="116"/>
      <c r="AJ86" s="117"/>
      <c r="AK86" s="116">
        <f>IF(Tabela1[[#This Row],[procx ticket]]="",Tabela1[[#This Row],[Data criação ticket]],Tabela1[[#This Row],[procx ticket]])</f>
        <v>0</v>
      </c>
      <c r="AL86" s="116"/>
      <c r="AM86" s="53">
        <v>46000</v>
      </c>
      <c r="AN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6" s="62"/>
      <c r="AP86" s="62"/>
      <c r="AQ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15136057894316,13HENRIQUELOJAS NOVASAlvo K - UtilitiesALVO - K [proc ener]</v>
      </c>
      <c r="AR86" s="62" t="e">
        <v>#N/A</v>
      </c>
    </row>
    <row r="87" spans="1:44" ht="17.149999999999999" hidden="1" customHeight="1">
      <c r="A87" s="1">
        <f t="shared" si="4"/>
        <v>1000</v>
      </c>
      <c r="B87" s="1">
        <v>1369</v>
      </c>
      <c r="C87" s="1" t="s">
        <v>218</v>
      </c>
      <c r="D87" s="1" t="s">
        <v>219</v>
      </c>
      <c r="E87" s="1" t="s">
        <v>55</v>
      </c>
      <c r="F87" s="1" t="s">
        <v>23</v>
      </c>
      <c r="G87" s="1" t="s">
        <v>4194</v>
      </c>
      <c r="H87" s="1">
        <v>6150</v>
      </c>
      <c r="I87" s="1" t="s">
        <v>4218</v>
      </c>
      <c r="M87" s="1">
        <v>603049</v>
      </c>
      <c r="N87" s="1">
        <v>10022973</v>
      </c>
      <c r="O87" s="1" t="s">
        <v>4163</v>
      </c>
      <c r="P87" s="47">
        <v>11126.25</v>
      </c>
      <c r="R87" s="47">
        <f>IF(Tabela1[[#This Row],[VALOR A PAGAR]]&gt;1,Tabela1[[#This Row],[VALOR A PAGAR]],Tabela1[[#This Row],[VALOR RC]])</f>
        <v>11126.25</v>
      </c>
      <c r="S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" s="1">
        <v>4500937153</v>
      </c>
      <c r="U87" s="54" t="str">
        <f>F87 &amp; " " &amp; " " &amp; B87 &amp; " - " &amp; I87 &amp; " - " &amp; "N°" &amp; H87 &amp; " - " &amp; Tabela1[[#This Row],[Coluna1]]</f>
        <v xml:space="preserve">LOJAS NOVAS  1369 - ALVO - K [exec ener] - N°6150 - </v>
      </c>
      <c r="V87" s="85">
        <v>2612747</v>
      </c>
      <c r="W87" s="64" t="s">
        <v>4220</v>
      </c>
      <c r="X87" s="1" t="str">
        <f t="shared" si="5"/>
        <v>ABERTO</v>
      </c>
      <c r="Y87" s="48"/>
      <c r="Z87" s="51"/>
      <c r="AA87" s="1">
        <f>IF(Tabela1[[#This Row],[CHAMADO]]="ABERTO",Tabela1[[#This Row],[procx status]],"")</f>
        <v>0</v>
      </c>
      <c r="AC87" s="49">
        <v>45931</v>
      </c>
      <c r="AD87" s="55">
        <v>5106021860</v>
      </c>
      <c r="AE87" s="1" t="str">
        <f>IF(Tabela1[[#This Row],[Status Result1]]="Aguardando autorização pgto", "sim","")</f>
        <v/>
      </c>
      <c r="AF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87" s="12"/>
      <c r="AJ87" s="53"/>
      <c r="AK87" s="12">
        <f>IF(Tabela1[[#This Row],[procx ticket]]="",Tabela1[[#This Row],[Data criação ticket]],Tabela1[[#This Row],[procx ticket]])</f>
        <v>0</v>
      </c>
      <c r="AM87" s="53" t="e">
        <v>#N/A</v>
      </c>
      <c r="AN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" s="62"/>
      <c r="AP87" s="62"/>
      <c r="AQ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136960304911126,25JORDANALOJAS NOVASAlvo K - UtilitiesALVO - K [exec ener]</v>
      </c>
      <c r="AR87" s="62" t="e">
        <v>#N/A</v>
      </c>
    </row>
    <row r="88" spans="1:44" ht="17.149999999999999" hidden="1" customHeight="1">
      <c r="A88" s="1">
        <f t="shared" si="4"/>
        <v>1000</v>
      </c>
      <c r="B88" s="1">
        <v>1483</v>
      </c>
      <c r="C88" s="51" t="s">
        <v>28</v>
      </c>
      <c r="D88" s="51" t="s">
        <v>29</v>
      </c>
      <c r="E88" s="51" t="s">
        <v>30</v>
      </c>
      <c r="F88" s="51" t="s">
        <v>23</v>
      </c>
      <c r="G88" s="93" t="s">
        <v>4194</v>
      </c>
      <c r="H88" s="51">
        <v>5429</v>
      </c>
      <c r="I88" s="1" t="s">
        <v>4231</v>
      </c>
      <c r="K88" s="51"/>
      <c r="L88" s="51">
        <v>70259</v>
      </c>
      <c r="M88" s="51">
        <v>603320</v>
      </c>
      <c r="N88" s="51">
        <v>10020171</v>
      </c>
      <c r="O88" s="51"/>
      <c r="P88" s="46">
        <v>1800</v>
      </c>
      <c r="Q88" s="46"/>
      <c r="R88" s="46">
        <f>IF(Tabela1[[#This Row],[VALOR A PAGAR]]&gt;1,Tabela1[[#This Row],[VALOR A PAGAR]],Tabela1[[#This Row],[VALOR RC]])</f>
        <v>1800</v>
      </c>
      <c r="S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" s="51">
        <v>4500775047</v>
      </c>
      <c r="U88" s="54" t="str">
        <f>F88 &amp; " " &amp; " " &amp; B88 &amp; " - " &amp; I88 &amp; " - " &amp; "N°" &amp; H88 &amp; " - " &amp; Tabela1[[#This Row],[Coluna1]]</f>
        <v xml:space="preserve">LOJAS NOVAS  1483 - ALVO - K [proc agua] - N°5429 - </v>
      </c>
      <c r="V88" s="85">
        <v>882437</v>
      </c>
      <c r="W88" s="51"/>
      <c r="X88" s="1" t="str">
        <f t="shared" si="5"/>
        <v>ABERTO</v>
      </c>
      <c r="Y88" s="51" t="s">
        <v>4159</v>
      </c>
      <c r="Z88" s="51" t="s">
        <v>4159</v>
      </c>
      <c r="AA88" s="51" t="str">
        <f>IF(Tabela1[[#This Row],[CHAMADO]]="ABERTO",Tabela1[[#This Row],[procx status]],"")</f>
        <v>Closed</v>
      </c>
      <c r="AB88" s="51" t="str">
        <f>IFERROR(IF(OR(Y88="Solved",Y88="Closed"),"OK","OUTRO"),"")</f>
        <v>OK</v>
      </c>
      <c r="AC88" s="52">
        <v>45659</v>
      </c>
      <c r="AD88" s="55">
        <v>5105832618</v>
      </c>
      <c r="AE88" s="51" t="str">
        <f>IF(Tabela1[[#This Row],[Status Result1]]="Aguardando autorização pgto", "sim","")</f>
        <v/>
      </c>
      <c r="AF8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88" s="53">
        <v>45643</v>
      </c>
      <c r="AI88" s="53" t="s">
        <v>4232</v>
      </c>
      <c r="AJ88" s="53" t="s">
        <v>4232</v>
      </c>
      <c r="AK88" s="53" t="str">
        <f>IF(Tabela1[[#This Row],[procx ticket]]="",Tabela1[[#This Row],[Data criação ticket]],Tabela1[[#This Row],[procx ticket]])</f>
        <v>2024-12-23</v>
      </c>
      <c r="AL88" s="53">
        <v>45645</v>
      </c>
      <c r="AM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" s="62"/>
      <c r="AP88" s="62"/>
      <c r="AQ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14836033201800ANDRELOJAS NOVASAlvo K - UtilitiesALVO - K [proc agua]</v>
      </c>
      <c r="AR88" s="62" t="e">
        <v>#N/A</v>
      </c>
    </row>
    <row r="89" spans="1:44" ht="17.149999999999999" hidden="1" customHeight="1">
      <c r="A89" s="1">
        <f t="shared" si="4"/>
        <v>1000</v>
      </c>
      <c r="B89" s="1">
        <v>1483</v>
      </c>
      <c r="C89" s="51" t="s">
        <v>28</v>
      </c>
      <c r="D89" s="51" t="s">
        <v>29</v>
      </c>
      <c r="E89" s="51" t="s">
        <v>30</v>
      </c>
      <c r="F89" s="51" t="s">
        <v>23</v>
      </c>
      <c r="G89" s="93" t="s">
        <v>4194</v>
      </c>
      <c r="H89" s="51">
        <v>5430</v>
      </c>
      <c r="I89" s="1" t="s">
        <v>4240</v>
      </c>
      <c r="K89" s="51"/>
      <c r="L89" s="51">
        <v>70259</v>
      </c>
      <c r="M89" s="51">
        <v>603320</v>
      </c>
      <c r="N89" s="51">
        <v>10020171</v>
      </c>
      <c r="O89" s="51"/>
      <c r="P89" s="46">
        <v>4015</v>
      </c>
      <c r="Q89" s="46"/>
      <c r="R89" s="46">
        <f>IF(Tabela1[[#This Row],[VALOR A PAGAR]]&gt;1,Tabela1[[#This Row],[VALOR A PAGAR]],Tabela1[[#This Row],[VALOR RC]])</f>
        <v>4015</v>
      </c>
      <c r="S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" s="51">
        <v>4500775047</v>
      </c>
      <c r="U89" s="54" t="str">
        <f>F89 &amp; " " &amp; " " &amp; B89 &amp; " - " &amp; I89 &amp; " - " &amp; "N°" &amp; H89 &amp; " - " &amp; Tabela1[[#This Row],[Coluna1]]</f>
        <v xml:space="preserve">LOJAS NOVAS  1483 - ALVO - K [proc ener] - N°5430 - </v>
      </c>
      <c r="V89" s="85">
        <v>882447</v>
      </c>
      <c r="W89" s="51"/>
      <c r="X89" s="1" t="str">
        <f t="shared" si="5"/>
        <v>ABERTO</v>
      </c>
      <c r="Y89" s="51" t="s">
        <v>4159</v>
      </c>
      <c r="Z89" s="51" t="s">
        <v>4159</v>
      </c>
      <c r="AA89" s="51" t="str">
        <f>IF(Tabela1[[#This Row],[CHAMADO]]="ABERTO",Tabela1[[#This Row],[procx status]],"")</f>
        <v>Closed</v>
      </c>
      <c r="AB89" s="51" t="str">
        <f>IFERROR(IF(OR(Y89="Solved",Y89="Closed"),"OK","OUTRO"),"")</f>
        <v>OK</v>
      </c>
      <c r="AC89" s="52">
        <v>45659</v>
      </c>
      <c r="AD89" s="55">
        <v>5105833484</v>
      </c>
      <c r="AE89" s="51" t="str">
        <f>IF(Tabela1[[#This Row],[Status Result1]]="Aguardando autorização pgto", "sim","")</f>
        <v/>
      </c>
      <c r="AF8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89" s="53">
        <v>45643</v>
      </c>
      <c r="AI89" s="53" t="s">
        <v>4232</v>
      </c>
      <c r="AJ89" s="53" t="s">
        <v>4232</v>
      </c>
      <c r="AK89" s="53" t="str">
        <f>IF(Tabela1[[#This Row],[procx ticket]]="",Tabela1[[#This Row],[Data criação ticket]],Tabela1[[#This Row],[procx ticket]])</f>
        <v>2024-12-23</v>
      </c>
      <c r="AL89" s="53">
        <v>45645</v>
      </c>
      <c r="AM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" s="62"/>
      <c r="AP89" s="62"/>
      <c r="AQ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14836033204015ANDRELOJAS NOVASAlvo K - UtilitiesALVO - K [proc ener]</v>
      </c>
      <c r="AR89" s="62" t="e">
        <v>#N/A</v>
      </c>
    </row>
    <row r="90" spans="1:44" ht="17.149999999999999" hidden="1" customHeight="1">
      <c r="A90" s="1">
        <f t="shared" si="4"/>
        <v>1000</v>
      </c>
      <c r="B90" s="1">
        <v>1488</v>
      </c>
      <c r="C90" s="1" t="s">
        <v>4077</v>
      </c>
      <c r="D90" s="1" t="s">
        <v>4207</v>
      </c>
      <c r="E90" s="1" t="s">
        <v>30</v>
      </c>
      <c r="F90" s="1" t="s">
        <v>23</v>
      </c>
      <c r="G90" s="1" t="s">
        <v>4194</v>
      </c>
      <c r="H90" s="1">
        <v>6144</v>
      </c>
      <c r="I90" s="1" t="s">
        <v>4218</v>
      </c>
      <c r="M90" s="1">
        <v>604006</v>
      </c>
      <c r="N90" s="1">
        <v>10023196</v>
      </c>
      <c r="O90" s="1" t="s">
        <v>4163</v>
      </c>
      <c r="P90" s="47">
        <v>11126.25</v>
      </c>
      <c r="R90" s="47">
        <f>IF(Tabela1[[#This Row],[VALOR A PAGAR]]&gt;1,Tabela1[[#This Row],[VALOR A PAGAR]],Tabela1[[#This Row],[VALOR RC]])</f>
        <v>11126.25</v>
      </c>
      <c r="S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" s="1">
        <v>4500956463</v>
      </c>
      <c r="U90" s="54" t="str">
        <f>F90 &amp; " " &amp; " " &amp; B90 &amp; " - " &amp; I90 &amp; " - " &amp; "N°" &amp; H90 &amp; " - " &amp; Tabela1[[#This Row],[Coluna1]]</f>
        <v xml:space="preserve">LOJAS NOVAS  1488 - ALVO - K [exec ener] - N°6144 - </v>
      </c>
      <c r="V90" s="85">
        <v>2612747</v>
      </c>
      <c r="W90" s="64" t="s">
        <v>4220</v>
      </c>
      <c r="X90" s="1" t="str">
        <f t="shared" si="5"/>
        <v>ABERTO</v>
      </c>
      <c r="Y90" s="48"/>
      <c r="Z90" s="51"/>
      <c r="AA90" s="1">
        <f>IF(Tabela1[[#This Row],[CHAMADO]]="ABERTO",Tabela1[[#This Row],[procx status]],"")</f>
        <v>0</v>
      </c>
      <c r="AC90" s="49">
        <v>45933</v>
      </c>
      <c r="AE90" s="1" t="str">
        <f>IF(Tabela1[[#This Row],[Status Result1]]="Aguardando autorização pgto", "sim","")</f>
        <v/>
      </c>
      <c r="AF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90" s="116"/>
      <c r="AJ90" s="117"/>
      <c r="AK90" s="116">
        <f>IF(Tabela1[[#This Row],[procx ticket]]="",Tabela1[[#This Row],[Data criação ticket]],Tabela1[[#This Row],[procx ticket]])</f>
        <v>0</v>
      </c>
      <c r="AL90" s="116"/>
      <c r="AM90" s="53" t="e">
        <v>#N/A</v>
      </c>
      <c r="AN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" s="62"/>
      <c r="AP90" s="62"/>
      <c r="AQ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148860400611126,25ANDRELOJAS NOVASAlvo K - UtilitiesALVO - K [exec ener]</v>
      </c>
      <c r="AR90" s="62" t="e">
        <v>#N/A</v>
      </c>
    </row>
    <row r="91" spans="1:44" ht="14.5" hidden="1">
      <c r="A91" s="1">
        <f t="shared" ref="A91:A117" si="6">IF(B91&lt;7000,1000,2000)</f>
        <v>1000</v>
      </c>
      <c r="B91" s="1">
        <v>1498</v>
      </c>
      <c r="C91" s="1" t="s">
        <v>226</v>
      </c>
      <c r="D91" s="1" t="s">
        <v>227</v>
      </c>
      <c r="E91" s="1" t="s">
        <v>76</v>
      </c>
      <c r="F91" s="1" t="s">
        <v>23</v>
      </c>
      <c r="G91" s="1" t="s">
        <v>4194</v>
      </c>
      <c r="H91" s="1">
        <v>6145</v>
      </c>
      <c r="I91" s="1" t="s">
        <v>4218</v>
      </c>
      <c r="M91" s="1">
        <v>603464</v>
      </c>
      <c r="N91" s="1">
        <v>10023200</v>
      </c>
      <c r="O91" s="1" t="s">
        <v>4163</v>
      </c>
      <c r="P91" s="47">
        <v>11126.25</v>
      </c>
      <c r="R91" s="47">
        <f>IF(Tabela1[[#This Row],[VALOR A PAGAR]]&gt;1,Tabela1[[#This Row],[VALOR A PAGAR]],Tabela1[[#This Row],[VALOR RC]])</f>
        <v>11126.25</v>
      </c>
      <c r="S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" s="1">
        <v>4500956520</v>
      </c>
      <c r="U91" s="54" t="str">
        <f>F91 &amp; " " &amp; " " &amp; B91 &amp; " - " &amp; I91 &amp; " - " &amp; "N°" &amp; H91 &amp; " - " &amp; Tabela1[[#This Row],[Coluna1]]</f>
        <v xml:space="preserve">LOJAS NOVAS  1498 - ALVO - K [exec ener] - N°6145 - </v>
      </c>
      <c r="V91" s="85">
        <v>2612747</v>
      </c>
      <c r="W91" s="64" t="s">
        <v>4220</v>
      </c>
      <c r="X91" s="1" t="str">
        <f t="shared" si="5"/>
        <v>ABERTO</v>
      </c>
      <c r="Y91" s="48"/>
      <c r="Z91" s="51"/>
      <c r="AA91" s="1">
        <f>IF(Tabela1[[#This Row],[CHAMADO]]="ABERTO",Tabela1[[#This Row],[procx status]],"")</f>
        <v>0</v>
      </c>
      <c r="AC91" s="49">
        <v>45933</v>
      </c>
      <c r="AE91" s="1" t="str">
        <f>IF(Tabela1[[#This Row],[Status Result1]]="Aguardando autorização pgto", "sim","")</f>
        <v/>
      </c>
      <c r="AF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91" s="116"/>
      <c r="AJ91" s="117"/>
      <c r="AK91" s="116">
        <f>IF(Tabela1[[#This Row],[procx ticket]]="",Tabela1[[#This Row],[Data criação ticket]],Tabela1[[#This Row],[procx ticket]])</f>
        <v>0</v>
      </c>
      <c r="AL91" s="116"/>
      <c r="AM91" s="53" t="e">
        <v>#N/A</v>
      </c>
      <c r="AN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" s="62"/>
      <c r="AP91" s="62"/>
      <c r="AQ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149860346411126,25HENRIQUELOJAS NOVASAlvo K - UtilitiesALVO - K [exec ener]</v>
      </c>
      <c r="AR91" s="62" t="e">
        <v>#N/A</v>
      </c>
    </row>
    <row r="92" spans="1:44" ht="14.5" hidden="1">
      <c r="A92" s="1">
        <f t="shared" si="6"/>
        <v>1000</v>
      </c>
      <c r="B92" s="1">
        <v>1439</v>
      </c>
      <c r="C92" s="1" t="s">
        <v>222</v>
      </c>
      <c r="D92" s="1" t="s">
        <v>224</v>
      </c>
      <c r="E92" s="1" t="s">
        <v>76</v>
      </c>
      <c r="F92" s="1" t="s">
        <v>23</v>
      </c>
      <c r="G92" s="1" t="s">
        <v>4194</v>
      </c>
      <c r="H92" s="1">
        <v>6147</v>
      </c>
      <c r="I92" s="1" t="s">
        <v>4218</v>
      </c>
      <c r="M92" s="86">
        <v>603440</v>
      </c>
      <c r="N92" s="1">
        <v>10023201</v>
      </c>
      <c r="O92" s="1" t="s">
        <v>4163</v>
      </c>
      <c r="P92" s="47">
        <v>13652.5</v>
      </c>
      <c r="R92" s="47">
        <f>IF(Tabela1[[#This Row],[VALOR A PAGAR]]&gt;1,Tabela1[[#This Row],[VALOR A PAGAR]],Tabela1[[#This Row],[VALOR RC]])</f>
        <v>13652.5</v>
      </c>
      <c r="S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" s="1">
        <v>4500956523</v>
      </c>
      <c r="U92" s="54" t="str">
        <f>F92 &amp; " " &amp; " " &amp; B92 &amp; " - " &amp; I92 &amp; " - " &amp; "N°" &amp; H92 &amp; " - " &amp; Tabela1[[#This Row],[Coluna1]]</f>
        <v xml:space="preserve">LOJAS NOVAS  1439 - ALVO - K [exec ener] - N°6147 - </v>
      </c>
      <c r="V92" s="85">
        <v>2612747</v>
      </c>
      <c r="W92" s="64" t="s">
        <v>4220</v>
      </c>
      <c r="X92" s="1" t="str">
        <f t="shared" si="5"/>
        <v>ABERTO</v>
      </c>
      <c r="Y92" s="48"/>
      <c r="Z92" s="51"/>
      <c r="AA92" s="1">
        <f>IF(Tabela1[[#This Row],[CHAMADO]]="ABERTO",Tabela1[[#This Row],[procx status]],"")</f>
        <v>0</v>
      </c>
      <c r="AC92" s="49">
        <v>45933</v>
      </c>
      <c r="AE92" s="1" t="str">
        <f>IF(Tabela1[[#This Row],[Status Result1]]="Aguardando autorização pgto", "sim","")</f>
        <v/>
      </c>
      <c r="AF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92" s="116"/>
      <c r="AJ92" s="117"/>
      <c r="AK92" s="116">
        <f>IF(Tabela1[[#This Row],[procx ticket]]="",Tabela1[[#This Row],[Data criação ticket]],Tabela1[[#This Row],[procx ticket]])</f>
        <v>0</v>
      </c>
      <c r="AL92" s="116"/>
      <c r="AM92" s="53" t="e">
        <v>#N/A</v>
      </c>
      <c r="AN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" s="62"/>
      <c r="AP92" s="62"/>
      <c r="AQ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143960344013652,5HENRIQUELOJAS NOVASAlvo K - UtilitiesALVO - K [exec ener]</v>
      </c>
      <c r="AR92" s="62" t="e">
        <v>#N/A</v>
      </c>
    </row>
    <row r="93" spans="1:44" ht="14.5" hidden="1">
      <c r="A93" s="1">
        <f t="shared" si="6"/>
        <v>1000</v>
      </c>
      <c r="B93" s="1">
        <v>1455</v>
      </c>
      <c r="C93" s="1" t="s">
        <v>36</v>
      </c>
      <c r="D93" s="1" t="s">
        <v>37</v>
      </c>
      <c r="E93" s="1" t="s">
        <v>55</v>
      </c>
      <c r="F93" s="1" t="s">
        <v>23</v>
      </c>
      <c r="G93" s="93" t="s">
        <v>4194</v>
      </c>
      <c r="H93" s="1">
        <v>5451</v>
      </c>
      <c r="I93" s="1" t="s">
        <v>4257</v>
      </c>
      <c r="L93" s="51">
        <v>70259</v>
      </c>
      <c r="M93" s="1">
        <v>603908</v>
      </c>
      <c r="N93" s="1">
        <v>10020238</v>
      </c>
      <c r="P93" s="47">
        <v>18800</v>
      </c>
      <c r="Q93" s="47">
        <v>18800</v>
      </c>
      <c r="R93" s="47">
        <f>IF(Tabela1[[#This Row],[VALOR A PAGAR]]&gt;1,Tabela1[[#This Row],[VALOR A PAGAR]],Tabela1[[#This Row],[VALOR RC]])</f>
        <v>18800</v>
      </c>
      <c r="S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" s="1">
        <v>4500803934</v>
      </c>
      <c r="U93" s="54" t="str">
        <f>F93 &amp; " " &amp; " " &amp; B93 &amp; " - " &amp; I93 &amp; " - " &amp; "N°" &amp; H93 &amp; " - " &amp; Tabela1[[#This Row],[Coluna1]]</f>
        <v xml:space="preserve">LOJAS NOVAS  1455 - ALVO-K PADRAO ENERGIA - N°5451 - </v>
      </c>
      <c r="V93" s="85">
        <v>1085788</v>
      </c>
      <c r="X93" s="1" t="str">
        <f t="shared" si="5"/>
        <v>ABERTO</v>
      </c>
      <c r="Y93" s="48" t="s">
        <v>4159</v>
      </c>
      <c r="Z93" s="51" t="s">
        <v>4159</v>
      </c>
      <c r="AA93" s="51" t="str">
        <f>IF(Tabela1[[#This Row],[CHAMADO]]="ABERTO",Tabela1[[#This Row],[procx status]],"")</f>
        <v>Closed</v>
      </c>
      <c r="AC93" s="49">
        <v>45692</v>
      </c>
      <c r="AD93" s="55">
        <v>5105860859</v>
      </c>
      <c r="AE93" s="1" t="str">
        <f>IF(Tabela1[[#This Row],[Status Result1]]="Aguardando autorização pgto", "sim","")</f>
        <v/>
      </c>
      <c r="AF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04/02/2025</v>
      </c>
      <c r="AG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04/02/2025</v>
      </c>
      <c r="AH93" s="12">
        <v>45684</v>
      </c>
      <c r="AI93" s="12" t="s">
        <v>4258</v>
      </c>
      <c r="AJ93" s="53" t="s">
        <v>4258</v>
      </c>
      <c r="AK93" s="12" t="str">
        <f>IF(Tabela1[[#This Row],[procx ticket]]="",Tabela1[[#This Row],[Data criação ticket]],Tabela1[[#This Row],[procx ticket]])</f>
        <v>2025-01-28</v>
      </c>
      <c r="AL93" s="53">
        <v>45653</v>
      </c>
      <c r="AM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28/01/2025</v>
      </c>
      <c r="AN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" s="62"/>
      <c r="AP93" s="62"/>
      <c r="AQ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145560390818800JORDANALOJAS NOVASAlvo K - UtilitiesALVO-K PADRAO ENERGIA</v>
      </c>
      <c r="AR93" s="62" t="e">
        <v>#N/A</v>
      </c>
    </row>
    <row r="94" spans="1:44" ht="14.5" hidden="1">
      <c r="A94" s="1">
        <f t="shared" si="6"/>
        <v>1000</v>
      </c>
      <c r="B94" s="1">
        <v>1475</v>
      </c>
      <c r="C94" s="1" t="s">
        <v>256</v>
      </c>
      <c r="D94" s="1" t="s">
        <v>257</v>
      </c>
      <c r="E94" s="1" t="s">
        <v>30</v>
      </c>
      <c r="F94" s="1" t="s">
        <v>23</v>
      </c>
      <c r="G94" s="1" t="s">
        <v>4194</v>
      </c>
      <c r="H94" s="1">
        <v>5933</v>
      </c>
      <c r="I94" s="1" t="s">
        <v>4202</v>
      </c>
      <c r="M94" s="1">
        <v>604002</v>
      </c>
      <c r="N94" s="1">
        <v>10022707</v>
      </c>
      <c r="O94" s="1" t="s">
        <v>4163</v>
      </c>
      <c r="P94" s="47">
        <v>2150</v>
      </c>
      <c r="R94" s="47">
        <f>IF(Tabela1[[#This Row],[VALOR A PAGAR]]&gt;1,Tabela1[[#This Row],[VALOR A PAGAR]],Tabela1[[#This Row],[VALOR RC]])</f>
        <v>2150</v>
      </c>
      <c r="S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" s="1">
        <v>4500924043</v>
      </c>
      <c r="U94" s="54" t="str">
        <f>F94 &amp; " " &amp; " " &amp; B94 &amp; " - " &amp; I94 &amp; " - " &amp; "N°" &amp; H94 &amp; " - " &amp; Tabela1[[#This Row],[Coluna1]]</f>
        <v xml:space="preserve">LOJAS NOVAS  1475 - ALVO - K [exec agua] - N°5933 - </v>
      </c>
      <c r="V94" s="85">
        <v>2252612</v>
      </c>
      <c r="W94" s="64" t="s">
        <v>4209</v>
      </c>
      <c r="X94" s="1" t="str">
        <f t="shared" si="5"/>
        <v>ABERTO</v>
      </c>
      <c r="Y94" s="48"/>
      <c r="Z94" s="51"/>
      <c r="AA94" s="1">
        <f>IF(Tabela1[[#This Row],[CHAMADO]]="ABERTO",Tabela1[[#This Row],[procx status]],"")</f>
        <v>0</v>
      </c>
      <c r="AC94" s="49">
        <v>45874</v>
      </c>
      <c r="AE94" s="1" t="str">
        <f>IF(Tabela1[[#This Row],[Status Result1]]="Aguardando autorização pgto", "sim","")</f>
        <v/>
      </c>
      <c r="AF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4" s="12"/>
      <c r="AJ94" s="53"/>
      <c r="AK94" s="12">
        <f>IF(Tabela1[[#This Row],[procx ticket]]="",Tabela1[[#This Row],[Data criação ticket]],Tabela1[[#This Row],[procx ticket]])</f>
        <v>0</v>
      </c>
      <c r="AM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" s="62"/>
      <c r="AP94" s="62"/>
      <c r="AQ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14756040022150ANDRELOJAS NOVASAlvo K - UtilitiesALVO - K [exec agua]</v>
      </c>
      <c r="AR94" s="62" t="e">
        <v>#N/A</v>
      </c>
    </row>
    <row r="95" spans="1:44" ht="14.5" hidden="1">
      <c r="A95" s="1">
        <f t="shared" si="6"/>
        <v>1000</v>
      </c>
      <c r="B95" s="1">
        <v>1369</v>
      </c>
      <c r="C95" s="1" t="s">
        <v>218</v>
      </c>
      <c r="D95" s="1" t="s">
        <v>219</v>
      </c>
      <c r="E95" s="1" t="s">
        <v>55</v>
      </c>
      <c r="F95" s="1" t="s">
        <v>23</v>
      </c>
      <c r="G95" s="93" t="s">
        <v>4194</v>
      </c>
      <c r="H95" s="1">
        <v>5935</v>
      </c>
      <c r="I95" s="1" t="s">
        <v>4231</v>
      </c>
      <c r="M95" s="1">
        <v>603049</v>
      </c>
      <c r="N95" s="1">
        <v>10021571</v>
      </c>
      <c r="O95" s="1" t="s">
        <v>4163</v>
      </c>
      <c r="P95" s="47">
        <v>1935</v>
      </c>
      <c r="R95" s="47">
        <f>IF(Tabela1[[#This Row],[VALOR A PAGAR]]&gt;1,Tabela1[[#This Row],[VALOR A PAGAR]],Tabela1[[#This Row],[VALOR RC]])</f>
        <v>1935</v>
      </c>
      <c r="S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" s="1">
        <v>4500865213</v>
      </c>
      <c r="U95" s="54" t="str">
        <f>F95 &amp; " " &amp; " " &amp; B95 &amp; " - " &amp; I95 &amp; " - " &amp; "N°" &amp; H95 &amp; " - " &amp; Tabela1[[#This Row],[Coluna1]]</f>
        <v xml:space="preserve">LOJAS NOVAS  1369 - ALVO - K [proc agua] - N°5935 - </v>
      </c>
      <c r="V95" s="85">
        <v>2252612</v>
      </c>
      <c r="W95" s="64" t="s">
        <v>4209</v>
      </c>
      <c r="X95" s="1" t="str">
        <f t="shared" si="5"/>
        <v>ABERTO</v>
      </c>
      <c r="Y95" s="48"/>
      <c r="Z95" s="51">
        <v>0</v>
      </c>
      <c r="AA95" s="1">
        <f>IF(Tabela1[[#This Row],[CHAMADO]]="ABERTO",Tabela1[[#This Row],[procx status]],"")</f>
        <v>0</v>
      </c>
      <c r="AC95" s="49">
        <v>45874</v>
      </c>
      <c r="AE95" s="1" t="str">
        <f>IF(Tabela1[[#This Row],[Status Result1]]="Aguardando autorização pgto", "sim","")</f>
        <v/>
      </c>
      <c r="AF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5" s="12">
        <v>45764</v>
      </c>
      <c r="AI95" s="1" t="s">
        <v>4234</v>
      </c>
      <c r="AJ95" s="53" t="s">
        <v>4234</v>
      </c>
      <c r="AK95" s="12" t="str">
        <f>IF(Tabela1[[#This Row],[procx ticket]]="",Tabela1[[#This Row],[Data criação ticket]],Tabela1[[#This Row],[procx ticket]])</f>
        <v>não aberto ticket</v>
      </c>
      <c r="AL95" s="60">
        <v>45770</v>
      </c>
      <c r="AM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" s="62"/>
      <c r="AP95" s="62"/>
      <c r="AQ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13696030491935JORDANALOJAS NOVASAlvo K - UtilitiesALVO - K [proc agua]</v>
      </c>
      <c r="AR95" s="62" t="e">
        <v>#N/A</v>
      </c>
    </row>
    <row r="96" spans="1:44" ht="14.5" hidden="1">
      <c r="A96" s="1">
        <f t="shared" si="6"/>
        <v>1000</v>
      </c>
      <c r="B96" s="1">
        <v>1492</v>
      </c>
      <c r="C96" s="1" t="s">
        <v>260</v>
      </c>
      <c r="D96" s="1" t="s">
        <v>1999</v>
      </c>
      <c r="E96" s="1" t="s">
        <v>76</v>
      </c>
      <c r="F96" s="1" t="s">
        <v>23</v>
      </c>
      <c r="G96" s="1" t="s">
        <v>4194</v>
      </c>
      <c r="H96" s="1">
        <v>5915</v>
      </c>
      <c r="I96" s="1" t="s">
        <v>4231</v>
      </c>
      <c r="M96" s="1">
        <v>603167</v>
      </c>
      <c r="N96" s="1">
        <v>10022668</v>
      </c>
      <c r="P96" s="47">
        <v>1935</v>
      </c>
      <c r="R96" s="47">
        <f>IF(Tabela1[[#This Row],[VALOR A PAGAR]]&gt;1,Tabela1[[#This Row],[VALOR A PAGAR]],Tabela1[[#This Row],[VALOR RC]])</f>
        <v>1935</v>
      </c>
      <c r="S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" s="1">
        <v>4500923243</v>
      </c>
      <c r="U96" s="54" t="str">
        <f>F96 &amp; " " &amp; " " &amp; B96 &amp; " - " &amp; I96 &amp; " - " &amp; "N°" &amp; H96 &amp; " - " &amp; Tabela1[[#This Row],[Coluna1]]</f>
        <v xml:space="preserve">LOJAS NOVAS  1492 - ALVO - K [proc agua] - N°5915 - </v>
      </c>
      <c r="V96" s="85">
        <v>2252612</v>
      </c>
      <c r="W96" s="64" t="s">
        <v>4209</v>
      </c>
      <c r="X96" s="1" t="str">
        <f t="shared" si="5"/>
        <v>ABERTO</v>
      </c>
      <c r="Y96" s="48"/>
      <c r="Z96" s="51"/>
      <c r="AA96" s="1">
        <f>IF(Tabela1[[#This Row],[CHAMADO]]="ABERTO",Tabela1[[#This Row],[procx status]],"")</f>
        <v>0</v>
      </c>
      <c r="AC96" s="49">
        <v>45874</v>
      </c>
      <c r="AE96" s="1" t="str">
        <f>IF(Tabela1[[#This Row],[Status Result1]]="Aguardando autorização pgto", "sim","")</f>
        <v/>
      </c>
      <c r="AF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6" s="12"/>
      <c r="AJ96" s="53"/>
      <c r="AK96" s="12">
        <f>IF(Tabela1[[#This Row],[procx ticket]]="",Tabela1[[#This Row],[Data criação ticket]],Tabela1[[#This Row],[procx ticket]])</f>
        <v>0</v>
      </c>
      <c r="AM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" s="62"/>
      <c r="AP96" s="62"/>
      <c r="AQ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14926031671935HENRIQUELOJAS NOVASAlvo K - UtilitiesALVO - K [proc agua]</v>
      </c>
      <c r="AR96" s="62" t="e">
        <v>#N/A</v>
      </c>
    </row>
    <row r="97" spans="1:44" ht="14.5" hidden="1">
      <c r="A97" s="1">
        <f t="shared" si="6"/>
        <v>1000</v>
      </c>
      <c r="B97" s="1">
        <v>1439</v>
      </c>
      <c r="C97" s="1" t="s">
        <v>222</v>
      </c>
      <c r="D97" s="1" t="s">
        <v>224</v>
      </c>
      <c r="E97" s="1" t="s">
        <v>76</v>
      </c>
      <c r="F97" s="1" t="s">
        <v>23</v>
      </c>
      <c r="G97" s="1" t="s">
        <v>4194</v>
      </c>
      <c r="H97" s="1">
        <v>5937</v>
      </c>
      <c r="I97" s="1" t="s">
        <v>4231</v>
      </c>
      <c r="M97" s="1">
        <v>603440</v>
      </c>
      <c r="N97" s="1">
        <v>10022690</v>
      </c>
      <c r="P97" s="47">
        <v>1935</v>
      </c>
      <c r="R97" s="47">
        <f>IF(Tabela1[[#This Row],[VALOR A PAGAR]]&gt;1,Tabela1[[#This Row],[VALOR A PAGAR]],Tabela1[[#This Row],[VALOR RC]])</f>
        <v>1935</v>
      </c>
      <c r="S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" s="1">
        <v>4500923249</v>
      </c>
      <c r="U97" s="54" t="str">
        <f>F97 &amp; " " &amp; " " &amp; B97 &amp; " - " &amp; I97 &amp; " - " &amp; "N°" &amp; H97 &amp; " - " &amp; Tabela1[[#This Row],[Coluna1]]</f>
        <v xml:space="preserve">LOJAS NOVAS  1439 - ALVO - K [proc agua] - N°5937 - </v>
      </c>
      <c r="V97" s="85">
        <v>2252612</v>
      </c>
      <c r="W97" s="64" t="s">
        <v>4209</v>
      </c>
      <c r="X97" s="1" t="str">
        <f t="shared" si="5"/>
        <v>ABERTO</v>
      </c>
      <c r="Y97" s="48"/>
      <c r="Z97" s="51"/>
      <c r="AA97" s="1">
        <f>IF(Tabela1[[#This Row],[CHAMADO]]="ABERTO",Tabela1[[#This Row],[procx status]],"")</f>
        <v>0</v>
      </c>
      <c r="AC97" s="49">
        <v>45874</v>
      </c>
      <c r="AE97" s="1" t="str">
        <f>IF(Tabela1[[#This Row],[Status Result1]]="Aguardando autorização pgto", "sim","")</f>
        <v/>
      </c>
      <c r="AF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7" s="12"/>
      <c r="AJ97" s="53"/>
      <c r="AK97" s="12">
        <f>IF(Tabela1[[#This Row],[procx ticket]]="",Tabela1[[#This Row],[Data criação ticket]],Tabela1[[#This Row],[procx ticket]])</f>
        <v>0</v>
      </c>
      <c r="AM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" s="62"/>
      <c r="AP97" s="62"/>
      <c r="AQ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14396034401935HENRIQUELOJAS NOVASAlvo K - UtilitiesALVO - K [proc agua]</v>
      </c>
      <c r="AR97" s="62" t="e">
        <v>#N/A</v>
      </c>
    </row>
    <row r="98" spans="1:44" ht="14.5" hidden="1">
      <c r="A98" s="1">
        <f t="shared" si="6"/>
        <v>1000</v>
      </c>
      <c r="B98" s="1">
        <v>1475</v>
      </c>
      <c r="C98" s="1" t="s">
        <v>256</v>
      </c>
      <c r="D98" s="1" t="s">
        <v>257</v>
      </c>
      <c r="E98" s="1" t="s">
        <v>30</v>
      </c>
      <c r="F98" s="1" t="s">
        <v>23</v>
      </c>
      <c r="G98" s="1" t="s">
        <v>4194</v>
      </c>
      <c r="H98" s="1">
        <v>5912</v>
      </c>
      <c r="I98" s="1" t="s">
        <v>4231</v>
      </c>
      <c r="M98" s="1">
        <v>604002</v>
      </c>
      <c r="N98" s="1">
        <v>10022706</v>
      </c>
      <c r="O98" s="1" t="s">
        <v>4163</v>
      </c>
      <c r="P98" s="47">
        <v>1935</v>
      </c>
      <c r="R98" s="47">
        <f>IF(Tabela1[[#This Row],[VALOR A PAGAR]]&gt;1,Tabela1[[#This Row],[VALOR A PAGAR]],Tabela1[[#This Row],[VALOR RC]])</f>
        <v>1935</v>
      </c>
      <c r="S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" s="1">
        <v>4500924037</v>
      </c>
      <c r="U98" s="54" t="str">
        <f>F98 &amp; " " &amp; " " &amp; B98 &amp; " - " &amp; I98 &amp; " - " &amp; "N°" &amp; H98 &amp; " - " &amp; Tabela1[[#This Row],[Coluna1]]</f>
        <v xml:space="preserve">LOJAS NOVAS  1475 - ALVO - K [proc agua] - N°5912 - </v>
      </c>
      <c r="V98" s="85">
        <v>2252612</v>
      </c>
      <c r="W98" s="64" t="s">
        <v>4209</v>
      </c>
      <c r="X98" s="1" t="str">
        <f t="shared" si="5"/>
        <v>ABERTO</v>
      </c>
      <c r="Y98" s="48"/>
      <c r="Z98" s="51"/>
      <c r="AA98" s="1">
        <f>IF(Tabela1[[#This Row],[CHAMADO]]="ABERTO",Tabela1[[#This Row],[procx status]],"")</f>
        <v>0</v>
      </c>
      <c r="AC98" s="49">
        <v>45874</v>
      </c>
      <c r="AE98" s="1" t="str">
        <f>IF(Tabela1[[#This Row],[Status Result1]]="Aguardando autorização pgto", "sim","")</f>
        <v/>
      </c>
      <c r="AF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8" s="12"/>
      <c r="AJ98" s="53"/>
      <c r="AK98" s="12">
        <f>IF(Tabela1[[#This Row],[procx ticket]]="",Tabela1[[#This Row],[Data criação ticket]],Tabela1[[#This Row],[procx ticket]])</f>
        <v>0</v>
      </c>
      <c r="AM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" s="62"/>
      <c r="AP98" s="62"/>
      <c r="AQ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14756040021935ANDRELOJAS NOVASAlvo K - UtilitiesALVO - K [proc agua]</v>
      </c>
      <c r="AR98" s="62" t="e">
        <v>#N/A</v>
      </c>
    </row>
    <row r="99" spans="1:44" ht="14.5" hidden="1">
      <c r="A99" s="1">
        <f t="shared" si="6"/>
        <v>1000</v>
      </c>
      <c r="B99" s="1">
        <v>1498</v>
      </c>
      <c r="C99" s="1" t="s">
        <v>226</v>
      </c>
      <c r="D99" s="1" t="s">
        <v>227</v>
      </c>
      <c r="E99" s="1" t="s">
        <v>76</v>
      </c>
      <c r="F99" s="1" t="s">
        <v>23</v>
      </c>
      <c r="G99" s="1" t="s">
        <v>4194</v>
      </c>
      <c r="H99" s="1">
        <v>5919</v>
      </c>
      <c r="I99" s="1" t="s">
        <v>4231</v>
      </c>
      <c r="M99" s="1">
        <v>603464</v>
      </c>
      <c r="N99" s="1">
        <v>10022709</v>
      </c>
      <c r="O99" s="1" t="s">
        <v>4163</v>
      </c>
      <c r="P99" s="47">
        <v>1935</v>
      </c>
      <c r="R99" s="47">
        <f>IF(Tabela1[[#This Row],[VALOR A PAGAR]]&gt;1,Tabela1[[#This Row],[VALOR A PAGAR]],Tabela1[[#This Row],[VALOR RC]])</f>
        <v>1935</v>
      </c>
      <c r="S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" s="1">
        <v>4500924052</v>
      </c>
      <c r="U99" s="54" t="str">
        <f>F99 &amp; " " &amp; " " &amp; B99 &amp; " - " &amp; I99 &amp; " - " &amp; "N°" &amp; H99 &amp; " - " &amp; Tabela1[[#This Row],[Coluna1]]</f>
        <v xml:space="preserve">LOJAS NOVAS  1498 - ALVO - K [proc agua] - N°5919 - </v>
      </c>
      <c r="V99" s="85">
        <v>2252612</v>
      </c>
      <c r="W99" s="64" t="s">
        <v>4209</v>
      </c>
      <c r="X99" s="1" t="str">
        <f t="shared" si="5"/>
        <v>ABERTO</v>
      </c>
      <c r="Y99" s="48"/>
      <c r="Z99" s="51"/>
      <c r="AA99" s="1">
        <f>IF(Tabela1[[#This Row],[CHAMADO]]="ABERTO",Tabela1[[#This Row],[procx status]],"")</f>
        <v>0</v>
      </c>
      <c r="AC99" s="49">
        <v>45874</v>
      </c>
      <c r="AE99" s="1" t="str">
        <f>IF(Tabela1[[#This Row],[Status Result1]]="Aguardando autorização pgto", "sim","")</f>
        <v/>
      </c>
      <c r="AF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99" s="12"/>
      <c r="AJ99" s="53"/>
      <c r="AK99" s="12">
        <f>IF(Tabela1[[#This Row],[procx ticket]]="",Tabela1[[#This Row],[Data criação ticket]],Tabela1[[#This Row],[procx ticket]])</f>
        <v>0</v>
      </c>
      <c r="AM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" s="62"/>
      <c r="AP99" s="62"/>
      <c r="AQ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14986034641935HENRIQUELOJAS NOVASAlvo K - UtilitiesALVO - K [proc agua]</v>
      </c>
      <c r="AR99" s="62" t="e">
        <v>#N/A</v>
      </c>
    </row>
    <row r="100" spans="1:44" ht="14.5" hidden="1">
      <c r="A100" s="1">
        <f t="shared" si="6"/>
        <v>1000</v>
      </c>
      <c r="B100" s="1">
        <v>1489</v>
      </c>
      <c r="C100" s="1" t="s">
        <v>280</v>
      </c>
      <c r="D100" s="1" t="s">
        <v>2947</v>
      </c>
      <c r="E100" s="1" t="s">
        <v>30</v>
      </c>
      <c r="F100" s="1" t="s">
        <v>23</v>
      </c>
      <c r="G100" s="1" t="s">
        <v>4194</v>
      </c>
      <c r="H100" s="1">
        <v>5914</v>
      </c>
      <c r="I100" s="1" t="s">
        <v>4231</v>
      </c>
      <c r="M100" s="1">
        <v>605482</v>
      </c>
      <c r="N100" s="1">
        <v>10022711</v>
      </c>
      <c r="O100" s="1" t="s">
        <v>4163</v>
      </c>
      <c r="P100" s="47">
        <v>1935</v>
      </c>
      <c r="R100" s="47">
        <f>IF(Tabela1[[#This Row],[VALOR A PAGAR]]&gt;1,Tabela1[[#This Row],[VALOR A PAGAR]],Tabela1[[#This Row],[VALOR RC]])</f>
        <v>1935</v>
      </c>
      <c r="S1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" s="1">
        <v>4500924058</v>
      </c>
      <c r="U100" s="54" t="str">
        <f>F100 &amp; " " &amp; " " &amp; B100 &amp; " - " &amp; I100 &amp; " - " &amp; "N°" &amp; H100 &amp; " - " &amp; Tabela1[[#This Row],[Coluna1]]</f>
        <v xml:space="preserve">LOJAS NOVAS  1489 - ALVO - K [proc agua] - N°5914 - </v>
      </c>
      <c r="V100" s="85">
        <v>2252612</v>
      </c>
      <c r="W100" s="64" t="s">
        <v>4209</v>
      </c>
      <c r="X100" s="1" t="str">
        <f t="shared" si="5"/>
        <v>ABERTO</v>
      </c>
      <c r="Y100" s="48"/>
      <c r="Z100" s="51"/>
      <c r="AA100" s="1">
        <f>IF(Tabela1[[#This Row],[CHAMADO]]="ABERTO",Tabela1[[#This Row],[procx status]],"")</f>
        <v>0</v>
      </c>
      <c r="AC100" s="49">
        <v>45874</v>
      </c>
      <c r="AE100" s="1" t="str">
        <f>IF(Tabela1[[#This Row],[Status Result1]]="Aguardando autorização pgto", "sim","")</f>
        <v/>
      </c>
      <c r="AF1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0" s="12"/>
      <c r="AJ100" s="53"/>
      <c r="AK100" s="12">
        <f>IF(Tabela1[[#This Row],[procx ticket]]="",Tabela1[[#This Row],[Data criação ticket]],Tabela1[[#This Row],[procx ticket]])</f>
        <v>0</v>
      </c>
      <c r="AM1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" s="62"/>
      <c r="AP100" s="62"/>
      <c r="AQ1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14896054821935ANDRELOJAS NOVASAlvo K - UtilitiesALVO - K [proc agua]</v>
      </c>
      <c r="AR100" s="62" t="e">
        <v>#N/A</v>
      </c>
    </row>
    <row r="101" spans="1:44" ht="14.5" hidden="1">
      <c r="A101" s="1">
        <f t="shared" si="6"/>
        <v>1000</v>
      </c>
      <c r="B101" s="1">
        <v>1459</v>
      </c>
      <c r="C101" s="1" t="s">
        <v>4058</v>
      </c>
      <c r="D101" s="1" t="s">
        <v>2655</v>
      </c>
      <c r="E101" s="1" t="s">
        <v>30</v>
      </c>
      <c r="F101" s="1" t="s">
        <v>23</v>
      </c>
      <c r="G101" s="1" t="s">
        <v>4194</v>
      </c>
      <c r="H101" s="1">
        <v>5911</v>
      </c>
      <c r="I101" s="1" t="s">
        <v>4231</v>
      </c>
      <c r="M101" s="1">
        <v>603123</v>
      </c>
      <c r="N101" s="1">
        <v>10022713</v>
      </c>
      <c r="O101" s="1" t="s">
        <v>4163</v>
      </c>
      <c r="P101" s="47">
        <v>1935</v>
      </c>
      <c r="R101" s="47">
        <f>IF(Tabela1[[#This Row],[VALOR A PAGAR]]&gt;1,Tabela1[[#This Row],[VALOR A PAGAR]],Tabela1[[#This Row],[VALOR RC]])</f>
        <v>1935</v>
      </c>
      <c r="S1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" s="1">
        <v>4500924103</v>
      </c>
      <c r="U101" s="54" t="str">
        <f>F101 &amp; " " &amp; " " &amp; B101 &amp; " - " &amp; I101 &amp; " - " &amp; "N°" &amp; H101 &amp; " - " &amp; Tabela1[[#This Row],[Coluna1]]</f>
        <v xml:space="preserve">LOJAS NOVAS  1459 - ALVO - K [proc agua] - N°5911 - </v>
      </c>
      <c r="V101" s="85">
        <v>2252612</v>
      </c>
      <c r="W101" s="64" t="s">
        <v>4209</v>
      </c>
      <c r="X101" s="1" t="str">
        <f t="shared" si="5"/>
        <v>ABERTO</v>
      </c>
      <c r="Y101" s="48"/>
      <c r="Z101" s="51"/>
      <c r="AA101" s="1">
        <f>IF(Tabela1[[#This Row],[CHAMADO]]="ABERTO",Tabela1[[#This Row],[procx status]],"")</f>
        <v>0</v>
      </c>
      <c r="AC101" s="49">
        <v>45874</v>
      </c>
      <c r="AE101" s="1" t="str">
        <f>IF(Tabela1[[#This Row],[Status Result1]]="Aguardando autorização pgto", "sim","")</f>
        <v/>
      </c>
      <c r="AF1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1" s="12"/>
      <c r="AJ101" s="53"/>
      <c r="AK101" s="12">
        <f>IF(Tabela1[[#This Row],[procx ticket]]="",Tabela1[[#This Row],[Data criação ticket]],Tabela1[[#This Row],[procx ticket]])</f>
        <v>0</v>
      </c>
      <c r="AM1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" s="62"/>
      <c r="AP101" s="62"/>
      <c r="AQ1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14596031231935ANDRELOJAS NOVASAlvo K - UtilitiesALVO - K [proc agua]</v>
      </c>
      <c r="AR101" s="62" t="e">
        <v>#N/A</v>
      </c>
    </row>
    <row r="102" spans="1:44" ht="14.5" hidden="1">
      <c r="A102" s="1">
        <f t="shared" si="6"/>
        <v>1000</v>
      </c>
      <c r="B102" s="1">
        <v>1497</v>
      </c>
      <c r="C102" s="1" t="s">
        <v>4062</v>
      </c>
      <c r="D102" s="1" t="s">
        <v>185</v>
      </c>
      <c r="E102" s="1" t="s">
        <v>76</v>
      </c>
      <c r="F102" s="1" t="s">
        <v>23</v>
      </c>
      <c r="G102" s="1" t="s">
        <v>4194</v>
      </c>
      <c r="H102" s="1">
        <v>5918</v>
      </c>
      <c r="I102" s="1" t="s">
        <v>4231</v>
      </c>
      <c r="M102" s="1">
        <v>605480</v>
      </c>
      <c r="N102" s="1">
        <v>10022716</v>
      </c>
      <c r="O102" s="1" t="s">
        <v>4163</v>
      </c>
      <c r="P102" s="47">
        <v>1935</v>
      </c>
      <c r="R102" s="47">
        <f>IF(Tabela1[[#This Row],[VALOR A PAGAR]]&gt;1,Tabela1[[#This Row],[VALOR A PAGAR]],Tabela1[[#This Row],[VALOR RC]])</f>
        <v>1935</v>
      </c>
      <c r="S1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" s="1">
        <v>4500924143</v>
      </c>
      <c r="U102" s="54" t="str">
        <f>F102 &amp; " " &amp; " " &amp; B102 &amp; " - " &amp; I102 &amp; " - " &amp; "N°" &amp; H102 &amp; " - " &amp; Tabela1[[#This Row],[Coluna1]]</f>
        <v xml:space="preserve">LOJAS NOVAS  1497 - ALVO - K [proc agua] - N°5918 - </v>
      </c>
      <c r="V102" s="85">
        <v>2252612</v>
      </c>
      <c r="W102" s="64" t="s">
        <v>4209</v>
      </c>
      <c r="X102" s="1" t="str">
        <f t="shared" si="5"/>
        <v>ABERTO</v>
      </c>
      <c r="Y102" s="48"/>
      <c r="Z102" s="51"/>
      <c r="AA102" s="1">
        <f>IF(Tabela1[[#This Row],[CHAMADO]]="ABERTO",Tabela1[[#This Row],[procx status]],"")</f>
        <v>0</v>
      </c>
      <c r="AC102" s="49">
        <v>45874</v>
      </c>
      <c r="AE102" s="1" t="str">
        <f>IF(Tabela1[[#This Row],[Status Result1]]="Aguardando autorização pgto", "sim","")</f>
        <v/>
      </c>
      <c r="AF1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2" s="12"/>
      <c r="AJ102" s="53"/>
      <c r="AK102" s="12">
        <f>IF(Tabela1[[#This Row],[procx ticket]]="",Tabela1[[#This Row],[Data criação ticket]],Tabela1[[#This Row],[procx ticket]])</f>
        <v>0</v>
      </c>
      <c r="AM1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" s="62"/>
      <c r="AP102" s="62"/>
      <c r="AQ1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14976054801935HENRIQUELOJAS NOVASAlvo K - UtilitiesALVO - K [proc agua]</v>
      </c>
      <c r="AR102" s="62" t="e">
        <v>#N/A</v>
      </c>
    </row>
    <row r="103" spans="1:44" ht="14.5" hidden="1">
      <c r="A103" s="1">
        <f t="shared" si="6"/>
        <v>1000</v>
      </c>
      <c r="B103" s="1">
        <v>1495</v>
      </c>
      <c r="C103" s="1" t="s">
        <v>285</v>
      </c>
      <c r="D103" s="1" t="s">
        <v>4226</v>
      </c>
      <c r="E103" s="1" t="s">
        <v>76</v>
      </c>
      <c r="F103" s="1" t="s">
        <v>23</v>
      </c>
      <c r="G103" s="1" t="s">
        <v>4194</v>
      </c>
      <c r="H103" s="1">
        <v>5916</v>
      </c>
      <c r="I103" s="1" t="s">
        <v>4231</v>
      </c>
      <c r="M103" s="1">
        <v>605462</v>
      </c>
      <c r="N103" s="1">
        <v>10022718</v>
      </c>
      <c r="O103" s="1" t="s">
        <v>4163</v>
      </c>
      <c r="P103" s="47">
        <v>1935</v>
      </c>
      <c r="R103" s="47">
        <f>IF(Tabela1[[#This Row],[VALOR A PAGAR]]&gt;1,Tabela1[[#This Row],[VALOR A PAGAR]],Tabela1[[#This Row],[VALOR RC]])</f>
        <v>1935</v>
      </c>
      <c r="S1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" s="1">
        <v>4500924150</v>
      </c>
      <c r="U103" s="54" t="str">
        <f>F103 &amp; " " &amp; " " &amp; B103 &amp; " - " &amp; I103 &amp; " - " &amp; "N°" &amp; H103 &amp; " - " &amp; Tabela1[[#This Row],[Coluna1]]</f>
        <v xml:space="preserve">LOJAS NOVAS  1495 - ALVO - K [proc agua] - N°5916 - </v>
      </c>
      <c r="V103" s="85">
        <v>2252612</v>
      </c>
      <c r="W103" s="64" t="s">
        <v>4209</v>
      </c>
      <c r="X103" s="1" t="str">
        <f t="shared" si="5"/>
        <v>ABERTO</v>
      </c>
      <c r="Y103" s="48"/>
      <c r="Z103" s="51"/>
      <c r="AA103" s="1">
        <f>IF(Tabela1[[#This Row],[CHAMADO]]="ABERTO",Tabela1[[#This Row],[procx status]],"")</f>
        <v>0</v>
      </c>
      <c r="AC103" s="49">
        <v>45874</v>
      </c>
      <c r="AE103" s="1" t="str">
        <f>IF(Tabela1[[#This Row],[Status Result1]]="Aguardando autorização pgto", "sim","")</f>
        <v/>
      </c>
      <c r="AF1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3" s="12"/>
      <c r="AJ103" s="53"/>
      <c r="AK103" s="12">
        <f>IF(Tabela1[[#This Row],[procx ticket]]="",Tabela1[[#This Row],[Data criação ticket]],Tabela1[[#This Row],[procx ticket]])</f>
        <v>0</v>
      </c>
      <c r="AM1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" s="62"/>
      <c r="AP103" s="62"/>
      <c r="AQ1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14956054621935HENRIQUELOJAS NOVASAlvo K - UtilitiesALVO - K [proc agua]</v>
      </c>
      <c r="AR103" s="62" t="e">
        <v>#N/A</v>
      </c>
    </row>
    <row r="104" spans="1:44" ht="14.5" hidden="1">
      <c r="A104" s="1">
        <f t="shared" si="6"/>
        <v>1000</v>
      </c>
      <c r="B104" s="1">
        <v>1496</v>
      </c>
      <c r="C104" s="1" t="s">
        <v>262</v>
      </c>
      <c r="D104" s="1" t="s">
        <v>1573</v>
      </c>
      <c r="E104" s="1" t="s">
        <v>76</v>
      </c>
      <c r="F104" s="1" t="s">
        <v>23</v>
      </c>
      <c r="G104" s="1" t="s">
        <v>4194</v>
      </c>
      <c r="H104" s="1">
        <v>5917</v>
      </c>
      <c r="I104" s="1" t="s">
        <v>4231</v>
      </c>
      <c r="M104" s="1">
        <v>604328</v>
      </c>
      <c r="N104" s="1">
        <v>10022720</v>
      </c>
      <c r="O104" s="1" t="s">
        <v>4163</v>
      </c>
      <c r="P104" s="47">
        <v>1935</v>
      </c>
      <c r="R104" s="47">
        <f>IF(Tabela1[[#This Row],[VALOR A PAGAR]]&gt;1,Tabela1[[#This Row],[VALOR A PAGAR]],Tabela1[[#This Row],[VALOR RC]])</f>
        <v>1935</v>
      </c>
      <c r="S1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" s="1">
        <v>4500924157</v>
      </c>
      <c r="U104" s="54" t="str">
        <f>F104 &amp; " " &amp; " " &amp; B104 &amp; " - " &amp; I104 &amp; " - " &amp; "N°" &amp; H104 &amp; " - " &amp; Tabela1[[#This Row],[Coluna1]]</f>
        <v xml:space="preserve">LOJAS NOVAS  1496 - ALVO - K [proc agua] - N°5917 - </v>
      </c>
      <c r="V104" s="85">
        <v>2252612</v>
      </c>
      <c r="W104" s="64" t="s">
        <v>4209</v>
      </c>
      <c r="X104" s="1" t="str">
        <f t="shared" si="5"/>
        <v>ABERTO</v>
      </c>
      <c r="Y104" s="48"/>
      <c r="Z104" s="51"/>
      <c r="AA104" s="1">
        <f>IF(Tabela1[[#This Row],[CHAMADO]]="ABERTO",Tabela1[[#This Row],[procx status]],"")</f>
        <v>0</v>
      </c>
      <c r="AC104" s="49">
        <v>45874</v>
      </c>
      <c r="AE104" s="1" t="str">
        <f>IF(Tabela1[[#This Row],[Status Result1]]="Aguardando autorização pgto", "sim","")</f>
        <v/>
      </c>
      <c r="AF1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4" s="12"/>
      <c r="AJ104" s="53"/>
      <c r="AK104" s="12">
        <f>IF(Tabela1[[#This Row],[procx ticket]]="",Tabela1[[#This Row],[Data criação ticket]],Tabela1[[#This Row],[procx ticket]])</f>
        <v>0</v>
      </c>
      <c r="AM1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" s="62"/>
      <c r="AP104" s="62"/>
      <c r="AQ1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14966043281935HENRIQUELOJAS NOVASAlvo K - UtilitiesALVO - K [proc agua]</v>
      </c>
      <c r="AR104" s="62" t="e">
        <v>#N/A</v>
      </c>
    </row>
    <row r="105" spans="1:44" ht="14.5" hidden="1">
      <c r="A105" s="1">
        <f t="shared" si="6"/>
        <v>1000</v>
      </c>
      <c r="B105" s="1">
        <v>1501</v>
      </c>
      <c r="C105" s="1" t="s">
        <v>4083</v>
      </c>
      <c r="D105" s="1" t="s">
        <v>185</v>
      </c>
      <c r="E105" s="1" t="s">
        <v>76</v>
      </c>
      <c r="F105" s="1" t="s">
        <v>23</v>
      </c>
      <c r="G105" s="1" t="s">
        <v>4194</v>
      </c>
      <c r="H105" s="1">
        <v>5938</v>
      </c>
      <c r="I105" s="1" t="s">
        <v>4231</v>
      </c>
      <c r="M105" s="1">
        <v>605727</v>
      </c>
      <c r="N105" s="1">
        <v>10022722</v>
      </c>
      <c r="O105" s="1" t="s">
        <v>4163</v>
      </c>
      <c r="P105" s="47">
        <v>1935</v>
      </c>
      <c r="R105" s="47">
        <f>IF(Tabela1[[#This Row],[VALOR A PAGAR]]&gt;1,Tabela1[[#This Row],[VALOR A PAGAR]],Tabela1[[#This Row],[VALOR RC]])</f>
        <v>1935</v>
      </c>
      <c r="S1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" s="1">
        <v>4500924176</v>
      </c>
      <c r="U105" s="54" t="str">
        <f>F105 &amp; " " &amp; " " &amp; B105 &amp; " - " &amp; I105 &amp; " - " &amp; "N°" &amp; H105 &amp; " - " &amp; Tabela1[[#This Row],[Coluna1]]</f>
        <v xml:space="preserve">LOJAS NOVAS  1501 - ALVO - K [proc agua] - N°5938 - </v>
      </c>
      <c r="V105" s="85">
        <v>2252612</v>
      </c>
      <c r="W105" s="64" t="s">
        <v>4209</v>
      </c>
      <c r="X105" s="1" t="str">
        <f t="shared" si="5"/>
        <v>ABERTO</v>
      </c>
      <c r="Y105" s="48"/>
      <c r="Z105" s="51"/>
      <c r="AA105" s="1">
        <f>IF(Tabela1[[#This Row],[CHAMADO]]="ABERTO",Tabela1[[#This Row],[procx status]],"")</f>
        <v>0</v>
      </c>
      <c r="AC105" s="49">
        <v>45874</v>
      </c>
      <c r="AE105" s="1" t="str">
        <f>IF(Tabela1[[#This Row],[Status Result1]]="Aguardando autorização pgto", "sim","")</f>
        <v/>
      </c>
      <c r="AF1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5" s="12"/>
      <c r="AJ105" s="53"/>
      <c r="AK105" s="12">
        <f>IF(Tabela1[[#This Row],[procx ticket]]="",Tabela1[[#This Row],[Data criação ticket]],Tabela1[[#This Row],[procx ticket]])</f>
        <v>0</v>
      </c>
      <c r="AM1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" s="62"/>
      <c r="AP105" s="62"/>
      <c r="AQ1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15016057271935HENRIQUELOJAS NOVASAlvo K - UtilitiesALVO - K [proc agua]</v>
      </c>
      <c r="AR105" s="62" t="e">
        <v>#N/A</v>
      </c>
    </row>
    <row r="106" spans="1:44" ht="14.5" hidden="1">
      <c r="A106" s="1">
        <f t="shared" si="6"/>
        <v>1000</v>
      </c>
      <c r="B106" s="1">
        <v>1487</v>
      </c>
      <c r="C106" s="1" t="s">
        <v>278</v>
      </c>
      <c r="D106" s="1" t="s">
        <v>992</v>
      </c>
      <c r="E106" s="1" t="s">
        <v>76</v>
      </c>
      <c r="F106" s="1" t="s">
        <v>23</v>
      </c>
      <c r="G106" s="1" t="s">
        <v>4194</v>
      </c>
      <c r="H106" s="1">
        <v>5913</v>
      </c>
      <c r="I106" s="1" t="s">
        <v>4231</v>
      </c>
      <c r="M106" s="1">
        <v>604304</v>
      </c>
      <c r="N106" s="1">
        <v>10022724</v>
      </c>
      <c r="O106" s="1" t="s">
        <v>4163</v>
      </c>
      <c r="P106" s="47">
        <v>1935</v>
      </c>
      <c r="R106" s="47">
        <f>IF(Tabela1[[#This Row],[VALOR A PAGAR]]&gt;1,Tabela1[[#This Row],[VALOR A PAGAR]],Tabela1[[#This Row],[VALOR RC]])</f>
        <v>1935</v>
      </c>
      <c r="S1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" s="1">
        <v>4500924184</v>
      </c>
      <c r="U106" s="54" t="str">
        <f>F106 &amp; " " &amp; " " &amp; B106 &amp; " - " &amp; I106 &amp; " - " &amp; "N°" &amp; H106 &amp; " - " &amp; Tabela1[[#This Row],[Coluna1]]</f>
        <v xml:space="preserve">LOJAS NOVAS  1487 - ALVO - K [proc agua] - N°5913 - </v>
      </c>
      <c r="V106" s="85">
        <v>2252612</v>
      </c>
      <c r="W106" s="64" t="s">
        <v>4209</v>
      </c>
      <c r="X106" s="1" t="str">
        <f t="shared" si="5"/>
        <v>ABERTO</v>
      </c>
      <c r="Y106" s="48"/>
      <c r="Z106" s="51"/>
      <c r="AA106" s="1">
        <f>IF(Tabela1[[#This Row],[CHAMADO]]="ABERTO",Tabela1[[#This Row],[procx status]],"")</f>
        <v>0</v>
      </c>
      <c r="AC106" s="49">
        <v>45874</v>
      </c>
      <c r="AE106" s="1" t="str">
        <f>IF(Tabela1[[#This Row],[Status Result1]]="Aguardando autorização pgto", "sim","")</f>
        <v/>
      </c>
      <c r="AF1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6" s="12"/>
      <c r="AJ106" s="53"/>
      <c r="AK106" s="12">
        <f>IF(Tabela1[[#This Row],[procx ticket]]="",Tabela1[[#This Row],[Data criação ticket]],Tabela1[[#This Row],[procx ticket]])</f>
        <v>0</v>
      </c>
      <c r="AM1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" s="62"/>
      <c r="AP106" s="62"/>
      <c r="AQ1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14876043041935HENRIQUELOJAS NOVASAlvo K - UtilitiesALVO - K [proc agua]</v>
      </c>
      <c r="AR106" s="62" t="e">
        <v>#N/A</v>
      </c>
    </row>
    <row r="107" spans="1:44" ht="14.5" hidden="1">
      <c r="A107" s="1">
        <f t="shared" si="6"/>
        <v>1000</v>
      </c>
      <c r="B107" s="1">
        <v>1500</v>
      </c>
      <c r="C107" s="1" t="s">
        <v>4075</v>
      </c>
      <c r="D107" s="1" t="s">
        <v>2392</v>
      </c>
      <c r="E107" s="1" t="s">
        <v>76</v>
      </c>
      <c r="F107" s="1" t="s">
        <v>23</v>
      </c>
      <c r="G107" s="1" t="s">
        <v>4194</v>
      </c>
      <c r="H107" s="1">
        <v>5920</v>
      </c>
      <c r="I107" s="1" t="s">
        <v>4231</v>
      </c>
      <c r="M107" s="1">
        <v>605662</v>
      </c>
      <c r="N107" s="1">
        <v>10022727</v>
      </c>
      <c r="O107" s="1" t="s">
        <v>4163</v>
      </c>
      <c r="P107" s="47">
        <v>1935</v>
      </c>
      <c r="R107" s="47">
        <f>IF(Tabela1[[#This Row],[VALOR A PAGAR]]&gt;1,Tabela1[[#This Row],[VALOR A PAGAR]],Tabela1[[#This Row],[VALOR RC]])</f>
        <v>1935</v>
      </c>
      <c r="S1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" s="1">
        <v>4500924199</v>
      </c>
      <c r="U107" s="54" t="str">
        <f>F107 &amp; " " &amp; " " &amp; B107 &amp; " - " &amp; I107 &amp; " - " &amp; "N°" &amp; H107 &amp; " - " &amp; Tabela1[[#This Row],[Coluna1]]</f>
        <v xml:space="preserve">LOJAS NOVAS  1500 - ALVO - K [proc agua] - N°5920 - </v>
      </c>
      <c r="V107" s="85">
        <v>2252612</v>
      </c>
      <c r="W107" s="64" t="s">
        <v>4209</v>
      </c>
      <c r="X107" s="1" t="str">
        <f t="shared" si="5"/>
        <v>ABERTO</v>
      </c>
      <c r="Y107" s="48"/>
      <c r="Z107" s="51"/>
      <c r="AA107" s="1">
        <f>IF(Tabela1[[#This Row],[CHAMADO]]="ABERTO",Tabela1[[#This Row],[procx status]],"")</f>
        <v>0</v>
      </c>
      <c r="AC107" s="49">
        <v>45874</v>
      </c>
      <c r="AE107" s="1" t="str">
        <f>IF(Tabela1[[#This Row],[Status Result1]]="Aguardando autorização pgto", "sim","")</f>
        <v/>
      </c>
      <c r="AF1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7" s="12"/>
      <c r="AJ107" s="53"/>
      <c r="AK107" s="12">
        <f>IF(Tabela1[[#This Row],[procx ticket]]="",Tabela1[[#This Row],[Data criação ticket]],Tabela1[[#This Row],[procx ticket]])</f>
        <v>0</v>
      </c>
      <c r="AM1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" s="62"/>
      <c r="AP107" s="62"/>
      <c r="AQ1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15006056621935HENRIQUELOJAS NOVASAlvo K - UtilitiesALVO - K [proc agua]</v>
      </c>
      <c r="AR107" s="62" t="e">
        <v>#N/A</v>
      </c>
    </row>
    <row r="108" spans="1:44" ht="14.5" hidden="1">
      <c r="A108" s="1">
        <f t="shared" si="6"/>
        <v>1000</v>
      </c>
      <c r="B108" s="1">
        <v>1369</v>
      </c>
      <c r="C108" s="1" t="s">
        <v>218</v>
      </c>
      <c r="D108" s="1" t="s">
        <v>219</v>
      </c>
      <c r="E108" s="1" t="s">
        <v>55</v>
      </c>
      <c r="F108" s="1" t="s">
        <v>23</v>
      </c>
      <c r="G108" s="93" t="s">
        <v>4194</v>
      </c>
      <c r="H108" s="1">
        <v>5936</v>
      </c>
      <c r="I108" s="1" t="s">
        <v>4240</v>
      </c>
      <c r="M108" s="1">
        <v>603049</v>
      </c>
      <c r="N108" s="1">
        <v>10021572</v>
      </c>
      <c r="O108" s="1" t="s">
        <v>4163</v>
      </c>
      <c r="P108" s="47">
        <v>4316.13</v>
      </c>
      <c r="R108" s="47">
        <f>IF(Tabela1[[#This Row],[VALOR A PAGAR]]&gt;1,Tabela1[[#This Row],[VALOR A PAGAR]],Tabela1[[#This Row],[VALOR RC]])</f>
        <v>4316.13</v>
      </c>
      <c r="S1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" s="1">
        <v>4500865215</v>
      </c>
      <c r="U108" s="54" t="str">
        <f>F108 &amp; " " &amp; " " &amp; B108 &amp; " - " &amp; I108 &amp; " - " &amp; "N°" &amp; H108 &amp; " - " &amp; Tabela1[[#This Row],[Coluna1]]</f>
        <v xml:space="preserve">LOJAS NOVAS  1369 - ALVO - K [proc ener] - N°5936 - </v>
      </c>
      <c r="V108" s="85">
        <v>2252612</v>
      </c>
      <c r="W108" s="64" t="s">
        <v>4209</v>
      </c>
      <c r="X108" s="1" t="str">
        <f t="shared" si="5"/>
        <v>ABERTO</v>
      </c>
      <c r="Y108" s="48"/>
      <c r="Z108" s="51">
        <v>0</v>
      </c>
      <c r="AA108" s="1">
        <f>IF(Tabela1[[#This Row],[CHAMADO]]="ABERTO",Tabela1[[#This Row],[procx status]],"")</f>
        <v>0</v>
      </c>
      <c r="AC108" s="49">
        <v>45874</v>
      </c>
      <c r="AE108" s="1" t="str">
        <f>IF(Tabela1[[#This Row],[Status Result1]]="Aguardando autorização pgto", "sim","")</f>
        <v/>
      </c>
      <c r="AF1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8" s="12">
        <v>45764</v>
      </c>
      <c r="AI108" s="1" t="s">
        <v>4234</v>
      </c>
      <c r="AJ108" s="53" t="s">
        <v>4234</v>
      </c>
      <c r="AK108" s="12" t="str">
        <f>IF(Tabela1[[#This Row],[procx ticket]]="",Tabela1[[#This Row],[Data criação ticket]],Tabela1[[#This Row],[procx ticket]])</f>
        <v>não aberto ticket</v>
      </c>
      <c r="AL108" s="60">
        <v>45770</v>
      </c>
      <c r="AM1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" s="62"/>
      <c r="AP108" s="62"/>
      <c r="AQ1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13696030494316,13JORDANALOJAS NOVASAlvo K - UtilitiesALVO - K [proc ener]</v>
      </c>
      <c r="AR108" s="62" t="e">
        <v>#N/A</v>
      </c>
    </row>
    <row r="109" spans="1:44" ht="14.5" hidden="1">
      <c r="A109" s="1">
        <f t="shared" si="6"/>
        <v>1000</v>
      </c>
      <c r="B109" s="1">
        <v>911</v>
      </c>
      <c r="C109" s="1" t="s">
        <v>260</v>
      </c>
      <c r="D109" s="1" t="s">
        <v>1999</v>
      </c>
      <c r="E109" s="1" t="s">
        <v>76</v>
      </c>
      <c r="F109" s="1" t="s">
        <v>23</v>
      </c>
      <c r="G109" s="1" t="s">
        <v>4194</v>
      </c>
      <c r="H109" s="1">
        <v>5926</v>
      </c>
      <c r="I109" s="1" t="s">
        <v>4240</v>
      </c>
      <c r="M109" s="1">
        <v>603167</v>
      </c>
      <c r="N109" s="1">
        <v>10022669</v>
      </c>
      <c r="P109" s="47">
        <v>4316.13</v>
      </c>
      <c r="R109" s="47">
        <f>IF(Tabela1[[#This Row],[VALOR A PAGAR]]&gt;1,Tabela1[[#This Row],[VALOR A PAGAR]],Tabela1[[#This Row],[VALOR RC]])</f>
        <v>4316.13</v>
      </c>
      <c r="S1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" s="1">
        <v>4500923247</v>
      </c>
      <c r="U109" s="54" t="str">
        <f>F109 &amp; " " &amp; " " &amp; B109 &amp; " - " &amp; I109 &amp; " - " &amp; "N°" &amp; H109 &amp; " - " &amp; Tabela1[[#This Row],[Coluna1]]</f>
        <v xml:space="preserve">LOJAS NOVAS  911 - ALVO - K [proc ener] - N°5926 - </v>
      </c>
      <c r="V109" s="85">
        <v>2252612</v>
      </c>
      <c r="W109" s="64" t="s">
        <v>4209</v>
      </c>
      <c r="X109" s="1" t="str">
        <f t="shared" si="5"/>
        <v>ABERTO</v>
      </c>
      <c r="Y109" s="48"/>
      <c r="Z109" s="51"/>
      <c r="AA109" s="1">
        <f>IF(Tabela1[[#This Row],[CHAMADO]]="ABERTO",Tabela1[[#This Row],[procx status]],"")</f>
        <v>0</v>
      </c>
      <c r="AC109" s="49">
        <v>45874</v>
      </c>
      <c r="AE109" s="1" t="str">
        <f>IF(Tabela1[[#This Row],[Status Result1]]="Aguardando autorização pgto", "sim","")</f>
        <v/>
      </c>
      <c r="AF1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09" s="12"/>
      <c r="AJ109" s="53"/>
      <c r="AK109" s="12">
        <f>IF(Tabela1[[#This Row],[procx ticket]]="",Tabela1[[#This Row],[Data criação ticket]],Tabela1[[#This Row],[procx ticket]])</f>
        <v>0</v>
      </c>
      <c r="AM1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" s="62"/>
      <c r="AP109" s="62"/>
      <c r="AQ1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9116031674316,13HENRIQUELOJAS NOVASAlvo K - UtilitiesALVO - K [proc ener]</v>
      </c>
      <c r="AR109" s="62" t="e">
        <v>#N/A</v>
      </c>
    </row>
    <row r="110" spans="1:44" ht="14.5" hidden="1">
      <c r="A110" s="1">
        <f t="shared" si="6"/>
        <v>1000</v>
      </c>
      <c r="B110" s="1">
        <v>1439</v>
      </c>
      <c r="C110" s="1" t="s">
        <v>222</v>
      </c>
      <c r="D110" s="1" t="s">
        <v>224</v>
      </c>
      <c r="E110" s="1" t="s">
        <v>76</v>
      </c>
      <c r="F110" s="1" t="s">
        <v>23</v>
      </c>
      <c r="G110" s="1" t="s">
        <v>4194</v>
      </c>
      <c r="H110" s="1">
        <v>5922</v>
      </c>
      <c r="I110" s="1" t="s">
        <v>4240</v>
      </c>
      <c r="M110" s="1">
        <v>603440</v>
      </c>
      <c r="N110" s="1">
        <v>10022691</v>
      </c>
      <c r="P110" s="47">
        <v>4316.13</v>
      </c>
      <c r="R110" s="47">
        <f>IF(Tabela1[[#This Row],[VALOR A PAGAR]]&gt;1,Tabela1[[#This Row],[VALOR A PAGAR]],Tabela1[[#This Row],[VALOR RC]])</f>
        <v>4316.13</v>
      </c>
      <c r="S1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" s="1">
        <v>4500923251</v>
      </c>
      <c r="U110" s="54" t="str">
        <f>F110 &amp; " " &amp; " " &amp; B110 &amp; " - " &amp; I110 &amp; " - " &amp; "N°" &amp; H110 &amp; " - " &amp; Tabela1[[#This Row],[Coluna1]]</f>
        <v xml:space="preserve">LOJAS NOVAS  1439 - ALVO - K [proc ener] - N°5922 - </v>
      </c>
      <c r="V110" s="85">
        <v>2252612</v>
      </c>
      <c r="W110" s="64" t="s">
        <v>4209</v>
      </c>
      <c r="X110" s="1" t="str">
        <f t="shared" si="5"/>
        <v>ABERTO</v>
      </c>
      <c r="Y110" s="48"/>
      <c r="Z110" s="51"/>
      <c r="AA110" s="1">
        <f>IF(Tabela1[[#This Row],[CHAMADO]]="ABERTO",Tabela1[[#This Row],[procx status]],"")</f>
        <v>0</v>
      </c>
      <c r="AC110" s="49">
        <v>45874</v>
      </c>
      <c r="AE110" s="1" t="str">
        <f>IF(Tabela1[[#This Row],[Status Result1]]="Aguardando autorização pgto", "sim","")</f>
        <v/>
      </c>
      <c r="AF1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0" s="12"/>
      <c r="AJ110" s="53"/>
      <c r="AK110" s="12">
        <f>IF(Tabela1[[#This Row],[procx ticket]]="",Tabela1[[#This Row],[Data criação ticket]],Tabela1[[#This Row],[procx ticket]])</f>
        <v>0</v>
      </c>
      <c r="AM1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" s="62"/>
      <c r="AP110" s="62"/>
      <c r="AQ1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14396034404316,13HENRIQUELOJAS NOVASAlvo K - UtilitiesALVO - K [proc ener]</v>
      </c>
      <c r="AR110" s="62" t="e">
        <v>#N/A</v>
      </c>
    </row>
    <row r="111" spans="1:44" ht="14.5" hidden="1">
      <c r="A111" s="1">
        <f t="shared" si="6"/>
        <v>1000</v>
      </c>
      <c r="B111" s="1">
        <v>1475</v>
      </c>
      <c r="C111" s="1" t="s">
        <v>256</v>
      </c>
      <c r="D111" s="1" t="s">
        <v>257</v>
      </c>
      <c r="E111" s="1" t="s">
        <v>30</v>
      </c>
      <c r="F111" s="1" t="s">
        <v>23</v>
      </c>
      <c r="G111" s="1" t="s">
        <v>4194</v>
      </c>
      <c r="H111" s="1">
        <v>5924</v>
      </c>
      <c r="I111" s="1" t="s">
        <v>4240</v>
      </c>
      <c r="M111" s="1">
        <v>604002</v>
      </c>
      <c r="N111" s="1">
        <v>10022708</v>
      </c>
      <c r="O111" s="1" t="s">
        <v>4163</v>
      </c>
      <c r="P111" s="47">
        <v>4316.13</v>
      </c>
      <c r="R111" s="47">
        <f>IF(Tabela1[[#This Row],[VALOR A PAGAR]]&gt;1,Tabela1[[#This Row],[VALOR A PAGAR]],Tabela1[[#This Row],[VALOR RC]])</f>
        <v>4316.13</v>
      </c>
      <c r="S1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" s="1">
        <v>4500924048</v>
      </c>
      <c r="U111" s="54" t="str">
        <f>F111 &amp; " " &amp; " " &amp; B111 &amp; " - " &amp; I111 &amp; " - " &amp; "N°" &amp; H111 &amp; " - " &amp; Tabela1[[#This Row],[Coluna1]]</f>
        <v xml:space="preserve">LOJAS NOVAS  1475 - ALVO - K [proc ener] - N°5924 - </v>
      </c>
      <c r="V111" s="85">
        <v>2252612</v>
      </c>
      <c r="W111" s="64" t="s">
        <v>4209</v>
      </c>
      <c r="X111" s="1" t="str">
        <f t="shared" si="5"/>
        <v>ABERTO</v>
      </c>
      <c r="Y111" s="48"/>
      <c r="Z111" s="51"/>
      <c r="AA111" s="1">
        <f>IF(Tabela1[[#This Row],[CHAMADO]]="ABERTO",Tabela1[[#This Row],[procx status]],"")</f>
        <v>0</v>
      </c>
      <c r="AC111" s="49">
        <v>45874</v>
      </c>
      <c r="AE111" s="1" t="str">
        <f>IF(Tabela1[[#This Row],[Status Result1]]="Aguardando autorização pgto", "sim","")</f>
        <v/>
      </c>
      <c r="AF1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1" s="12"/>
      <c r="AJ111" s="53"/>
      <c r="AK111" s="12">
        <f>IF(Tabela1[[#This Row],[procx ticket]]="",Tabela1[[#This Row],[Data criação ticket]],Tabela1[[#This Row],[procx ticket]])</f>
        <v>0</v>
      </c>
      <c r="AM1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1" s="62"/>
      <c r="AP111" s="62"/>
      <c r="AQ1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14756040024316,13ANDRELOJAS NOVASAlvo K - UtilitiesALVO - K [proc ener]</v>
      </c>
      <c r="AR111" s="62" t="e">
        <v>#N/A</v>
      </c>
    </row>
    <row r="112" spans="1:44" ht="14.5" hidden="1">
      <c r="A112" s="1">
        <f t="shared" si="6"/>
        <v>1000</v>
      </c>
      <c r="B112" s="1">
        <v>1498</v>
      </c>
      <c r="C112" s="1" t="s">
        <v>226</v>
      </c>
      <c r="D112" s="1" t="s">
        <v>227</v>
      </c>
      <c r="E112" s="1" t="s">
        <v>76</v>
      </c>
      <c r="F112" s="1" t="s">
        <v>23</v>
      </c>
      <c r="G112" s="1" t="s">
        <v>4194</v>
      </c>
      <c r="H112" s="1">
        <v>5930</v>
      </c>
      <c r="I112" s="1" t="s">
        <v>4240</v>
      </c>
      <c r="M112" s="1">
        <v>603464</v>
      </c>
      <c r="N112" s="1">
        <v>10022710</v>
      </c>
      <c r="O112" s="1" t="s">
        <v>4163</v>
      </c>
      <c r="P112" s="47">
        <v>4316.13</v>
      </c>
      <c r="R112" s="47">
        <f>IF(Tabela1[[#This Row],[VALOR A PAGAR]]&gt;1,Tabela1[[#This Row],[VALOR A PAGAR]],Tabela1[[#This Row],[VALOR RC]])</f>
        <v>4316.13</v>
      </c>
      <c r="S1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" s="1">
        <v>4500924056</v>
      </c>
      <c r="U112" s="54" t="str">
        <f>F112 &amp; " " &amp; " " &amp; B112 &amp; " - " &amp; I112 &amp; " - " &amp; "N°" &amp; H112 &amp; " - " &amp; Tabela1[[#This Row],[Coluna1]]</f>
        <v xml:space="preserve">LOJAS NOVAS  1498 - ALVO - K [proc ener] - N°5930 - </v>
      </c>
      <c r="V112" s="85">
        <v>2252612</v>
      </c>
      <c r="W112" s="64" t="s">
        <v>4209</v>
      </c>
      <c r="X112" s="1" t="str">
        <f t="shared" si="5"/>
        <v>ABERTO</v>
      </c>
      <c r="Y112" s="48"/>
      <c r="Z112" s="51"/>
      <c r="AA112" s="1">
        <f>IF(Tabela1[[#This Row],[CHAMADO]]="ABERTO",Tabela1[[#This Row],[procx status]],"")</f>
        <v>0</v>
      </c>
      <c r="AC112" s="49">
        <v>45874</v>
      </c>
      <c r="AE112" s="1" t="str">
        <f>IF(Tabela1[[#This Row],[Status Result1]]="Aguardando autorização pgto", "sim","")</f>
        <v/>
      </c>
      <c r="AF1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2" s="12"/>
      <c r="AJ112" s="53"/>
      <c r="AK112" s="12">
        <f>IF(Tabela1[[#This Row],[procx ticket]]="",Tabela1[[#This Row],[Data criação ticket]],Tabela1[[#This Row],[procx ticket]])</f>
        <v>0</v>
      </c>
      <c r="AM1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" s="62"/>
      <c r="AP112" s="62"/>
      <c r="AQ1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14986034644316,13HENRIQUELOJAS NOVASAlvo K - UtilitiesALVO - K [proc ener]</v>
      </c>
      <c r="AR112" s="62" t="e">
        <v>#N/A</v>
      </c>
    </row>
    <row r="113" spans="1:44" ht="14.5" hidden="1">
      <c r="A113" s="1">
        <f t="shared" si="6"/>
        <v>1000</v>
      </c>
      <c r="B113" s="1">
        <v>1459</v>
      </c>
      <c r="C113" s="1" t="s">
        <v>4058</v>
      </c>
      <c r="D113" s="1" t="s">
        <v>2655</v>
      </c>
      <c r="E113" s="1" t="s">
        <v>30</v>
      </c>
      <c r="F113" s="1" t="s">
        <v>23</v>
      </c>
      <c r="G113" s="1" t="s">
        <v>4194</v>
      </c>
      <c r="H113" s="1">
        <v>5923</v>
      </c>
      <c r="I113" s="1" t="s">
        <v>4240</v>
      </c>
      <c r="M113" s="1">
        <v>603123</v>
      </c>
      <c r="N113" s="1">
        <v>10022714</v>
      </c>
      <c r="O113" s="1" t="s">
        <v>4163</v>
      </c>
      <c r="P113" s="47">
        <v>4316.13</v>
      </c>
      <c r="R113" s="47">
        <f>IF(Tabela1[[#This Row],[VALOR A PAGAR]]&gt;1,Tabela1[[#This Row],[VALOR A PAGAR]],Tabela1[[#This Row],[VALOR RC]])</f>
        <v>4316.13</v>
      </c>
      <c r="S1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" s="1">
        <v>4500924136</v>
      </c>
      <c r="U113" s="54" t="str">
        <f>F113 &amp; " " &amp; " " &amp; B113 &amp; " - " &amp; I113 &amp; " - " &amp; "N°" &amp; H113 &amp; " - " &amp; Tabela1[[#This Row],[Coluna1]]</f>
        <v xml:space="preserve">LOJAS NOVAS  1459 - ALVO - K [proc ener] - N°5923 - </v>
      </c>
      <c r="V113" s="85">
        <v>2252612</v>
      </c>
      <c r="W113" s="64" t="s">
        <v>4209</v>
      </c>
      <c r="X113" s="1" t="str">
        <f t="shared" si="5"/>
        <v>ABERTO</v>
      </c>
      <c r="Y113" s="48"/>
      <c r="Z113" s="51"/>
      <c r="AA113" s="1">
        <f>IF(Tabela1[[#This Row],[CHAMADO]]="ABERTO",Tabela1[[#This Row],[procx status]],"")</f>
        <v>0</v>
      </c>
      <c r="AC113" s="49">
        <v>45874</v>
      </c>
      <c r="AE113" s="1" t="str">
        <f>IF(Tabela1[[#This Row],[Status Result1]]="Aguardando autorização pgto", "sim","")</f>
        <v/>
      </c>
      <c r="AF1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3" s="12"/>
      <c r="AJ113" s="53"/>
      <c r="AK113" s="12">
        <f>IF(Tabela1[[#This Row],[procx ticket]]="",Tabela1[[#This Row],[Data criação ticket]],Tabela1[[#This Row],[procx ticket]])</f>
        <v>0</v>
      </c>
      <c r="AM1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" s="62"/>
      <c r="AP113" s="62"/>
      <c r="AQ1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14596031234316,13ANDRELOJAS NOVASAlvo K - UtilitiesALVO - K [proc ener]</v>
      </c>
      <c r="AR113" s="62" t="e">
        <v>#N/A</v>
      </c>
    </row>
    <row r="114" spans="1:44" ht="14.5" hidden="1">
      <c r="A114" s="1">
        <f t="shared" si="6"/>
        <v>1000</v>
      </c>
      <c r="B114" s="1">
        <v>1497</v>
      </c>
      <c r="C114" s="1" t="s">
        <v>4062</v>
      </c>
      <c r="D114" s="1" t="s">
        <v>185</v>
      </c>
      <c r="E114" s="1" t="s">
        <v>76</v>
      </c>
      <c r="F114" s="1" t="s">
        <v>23</v>
      </c>
      <c r="G114" s="1" t="s">
        <v>4194</v>
      </c>
      <c r="H114" s="1">
        <v>5929</v>
      </c>
      <c r="I114" s="1" t="s">
        <v>4240</v>
      </c>
      <c r="M114" s="1">
        <v>605480</v>
      </c>
      <c r="N114" s="1">
        <v>10022717</v>
      </c>
      <c r="O114" s="1" t="s">
        <v>4163</v>
      </c>
      <c r="P114" s="47">
        <v>4316.13</v>
      </c>
      <c r="R114" s="47">
        <f>IF(Tabela1[[#This Row],[VALOR A PAGAR]]&gt;1,Tabela1[[#This Row],[VALOR A PAGAR]],Tabela1[[#This Row],[VALOR RC]])</f>
        <v>4316.13</v>
      </c>
      <c r="S1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" s="1">
        <v>4500924145</v>
      </c>
      <c r="U114" s="54" t="str">
        <f>F114 &amp; " " &amp; " " &amp; B114 &amp; " - " &amp; I114 &amp; " - " &amp; "N°" &amp; H114 &amp; " - " &amp; Tabela1[[#This Row],[Coluna1]]</f>
        <v xml:space="preserve">LOJAS NOVAS  1497 - ALVO - K [proc ener] - N°5929 - </v>
      </c>
      <c r="V114" s="85">
        <v>2252612</v>
      </c>
      <c r="W114" s="64" t="s">
        <v>4209</v>
      </c>
      <c r="X114" s="1" t="str">
        <f t="shared" si="5"/>
        <v>ABERTO</v>
      </c>
      <c r="Y114" s="48"/>
      <c r="Z114" s="51"/>
      <c r="AA114" s="1">
        <f>IF(Tabela1[[#This Row],[CHAMADO]]="ABERTO",Tabela1[[#This Row],[procx status]],"")</f>
        <v>0</v>
      </c>
      <c r="AC114" s="49">
        <v>45874</v>
      </c>
      <c r="AE114" s="1" t="str">
        <f>IF(Tabela1[[#This Row],[Status Result1]]="Aguardando autorização pgto", "sim","")</f>
        <v/>
      </c>
      <c r="AF1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4" s="12"/>
      <c r="AJ114" s="53"/>
      <c r="AK114" s="12">
        <f>IF(Tabela1[[#This Row],[procx ticket]]="",Tabela1[[#This Row],[Data criação ticket]],Tabela1[[#This Row],[procx ticket]])</f>
        <v>0</v>
      </c>
      <c r="AM1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" s="62"/>
      <c r="AP114" s="62"/>
      <c r="AQ1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14976054804316,13HENRIQUELOJAS NOVASAlvo K - UtilitiesALVO - K [proc ener]</v>
      </c>
      <c r="AR114" s="62" t="e">
        <v>#N/A</v>
      </c>
    </row>
    <row r="115" spans="1:44" ht="14.5" hidden="1">
      <c r="A115" s="1">
        <f t="shared" si="6"/>
        <v>1000</v>
      </c>
      <c r="B115" s="1">
        <v>1495</v>
      </c>
      <c r="C115" s="1" t="s">
        <v>285</v>
      </c>
      <c r="D115" s="1" t="s">
        <v>4226</v>
      </c>
      <c r="E115" s="1" t="s">
        <v>76</v>
      </c>
      <c r="F115" s="1" t="s">
        <v>23</v>
      </c>
      <c r="G115" s="1" t="s">
        <v>4194</v>
      </c>
      <c r="H115" s="1">
        <v>5927</v>
      </c>
      <c r="I115" s="1" t="s">
        <v>4240</v>
      </c>
      <c r="M115" s="1">
        <v>605462</v>
      </c>
      <c r="N115" s="1">
        <v>10022719</v>
      </c>
      <c r="O115" s="1" t="s">
        <v>4163</v>
      </c>
      <c r="P115" s="47">
        <v>4316.13</v>
      </c>
      <c r="R115" s="47">
        <f>IF(Tabela1[[#This Row],[VALOR A PAGAR]]&gt;1,Tabela1[[#This Row],[VALOR A PAGAR]],Tabela1[[#This Row],[VALOR RC]])</f>
        <v>4316.13</v>
      </c>
      <c r="S1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" s="1">
        <v>4500924154</v>
      </c>
      <c r="U115" s="54" t="str">
        <f>F115 &amp; " " &amp; " " &amp; B115 &amp; " - " &amp; I115 &amp; " - " &amp; "N°" &amp; H115 &amp; " - " &amp; Tabela1[[#This Row],[Coluna1]]</f>
        <v xml:space="preserve">LOJAS NOVAS  1495 - ALVO - K [proc ener] - N°5927 - </v>
      </c>
      <c r="V115" s="85">
        <v>2252612</v>
      </c>
      <c r="W115" s="64" t="s">
        <v>4209</v>
      </c>
      <c r="X115" s="1" t="str">
        <f t="shared" si="5"/>
        <v>ABERTO</v>
      </c>
      <c r="Y115" s="48"/>
      <c r="Z115" s="51"/>
      <c r="AA115" s="1">
        <f>IF(Tabela1[[#This Row],[CHAMADO]]="ABERTO",Tabela1[[#This Row],[procx status]],"")</f>
        <v>0</v>
      </c>
      <c r="AC115" s="49">
        <v>45874</v>
      </c>
      <c r="AE115" s="1" t="str">
        <f>IF(Tabela1[[#This Row],[Status Result1]]="Aguardando autorização pgto", "sim","")</f>
        <v/>
      </c>
      <c r="AF1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5" s="12"/>
      <c r="AJ115" s="53"/>
      <c r="AK115" s="12">
        <f>IF(Tabela1[[#This Row],[procx ticket]]="",Tabela1[[#This Row],[Data criação ticket]],Tabela1[[#This Row],[procx ticket]])</f>
        <v>0</v>
      </c>
      <c r="AM1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" s="62"/>
      <c r="AP115" s="62"/>
      <c r="AQ1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14956054624316,13HENRIQUELOJAS NOVASAlvo K - UtilitiesALVO - K [proc ener]</v>
      </c>
      <c r="AR115" s="62" t="e">
        <v>#N/A</v>
      </c>
    </row>
    <row r="116" spans="1:44" ht="14.5" hidden="1" customHeight="1">
      <c r="A116" s="1">
        <f t="shared" si="6"/>
        <v>1000</v>
      </c>
      <c r="B116" s="1">
        <v>1496</v>
      </c>
      <c r="C116" s="1" t="s">
        <v>262</v>
      </c>
      <c r="D116" s="1" t="s">
        <v>1573</v>
      </c>
      <c r="E116" s="1" t="s">
        <v>76</v>
      </c>
      <c r="F116" s="1" t="s">
        <v>23</v>
      </c>
      <c r="G116" s="1" t="s">
        <v>4194</v>
      </c>
      <c r="H116" s="1">
        <v>5928</v>
      </c>
      <c r="I116" s="1" t="s">
        <v>4240</v>
      </c>
      <c r="M116" s="1">
        <v>604328</v>
      </c>
      <c r="N116" s="1">
        <v>10022721</v>
      </c>
      <c r="O116" s="1" t="s">
        <v>4163</v>
      </c>
      <c r="P116" s="47">
        <v>4316.13</v>
      </c>
      <c r="R116" s="47">
        <f>IF(Tabela1[[#This Row],[VALOR A PAGAR]]&gt;1,Tabela1[[#This Row],[VALOR A PAGAR]],Tabela1[[#This Row],[VALOR RC]])</f>
        <v>4316.13</v>
      </c>
      <c r="S1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" s="1">
        <v>4500924172</v>
      </c>
      <c r="U116" s="54" t="str">
        <f>F116 &amp; " " &amp; " " &amp; B116 &amp; " - " &amp; I116 &amp; " - " &amp; "N°" &amp; H116 &amp; " - " &amp; Tabela1[[#This Row],[Coluna1]]</f>
        <v xml:space="preserve">LOJAS NOVAS  1496 - ALVO - K [proc ener] - N°5928 - </v>
      </c>
      <c r="V116" s="85">
        <v>2252612</v>
      </c>
      <c r="W116" s="64" t="s">
        <v>4209</v>
      </c>
      <c r="X116" s="1" t="str">
        <f t="shared" si="5"/>
        <v>ABERTO</v>
      </c>
      <c r="Y116" s="48"/>
      <c r="Z116" s="51"/>
      <c r="AA116" s="1">
        <f>IF(Tabela1[[#This Row],[CHAMADO]]="ABERTO",Tabela1[[#This Row],[procx status]],"")</f>
        <v>0</v>
      </c>
      <c r="AC116" s="49">
        <v>45874</v>
      </c>
      <c r="AE116" s="1" t="str">
        <f>IF(Tabela1[[#This Row],[Status Result1]]="Aguardando autorização pgto", "sim","")</f>
        <v/>
      </c>
      <c r="AF1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6" s="12"/>
      <c r="AJ116" s="53"/>
      <c r="AK116" s="12">
        <f>IF(Tabela1[[#This Row],[procx ticket]]="",Tabela1[[#This Row],[Data criação ticket]],Tabela1[[#This Row],[procx ticket]])</f>
        <v>0</v>
      </c>
      <c r="AM1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" s="62"/>
      <c r="AP116" s="62"/>
      <c r="AQ1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14966043284316,13HENRIQUELOJAS NOVASAlvo K - UtilitiesALVO - K [proc ener]</v>
      </c>
      <c r="AR116" s="62" t="e">
        <v>#N/A</v>
      </c>
    </row>
    <row r="117" spans="1:44" ht="14.5" hidden="1">
      <c r="A117" s="1">
        <f t="shared" si="6"/>
        <v>1000</v>
      </c>
      <c r="B117" s="1">
        <v>1501</v>
      </c>
      <c r="C117" s="1" t="s">
        <v>4083</v>
      </c>
      <c r="D117" s="1" t="s">
        <v>185</v>
      </c>
      <c r="E117" s="1" t="s">
        <v>76</v>
      </c>
      <c r="F117" s="1" t="s">
        <v>23</v>
      </c>
      <c r="G117" s="1" t="s">
        <v>4194</v>
      </c>
      <c r="H117" s="1">
        <v>5931</v>
      </c>
      <c r="I117" s="1" t="s">
        <v>4240</v>
      </c>
      <c r="M117" s="1">
        <v>605727</v>
      </c>
      <c r="N117" s="1">
        <v>10022723</v>
      </c>
      <c r="O117" s="1" t="s">
        <v>4163</v>
      </c>
      <c r="P117" s="47">
        <v>4316.13</v>
      </c>
      <c r="R117" s="47">
        <f>IF(Tabela1[[#This Row],[VALOR A PAGAR]]&gt;1,Tabela1[[#This Row],[VALOR A PAGAR]],Tabela1[[#This Row],[VALOR RC]])</f>
        <v>4316.13</v>
      </c>
      <c r="S1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" s="1">
        <v>4500924180</v>
      </c>
      <c r="U117" s="54" t="str">
        <f>F117 &amp; " " &amp; " " &amp; B117 &amp; " - " &amp; I117 &amp; " - " &amp; "N°" &amp; H117 &amp; " - " &amp; Tabela1[[#This Row],[Coluna1]]</f>
        <v xml:space="preserve">LOJAS NOVAS  1501 - ALVO - K [proc ener] - N°5931 - </v>
      </c>
      <c r="V117" s="85">
        <v>2252612</v>
      </c>
      <c r="W117" s="64" t="s">
        <v>4209</v>
      </c>
      <c r="X117" s="1" t="str">
        <f t="shared" si="5"/>
        <v>ABERTO</v>
      </c>
      <c r="Y117" s="48"/>
      <c r="Z117" s="51"/>
      <c r="AA117" s="1">
        <f>IF(Tabela1[[#This Row],[CHAMADO]]="ABERTO",Tabela1[[#This Row],[procx status]],"")</f>
        <v>0</v>
      </c>
      <c r="AC117" s="49">
        <v>45874</v>
      </c>
      <c r="AE117" s="1" t="str">
        <f>IF(Tabela1[[#This Row],[Status Result1]]="Aguardando autorização pgto", "sim","")</f>
        <v/>
      </c>
      <c r="AF1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7" s="12"/>
      <c r="AJ117" s="53"/>
      <c r="AK117" s="12">
        <f>IF(Tabela1[[#This Row],[procx ticket]]="",Tabela1[[#This Row],[Data criação ticket]],Tabela1[[#This Row],[procx ticket]])</f>
        <v>0</v>
      </c>
      <c r="AM1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" s="62"/>
      <c r="AP117" s="62"/>
      <c r="AQ1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15016057274316,13HENRIQUELOJAS NOVASAlvo K - UtilitiesALVO - K [proc ener]</v>
      </c>
      <c r="AR117" s="62" t="e">
        <v>#N/A</v>
      </c>
    </row>
    <row r="118" spans="1:44" ht="14.5" hidden="1">
      <c r="A118" s="1">
        <v>14</v>
      </c>
      <c r="B118" s="1">
        <v>1494</v>
      </c>
      <c r="C118" s="1" t="s">
        <v>4059</v>
      </c>
      <c r="D118" s="1" t="s">
        <v>3019</v>
      </c>
      <c r="E118" s="1" t="s">
        <v>55</v>
      </c>
      <c r="F118" s="1" t="s">
        <v>23</v>
      </c>
      <c r="G118" s="1" t="s">
        <v>4194</v>
      </c>
      <c r="H118" s="1">
        <v>5932</v>
      </c>
      <c r="I118" s="1" t="s">
        <v>4248</v>
      </c>
      <c r="M118" s="1">
        <v>605741</v>
      </c>
      <c r="N118" s="1">
        <v>10022715</v>
      </c>
      <c r="O118" s="1" t="s">
        <v>4163</v>
      </c>
      <c r="P118" s="47">
        <v>892.25</v>
      </c>
      <c r="R118" s="47">
        <f>IF(Tabela1[[#This Row],[VALOR A PAGAR]]&gt;1,Tabela1[[#This Row],[VALOR A PAGAR]],Tabela1[[#This Row],[VALOR RC]])</f>
        <v>892.25</v>
      </c>
      <c r="S1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" s="1">
        <v>4500924140</v>
      </c>
      <c r="U118" s="54" t="str">
        <f>F118 &amp; " " &amp; " " &amp; B118 &amp; " - " &amp; I118 &amp; " - " &amp; "N°" &amp; H118 &amp; " - " &amp; Tabela1[[#This Row],[Coluna1]]</f>
        <v xml:space="preserve">LOJAS NOVAS  1494 - ALVO - K [titularidade] - N°5932 - </v>
      </c>
      <c r="V118" s="85">
        <v>2252612</v>
      </c>
      <c r="W118" s="64" t="s">
        <v>4209</v>
      </c>
      <c r="X118" s="1" t="str">
        <f t="shared" si="5"/>
        <v>ABERTO</v>
      </c>
      <c r="Y118" s="48"/>
      <c r="Z118" s="51"/>
      <c r="AA118" s="1">
        <f>IF(Tabela1[[#This Row],[CHAMADO]]="ABERTO",Tabela1[[#This Row],[procx status]],"")</f>
        <v>0</v>
      </c>
      <c r="AC118" s="49">
        <v>45874</v>
      </c>
      <c r="AE118" s="1" t="str">
        <f>IF(Tabela1[[#This Row],[Status Result1]]="Aguardando autorização pgto", "sim","")</f>
        <v/>
      </c>
      <c r="AF1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18" s="12"/>
      <c r="AJ118" s="53"/>
      <c r="AK118" s="12">
        <f>IF(Tabela1[[#This Row],[procx ticket]]="",Tabela1[[#This Row],[Data criação ticket]],Tabela1[[#This Row],[procx ticket]])</f>
        <v>0</v>
      </c>
      <c r="AM1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" s="62"/>
      <c r="AP118" s="62"/>
      <c r="AQ1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1494605741892,25JORDANALOJAS NOVASAlvo K - UtilitiesALVO - K [titularidade]</v>
      </c>
      <c r="AR118" s="62" t="e">
        <v>#N/A</v>
      </c>
    </row>
    <row r="119" spans="1:44" ht="17" hidden="1">
      <c r="A119" s="1">
        <f>IF(B119&lt;7000,1000,2000)</f>
        <v>1000</v>
      </c>
      <c r="B119" s="1">
        <v>1486</v>
      </c>
      <c r="C119" s="1" t="s">
        <v>4211</v>
      </c>
      <c r="D119" s="1" t="s">
        <v>4212</v>
      </c>
      <c r="E119" s="1" t="s">
        <v>30</v>
      </c>
      <c r="F119" s="1" t="s">
        <v>23</v>
      </c>
      <c r="G119" s="93" t="s">
        <v>4194</v>
      </c>
      <c r="H119" s="1">
        <v>5830</v>
      </c>
      <c r="I119" s="1" t="s">
        <v>4249</v>
      </c>
      <c r="M119" s="1">
        <v>604407</v>
      </c>
      <c r="N119" s="1">
        <v>10022338</v>
      </c>
      <c r="O119" s="1" t="s">
        <v>4163</v>
      </c>
      <c r="P119" s="47">
        <v>11126.25</v>
      </c>
      <c r="R119" s="47">
        <f>IF(Tabela1[[#This Row],[VALOR A PAGAR]]&gt;1,Tabela1[[#This Row],[VALOR A PAGAR]],Tabela1[[#This Row],[VALOR RC]])</f>
        <v>11126.25</v>
      </c>
      <c r="S1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" s="1">
        <v>4500905540</v>
      </c>
      <c r="U119" s="54" t="str">
        <f>F119 &amp; " " &amp; " " &amp; B119 &amp; " - " &amp; I119 &amp; " - " &amp; "N°" &amp; H119 &amp; " - " &amp; Tabela1[[#This Row],[Coluna1]]</f>
        <v xml:space="preserve">LOJAS NOVAS  1486 - ALVO K - N°5830 - </v>
      </c>
      <c r="V119" s="85">
        <v>2056107</v>
      </c>
      <c r="W119" s="89" t="s">
        <v>4254</v>
      </c>
      <c r="X119" s="1" t="str">
        <f t="shared" si="5"/>
        <v>ABERTO</v>
      </c>
      <c r="Y119" s="48"/>
      <c r="Z119" s="51">
        <v>0</v>
      </c>
      <c r="AA119" s="1">
        <f>IF(Tabela1[[#This Row],[CHAMADO]]="ABERTO",Tabela1[[#This Row],[procx status]],"")</f>
        <v>0</v>
      </c>
      <c r="AC119" s="49">
        <v>45845</v>
      </c>
      <c r="AD119" s="90">
        <v>5105961928</v>
      </c>
      <c r="AE119" s="1" t="str">
        <f>IF(Tabela1[[#This Row],[Status Result1]]="Aguardando autorização pgto", "sim","")</f>
        <v/>
      </c>
      <c r="AF1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07/07/2025</v>
      </c>
      <c r="AG1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07/07/2025</v>
      </c>
      <c r="AH119" s="12"/>
      <c r="AI119" s="1" t="s">
        <v>4234</v>
      </c>
      <c r="AJ119" s="53" t="s">
        <v>4255</v>
      </c>
      <c r="AK119" s="12" t="str">
        <f>IF(Tabela1[[#This Row],[procx ticket]]="",Tabela1[[#This Row],[Data criação ticket]],Tabela1[[#This Row],[procx ticket]])</f>
        <v>2025-06-27</v>
      </c>
      <c r="AM1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" s="62"/>
      <c r="AP119" s="62"/>
      <c r="AQ1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148660440711126,25ANDRELOJAS NOVASAlvo K - UtilitiesALVO K</v>
      </c>
      <c r="AR119" s="62" t="e">
        <v>#N/A</v>
      </c>
    </row>
    <row r="120" spans="1:44" ht="14.5" hidden="1">
      <c r="A120" s="55">
        <v>1000</v>
      </c>
      <c r="B120" s="55">
        <v>1479</v>
      </c>
      <c r="C120" s="55" t="s">
        <v>41</v>
      </c>
      <c r="D120" s="1" t="s">
        <v>42</v>
      </c>
      <c r="E120" s="1" t="s">
        <v>55</v>
      </c>
      <c r="F120" s="55" t="s">
        <v>23</v>
      </c>
      <c r="G120" s="93" t="s">
        <v>4194</v>
      </c>
      <c r="H120" s="55">
        <v>5452</v>
      </c>
      <c r="I120" s="1" t="s">
        <v>4240</v>
      </c>
      <c r="K120" s="56"/>
      <c r="L120" s="55" t="s">
        <v>4173</v>
      </c>
      <c r="M120" s="55">
        <v>603708</v>
      </c>
      <c r="N120" s="55" t="s">
        <v>4241</v>
      </c>
      <c r="O120" s="55"/>
      <c r="P120" s="57">
        <v>4015</v>
      </c>
      <c r="Q120" s="57" t="s">
        <v>4173</v>
      </c>
      <c r="R120" s="88" t="str">
        <f>IF(Tabela1[[#This Row],[VALOR A PAGAR]]&gt;1,Tabela1[[#This Row],[VALOR A PAGAR]],Tabela1[[#This Row],[VALOR RC]])</f>
        <v> </v>
      </c>
      <c r="S1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" s="55">
        <v>4500775062</v>
      </c>
      <c r="U120" s="54" t="str">
        <f>F120 &amp; " " &amp; " " &amp; B120 &amp; " - " &amp; I120 &amp; " - " &amp; "N°" &amp; H120 &amp; " - " &amp; Tabela1[[#This Row],[Coluna1]]</f>
        <v>LOJAS NOVAS  1479 - ALVO - K [proc ener] - N°5452 - ticket fechado por um mês (reabri o chamado no dia 26/02/2025)/ ticket novamente fechado, tentando resolver o problema com a TI</v>
      </c>
      <c r="V120" s="85">
        <v>882324</v>
      </c>
      <c r="W120" s="55"/>
      <c r="X120" s="1" t="str">
        <f t="shared" si="5"/>
        <v>ABERTO</v>
      </c>
      <c r="Y120" s="55" t="s">
        <v>4159</v>
      </c>
      <c r="Z120" s="51" t="s">
        <v>4159</v>
      </c>
      <c r="AA120" s="51" t="str">
        <f>IF(Tabela1[[#This Row],[CHAMADO]]="ABERTO",Tabela1[[#This Row],[procx status]],"")</f>
        <v>Closed</v>
      </c>
      <c r="AB120" s="55" t="s">
        <v>4173</v>
      </c>
      <c r="AC120" s="59">
        <v>45755</v>
      </c>
      <c r="AD120" s="55" t="s">
        <v>4242</v>
      </c>
      <c r="AE120" s="55" t="str">
        <f>IF(Tabela1[[#This Row],[Status Result1]]="Aguardando autorização pgto", "sim","")</f>
        <v/>
      </c>
      <c r="AF12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08/04/2025</v>
      </c>
      <c r="AG1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08/04/2025</v>
      </c>
      <c r="AH120" s="59">
        <v>45687</v>
      </c>
      <c r="AI120" s="55" t="s">
        <v>4173</v>
      </c>
      <c r="AJ120" s="53" t="s">
        <v>4173</v>
      </c>
      <c r="AK120" s="12" t="str">
        <f>IF(Tabela1[[#This Row],[procx ticket]]="",Tabela1[[#This Row],[Data criação ticket]],Tabela1[[#This Row],[procx ticket]])</f>
        <v> </v>
      </c>
      <c r="AL120" s="60">
        <v>45645</v>
      </c>
      <c r="AM1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" s="62" t="s">
        <v>4243</v>
      </c>
      <c r="AP120" s="62" t="s">
        <v>4244</v>
      </c>
      <c r="AQ1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14796037084015JORDANALOJAS NOVASAlvo K - UtilitiesALVO - K [proc ener]</v>
      </c>
      <c r="AR120" s="62" t="e">
        <v>#N/A</v>
      </c>
    </row>
    <row r="121" spans="1:44" ht="14.5" hidden="1">
      <c r="A121" s="1">
        <f t="shared" ref="A121:A152" si="7">IF(B121&lt;7000,1000,2000)</f>
        <v>1000</v>
      </c>
      <c r="B121" s="1">
        <v>1486</v>
      </c>
      <c r="C121" s="1" t="s">
        <v>4211</v>
      </c>
      <c r="D121" s="1" t="s">
        <v>4212</v>
      </c>
      <c r="E121" s="1" t="s">
        <v>30</v>
      </c>
      <c r="F121" s="1" t="s">
        <v>23</v>
      </c>
      <c r="G121" s="1" t="s">
        <v>4194</v>
      </c>
      <c r="H121" s="1">
        <v>6039</v>
      </c>
      <c r="I121" s="1" t="s">
        <v>4202</v>
      </c>
      <c r="M121" s="1">
        <v>604407</v>
      </c>
      <c r="N121" s="1">
        <v>10022933</v>
      </c>
      <c r="O121" s="1" t="s">
        <v>4163</v>
      </c>
      <c r="P121" s="47">
        <v>2150</v>
      </c>
      <c r="R121" s="47">
        <f>IF(Tabela1[[#This Row],[VALOR A PAGAR]]&gt;1,Tabela1[[#This Row],[VALOR A PAGAR]],Tabela1[[#This Row],[VALOR RC]])</f>
        <v>2150</v>
      </c>
      <c r="S1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" s="1">
        <v>4500932094</v>
      </c>
      <c r="U121" s="54" t="str">
        <f>F121 &amp; " " &amp; " " &amp; B121 &amp; " - " &amp; I121 &amp; " - " &amp; "N°" &amp; H121 &amp; " - " &amp; Tabela1[[#This Row],[Coluna1]]</f>
        <v xml:space="preserve">LOJAS NOVAS  1486 - ALVO - K [exec agua] - N°6039 - </v>
      </c>
      <c r="V121" s="85">
        <v>2402411</v>
      </c>
      <c r="W121" s="64" t="s">
        <v>4213</v>
      </c>
      <c r="X121" s="1" t="str">
        <f t="shared" si="5"/>
        <v>ABERTO</v>
      </c>
      <c r="Y121" s="48"/>
      <c r="Z121" s="51"/>
      <c r="AA121" s="1">
        <f>IF(Tabela1[[#This Row],[CHAMADO]]="ABERTO",Tabela1[[#This Row],[procx status]],"")</f>
        <v>0</v>
      </c>
      <c r="AC121" s="49">
        <v>45908</v>
      </c>
      <c r="AD121" s="109">
        <v>5106006317</v>
      </c>
      <c r="AE121" s="1" t="str">
        <f>IF(Tabela1[[#This Row],[Status Result1]]="Aguardando autorização pgto", "sim","")</f>
        <v/>
      </c>
      <c r="AF1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1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121" s="12"/>
      <c r="AJ121" s="53"/>
      <c r="AK121" s="12">
        <f>IF(Tabela1[[#This Row],[procx ticket]]="",Tabela1[[#This Row],[Data criação ticket]],Tabela1[[#This Row],[procx ticket]])</f>
        <v>0</v>
      </c>
      <c r="AM121" s="53" t="e">
        <v>#N/A</v>
      </c>
      <c r="AN1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" s="62" t="s">
        <v>4214</v>
      </c>
      <c r="AP121" s="62"/>
      <c r="AQ1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14866044072150ANDRELOJAS NOVASAlvo K - UtilitiesALVO - K [exec agua]</v>
      </c>
      <c r="AR121" s="62" t="e">
        <v>#N/A</v>
      </c>
    </row>
    <row r="122" spans="1:44" ht="17.149999999999999" hidden="1" customHeight="1">
      <c r="A122" s="1">
        <f t="shared" si="7"/>
        <v>1000</v>
      </c>
      <c r="B122" s="1">
        <v>1486</v>
      </c>
      <c r="C122" s="1" t="s">
        <v>4211</v>
      </c>
      <c r="D122" s="1" t="s">
        <v>4212</v>
      </c>
      <c r="E122" s="1" t="s">
        <v>30</v>
      </c>
      <c r="F122" s="1" t="s">
        <v>23</v>
      </c>
      <c r="G122" s="1" t="s">
        <v>4194</v>
      </c>
      <c r="H122" s="1">
        <v>6020</v>
      </c>
      <c r="I122" s="1" t="s">
        <v>4231</v>
      </c>
      <c r="M122" s="1">
        <v>604407</v>
      </c>
      <c r="N122" s="1">
        <v>10022932</v>
      </c>
      <c r="O122" s="1" t="s">
        <v>4163</v>
      </c>
      <c r="P122" s="47">
        <v>1935</v>
      </c>
      <c r="R122" s="47">
        <f>IF(Tabela1[[#This Row],[VALOR A PAGAR]]&gt;1,Tabela1[[#This Row],[VALOR A PAGAR]],Tabela1[[#This Row],[VALOR RC]])</f>
        <v>1935</v>
      </c>
      <c r="S1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" s="1">
        <v>4500932096</v>
      </c>
      <c r="U122" s="54" t="str">
        <f>F122 &amp; " " &amp; " " &amp; B122 &amp; " - " &amp; I122 &amp; " - " &amp; "N°" &amp; H122 &amp; " - " &amp; Tabela1[[#This Row],[Coluna1]]</f>
        <v xml:space="preserve">LOJAS NOVAS  1486 - ALVO - K [proc agua] - N°6020 - </v>
      </c>
      <c r="V122" s="85">
        <v>2402428</v>
      </c>
      <c r="W122" s="64" t="s">
        <v>4239</v>
      </c>
      <c r="X122" s="1" t="str">
        <f t="shared" si="5"/>
        <v>ABERTO</v>
      </c>
      <c r="Y122" s="48"/>
      <c r="Z122" s="51"/>
      <c r="AA122" s="1">
        <f>IF(Tabela1[[#This Row],[CHAMADO]]="ABERTO",Tabela1[[#This Row],[procx status]],"")</f>
        <v>0</v>
      </c>
      <c r="AC122" s="49">
        <v>45908</v>
      </c>
      <c r="AD122" s="109">
        <v>5106006444</v>
      </c>
      <c r="AE122" s="1" t="str">
        <f>IF(Tabela1[[#This Row],[Status Result1]]="Aguardando autorização pgto", "sim","")</f>
        <v/>
      </c>
      <c r="AF1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1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122" s="12"/>
      <c r="AJ122" s="53"/>
      <c r="AK122" s="12">
        <f>IF(Tabela1[[#This Row],[procx ticket]]="",Tabela1[[#This Row],[Data criação ticket]],Tabela1[[#This Row],[procx ticket]])</f>
        <v>0</v>
      </c>
      <c r="AM122" s="53" t="e">
        <v>#N/A</v>
      </c>
      <c r="AN1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" s="62" t="s">
        <v>4214</v>
      </c>
      <c r="AP122" s="62"/>
      <c r="AQ1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14866044071935ANDRELOJAS NOVASAlvo K - UtilitiesALVO - K [proc agua]</v>
      </c>
      <c r="AR122" s="62" t="e">
        <v>#N/A</v>
      </c>
    </row>
    <row r="123" spans="1:44" ht="14.5" hidden="1">
      <c r="A123" s="1">
        <f t="shared" si="7"/>
        <v>1000</v>
      </c>
      <c r="B123" s="1">
        <v>1486</v>
      </c>
      <c r="C123" s="1" t="s">
        <v>4211</v>
      </c>
      <c r="D123" s="1" t="s">
        <v>4212</v>
      </c>
      <c r="E123" s="1" t="s">
        <v>30</v>
      </c>
      <c r="F123" s="1" t="s">
        <v>23</v>
      </c>
      <c r="G123" s="1" t="s">
        <v>4194</v>
      </c>
      <c r="H123" s="1">
        <v>6046</v>
      </c>
      <c r="I123" s="1" t="s">
        <v>4240</v>
      </c>
      <c r="M123" s="1">
        <v>604407</v>
      </c>
      <c r="N123" s="1">
        <v>10022934</v>
      </c>
      <c r="O123" s="1" t="s">
        <v>4163</v>
      </c>
      <c r="P123" s="47">
        <v>4316.13</v>
      </c>
      <c r="R123" s="47">
        <f>IF(Tabela1[[#This Row],[VALOR A PAGAR]]&gt;1,Tabela1[[#This Row],[VALOR A PAGAR]],Tabela1[[#This Row],[VALOR RC]])</f>
        <v>4316.13</v>
      </c>
      <c r="S1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" s="1">
        <v>4500932073</v>
      </c>
      <c r="U123" s="54" t="str">
        <f>F123 &amp; " " &amp; " " &amp; B123 &amp; " - " &amp; I123 &amp; " - " &amp; "N°" &amp; H123 &amp; " - " &amp; Tabela1[[#This Row],[Coluna1]]</f>
        <v xml:space="preserve">LOJAS NOVAS  1486 - ALVO - K [proc ener] - N°6046 - </v>
      </c>
      <c r="V123" s="85">
        <v>2402435</v>
      </c>
      <c r="W123" s="64" t="s">
        <v>4245</v>
      </c>
      <c r="X123" s="1" t="str">
        <f t="shared" si="5"/>
        <v>ABERTO</v>
      </c>
      <c r="Y123" s="48"/>
      <c r="Z123" s="51"/>
      <c r="AA123" s="1">
        <f>IF(Tabela1[[#This Row],[CHAMADO]]="ABERTO",Tabela1[[#This Row],[procx status]],"")</f>
        <v>0</v>
      </c>
      <c r="AC123" s="49">
        <v>45908</v>
      </c>
      <c r="AD123" s="109">
        <v>5106006446</v>
      </c>
      <c r="AE123" s="1" t="str">
        <f>IF(Tabela1[[#This Row],[Status Result1]]="Aguardando autorização pgto", "sim","")</f>
        <v/>
      </c>
      <c r="AF1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1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123" s="12"/>
      <c r="AJ123" s="53"/>
      <c r="AK123" s="12">
        <f>IF(Tabela1[[#This Row],[procx ticket]]="",Tabela1[[#This Row],[Data criação ticket]],Tabela1[[#This Row],[procx ticket]])</f>
        <v>0</v>
      </c>
      <c r="AM123" s="53" t="e">
        <v>#N/A</v>
      </c>
      <c r="AN1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" s="62" t="s">
        <v>4214</v>
      </c>
      <c r="AP123" s="62"/>
      <c r="AQ1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14866044074316,13ANDRELOJAS NOVASAlvo K - UtilitiesALVO - K [proc ener]</v>
      </c>
      <c r="AR123" s="62" t="e">
        <v>#N/A</v>
      </c>
    </row>
    <row r="124" spans="1:44" ht="14.5" hidden="1">
      <c r="A124" s="1">
        <f t="shared" si="7"/>
        <v>1000</v>
      </c>
      <c r="B124" s="1">
        <v>1506</v>
      </c>
      <c r="C124" s="1" t="s">
        <v>4094</v>
      </c>
      <c r="D124" s="1" t="s">
        <v>4201</v>
      </c>
      <c r="E124" s="1" t="s">
        <v>30</v>
      </c>
      <c r="F124" s="1" t="s">
        <v>23</v>
      </c>
      <c r="G124" s="1" t="s">
        <v>4194</v>
      </c>
      <c r="H124" s="1">
        <v>6437</v>
      </c>
      <c r="I124" s="1" t="s">
        <v>4218</v>
      </c>
      <c r="M124" s="1">
        <v>605804</v>
      </c>
      <c r="N124" s="1">
        <v>10023646</v>
      </c>
      <c r="O124" s="1" t="s">
        <v>4163</v>
      </c>
      <c r="P124" s="47">
        <v>13437.5</v>
      </c>
      <c r="R124" s="47">
        <f>IF(Tabela1[[#This Row],[VALOR A PAGAR]]&gt;1,Tabela1[[#This Row],[VALOR A PAGAR]],Tabela1[[#This Row],[VALOR RC]])</f>
        <v>13437.5</v>
      </c>
      <c r="S1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" s="1">
        <v>4500986595</v>
      </c>
      <c r="U124" s="54" t="str">
        <f>F124 &amp; " " &amp; " " &amp; B124 &amp; " - " &amp; I124 &amp; " - " &amp; "N°" &amp; H124 &amp; " - " &amp; Tabela1[[#This Row],[Coluna1]]</f>
        <v xml:space="preserve">LOJAS NOVAS  1506 - ALVO - K [exec ener] - N°6437 - </v>
      </c>
      <c r="V124" s="85">
        <v>3222470</v>
      </c>
      <c r="W124" s="64" t="s">
        <v>5926</v>
      </c>
      <c r="X124" s="1" t="str">
        <f t="shared" si="5"/>
        <v>ABERTO</v>
      </c>
      <c r="Y124" s="48"/>
      <c r="Z124" s="51"/>
      <c r="AA124" s="1">
        <f>IF(Tabela1[[#This Row],[CHAMADO]]="ABERTO",Tabela1[[#This Row],[procx status]],"")</f>
        <v>0</v>
      </c>
      <c r="AC124" s="49">
        <v>46001</v>
      </c>
      <c r="AD124" s="55">
        <v>5106074478</v>
      </c>
      <c r="AE124" s="1" t="s">
        <v>4177</v>
      </c>
      <c r="AF1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24" s="116"/>
      <c r="AJ124" s="117"/>
      <c r="AK124" s="116">
        <f>IF(Tabela1[[#This Row],[procx ticket]]="",Tabela1[[#This Row],[Data criação ticket]],Tabela1[[#This Row],[procx ticket]])</f>
        <v>0</v>
      </c>
      <c r="AL124" s="116"/>
      <c r="AM124" s="53">
        <v>45976</v>
      </c>
      <c r="AN1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" s="62" t="s">
        <v>5925</v>
      </c>
      <c r="AP124" s="62"/>
      <c r="AQ1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150660580413437,5ANDRELOJAS NOVASAlvo K - UtilitiesALVO - K [exec ener]</v>
      </c>
      <c r="AR124" s="62" t="e">
        <v>#N/A</v>
      </c>
    </row>
    <row r="125" spans="1:44" ht="14.5" hidden="1">
      <c r="A125" s="1">
        <f t="shared" si="7"/>
        <v>1000</v>
      </c>
      <c r="B125" s="1">
        <v>1491</v>
      </c>
      <c r="C125" s="1" t="s">
        <v>4076</v>
      </c>
      <c r="D125" s="1" t="s">
        <v>1115</v>
      </c>
      <c r="E125" s="1" t="s">
        <v>30</v>
      </c>
      <c r="F125" s="1" t="s">
        <v>23</v>
      </c>
      <c r="G125" s="1" t="s">
        <v>4194</v>
      </c>
      <c r="H125" s="1">
        <v>6427</v>
      </c>
      <c r="I125" s="1" t="s">
        <v>4240</v>
      </c>
      <c r="M125" s="1">
        <v>605585</v>
      </c>
      <c r="N125" s="1">
        <v>10023765</v>
      </c>
      <c r="P125" s="47">
        <v>4316.13</v>
      </c>
      <c r="R125" s="47">
        <f>IF(Tabela1[[#This Row],[VALOR A PAGAR]]&gt;1,Tabela1[[#This Row],[VALOR A PAGAR]],Tabela1[[#This Row],[VALOR RC]])</f>
        <v>4316.13</v>
      </c>
      <c r="S1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" s="1">
        <v>4500986575</v>
      </c>
      <c r="U125" s="54" t="str">
        <f>F125 &amp; " " &amp; " " &amp; B125 &amp; " - " &amp; I125 &amp; " - " &amp; "N°" &amp; H125 &amp; " - " &amp; Tabela1[[#This Row],[Coluna1]]</f>
        <v xml:space="preserve">LOJAS NOVAS  1491 - ALVO - K [proc ener] - N°6427 - </v>
      </c>
      <c r="V125" s="85">
        <v>3221194</v>
      </c>
      <c r="W125" s="64" t="s">
        <v>5924</v>
      </c>
      <c r="X125" s="1" t="str">
        <f t="shared" si="5"/>
        <v>ABERTO</v>
      </c>
      <c r="Y125" s="48"/>
      <c r="Z125" s="51"/>
      <c r="AA125" s="1">
        <f>IF(Tabela1[[#This Row],[CHAMADO]]="ABERTO",Tabela1[[#This Row],[procx status]],"")</f>
        <v>0</v>
      </c>
      <c r="AC125" s="49">
        <v>46001</v>
      </c>
      <c r="AD125" s="55">
        <v>5106074476</v>
      </c>
      <c r="AE125" s="1" t="s">
        <v>4177</v>
      </c>
      <c r="AF1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25" s="116"/>
      <c r="AJ125" s="117"/>
      <c r="AK125" s="116">
        <f>IF(Tabela1[[#This Row],[procx ticket]]="",Tabela1[[#This Row],[Data criação ticket]],Tabela1[[#This Row],[procx ticket]])</f>
        <v>0</v>
      </c>
      <c r="AL125" s="116"/>
      <c r="AM125" s="53">
        <v>45976</v>
      </c>
      <c r="AN1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" s="62" t="s">
        <v>5925</v>
      </c>
      <c r="AP125" s="62"/>
      <c r="AQ1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14916055854316,13ANDRELOJAS NOVASAlvo K - UtilitiesALVO - K [proc ener]</v>
      </c>
      <c r="AR125" s="62" t="e">
        <v>#N/A</v>
      </c>
    </row>
    <row r="126" spans="1:44" ht="14.5" hidden="1">
      <c r="A126" s="1">
        <f t="shared" si="7"/>
        <v>1000</v>
      </c>
      <c r="B126" s="1">
        <v>1488</v>
      </c>
      <c r="C126" s="1" t="s">
        <v>4077</v>
      </c>
      <c r="D126" s="1" t="s">
        <v>4207</v>
      </c>
      <c r="E126" s="1" t="s">
        <v>30</v>
      </c>
      <c r="F126" s="1" t="s">
        <v>23</v>
      </c>
      <c r="G126" s="1" t="s">
        <v>4194</v>
      </c>
      <c r="H126" s="1">
        <v>5948</v>
      </c>
      <c r="I126" s="1" t="s">
        <v>4202</v>
      </c>
      <c r="M126" s="1">
        <v>604006</v>
      </c>
      <c r="N126" s="1">
        <v>10022695</v>
      </c>
      <c r="P126" s="47">
        <v>2150</v>
      </c>
      <c r="R126" s="47">
        <f>IF(Tabela1[[#This Row],[VALOR A PAGAR]]&gt;1,Tabela1[[#This Row],[VALOR A PAGAR]],Tabela1[[#This Row],[VALOR RC]])</f>
        <v>2150</v>
      </c>
      <c r="S1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" s="1">
        <v>4500927480</v>
      </c>
      <c r="U126" s="54" t="str">
        <f>F126 &amp; " " &amp; " " &amp; B126 &amp; " - " &amp; I126 &amp; " - " &amp; "N°" &amp; H126 &amp; " - " &amp; Tabela1[[#This Row],[Coluna1]]</f>
        <v xml:space="preserve">LOJAS NOVAS  1488 - ALVO - K [exec agua] - N°5948 - </v>
      </c>
      <c r="V126" s="85">
        <v>2267137</v>
      </c>
      <c r="W126" s="64" t="s">
        <v>4208</v>
      </c>
      <c r="X126" s="1" t="str">
        <f t="shared" si="5"/>
        <v>ABERTO</v>
      </c>
      <c r="Y126" s="48"/>
      <c r="Z126" s="51"/>
      <c r="AA126" s="1">
        <f>IF(Tabela1[[#This Row],[CHAMADO]]="ABERTO",Tabela1[[#This Row],[procx status]],"")</f>
        <v>0</v>
      </c>
      <c r="AC126" s="49">
        <v>45881</v>
      </c>
      <c r="AE126" s="1" t="str">
        <f>IF(Tabela1[[#This Row],[Status Result1]]="Aguardando autorização pgto", "sim","")</f>
        <v/>
      </c>
      <c r="AF1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26" s="12"/>
      <c r="AJ126" s="53"/>
      <c r="AK126" s="12">
        <f>IF(Tabela1[[#This Row],[procx ticket]]="",Tabela1[[#This Row],[Data criação ticket]],Tabela1[[#This Row],[procx ticket]])</f>
        <v>0</v>
      </c>
      <c r="AM1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" s="62"/>
      <c r="AP126" s="62"/>
      <c r="AQ1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14886040062150ANDRELOJAS NOVASAlvo K - UtilitiesALVO - K [exec agua]</v>
      </c>
      <c r="AR126" s="62" t="e">
        <v>#N/A</v>
      </c>
    </row>
    <row r="127" spans="1:44" ht="14.5" hidden="1">
      <c r="A127" s="1">
        <f t="shared" si="7"/>
        <v>1000</v>
      </c>
      <c r="B127" s="1">
        <v>1428</v>
      </c>
      <c r="C127" s="1" t="s">
        <v>275</v>
      </c>
      <c r="D127" s="1" t="s">
        <v>276</v>
      </c>
      <c r="E127" s="1" t="s">
        <v>30</v>
      </c>
      <c r="F127" s="1" t="s">
        <v>23</v>
      </c>
      <c r="G127" s="1" t="s">
        <v>4194</v>
      </c>
      <c r="H127" s="1">
        <v>5949</v>
      </c>
      <c r="I127" s="1" t="s">
        <v>4202</v>
      </c>
      <c r="M127" s="1">
        <v>602884</v>
      </c>
      <c r="N127" s="1">
        <v>10022770</v>
      </c>
      <c r="P127" s="47">
        <v>2150</v>
      </c>
      <c r="R127" s="47">
        <f>IF(Tabela1[[#This Row],[VALOR A PAGAR]]&gt;1,Tabela1[[#This Row],[VALOR A PAGAR]],Tabela1[[#This Row],[VALOR RC]])</f>
        <v>2150</v>
      </c>
      <c r="S1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" s="1">
        <v>4500927498</v>
      </c>
      <c r="U127" s="54" t="str">
        <f>F127 &amp; " " &amp; " " &amp; B127 &amp; " - " &amp; I127 &amp; " - " &amp; "N°" &amp; H127 &amp; " - " &amp; Tabela1[[#This Row],[Coluna1]]</f>
        <v xml:space="preserve">LOJAS NOVAS  1428 - ALVO - K [exec agua] - N°5949 - </v>
      </c>
      <c r="V127" s="85">
        <v>2267137</v>
      </c>
      <c r="W127" s="64" t="s">
        <v>4208</v>
      </c>
      <c r="X127" s="1" t="str">
        <f t="shared" si="5"/>
        <v>ABERTO</v>
      </c>
      <c r="Y127" s="48"/>
      <c r="Z127" s="51"/>
      <c r="AA127" s="1">
        <f>IF(Tabela1[[#This Row],[CHAMADO]]="ABERTO",Tabela1[[#This Row],[procx status]],"")</f>
        <v>0</v>
      </c>
      <c r="AC127" s="49">
        <v>45881</v>
      </c>
      <c r="AE127" s="1" t="str">
        <f>IF(Tabela1[[#This Row],[Status Result1]]="Aguardando autorização pgto", "sim","")</f>
        <v/>
      </c>
      <c r="AF1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27" s="12"/>
      <c r="AJ127" s="53"/>
      <c r="AK127" s="12">
        <f>IF(Tabela1[[#This Row],[procx ticket]]="",Tabela1[[#This Row],[Data criação ticket]],Tabela1[[#This Row],[procx ticket]])</f>
        <v>0</v>
      </c>
      <c r="AM1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" s="62"/>
      <c r="AP127" s="62"/>
      <c r="AQ1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14286028842150ANDRELOJAS NOVASAlvo K - UtilitiesALVO - K [exec agua]</v>
      </c>
      <c r="AR127" s="62" t="e">
        <v>#N/A</v>
      </c>
    </row>
    <row r="128" spans="1:44" ht="14.5" hidden="1">
      <c r="A128" s="1">
        <f t="shared" si="7"/>
        <v>1000</v>
      </c>
      <c r="B128" s="1">
        <v>1480</v>
      </c>
      <c r="C128" s="1" t="s">
        <v>211</v>
      </c>
      <c r="D128" s="1" t="s">
        <v>510</v>
      </c>
      <c r="E128" s="1" t="s">
        <v>55</v>
      </c>
      <c r="F128" s="1" t="s">
        <v>23</v>
      </c>
      <c r="G128" s="93" t="s">
        <v>4194</v>
      </c>
      <c r="H128" s="1">
        <v>5950</v>
      </c>
      <c r="I128" s="1" t="s">
        <v>4231</v>
      </c>
      <c r="M128" s="1">
        <v>603914</v>
      </c>
      <c r="N128" s="1">
        <v>10021698</v>
      </c>
      <c r="O128" s="1" t="s">
        <v>4163</v>
      </c>
      <c r="P128" s="47">
        <v>1935</v>
      </c>
      <c r="R128" s="47">
        <f>IF(Tabela1[[#This Row],[VALOR A PAGAR]]&gt;1,Tabela1[[#This Row],[VALOR A PAGAR]],Tabela1[[#This Row],[VALOR RC]])</f>
        <v>1935</v>
      </c>
      <c r="S1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" s="1">
        <v>4500878799</v>
      </c>
      <c r="U128" s="54" t="str">
        <f>F128 &amp; " " &amp; " " &amp; B128 &amp; " - " &amp; I128 &amp; " - " &amp; "N°" &amp; H128 &amp; " - " &amp; Tabela1[[#This Row],[Coluna1]]</f>
        <v xml:space="preserve">LOJAS NOVAS  1480 - ALVO - K [proc agua] - N°5950 - </v>
      </c>
      <c r="V128" s="85">
        <v>2267137</v>
      </c>
      <c r="W128" s="64" t="s">
        <v>4208</v>
      </c>
      <c r="X128" s="1" t="str">
        <f t="shared" si="5"/>
        <v>ABERTO</v>
      </c>
      <c r="Y128" s="48"/>
      <c r="Z128" s="51">
        <v>0</v>
      </c>
      <c r="AA128" s="1">
        <f>IF(Tabela1[[#This Row],[CHAMADO]]="ABERTO",Tabela1[[#This Row],[procx status]],"")</f>
        <v>0</v>
      </c>
      <c r="AC128" s="49">
        <v>45881</v>
      </c>
      <c r="AE128" s="1" t="str">
        <f>IF(Tabela1[[#This Row],[Status Result1]]="Aguardando autorização pgto", "sim","")</f>
        <v/>
      </c>
      <c r="AF1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28" s="12">
        <v>45776</v>
      </c>
      <c r="AI128" s="1" t="s">
        <v>4234</v>
      </c>
      <c r="AJ128" s="53" t="s">
        <v>4234</v>
      </c>
      <c r="AK128" s="12" t="str">
        <f>IF(Tabela1[[#This Row],[procx ticket]]="",Tabela1[[#This Row],[Data criação ticket]],Tabela1[[#This Row],[procx ticket]])</f>
        <v>não aberto ticket</v>
      </c>
      <c r="AL128" s="12">
        <v>45777</v>
      </c>
      <c r="AM1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" s="62"/>
      <c r="AP128" s="62"/>
      <c r="AQ1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14806039141935JORDANALOJAS NOVASAlvo K - UtilitiesALVO - K [proc agua]</v>
      </c>
      <c r="AR128" s="62" t="e">
        <v>#N/A</v>
      </c>
    </row>
    <row r="129" spans="1:44" ht="17.149999999999999" hidden="1" customHeight="1">
      <c r="A129" s="1">
        <f t="shared" si="7"/>
        <v>1000</v>
      </c>
      <c r="B129" s="1">
        <v>1488</v>
      </c>
      <c r="C129" s="1" t="s">
        <v>4077</v>
      </c>
      <c r="D129" s="1" t="s">
        <v>4207</v>
      </c>
      <c r="E129" s="1" t="s">
        <v>30</v>
      </c>
      <c r="F129" s="1" t="s">
        <v>23</v>
      </c>
      <c r="G129" s="1" t="s">
        <v>4194</v>
      </c>
      <c r="H129" s="1">
        <v>5939</v>
      </c>
      <c r="I129" s="1" t="s">
        <v>4231</v>
      </c>
      <c r="M129" s="1">
        <v>604006</v>
      </c>
      <c r="N129" s="1">
        <v>10022694</v>
      </c>
      <c r="P129" s="47">
        <v>1935</v>
      </c>
      <c r="R129" s="47">
        <f>IF(Tabela1[[#This Row],[VALOR A PAGAR]]&gt;1,Tabela1[[#This Row],[VALOR A PAGAR]],Tabela1[[#This Row],[VALOR RC]])</f>
        <v>1935</v>
      </c>
      <c r="S1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" s="1">
        <v>4500927475</v>
      </c>
      <c r="U129" s="54" t="str">
        <f>F129 &amp; " " &amp; " " &amp; B129 &amp; " - " &amp; I129 &amp; " - " &amp; "N°" &amp; H129 &amp; " - " &amp; Tabela1[[#This Row],[Coluna1]]</f>
        <v xml:space="preserve">LOJAS NOVAS  1488 - ALVO - K [proc agua] - N°5939 - </v>
      </c>
      <c r="V129" s="85">
        <v>2267137</v>
      </c>
      <c r="W129" s="64" t="s">
        <v>4208</v>
      </c>
      <c r="X129" s="1" t="str">
        <f t="shared" si="5"/>
        <v>ABERTO</v>
      </c>
      <c r="Y129" s="48"/>
      <c r="Z129" s="51"/>
      <c r="AA129" s="1">
        <f>IF(Tabela1[[#This Row],[CHAMADO]]="ABERTO",Tabela1[[#This Row],[procx status]],"")</f>
        <v>0</v>
      </c>
      <c r="AC129" s="49">
        <v>45881</v>
      </c>
      <c r="AE129" s="1" t="str">
        <f>IF(Tabela1[[#This Row],[Status Result1]]="Aguardando autorização pgto", "sim","")</f>
        <v/>
      </c>
      <c r="AF1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29" s="12"/>
      <c r="AJ129" s="53"/>
      <c r="AK129" s="12">
        <f>IF(Tabela1[[#This Row],[procx ticket]]="",Tabela1[[#This Row],[Data criação ticket]],Tabela1[[#This Row],[procx ticket]])</f>
        <v>0</v>
      </c>
      <c r="AM1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" s="62"/>
      <c r="AP129" s="62"/>
      <c r="AQ1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14886040061935ANDRELOJAS NOVASAlvo K - UtilitiesALVO - K [proc agua]</v>
      </c>
      <c r="AR129" s="62" t="e">
        <v>#N/A</v>
      </c>
    </row>
    <row r="130" spans="1:44" ht="17.149999999999999" hidden="1" customHeight="1">
      <c r="A130" s="1">
        <f t="shared" si="7"/>
        <v>1000</v>
      </c>
      <c r="B130" s="1">
        <v>1470</v>
      </c>
      <c r="C130" s="1" t="s">
        <v>4068</v>
      </c>
      <c r="D130" s="1" t="s">
        <v>4228</v>
      </c>
      <c r="E130" s="1" t="s">
        <v>76</v>
      </c>
      <c r="F130" s="1" t="s">
        <v>23</v>
      </c>
      <c r="G130" s="1" t="s">
        <v>4194</v>
      </c>
      <c r="H130" s="1">
        <v>5940</v>
      </c>
      <c r="I130" s="1" t="s">
        <v>4231</v>
      </c>
      <c r="M130" s="1">
        <v>604306</v>
      </c>
      <c r="N130" s="1">
        <v>10022697</v>
      </c>
      <c r="P130" s="47">
        <v>1935</v>
      </c>
      <c r="R130" s="47">
        <f>IF(Tabela1[[#This Row],[VALOR A PAGAR]]&gt;1,Tabela1[[#This Row],[VALOR A PAGAR]],Tabela1[[#This Row],[VALOR RC]])</f>
        <v>1935</v>
      </c>
      <c r="S1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" s="1">
        <v>4500927488</v>
      </c>
      <c r="U130" s="54" t="str">
        <f>F130 &amp; " " &amp; " " &amp; B130 &amp; " - " &amp; I130 &amp; " - " &amp; "N°" &amp; H130 &amp; " - " &amp; Tabela1[[#This Row],[Coluna1]]</f>
        <v xml:space="preserve">LOJAS NOVAS  1470 - ALVO - K [proc agua] - N°5940 - </v>
      </c>
      <c r="V130" s="85">
        <v>2267137</v>
      </c>
      <c r="W130" s="64" t="s">
        <v>4208</v>
      </c>
      <c r="X130" s="1" t="str">
        <f t="shared" ref="X130:X193" si="8">IF(V130&lt;&gt;"","ABERTO","PENDENTE")</f>
        <v>ABERTO</v>
      </c>
      <c r="Y130" s="48"/>
      <c r="Z130" s="51"/>
      <c r="AA130" s="1">
        <f>IF(Tabela1[[#This Row],[CHAMADO]]="ABERTO",Tabela1[[#This Row],[procx status]],"")</f>
        <v>0</v>
      </c>
      <c r="AC130" s="49">
        <v>45881</v>
      </c>
      <c r="AE130" s="1" t="str">
        <f>IF(Tabela1[[#This Row],[Status Result1]]="Aguardando autorização pgto", "sim","")</f>
        <v/>
      </c>
      <c r="AF1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0" s="12"/>
      <c r="AJ130" s="53"/>
      <c r="AK130" s="12">
        <f>IF(Tabela1[[#This Row],[procx ticket]]="",Tabela1[[#This Row],[Data criação ticket]],Tabela1[[#This Row],[procx ticket]])</f>
        <v>0</v>
      </c>
      <c r="AM1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" s="62"/>
      <c r="AP130" s="62"/>
      <c r="AQ1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14706043061935HENRIQUELOJAS NOVASAlvo K - UtilitiesALVO - K [proc agua]</v>
      </c>
      <c r="AR130" s="62" t="e">
        <v>#N/A</v>
      </c>
    </row>
    <row r="131" spans="1:44" ht="14.5" hidden="1">
      <c r="A131" s="1">
        <f t="shared" si="7"/>
        <v>1000</v>
      </c>
      <c r="B131" s="1">
        <v>1428</v>
      </c>
      <c r="C131" s="1" t="s">
        <v>275</v>
      </c>
      <c r="D131" s="1" t="s">
        <v>276</v>
      </c>
      <c r="E131" s="1" t="s">
        <v>30</v>
      </c>
      <c r="F131" s="1" t="s">
        <v>23</v>
      </c>
      <c r="G131" s="1" t="s">
        <v>4194</v>
      </c>
      <c r="H131" s="1">
        <v>5941</v>
      </c>
      <c r="I131" s="1" t="s">
        <v>4231</v>
      </c>
      <c r="M131" s="1">
        <v>602884</v>
      </c>
      <c r="N131" s="1">
        <v>10022699</v>
      </c>
      <c r="P131" s="47">
        <v>1935</v>
      </c>
      <c r="R131" s="47">
        <f>IF(Tabela1[[#This Row],[VALOR A PAGAR]]&gt;1,Tabela1[[#This Row],[VALOR A PAGAR]],Tabela1[[#This Row],[VALOR RC]])</f>
        <v>1935</v>
      </c>
      <c r="S1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" s="1">
        <v>4500927496</v>
      </c>
      <c r="U131" s="54" t="str">
        <f>F131 &amp; " " &amp; " " &amp; B131 &amp; " - " &amp; I131 &amp; " - " &amp; "N°" &amp; H131 &amp; " - " &amp; Tabela1[[#This Row],[Coluna1]]</f>
        <v xml:space="preserve">LOJAS NOVAS  1428 - ALVO - K [proc agua] - N°5941 - </v>
      </c>
      <c r="V131" s="85">
        <v>2267137</v>
      </c>
      <c r="W131" s="64" t="s">
        <v>4208</v>
      </c>
      <c r="X131" s="1" t="str">
        <f t="shared" si="8"/>
        <v>ABERTO</v>
      </c>
      <c r="Y131" s="48"/>
      <c r="Z131" s="51"/>
      <c r="AA131" s="1">
        <f>IF(Tabela1[[#This Row],[CHAMADO]]="ABERTO",Tabela1[[#This Row],[procx status]],"")</f>
        <v>0</v>
      </c>
      <c r="AC131" s="49">
        <v>45881</v>
      </c>
      <c r="AE131" s="1" t="str">
        <f>IF(Tabela1[[#This Row],[Status Result1]]="Aguardando autorização pgto", "sim","")</f>
        <v/>
      </c>
      <c r="AF1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1" s="12"/>
      <c r="AJ131" s="53"/>
      <c r="AK131" s="12">
        <f>IF(Tabela1[[#This Row],[procx ticket]]="",Tabela1[[#This Row],[Data criação ticket]],Tabela1[[#This Row],[procx ticket]])</f>
        <v>0</v>
      </c>
      <c r="AM1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" s="62"/>
      <c r="AP131" s="62"/>
      <c r="AQ1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14286028841935ANDRELOJAS NOVASAlvo K - UtilitiesALVO - K [proc agua]</v>
      </c>
      <c r="AR131" s="62" t="e">
        <v>#N/A</v>
      </c>
    </row>
    <row r="132" spans="1:44" ht="14.5" hidden="1" customHeight="1">
      <c r="A132" s="1">
        <f t="shared" si="7"/>
        <v>1000</v>
      </c>
      <c r="B132" s="1">
        <v>1480</v>
      </c>
      <c r="C132" s="1" t="s">
        <v>211</v>
      </c>
      <c r="D132" s="1" t="s">
        <v>510</v>
      </c>
      <c r="E132" s="1" t="s">
        <v>55</v>
      </c>
      <c r="F132" s="1" t="s">
        <v>23</v>
      </c>
      <c r="G132" s="93" t="s">
        <v>4194</v>
      </c>
      <c r="H132" s="1">
        <v>5951</v>
      </c>
      <c r="I132" s="1" t="s">
        <v>4240</v>
      </c>
      <c r="M132" s="1">
        <v>603914</v>
      </c>
      <c r="N132" s="1">
        <v>10021700</v>
      </c>
      <c r="O132" s="1" t="s">
        <v>4163</v>
      </c>
      <c r="P132" s="47">
        <v>4316.13</v>
      </c>
      <c r="R132" s="47">
        <f>IF(Tabela1[[#This Row],[VALOR A PAGAR]]&gt;1,Tabela1[[#This Row],[VALOR A PAGAR]],Tabela1[[#This Row],[VALOR RC]])</f>
        <v>4316.13</v>
      </c>
      <c r="S1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" s="1">
        <v>4500878796</v>
      </c>
      <c r="U132" s="54" t="str">
        <f>F132 &amp; " " &amp; " " &amp; B132 &amp; " - " &amp; I132 &amp; " - " &amp; "N°" &amp; H132 &amp; " - " &amp; Tabela1[[#This Row],[Coluna1]]</f>
        <v xml:space="preserve">LOJAS NOVAS  1480 - ALVO - K [proc ener] - N°5951 - </v>
      </c>
      <c r="V132" s="85">
        <v>2267137</v>
      </c>
      <c r="W132" s="64" t="s">
        <v>4208</v>
      </c>
      <c r="X132" s="1" t="str">
        <f t="shared" si="8"/>
        <v>ABERTO</v>
      </c>
      <c r="Y132" s="48"/>
      <c r="Z132" s="51">
        <v>0</v>
      </c>
      <c r="AA132" s="1">
        <f>IF(Tabela1[[#This Row],[CHAMADO]]="ABERTO",Tabela1[[#This Row],[procx status]],"")</f>
        <v>0</v>
      </c>
      <c r="AC132" s="49">
        <v>45881</v>
      </c>
      <c r="AE132" s="1" t="str">
        <f>IF(Tabela1[[#This Row],[Status Result1]]="Aguardando autorização pgto", "sim","")</f>
        <v/>
      </c>
      <c r="AF1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2" s="12">
        <v>45777</v>
      </c>
      <c r="AI132" s="1" t="s">
        <v>4234</v>
      </c>
      <c r="AJ132" s="53" t="s">
        <v>4234</v>
      </c>
      <c r="AK132" s="12" t="str">
        <f>IF(Tabela1[[#This Row],[procx ticket]]="",Tabela1[[#This Row],[Data criação ticket]],Tabela1[[#This Row],[procx ticket]])</f>
        <v>não aberto ticket</v>
      </c>
      <c r="AL132" s="12">
        <v>45777</v>
      </c>
      <c r="AM1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" s="62"/>
      <c r="AP132" s="62"/>
      <c r="AQ1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14806039144316,13JORDANALOJAS NOVASAlvo K - UtilitiesALVO - K [proc ener]</v>
      </c>
      <c r="AR132" s="62" t="e">
        <v>#N/A</v>
      </c>
    </row>
    <row r="133" spans="1:44" ht="14.5" hidden="1">
      <c r="A133" s="1">
        <f t="shared" si="7"/>
        <v>1000</v>
      </c>
      <c r="B133" s="1">
        <v>1489</v>
      </c>
      <c r="C133" s="1" t="s">
        <v>280</v>
      </c>
      <c r="D133" s="1" t="s">
        <v>2947</v>
      </c>
      <c r="E133" s="1" t="s">
        <v>30</v>
      </c>
      <c r="F133" s="1" t="s">
        <v>23</v>
      </c>
      <c r="G133" s="1" t="s">
        <v>4194</v>
      </c>
      <c r="H133" s="1">
        <v>5943</v>
      </c>
      <c r="I133" s="1" t="s">
        <v>4240</v>
      </c>
      <c r="M133" s="1">
        <v>605482</v>
      </c>
      <c r="N133" s="1">
        <v>10022712</v>
      </c>
      <c r="O133" s="1" t="s">
        <v>4163</v>
      </c>
      <c r="P133" s="47">
        <v>4316.13</v>
      </c>
      <c r="R133" s="47">
        <f>IF(Tabela1[[#This Row],[VALOR A PAGAR]]&gt;1,Tabela1[[#This Row],[VALOR A PAGAR]],Tabela1[[#This Row],[VALOR RC]])</f>
        <v>4316.13</v>
      </c>
      <c r="S1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" s="1">
        <v>4500925807</v>
      </c>
      <c r="U133" s="54" t="str">
        <f>F133 &amp; " " &amp; " " &amp; B133 &amp; " - " &amp; I133 &amp; " - " &amp; "N°" &amp; H133 &amp; " - " &amp; Tabela1[[#This Row],[Coluna1]]</f>
        <v xml:space="preserve">LOJAS NOVAS  1489 - ALVO - K [proc ener] - N°5943 - </v>
      </c>
      <c r="V133" s="85">
        <v>2267137</v>
      </c>
      <c r="W133" s="64" t="s">
        <v>4208</v>
      </c>
      <c r="X133" s="1" t="str">
        <f t="shared" si="8"/>
        <v>ABERTO</v>
      </c>
      <c r="Y133" s="48"/>
      <c r="Z133" s="51"/>
      <c r="AA133" s="1">
        <f>IF(Tabela1[[#This Row],[CHAMADO]]="ABERTO",Tabela1[[#This Row],[procx status]],"")</f>
        <v>0</v>
      </c>
      <c r="AC133" s="49">
        <v>45881</v>
      </c>
      <c r="AE133" s="1" t="str">
        <f>IF(Tabela1[[#This Row],[Status Result1]]="Aguardando autorização pgto", "sim","")</f>
        <v/>
      </c>
      <c r="AF1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3" s="12"/>
      <c r="AJ133" s="53"/>
      <c r="AK133" s="12">
        <f>IF(Tabela1[[#This Row],[procx ticket]]="",Tabela1[[#This Row],[Data criação ticket]],Tabela1[[#This Row],[procx ticket]])</f>
        <v>0</v>
      </c>
      <c r="AM1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" s="62"/>
      <c r="AP133" s="62"/>
      <c r="AQ1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14896054824316,13ANDRELOJAS NOVASAlvo K - UtilitiesALVO - K [proc ener]</v>
      </c>
      <c r="AR133" s="62" t="e">
        <v>#N/A</v>
      </c>
    </row>
    <row r="134" spans="1:44" ht="14.5" hidden="1">
      <c r="A134" s="1">
        <f t="shared" si="7"/>
        <v>1000</v>
      </c>
      <c r="B134" s="1">
        <v>1500</v>
      </c>
      <c r="C134" s="1" t="s">
        <v>4075</v>
      </c>
      <c r="D134" s="1" t="s">
        <v>2392</v>
      </c>
      <c r="E134" s="1" t="s">
        <v>76</v>
      </c>
      <c r="F134" s="1" t="s">
        <v>23</v>
      </c>
      <c r="G134" s="1" t="s">
        <v>4194</v>
      </c>
      <c r="H134" s="1">
        <v>5942</v>
      </c>
      <c r="I134" s="1" t="s">
        <v>4240</v>
      </c>
      <c r="M134" s="1">
        <v>605662</v>
      </c>
      <c r="N134" s="1">
        <v>10022728</v>
      </c>
      <c r="O134" s="1" t="s">
        <v>4163</v>
      </c>
      <c r="P134" s="47">
        <v>4316.13</v>
      </c>
      <c r="R134" s="47">
        <f>IF(Tabela1[[#This Row],[VALOR A PAGAR]]&gt;1,Tabela1[[#This Row],[VALOR A PAGAR]],Tabela1[[#This Row],[VALOR RC]])</f>
        <v>4316.13</v>
      </c>
      <c r="S1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" s="1">
        <v>4500925815</v>
      </c>
      <c r="U134" s="54" t="str">
        <f>F134 &amp; " " &amp; " " &amp; B134 &amp; " - " &amp; I134 &amp; " - " &amp; "N°" &amp; H134 &amp; " - " &amp; Tabela1[[#This Row],[Coluna1]]</f>
        <v xml:space="preserve">LOJAS NOVAS  1500 - ALVO - K [proc ener] - N°5942 - </v>
      </c>
      <c r="V134" s="85">
        <v>2267137</v>
      </c>
      <c r="W134" s="64" t="s">
        <v>4208</v>
      </c>
      <c r="X134" s="1" t="str">
        <f t="shared" si="8"/>
        <v>ABERTO</v>
      </c>
      <c r="Y134" s="48"/>
      <c r="Z134" s="51"/>
      <c r="AA134" s="1">
        <f>IF(Tabela1[[#This Row],[CHAMADO]]="ABERTO",Tabela1[[#This Row],[procx status]],"")</f>
        <v>0</v>
      </c>
      <c r="AC134" s="49">
        <v>45881</v>
      </c>
      <c r="AE134" s="1" t="str">
        <f>IF(Tabela1[[#This Row],[Status Result1]]="Aguardando autorização pgto", "sim","")</f>
        <v/>
      </c>
      <c r="AF1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4" s="12"/>
      <c r="AJ134" s="53"/>
      <c r="AK134" s="12">
        <f>IF(Tabela1[[#This Row],[procx ticket]]="",Tabela1[[#This Row],[Data criação ticket]],Tabela1[[#This Row],[procx ticket]])</f>
        <v>0</v>
      </c>
      <c r="AM1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" s="62"/>
      <c r="AP134" s="62"/>
      <c r="AQ1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15006056624316,13HENRIQUELOJAS NOVASAlvo K - UtilitiesALVO - K [proc ener]</v>
      </c>
      <c r="AR134" s="62" t="e">
        <v>#N/A</v>
      </c>
    </row>
    <row r="135" spans="1:44" ht="14.5" hidden="1">
      <c r="A135" s="1">
        <f t="shared" si="7"/>
        <v>1000</v>
      </c>
      <c r="B135" s="1">
        <v>1488</v>
      </c>
      <c r="C135" s="1" t="s">
        <v>4077</v>
      </c>
      <c r="D135" s="1" t="s">
        <v>4207</v>
      </c>
      <c r="E135" s="1" t="s">
        <v>30</v>
      </c>
      <c r="F135" s="1" t="s">
        <v>23</v>
      </c>
      <c r="G135" s="1" t="s">
        <v>4194</v>
      </c>
      <c r="H135" s="1">
        <v>5945</v>
      </c>
      <c r="I135" s="1" t="s">
        <v>4240</v>
      </c>
      <c r="M135" s="1">
        <v>604006</v>
      </c>
      <c r="N135" s="1">
        <v>10022696</v>
      </c>
      <c r="P135" s="47">
        <v>4316.13</v>
      </c>
      <c r="R135" s="47">
        <f>IF(Tabela1[[#This Row],[VALOR A PAGAR]]&gt;1,Tabela1[[#This Row],[VALOR A PAGAR]],Tabela1[[#This Row],[VALOR RC]])</f>
        <v>4316.13</v>
      </c>
      <c r="S1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" s="1">
        <v>4500927486</v>
      </c>
      <c r="U135" s="54" t="str">
        <f>F135 &amp; " " &amp; " " &amp; B135 &amp; " - " &amp; I135 &amp; " - " &amp; "N°" &amp; H135 &amp; " - " &amp; Tabela1[[#This Row],[Coluna1]]</f>
        <v xml:space="preserve">LOJAS NOVAS  1488 - ALVO - K [proc ener] - N°5945 - </v>
      </c>
      <c r="V135" s="85">
        <v>2267137</v>
      </c>
      <c r="W135" s="64" t="s">
        <v>4208</v>
      </c>
      <c r="X135" s="1" t="str">
        <f t="shared" si="8"/>
        <v>ABERTO</v>
      </c>
      <c r="Y135" s="48"/>
      <c r="Z135" s="51"/>
      <c r="AA135" s="1">
        <f>IF(Tabela1[[#This Row],[CHAMADO]]="ABERTO",Tabela1[[#This Row],[procx status]],"")</f>
        <v>0</v>
      </c>
      <c r="AC135" s="49">
        <v>45881</v>
      </c>
      <c r="AE135" s="1" t="str">
        <f>IF(Tabela1[[#This Row],[Status Result1]]="Aguardando autorização pgto", "sim","")</f>
        <v/>
      </c>
      <c r="AF1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5" s="12"/>
      <c r="AJ135" s="53"/>
      <c r="AK135" s="12">
        <f>IF(Tabela1[[#This Row],[procx ticket]]="",Tabela1[[#This Row],[Data criação ticket]],Tabela1[[#This Row],[procx ticket]])</f>
        <v>0</v>
      </c>
      <c r="AM1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" s="62"/>
      <c r="AP135" s="62"/>
      <c r="AQ1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14886040064316,13ANDRELOJAS NOVASAlvo K - UtilitiesALVO - K [proc ener]</v>
      </c>
      <c r="AR135" s="62" t="e">
        <v>#N/A</v>
      </c>
    </row>
    <row r="136" spans="1:44" ht="14.5" hidden="1">
      <c r="A136" s="1">
        <f t="shared" si="7"/>
        <v>1000</v>
      </c>
      <c r="B136" s="1">
        <v>1470</v>
      </c>
      <c r="C136" s="1" t="s">
        <v>4068</v>
      </c>
      <c r="D136" s="1" t="s">
        <v>4228</v>
      </c>
      <c r="E136" s="1" t="s">
        <v>76</v>
      </c>
      <c r="F136" s="1" t="s">
        <v>23</v>
      </c>
      <c r="G136" s="1" t="s">
        <v>4194</v>
      </c>
      <c r="H136" s="1">
        <v>5946</v>
      </c>
      <c r="I136" s="1" t="s">
        <v>4240</v>
      </c>
      <c r="M136" s="1">
        <v>604306</v>
      </c>
      <c r="N136" s="1">
        <v>10022698</v>
      </c>
      <c r="P136" s="47">
        <v>4316.13</v>
      </c>
      <c r="R136" s="47">
        <f>IF(Tabela1[[#This Row],[VALOR A PAGAR]]&gt;1,Tabela1[[#This Row],[VALOR A PAGAR]],Tabela1[[#This Row],[VALOR RC]])</f>
        <v>4316.13</v>
      </c>
      <c r="S1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" s="1">
        <v>4500927491</v>
      </c>
      <c r="U136" s="54" t="str">
        <f>F136 &amp; " " &amp; " " &amp; B136 &amp; " - " &amp; I136 &amp; " - " &amp; "N°" &amp; H136 &amp; " - " &amp; Tabela1[[#This Row],[Coluna1]]</f>
        <v xml:space="preserve">LOJAS NOVAS  1470 - ALVO - K [proc ener] - N°5946 - </v>
      </c>
      <c r="V136" s="85">
        <v>2267137</v>
      </c>
      <c r="W136" s="64" t="s">
        <v>4208</v>
      </c>
      <c r="X136" s="1" t="str">
        <f t="shared" si="8"/>
        <v>ABERTO</v>
      </c>
      <c r="Y136" s="48"/>
      <c r="Z136" s="51"/>
      <c r="AA136" s="1">
        <f>IF(Tabela1[[#This Row],[CHAMADO]]="ABERTO",Tabela1[[#This Row],[procx status]],"")</f>
        <v>0</v>
      </c>
      <c r="AC136" s="49">
        <v>45881</v>
      </c>
      <c r="AE136" s="1" t="str">
        <f>IF(Tabela1[[#This Row],[Status Result1]]="Aguardando autorização pgto", "sim","")</f>
        <v/>
      </c>
      <c r="AF1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6" s="12"/>
      <c r="AJ136" s="53"/>
      <c r="AK136" s="12">
        <f>IF(Tabela1[[#This Row],[procx ticket]]="",Tabela1[[#This Row],[Data criação ticket]],Tabela1[[#This Row],[procx ticket]])</f>
        <v>0</v>
      </c>
      <c r="AM1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" s="62"/>
      <c r="AP136" s="62"/>
      <c r="AQ1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14706043064316,13HENRIQUELOJAS NOVASAlvo K - UtilitiesALVO - K [proc ener]</v>
      </c>
      <c r="AR136" s="62" t="e">
        <v>#N/A</v>
      </c>
    </row>
    <row r="137" spans="1:44" ht="14.5" hidden="1">
      <c r="A137" s="1">
        <f t="shared" si="7"/>
        <v>1000</v>
      </c>
      <c r="B137" s="1">
        <v>1428</v>
      </c>
      <c r="C137" s="1" t="s">
        <v>275</v>
      </c>
      <c r="D137" s="1" t="s">
        <v>276</v>
      </c>
      <c r="E137" s="1" t="s">
        <v>30</v>
      </c>
      <c r="F137" s="1" t="s">
        <v>23</v>
      </c>
      <c r="G137" s="1" t="s">
        <v>4194</v>
      </c>
      <c r="H137" s="1">
        <v>5947</v>
      </c>
      <c r="I137" s="1" t="s">
        <v>4240</v>
      </c>
      <c r="M137" s="1">
        <v>602884</v>
      </c>
      <c r="N137" s="1">
        <v>10022771</v>
      </c>
      <c r="P137" s="47">
        <v>4316.13</v>
      </c>
      <c r="R137" s="47">
        <f>IF(Tabela1[[#This Row],[VALOR A PAGAR]]&gt;1,Tabela1[[#This Row],[VALOR A PAGAR]],Tabela1[[#This Row],[VALOR RC]])</f>
        <v>4316.13</v>
      </c>
      <c r="S1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" s="1">
        <v>4500927500</v>
      </c>
      <c r="U137" s="54" t="str">
        <f>F137 &amp; " " &amp; " " &amp; B137 &amp; " - " &amp; I137 &amp; " - " &amp; "N°" &amp; H137 &amp; " - " &amp; Tabela1[[#This Row],[Coluna1]]</f>
        <v xml:space="preserve">LOJAS NOVAS  1428 - ALVO - K [proc ener] - N°5947 - </v>
      </c>
      <c r="V137" s="85">
        <v>2267137</v>
      </c>
      <c r="W137" s="64" t="s">
        <v>4208</v>
      </c>
      <c r="X137" s="1" t="str">
        <f t="shared" si="8"/>
        <v>ABERTO</v>
      </c>
      <c r="Y137" s="48"/>
      <c r="Z137" s="51"/>
      <c r="AA137" s="1">
        <f>IF(Tabela1[[#This Row],[CHAMADO]]="ABERTO",Tabela1[[#This Row],[procx status]],"")</f>
        <v>0</v>
      </c>
      <c r="AC137" s="49">
        <v>45881</v>
      </c>
      <c r="AE137" s="1" t="str">
        <f>IF(Tabela1[[#This Row],[Status Result1]]="Aguardando autorização pgto", "sim","")</f>
        <v/>
      </c>
      <c r="AF1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7" s="12"/>
      <c r="AJ137" s="53"/>
      <c r="AK137" s="12">
        <f>IF(Tabela1[[#This Row],[procx ticket]]="",Tabela1[[#This Row],[Data criação ticket]],Tabela1[[#This Row],[procx ticket]])</f>
        <v>0</v>
      </c>
      <c r="AM1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" s="62"/>
      <c r="AP137" s="62"/>
      <c r="AQ1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14286028844316,13ANDRELOJAS NOVASAlvo K - UtilitiesALVO - K [proc ener]</v>
      </c>
      <c r="AR137" s="62" t="e">
        <v>#N/A</v>
      </c>
    </row>
    <row r="138" spans="1:44" ht="17.149999999999999" hidden="1" customHeight="1">
      <c r="A138" s="1">
        <f t="shared" si="7"/>
        <v>1000</v>
      </c>
      <c r="B138" s="1">
        <v>1487</v>
      </c>
      <c r="C138" s="1" t="s">
        <v>278</v>
      </c>
      <c r="D138" s="1" t="s">
        <v>992</v>
      </c>
      <c r="E138" s="1" t="s">
        <v>76</v>
      </c>
      <c r="F138" s="1" t="s">
        <v>23</v>
      </c>
      <c r="G138" s="1" t="s">
        <v>4194</v>
      </c>
      <c r="H138" s="1">
        <v>5944</v>
      </c>
      <c r="I138" s="1" t="s">
        <v>4240</v>
      </c>
      <c r="M138" s="1">
        <v>604304</v>
      </c>
      <c r="N138" s="1">
        <v>10022726</v>
      </c>
      <c r="O138" s="1" t="s">
        <v>4163</v>
      </c>
      <c r="P138" s="47">
        <v>4316.13</v>
      </c>
      <c r="R138" s="47">
        <f>IF(Tabela1[[#This Row],[VALOR A PAGAR]]&gt;1,Tabela1[[#This Row],[VALOR A PAGAR]],Tabela1[[#This Row],[VALOR RC]])</f>
        <v>4316.13</v>
      </c>
      <c r="S1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" s="1">
        <v>4500928210</v>
      </c>
      <c r="U138" s="54" t="str">
        <f>F138 &amp; " " &amp; " " &amp; B138 &amp; " - " &amp; I138 &amp; " - " &amp; "N°" &amp; H138 &amp; " - " &amp; Tabela1[[#This Row],[Coluna1]]</f>
        <v xml:space="preserve">LOJAS NOVAS  1487 - ALVO - K [proc ener] - N°5944 - </v>
      </c>
      <c r="V138" s="85">
        <v>2267137</v>
      </c>
      <c r="W138" s="64" t="s">
        <v>4208</v>
      </c>
      <c r="X138" s="1" t="str">
        <f t="shared" si="8"/>
        <v>ABERTO</v>
      </c>
      <c r="Y138" s="48"/>
      <c r="Z138" s="51"/>
      <c r="AA138" s="1">
        <f>IF(Tabela1[[#This Row],[CHAMADO]]="ABERTO",Tabela1[[#This Row],[procx status]],"")</f>
        <v>0</v>
      </c>
      <c r="AC138" s="49">
        <v>45881</v>
      </c>
      <c r="AE138" s="1" t="str">
        <f>IF(Tabela1[[#This Row],[Status Result1]]="Aguardando autorização pgto", "sim","")</f>
        <v/>
      </c>
      <c r="AF1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38" s="12"/>
      <c r="AJ138" s="53"/>
      <c r="AK138" s="12">
        <f>IF(Tabela1[[#This Row],[procx ticket]]="",Tabela1[[#This Row],[Data criação ticket]],Tabela1[[#This Row],[procx ticket]])</f>
        <v>0</v>
      </c>
      <c r="AM1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" s="62"/>
      <c r="AP138" s="62"/>
      <c r="AQ1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14876043044316,13HENRIQUELOJAS NOVASAlvo K - UtilitiesALVO - K [proc ener]</v>
      </c>
      <c r="AR138" s="62" t="e">
        <v>#N/A</v>
      </c>
    </row>
    <row r="139" spans="1:44" ht="14.5" hidden="1" customHeight="1">
      <c r="A139" s="1">
        <f t="shared" si="7"/>
        <v>1000</v>
      </c>
      <c r="B139" s="1">
        <v>1446</v>
      </c>
      <c r="C139" s="1" t="s">
        <v>175</v>
      </c>
      <c r="D139" s="1" t="s">
        <v>176</v>
      </c>
      <c r="E139" s="1" t="s">
        <v>76</v>
      </c>
      <c r="F139" s="1" t="s">
        <v>23</v>
      </c>
      <c r="G139" s="93" t="s">
        <v>4194</v>
      </c>
      <c r="H139" s="1">
        <v>5761</v>
      </c>
      <c r="I139" s="1" t="s">
        <v>4231</v>
      </c>
      <c r="M139" s="1">
        <v>603787</v>
      </c>
      <c r="N139" s="1">
        <v>10021918</v>
      </c>
      <c r="O139" s="1" t="s">
        <v>4163</v>
      </c>
      <c r="P139" s="47">
        <v>1860</v>
      </c>
      <c r="R139" s="47">
        <f>IF(Tabela1[[#This Row],[VALOR A PAGAR]]&gt;1,Tabela1[[#This Row],[VALOR A PAGAR]],Tabela1[[#This Row],[VALOR RC]])</f>
        <v>1860</v>
      </c>
      <c r="S1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" s="1">
        <v>4500889350</v>
      </c>
      <c r="U139" s="54" t="str">
        <f>F139 &amp; " " &amp; " " &amp; B139 &amp; " - " &amp; I139 &amp; " - " &amp; "N°" &amp; H139 &amp; " - " &amp; Tabela1[[#This Row],[Coluna1]]</f>
        <v>LOJAS NOVAS  1446 - ALVO - K [proc agua] - N°5761 - AGUARDANDO SALDO</v>
      </c>
      <c r="V139" s="85">
        <v>1898129</v>
      </c>
      <c r="W139" s="89" t="s">
        <v>4236</v>
      </c>
      <c r="X139" s="1" t="str">
        <f t="shared" si="8"/>
        <v>ABERTO</v>
      </c>
      <c r="Y139" s="48"/>
      <c r="Z139" s="51">
        <v>0</v>
      </c>
      <c r="AA139" s="1">
        <f>IF(Tabela1[[#This Row],[CHAMADO]]="ABERTO",Tabela1[[#This Row],[procx status]],"")</f>
        <v>0</v>
      </c>
      <c r="AC139" s="49">
        <v>45821</v>
      </c>
      <c r="AD139" s="55">
        <v>5105946080</v>
      </c>
      <c r="AE139" s="1" t="str">
        <f>IF(Tabela1[[#This Row],[Status Result1]]="Aguardando autorização pgto", "sim","")</f>
        <v/>
      </c>
      <c r="AF1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1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139" s="12">
        <v>45782</v>
      </c>
      <c r="AI139" s="1" t="s">
        <v>4237</v>
      </c>
      <c r="AJ139" s="53" t="s">
        <v>4237</v>
      </c>
      <c r="AK139" s="12" t="str">
        <f>IF(Tabela1[[#This Row],[procx ticket]]="",Tabela1[[#This Row],[Data criação ticket]],Tabela1[[#This Row],[procx ticket]])</f>
        <v>2025-06-04</v>
      </c>
      <c r="AM1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04/06/2025</v>
      </c>
      <c r="AN1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" s="62"/>
      <c r="AP139" s="62" t="s">
        <v>4238</v>
      </c>
      <c r="AQ1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14466037871860HENRIQUELOJAS NOVASAlvo K - UtilitiesALVO - K [proc agua]</v>
      </c>
      <c r="AR139" s="62" t="e">
        <v>#N/A</v>
      </c>
    </row>
    <row r="140" spans="1:44" ht="14.5" hidden="1" customHeight="1">
      <c r="A140" s="1">
        <f t="shared" si="7"/>
        <v>1000</v>
      </c>
      <c r="B140" s="1">
        <v>1487</v>
      </c>
      <c r="C140" s="1" t="s">
        <v>278</v>
      </c>
      <c r="D140" s="1" t="s">
        <v>992</v>
      </c>
      <c r="E140" s="1" t="s">
        <v>76</v>
      </c>
      <c r="F140" s="1" t="s">
        <v>23</v>
      </c>
      <c r="G140" s="1" t="s">
        <v>4194</v>
      </c>
      <c r="H140" s="1">
        <v>5934</v>
      </c>
      <c r="I140" s="1" t="s">
        <v>4202</v>
      </c>
      <c r="M140" s="1">
        <v>604304</v>
      </c>
      <c r="N140" s="1">
        <v>10022725</v>
      </c>
      <c r="O140" s="1" t="s">
        <v>4163</v>
      </c>
      <c r="P140" s="47">
        <v>2150</v>
      </c>
      <c r="R140" s="47">
        <f>IF(Tabela1[[#This Row],[VALOR A PAGAR]]&gt;1,Tabela1[[#This Row],[VALOR A PAGAR]],Tabela1[[#This Row],[VALOR RC]])</f>
        <v>2150</v>
      </c>
      <c r="S1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" s="1">
        <v>4500924196</v>
      </c>
      <c r="U140" s="54" t="str">
        <f>F140 &amp; " " &amp; " " &amp; B140 &amp; " - " &amp; I140 &amp; " - " &amp; "N°" &amp; H140 &amp; " - " &amp; Tabela1[[#This Row],[Coluna1]]</f>
        <v xml:space="preserve">LOJAS NOVAS  1487 - ALVO - K [exec agua] - N°5934 - </v>
      </c>
      <c r="V140" s="85">
        <v>2252612</v>
      </c>
      <c r="W140" s="64" t="s">
        <v>4209</v>
      </c>
      <c r="X140" s="1" t="str">
        <f t="shared" si="8"/>
        <v>ABERTO</v>
      </c>
      <c r="Y140" s="48"/>
      <c r="Z140" s="51"/>
      <c r="AA140" s="1">
        <f>IF(Tabela1[[#This Row],[CHAMADO]]="ABERTO",Tabela1[[#This Row],[procx status]],"")</f>
        <v>0</v>
      </c>
      <c r="AC140" s="49">
        <v>45882</v>
      </c>
      <c r="AD140" s="55">
        <v>5105987160</v>
      </c>
      <c r="AE140" s="1" t="str">
        <f>IF(Tabela1[[#This Row],[Status Result1]]="Aguardando autorização pgto", "sim","")</f>
        <v/>
      </c>
      <c r="AF1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13/08/2025</v>
      </c>
      <c r="AG1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13/08/2025</v>
      </c>
      <c r="AH140" s="12"/>
      <c r="AI140" s="1" t="s">
        <v>4210</v>
      </c>
      <c r="AJ140" s="53"/>
      <c r="AK140" s="12" t="str">
        <f>IF(Tabela1[[#This Row],[procx ticket]]="",Tabela1[[#This Row],[Data criação ticket]],Tabela1[[#This Row],[procx ticket]])</f>
        <v>2025-07-28</v>
      </c>
      <c r="AM1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1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" s="62"/>
      <c r="AP140" s="62"/>
      <c r="AQ1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14876043042150HENRIQUELOJAS NOVASAlvo K - UtilitiesALVO - K [exec agua]</v>
      </c>
      <c r="AR140" s="62" t="e">
        <v>#N/A</v>
      </c>
    </row>
    <row r="141" spans="1:44" ht="14.5" hidden="1">
      <c r="A141" s="1">
        <f t="shared" si="7"/>
        <v>1000</v>
      </c>
      <c r="B141" s="1">
        <v>1486</v>
      </c>
      <c r="C141" s="1" t="s">
        <v>4211</v>
      </c>
      <c r="D141" s="1" t="s">
        <v>4212</v>
      </c>
      <c r="E141" s="1" t="s">
        <v>30</v>
      </c>
      <c r="F141" s="1" t="s">
        <v>23</v>
      </c>
      <c r="G141" s="1" t="s">
        <v>4194</v>
      </c>
      <c r="H141" s="1">
        <v>6163</v>
      </c>
      <c r="I141" s="1" t="s">
        <v>4218</v>
      </c>
      <c r="M141" s="1">
        <v>604407</v>
      </c>
      <c r="N141" s="1">
        <v>10023199</v>
      </c>
      <c r="O141" s="1" t="s">
        <v>4163</v>
      </c>
      <c r="P141" s="47">
        <v>11126.25</v>
      </c>
      <c r="R141" s="47">
        <f>IF(Tabela1[[#This Row],[VALOR A PAGAR]]&gt;1,Tabela1[[#This Row],[VALOR A PAGAR]],Tabela1[[#This Row],[VALOR RC]])</f>
        <v>11126.25</v>
      </c>
      <c r="S1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" s="1">
        <v>4500956517</v>
      </c>
      <c r="U141" s="54" t="str">
        <f>F141 &amp; " " &amp; " " &amp; B141 &amp; " - " &amp; I141 &amp; " - " &amp; "N°" &amp; H141 &amp; " - " &amp; Tabela1[[#This Row],[Coluna1]]</f>
        <v xml:space="preserve">LOJAS NOVAS  1486 - ALVO - K [exec ener] - N°6163 - </v>
      </c>
      <c r="V141" s="85">
        <v>2703616</v>
      </c>
      <c r="W141" s="64" t="s">
        <v>4221</v>
      </c>
      <c r="X141" s="1" t="str">
        <f t="shared" si="8"/>
        <v>ABERTO</v>
      </c>
      <c r="Y141" s="48"/>
      <c r="Z141" s="51"/>
      <c r="AA141" s="1">
        <f>IF(Tabela1[[#This Row],[CHAMADO]]="ABERTO",Tabela1[[#This Row],[procx status]],"")</f>
        <v>0</v>
      </c>
      <c r="AC141" s="49">
        <v>45944</v>
      </c>
      <c r="AE141" s="1" t="str">
        <f>IF(Tabela1[[#This Row],[Status Result1]]="Aguardando autorização pgto", "sim","")</f>
        <v/>
      </c>
      <c r="AF1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1" s="116"/>
      <c r="AJ141" s="117"/>
      <c r="AK141" s="116">
        <f>IF(Tabela1[[#This Row],[procx ticket]]="",Tabela1[[#This Row],[Data criação ticket]],Tabela1[[#This Row],[procx ticket]])</f>
        <v>0</v>
      </c>
      <c r="AL141" s="116"/>
      <c r="AM141" s="53">
        <v>45698</v>
      </c>
      <c r="AN1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" s="62"/>
      <c r="AP141" s="62"/>
      <c r="AQ1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148660440711126,25ANDRELOJAS NOVASAlvo K - UtilitiesALVO - K [exec ener]</v>
      </c>
      <c r="AR141" s="62" t="e">
        <v>#N/A</v>
      </c>
    </row>
    <row r="142" spans="1:44" ht="14.5" hidden="1" customHeight="1">
      <c r="A142" s="1">
        <f t="shared" si="7"/>
        <v>1000</v>
      </c>
      <c r="B142" s="1">
        <v>1497</v>
      </c>
      <c r="C142" s="1" t="s">
        <v>4062</v>
      </c>
      <c r="D142" s="1" t="s">
        <v>185</v>
      </c>
      <c r="E142" s="1" t="s">
        <v>76</v>
      </c>
      <c r="F142" s="1" t="s">
        <v>23</v>
      </c>
      <c r="G142" s="1" t="s">
        <v>4194</v>
      </c>
      <c r="H142" s="1">
        <v>6148</v>
      </c>
      <c r="I142" s="1" t="s">
        <v>4218</v>
      </c>
      <c r="M142" s="1">
        <v>605480</v>
      </c>
      <c r="N142" s="1">
        <v>10023202</v>
      </c>
      <c r="O142" s="1" t="s">
        <v>4163</v>
      </c>
      <c r="P142" s="47">
        <v>13437.5</v>
      </c>
      <c r="R142" s="47">
        <f>IF(Tabela1[[#This Row],[VALOR A PAGAR]]&gt;1,Tabela1[[#This Row],[VALOR A PAGAR]],Tabela1[[#This Row],[VALOR RC]])</f>
        <v>13437.5</v>
      </c>
      <c r="S1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" s="1">
        <v>4500956526</v>
      </c>
      <c r="U142" s="54" t="str">
        <f>F142 &amp; " " &amp; " " &amp; B142 &amp; " - " &amp; I142 &amp; " - " &amp; "N°" &amp; H142 &amp; " - " &amp; Tabela1[[#This Row],[Coluna1]]</f>
        <v xml:space="preserve">LOJAS NOVAS  1497 - ALVO - K [exec ener] - N°6148 - </v>
      </c>
      <c r="V142" s="85">
        <v>2703431</v>
      </c>
      <c r="W142" s="64" t="s">
        <v>4222</v>
      </c>
      <c r="X142" s="1" t="str">
        <f t="shared" si="8"/>
        <v>ABERTO</v>
      </c>
      <c r="Y142" s="48"/>
      <c r="Z142" s="51"/>
      <c r="AA142" s="1">
        <f>IF(Tabela1[[#This Row],[CHAMADO]]="ABERTO",Tabela1[[#This Row],[procx status]],"")</f>
        <v>0</v>
      </c>
      <c r="AC142" s="49">
        <v>45944</v>
      </c>
      <c r="AD142" s="125">
        <v>5106034322</v>
      </c>
      <c r="AE142" s="1" t="str">
        <f>IF(Tabela1[[#This Row],[Status Result1]]="Aguardando autorização pgto", "sim","")</f>
        <v/>
      </c>
      <c r="AF1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2" s="116"/>
      <c r="AJ142" s="117"/>
      <c r="AK142" s="116">
        <f>IF(Tabela1[[#This Row],[procx ticket]]="",Tabela1[[#This Row],[Data criação ticket]],Tabela1[[#This Row],[procx ticket]])</f>
        <v>0</v>
      </c>
      <c r="AL142" s="116"/>
      <c r="AM142" s="53" t="e">
        <v>#N/A</v>
      </c>
      <c r="AN1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" s="62" t="s">
        <v>4219</v>
      </c>
      <c r="AP142" s="62"/>
      <c r="AQ1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149760548013437,5HENRIQUELOJAS NOVASAlvo K - UtilitiesALVO - K [exec ener]</v>
      </c>
      <c r="AR142" s="62" t="e">
        <v>#N/A</v>
      </c>
    </row>
    <row r="143" spans="1:44" ht="16" hidden="1">
      <c r="A143" s="1">
        <f t="shared" si="7"/>
        <v>1000</v>
      </c>
      <c r="B143" s="1">
        <v>1459</v>
      </c>
      <c r="C143" s="1" t="s">
        <v>4058</v>
      </c>
      <c r="D143" s="1" t="s">
        <v>2655</v>
      </c>
      <c r="E143" s="1" t="s">
        <v>30</v>
      </c>
      <c r="F143" s="1" t="s">
        <v>23</v>
      </c>
      <c r="G143" s="1" t="s">
        <v>4194</v>
      </c>
      <c r="H143" s="1">
        <v>6149</v>
      </c>
      <c r="I143" s="1" t="s">
        <v>4218</v>
      </c>
      <c r="M143" s="1">
        <v>603123</v>
      </c>
      <c r="N143" s="1">
        <v>10023203</v>
      </c>
      <c r="O143" s="1" t="s">
        <v>4163</v>
      </c>
      <c r="P143" s="47">
        <v>11126.25</v>
      </c>
      <c r="R143" s="47">
        <f>IF(Tabela1[[#This Row],[VALOR A PAGAR]]&gt;1,Tabela1[[#This Row],[VALOR A PAGAR]],Tabela1[[#This Row],[VALOR RC]])</f>
        <v>11126.25</v>
      </c>
      <c r="S1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" s="1">
        <v>4500956532</v>
      </c>
      <c r="U143" s="54" t="str">
        <f>F143 &amp; " " &amp; " " &amp; B143 &amp; " - " &amp; I143 &amp; " - " &amp; "N°" &amp; H143 &amp; " - " &amp; Tabela1[[#This Row],[Coluna1]]</f>
        <v xml:space="preserve">LOJAS NOVAS  1459 - ALVO - K [exec ener] - N°6149 - </v>
      </c>
      <c r="V143" s="85">
        <v>2703431</v>
      </c>
      <c r="W143" s="64" t="s">
        <v>4222</v>
      </c>
      <c r="X143" s="1" t="str">
        <f t="shared" si="8"/>
        <v>ABERTO</v>
      </c>
      <c r="Y143" s="48"/>
      <c r="Z143" s="51"/>
      <c r="AA143" s="1">
        <f>IF(Tabela1[[#This Row],[CHAMADO]]="ABERTO",Tabela1[[#This Row],[procx status]],"")</f>
        <v>0</v>
      </c>
      <c r="AC143" s="49">
        <v>45944</v>
      </c>
      <c r="AD143" s="125">
        <v>5106034324</v>
      </c>
      <c r="AE143" s="1" t="str">
        <f>IF(Tabela1[[#This Row],[Status Result1]]="Aguardando autorização pgto", "sim","")</f>
        <v/>
      </c>
      <c r="AF1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3" s="116"/>
      <c r="AJ143" s="117"/>
      <c r="AK143" s="116">
        <f>IF(Tabela1[[#This Row],[procx ticket]]="",Tabela1[[#This Row],[Data criação ticket]],Tabela1[[#This Row],[procx ticket]])</f>
        <v>0</v>
      </c>
      <c r="AL143" s="116"/>
      <c r="AM143" s="53" t="e">
        <v>#N/A</v>
      </c>
      <c r="AN1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" s="62" t="s">
        <v>4219</v>
      </c>
      <c r="AP143" s="62"/>
      <c r="AQ1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145960312311126,25ANDRELOJAS NOVASAlvo K - UtilitiesALVO - K [exec ener]</v>
      </c>
      <c r="AR143" s="62" t="e">
        <v>#N/A</v>
      </c>
    </row>
    <row r="144" spans="1:44" ht="14.5" hidden="1">
      <c r="A144" s="1">
        <f t="shared" si="7"/>
        <v>1000</v>
      </c>
      <c r="B144" s="1">
        <v>1428</v>
      </c>
      <c r="C144" s="1" t="s">
        <v>275</v>
      </c>
      <c r="D144" s="1" t="s">
        <v>276</v>
      </c>
      <c r="E144" s="1" t="s">
        <v>30</v>
      </c>
      <c r="F144" s="1" t="s">
        <v>23</v>
      </c>
      <c r="G144" s="1" t="s">
        <v>4194</v>
      </c>
      <c r="H144" s="1" t="s">
        <v>4225</v>
      </c>
      <c r="I144" s="1" t="s">
        <v>4218</v>
      </c>
      <c r="M144" s="1">
        <v>602884</v>
      </c>
      <c r="N144" s="1">
        <v>10023307</v>
      </c>
      <c r="O144" s="1" t="s">
        <v>4163</v>
      </c>
      <c r="P144" s="47">
        <v>11126.25</v>
      </c>
      <c r="R144" s="47">
        <f>IF(Tabela1[[#This Row],[VALOR A PAGAR]]&gt;1,Tabela1[[#This Row],[VALOR A PAGAR]],Tabela1[[#This Row],[VALOR RC]])</f>
        <v>11126.25</v>
      </c>
      <c r="S1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" s="1">
        <v>4500962059</v>
      </c>
      <c r="U144" s="54" t="str">
        <f>F144 &amp; " " &amp; " " &amp; B144 &amp; " - " &amp; I144 &amp; " - " &amp; "N°" &amp; H144 &amp; " - " &amp; Tabela1[[#This Row],[Coluna1]]</f>
        <v xml:space="preserve">LOJAS NOVAS  1428 - ALVO - K [exec ener] - N°6166/6271 - </v>
      </c>
      <c r="V144" s="85">
        <v>2703616</v>
      </c>
      <c r="W144" s="64" t="s">
        <v>4221</v>
      </c>
      <c r="X144" s="1" t="str">
        <f t="shared" si="8"/>
        <v>ABERTO</v>
      </c>
      <c r="Y144" s="48"/>
      <c r="Z144" s="51"/>
      <c r="AA144" s="1">
        <f>IF(Tabela1[[#This Row],[CHAMADO]]="ABERTO",Tabela1[[#This Row],[procx status]],"")</f>
        <v>0</v>
      </c>
      <c r="AC144" s="49">
        <v>45944</v>
      </c>
      <c r="AE144" s="1" t="str">
        <f>IF(Tabela1[[#This Row],[Status Result1]]="Aguardando autorização pgto", "sim","")</f>
        <v/>
      </c>
      <c r="AF1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4" s="116"/>
      <c r="AJ144" s="117"/>
      <c r="AK144" s="116">
        <f>IF(Tabela1[[#This Row],[procx ticket]]="",Tabela1[[#This Row],[Data criação ticket]],Tabela1[[#This Row],[procx ticket]])</f>
        <v>0</v>
      </c>
      <c r="AL144" s="116"/>
      <c r="AM1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" s="62"/>
      <c r="AP144" s="62"/>
      <c r="AQ1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142860288411126,25ANDRELOJAS NOVASAlvo K - UtilitiesALVO - K [exec ener]</v>
      </c>
      <c r="AR144" s="62" t="e">
        <v>#N/A</v>
      </c>
    </row>
    <row r="145" spans="1:44" ht="14.5" hidden="1">
      <c r="A145" s="1">
        <f t="shared" si="7"/>
        <v>1000</v>
      </c>
      <c r="B145" s="1">
        <v>1501</v>
      </c>
      <c r="C145" s="1" t="s">
        <v>4083</v>
      </c>
      <c r="D145" s="1" t="s">
        <v>185</v>
      </c>
      <c r="E145" s="1" t="s">
        <v>76</v>
      </c>
      <c r="F145" s="1" t="s">
        <v>23</v>
      </c>
      <c r="G145" s="1" t="s">
        <v>4194</v>
      </c>
      <c r="H145" s="1">
        <v>6165</v>
      </c>
      <c r="I145" s="1" t="s">
        <v>4218</v>
      </c>
      <c r="M145" s="1">
        <v>605727</v>
      </c>
      <c r="N145" s="1">
        <v>10023346</v>
      </c>
      <c r="P145" s="47">
        <v>13437.5</v>
      </c>
      <c r="R145" s="47">
        <f>IF(Tabela1[[#This Row],[VALOR A PAGAR]]&gt;1,Tabela1[[#This Row],[VALOR A PAGAR]],Tabela1[[#This Row],[VALOR RC]])</f>
        <v>13437.5</v>
      </c>
      <c r="S1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" s="1">
        <v>4500962166</v>
      </c>
      <c r="U145" s="54" t="str">
        <f>F145 &amp; " " &amp; " " &amp; B145 &amp; " - " &amp; I145 &amp; " - " &amp; "N°" &amp; H145 &amp; " - " &amp; Tabela1[[#This Row],[Coluna1]]</f>
        <v xml:space="preserve">LOJAS NOVAS  1501 - ALVO - K [exec ener] - N°6165 - </v>
      </c>
      <c r="V145" s="85">
        <v>2703616</v>
      </c>
      <c r="W145" s="64" t="s">
        <v>4221</v>
      </c>
      <c r="X145" s="1" t="str">
        <f t="shared" si="8"/>
        <v>ABERTO</v>
      </c>
      <c r="Y145" s="48"/>
      <c r="Z145" s="51"/>
      <c r="AA145" s="1">
        <f>IF(Tabela1[[#This Row],[CHAMADO]]="ABERTO",Tabela1[[#This Row],[procx status]],"")</f>
        <v>0</v>
      </c>
      <c r="AC145" s="49">
        <v>45944</v>
      </c>
      <c r="AE145" s="1" t="str">
        <f>IF(Tabela1[[#This Row],[Status Result1]]="Aguardando autorização pgto", "sim","")</f>
        <v/>
      </c>
      <c r="AF1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5" s="116"/>
      <c r="AJ145" s="117"/>
      <c r="AK145" s="116">
        <f>IF(Tabela1[[#This Row],[procx ticket]]="",Tabela1[[#This Row],[Data criação ticket]],Tabela1[[#This Row],[procx ticket]])</f>
        <v>0</v>
      </c>
      <c r="AL145" s="116"/>
      <c r="AM1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" s="62"/>
      <c r="AP145" s="62"/>
      <c r="AQ1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150160572713437,5HENRIQUELOJAS NOVASAlvo K - UtilitiesALVO - K [exec ener]</v>
      </c>
      <c r="AR145" s="62" t="e">
        <v>#N/A</v>
      </c>
    </row>
    <row r="146" spans="1:44" ht="17.149999999999999" hidden="1" customHeight="1">
      <c r="A146" s="1">
        <f t="shared" si="7"/>
        <v>1000</v>
      </c>
      <c r="B146" s="1">
        <v>1470</v>
      </c>
      <c r="C146" s="1" t="s">
        <v>4068</v>
      </c>
      <c r="D146" s="1" t="s">
        <v>4228</v>
      </c>
      <c r="E146" s="1" t="s">
        <v>76</v>
      </c>
      <c r="F146" s="1" t="s">
        <v>23</v>
      </c>
      <c r="G146" s="1" t="s">
        <v>4194</v>
      </c>
      <c r="H146" s="1">
        <v>6164</v>
      </c>
      <c r="I146" s="1" t="s">
        <v>4218</v>
      </c>
      <c r="M146" s="1">
        <v>604306</v>
      </c>
      <c r="N146" s="1">
        <v>10023348</v>
      </c>
      <c r="O146" s="1" t="s">
        <v>4163</v>
      </c>
      <c r="P146" s="47">
        <v>13437.5</v>
      </c>
      <c r="R146" s="47">
        <f>IF(Tabela1[[#This Row],[VALOR A PAGAR]]&gt;1,Tabela1[[#This Row],[VALOR A PAGAR]],Tabela1[[#This Row],[VALOR RC]])</f>
        <v>13437.5</v>
      </c>
      <c r="S1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" s="1">
        <v>4500962182</v>
      </c>
      <c r="U146" s="54" t="str">
        <f>F146 &amp; " " &amp; " " &amp; B146 &amp; " - " &amp; I146 &amp; " - " &amp; "N°" &amp; H146 &amp; " - " &amp; Tabela1[[#This Row],[Coluna1]]</f>
        <v xml:space="preserve">LOJAS NOVAS  1470 - ALVO - K [exec ener] - N°6164 - </v>
      </c>
      <c r="V146" s="85">
        <v>2703616</v>
      </c>
      <c r="W146" s="64" t="s">
        <v>4221</v>
      </c>
      <c r="X146" s="1" t="str">
        <f t="shared" si="8"/>
        <v>ABERTO</v>
      </c>
      <c r="Y146" s="48"/>
      <c r="Z146" s="51"/>
      <c r="AA146" s="1">
        <f>IF(Tabela1[[#This Row],[CHAMADO]]="ABERTO",Tabela1[[#This Row],[procx status]],"")</f>
        <v>0</v>
      </c>
      <c r="AC146" s="49">
        <v>45944</v>
      </c>
      <c r="AE146" s="1" t="str">
        <f>IF(Tabela1[[#This Row],[Status Result1]]="Aguardando autorização pgto", "sim","")</f>
        <v/>
      </c>
      <c r="AF1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6" s="116"/>
      <c r="AJ146" s="117"/>
      <c r="AK146" s="116">
        <f>IF(Tabela1[[#This Row],[procx ticket]]="",Tabela1[[#This Row],[Data criação ticket]],Tabela1[[#This Row],[procx ticket]])</f>
        <v>0</v>
      </c>
      <c r="AL146" s="116"/>
      <c r="AM1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" s="62"/>
      <c r="AP146" s="62"/>
      <c r="AQ1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147060430613437,5HENRIQUELOJAS NOVASAlvo K - UtilitiesALVO - K [exec ener]</v>
      </c>
      <c r="AR146" s="62" t="e">
        <v>#N/A</v>
      </c>
    </row>
    <row r="147" spans="1:44" ht="14.5" hidden="1" customHeight="1">
      <c r="A147" s="1">
        <f t="shared" si="7"/>
        <v>1000</v>
      </c>
      <c r="B147" s="1">
        <v>1513</v>
      </c>
      <c r="C147" s="1" t="s">
        <v>4096</v>
      </c>
      <c r="D147" s="1" t="s">
        <v>397</v>
      </c>
      <c r="E147" s="1" t="s">
        <v>76</v>
      </c>
      <c r="F147" s="1" t="s">
        <v>23</v>
      </c>
      <c r="G147" s="1" t="s">
        <v>4194</v>
      </c>
      <c r="H147" s="1">
        <v>6142</v>
      </c>
      <c r="I147" s="1" t="s">
        <v>4231</v>
      </c>
      <c r="M147" s="1">
        <v>605789</v>
      </c>
      <c r="N147" s="1">
        <v>10023197</v>
      </c>
      <c r="O147" s="1" t="s">
        <v>4163</v>
      </c>
      <c r="P147" s="47">
        <v>1935</v>
      </c>
      <c r="R147" s="47">
        <f>IF(Tabela1[[#This Row],[VALOR A PAGAR]]&gt;1,Tabela1[[#This Row],[VALOR A PAGAR]],Tabela1[[#This Row],[VALOR RC]])</f>
        <v>1935</v>
      </c>
      <c r="S1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" s="1">
        <v>4500956471</v>
      </c>
      <c r="U147" s="54" t="str">
        <f>F147 &amp; " " &amp; " " &amp; B147 &amp; " - " &amp; I147 &amp; " - " &amp; "N°" &amp; H147 &amp; " - " &amp; Tabela1[[#This Row],[Coluna1]]</f>
        <v xml:space="preserve">LOJAS NOVAS  1513 - ALVO - K [proc agua] - N°6142 - </v>
      </c>
      <c r="V147" s="85">
        <v>2703431</v>
      </c>
      <c r="W147" s="64" t="s">
        <v>4222</v>
      </c>
      <c r="X147" s="1" t="str">
        <f t="shared" si="8"/>
        <v>ABERTO</v>
      </c>
      <c r="Y147" s="48"/>
      <c r="Z147" s="51"/>
      <c r="AA147" s="1">
        <f>IF(Tabela1[[#This Row],[CHAMADO]]="ABERTO",Tabela1[[#This Row],[procx status]],"")</f>
        <v>0</v>
      </c>
      <c r="AC147" s="49">
        <v>45944</v>
      </c>
      <c r="AE147" s="1" t="str">
        <f>IF(Tabela1[[#This Row],[Status Result1]]="Aguardando autorização pgto", "sim","")</f>
        <v/>
      </c>
      <c r="AF1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7" s="116"/>
      <c r="AJ147" s="117"/>
      <c r="AK147" s="116">
        <f>IF(Tabela1[[#This Row],[procx ticket]]="",Tabela1[[#This Row],[Data criação ticket]],Tabela1[[#This Row],[procx ticket]])</f>
        <v>0</v>
      </c>
      <c r="AL147" s="116"/>
      <c r="AM147" s="53">
        <v>45698</v>
      </c>
      <c r="AN1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" s="62" t="s">
        <v>4219</v>
      </c>
      <c r="AP147" s="62"/>
      <c r="AQ1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15136057891935HENRIQUELOJAS NOVASAlvo K - UtilitiesALVO - K [proc agua]</v>
      </c>
      <c r="AR147" s="62" t="e">
        <v>#N/A</v>
      </c>
    </row>
    <row r="148" spans="1:44" ht="14.5" hidden="1" customHeight="1">
      <c r="A148" s="1">
        <f t="shared" si="7"/>
        <v>1000</v>
      </c>
      <c r="B148" s="1">
        <v>1476</v>
      </c>
      <c r="C148" s="1" t="s">
        <v>243</v>
      </c>
      <c r="D148" s="1" t="s">
        <v>244</v>
      </c>
      <c r="E148" s="1" t="s">
        <v>76</v>
      </c>
      <c r="F148" s="1" t="s">
        <v>23</v>
      </c>
      <c r="G148" s="1" t="s">
        <v>4194</v>
      </c>
      <c r="H148" s="1">
        <v>6160</v>
      </c>
      <c r="I148" s="1" t="s">
        <v>4231</v>
      </c>
      <c r="M148" s="1">
        <v>603852</v>
      </c>
      <c r="N148" s="1">
        <v>10023305</v>
      </c>
      <c r="O148" s="1" t="s">
        <v>4163</v>
      </c>
      <c r="P148" s="47">
        <v>1935</v>
      </c>
      <c r="R148" s="47">
        <f>IF(Tabela1[[#This Row],[VALOR A PAGAR]]&gt;1,Tabela1[[#This Row],[VALOR A PAGAR]],Tabela1[[#This Row],[VALOR RC]])</f>
        <v>1935</v>
      </c>
      <c r="S1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" s="1">
        <v>4500962044</v>
      </c>
      <c r="U148" s="54" t="str">
        <f>F148 &amp; " " &amp; " " &amp; B148 &amp; " - " &amp; I148 &amp; " - " &amp; "N°" &amp; H148 &amp; " - " &amp; Tabela1[[#This Row],[Coluna1]]</f>
        <v xml:space="preserve">LOJAS NOVAS  1476 - ALVO - K [proc agua] - N°6160 - </v>
      </c>
      <c r="V148" s="85">
        <v>2703616</v>
      </c>
      <c r="W148" s="64" t="s">
        <v>4221</v>
      </c>
      <c r="X148" s="1" t="str">
        <f t="shared" si="8"/>
        <v>ABERTO</v>
      </c>
      <c r="Y148" s="48"/>
      <c r="Z148" s="51"/>
      <c r="AA148" s="1">
        <f>IF(Tabela1[[#This Row],[CHAMADO]]="ABERTO",Tabela1[[#This Row],[procx status]],"")</f>
        <v>0</v>
      </c>
      <c r="AC148" s="49">
        <v>45944</v>
      </c>
      <c r="AE148" s="1" t="str">
        <f>IF(Tabela1[[#This Row],[Status Result1]]="Aguardando autorização pgto", "sim","")</f>
        <v/>
      </c>
      <c r="AF1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8" s="116"/>
      <c r="AJ148" s="117"/>
      <c r="AK148" s="116">
        <f>IF(Tabela1[[#This Row],[procx ticket]]="",Tabela1[[#This Row],[Data criação ticket]],Tabela1[[#This Row],[procx ticket]])</f>
        <v>0</v>
      </c>
      <c r="AL148" s="116"/>
      <c r="AM1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" s="62"/>
      <c r="AP148" s="62"/>
      <c r="AQ1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14766038521935HENRIQUELOJAS NOVASAlvo K - UtilitiesALVO - K [proc agua]</v>
      </c>
      <c r="AR148" s="62" t="e">
        <v>#N/A</v>
      </c>
    </row>
    <row r="149" spans="1:44" ht="17.149999999999999" hidden="1" customHeight="1">
      <c r="A149" s="1">
        <f t="shared" si="7"/>
        <v>1000</v>
      </c>
      <c r="B149" s="1">
        <v>1512</v>
      </c>
      <c r="C149" s="1" t="s">
        <v>4078</v>
      </c>
      <c r="D149" s="1" t="s">
        <v>2935</v>
      </c>
      <c r="E149" s="1" t="s">
        <v>30</v>
      </c>
      <c r="F149" s="1" t="s">
        <v>23</v>
      </c>
      <c r="G149" s="1" t="s">
        <v>4194</v>
      </c>
      <c r="H149" s="1">
        <v>6159</v>
      </c>
      <c r="I149" s="1" t="s">
        <v>4231</v>
      </c>
      <c r="M149" s="1">
        <v>605746</v>
      </c>
      <c r="N149" s="1">
        <v>10023340</v>
      </c>
      <c r="O149" s="1" t="s">
        <v>4163</v>
      </c>
      <c r="P149" s="47">
        <v>1935</v>
      </c>
      <c r="R149" s="47">
        <f>IF(Tabela1[[#This Row],[VALOR A PAGAR]]&gt;1,Tabela1[[#This Row],[VALOR A PAGAR]],Tabela1[[#This Row],[VALOR RC]])</f>
        <v>1935</v>
      </c>
      <c r="S1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" s="1">
        <v>4500962073</v>
      </c>
      <c r="U149" s="54" t="str">
        <f>F149 &amp; " " &amp; " " &amp; B149 &amp; " - " &amp; I149 &amp; " - " &amp; "N°" &amp; H149 &amp; " - " &amp; Tabela1[[#This Row],[Coluna1]]</f>
        <v xml:space="preserve">LOJAS NOVAS  1512 - ALVO - K [proc agua] - N°6159 - </v>
      </c>
      <c r="V149" s="85">
        <v>2703616</v>
      </c>
      <c r="W149" s="64" t="s">
        <v>4221</v>
      </c>
      <c r="X149" s="1" t="str">
        <f t="shared" si="8"/>
        <v>ABERTO</v>
      </c>
      <c r="Y149" s="48"/>
      <c r="Z149" s="51"/>
      <c r="AA149" s="1">
        <f>IF(Tabela1[[#This Row],[CHAMADO]]="ABERTO",Tabela1[[#This Row],[procx status]],"")</f>
        <v>0</v>
      </c>
      <c r="AC149" s="49">
        <v>45944</v>
      </c>
      <c r="AE149" s="1" t="str">
        <f>IF(Tabela1[[#This Row],[Status Result1]]="Aguardando autorização pgto", "sim","")</f>
        <v/>
      </c>
      <c r="AF1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49" s="116"/>
      <c r="AJ149" s="117"/>
      <c r="AK149" s="116">
        <f>IF(Tabela1[[#This Row],[procx ticket]]="",Tabela1[[#This Row],[Data criação ticket]],Tabela1[[#This Row],[procx ticket]])</f>
        <v>0</v>
      </c>
      <c r="AL149" s="116"/>
      <c r="AM1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" s="62"/>
      <c r="AP149" s="62"/>
      <c r="AQ1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15126057461935ANDRELOJAS NOVASAlvo K - UtilitiesALVO - K [proc agua]</v>
      </c>
      <c r="AR149" s="62" t="e">
        <v>#N/A</v>
      </c>
    </row>
    <row r="150" spans="1:44" ht="14.5" hidden="1">
      <c r="A150" s="1">
        <f t="shared" si="7"/>
        <v>1000</v>
      </c>
      <c r="B150" s="1">
        <v>1427</v>
      </c>
      <c r="C150" s="1" t="s">
        <v>229</v>
      </c>
      <c r="D150" s="1" t="s">
        <v>230</v>
      </c>
      <c r="E150" s="1" t="s">
        <v>4025</v>
      </c>
      <c r="F150" s="1" t="s">
        <v>23</v>
      </c>
      <c r="G150" s="1" t="s">
        <v>4194</v>
      </c>
      <c r="H150" s="1">
        <v>6157</v>
      </c>
      <c r="I150" s="1" t="s">
        <v>4231</v>
      </c>
      <c r="M150" s="1">
        <v>603806</v>
      </c>
      <c r="N150" s="1">
        <v>10023350</v>
      </c>
      <c r="O150" s="1" t="s">
        <v>4163</v>
      </c>
      <c r="P150" s="47">
        <v>1935</v>
      </c>
      <c r="R150" s="47">
        <f>IF(Tabela1[[#This Row],[VALOR A PAGAR]]&gt;1,Tabela1[[#This Row],[VALOR A PAGAR]],Tabela1[[#This Row],[VALOR RC]])</f>
        <v>1935</v>
      </c>
      <c r="S1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" s="1">
        <v>4500962094</v>
      </c>
      <c r="U150" s="54" t="str">
        <f>F150 &amp; " " &amp; " " &amp; B150 &amp; " - " &amp; I150 &amp; " - " &amp; "N°" &amp; H150 &amp; " - " &amp; Tabela1[[#This Row],[Coluna1]]</f>
        <v xml:space="preserve">LOJAS NOVAS  1427 - ALVO - K [proc agua] - N°6157 - </v>
      </c>
      <c r="V150" s="85">
        <v>2703616</v>
      </c>
      <c r="W150" s="64" t="s">
        <v>4221</v>
      </c>
      <c r="X150" s="1" t="str">
        <f t="shared" si="8"/>
        <v>ABERTO</v>
      </c>
      <c r="Y150" s="48"/>
      <c r="Z150" s="51"/>
      <c r="AA150" s="1">
        <f>IF(Tabela1[[#This Row],[CHAMADO]]="ABERTO",Tabela1[[#This Row],[procx status]],"")</f>
        <v>0</v>
      </c>
      <c r="AC150" s="49">
        <v>45944</v>
      </c>
      <c r="AE150" s="1" t="str">
        <f>IF(Tabela1[[#This Row],[Status Result1]]="Aguardando autorização pgto", "sim","")</f>
        <v/>
      </c>
      <c r="AF1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50" s="116"/>
      <c r="AJ150" s="117"/>
      <c r="AK150" s="116">
        <f>IF(Tabela1[[#This Row],[procx ticket]]="",Tabela1[[#This Row],[Data criação ticket]],Tabela1[[#This Row],[procx ticket]])</f>
        <v>0</v>
      </c>
      <c r="AL150" s="116"/>
      <c r="AM1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" s="62"/>
      <c r="AP150" s="62"/>
      <c r="AQ1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14276038061935ADRIANOLOJAS NOVASAlvo K - UtilitiesALVO - K [proc agua]</v>
      </c>
      <c r="AR150" s="62" t="e">
        <v>#N/A</v>
      </c>
    </row>
    <row r="151" spans="1:44" ht="17.149999999999999" hidden="1" customHeight="1">
      <c r="A151" s="1">
        <f t="shared" si="7"/>
        <v>1000</v>
      </c>
      <c r="B151" s="1">
        <v>1435</v>
      </c>
      <c r="C151" s="1" t="s">
        <v>268</v>
      </c>
      <c r="D151" s="1" t="s">
        <v>4203</v>
      </c>
      <c r="E151" s="1" t="s">
        <v>30</v>
      </c>
      <c r="F151" s="1" t="s">
        <v>23</v>
      </c>
      <c r="G151" s="1" t="s">
        <v>4194</v>
      </c>
      <c r="H151" s="1">
        <v>6158</v>
      </c>
      <c r="I151" s="1" t="s">
        <v>4231</v>
      </c>
      <c r="M151" s="1">
        <v>603839</v>
      </c>
      <c r="N151" s="1">
        <v>10023352</v>
      </c>
      <c r="O151" s="1" t="s">
        <v>4163</v>
      </c>
      <c r="P151" s="47">
        <v>1935</v>
      </c>
      <c r="R151" s="47">
        <f>IF(Tabela1[[#This Row],[VALOR A PAGAR]]&gt;1,Tabela1[[#This Row],[VALOR A PAGAR]],Tabela1[[#This Row],[VALOR RC]])</f>
        <v>1935</v>
      </c>
      <c r="S1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" s="1">
        <v>4500962111</v>
      </c>
      <c r="U151" s="54" t="str">
        <f>F151 &amp; " " &amp; " " &amp; B151 &amp; " - " &amp; I151 &amp; " - " &amp; "N°" &amp; H151 &amp; " - " &amp; Tabela1[[#This Row],[Coluna1]]</f>
        <v xml:space="preserve">LOJAS NOVAS  1435 - ALVO - K [proc agua] - N°6158 - </v>
      </c>
      <c r="V151" s="85">
        <v>2703616</v>
      </c>
      <c r="W151" s="64" t="s">
        <v>4221</v>
      </c>
      <c r="X151" s="1" t="str">
        <f t="shared" si="8"/>
        <v>ABERTO</v>
      </c>
      <c r="Y151" s="48"/>
      <c r="Z151" s="51"/>
      <c r="AA151" s="1">
        <f>IF(Tabela1[[#This Row],[CHAMADO]]="ABERTO",Tabela1[[#This Row],[procx status]],"")</f>
        <v>0</v>
      </c>
      <c r="AC151" s="49">
        <v>45944</v>
      </c>
      <c r="AE151" s="1" t="str">
        <f>IF(Tabela1[[#This Row],[Status Result1]]="Aguardando autorização pgto", "sim","")</f>
        <v/>
      </c>
      <c r="AF1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51" s="116"/>
      <c r="AJ151" s="117"/>
      <c r="AK151" s="116">
        <f>IF(Tabela1[[#This Row],[procx ticket]]="",Tabela1[[#This Row],[Data criação ticket]],Tabela1[[#This Row],[procx ticket]])</f>
        <v>0</v>
      </c>
      <c r="AL151" s="116"/>
      <c r="AM1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" s="62"/>
      <c r="AP151" s="62"/>
      <c r="AQ1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14356038391935ANDRELOJAS NOVASAlvo K - UtilitiesALVO - K [proc agua]</v>
      </c>
      <c r="AR151" s="62" t="e">
        <v>#N/A</v>
      </c>
    </row>
    <row r="152" spans="1:44" ht="14.5" hidden="1">
      <c r="A152" s="1">
        <f t="shared" si="7"/>
        <v>1000</v>
      </c>
      <c r="B152" s="1">
        <v>1504</v>
      </c>
      <c r="C152" s="1" t="s">
        <v>4087</v>
      </c>
      <c r="D152" s="1" t="s">
        <v>4185</v>
      </c>
      <c r="E152" s="1" t="s">
        <v>76</v>
      </c>
      <c r="F152" s="1" t="s">
        <v>23</v>
      </c>
      <c r="G152" s="1" t="s">
        <v>4194</v>
      </c>
      <c r="H152" s="1">
        <v>6161</v>
      </c>
      <c r="I152" s="1" t="s">
        <v>4231</v>
      </c>
      <c r="M152" s="1">
        <v>604037</v>
      </c>
      <c r="N152" s="1">
        <v>10023342</v>
      </c>
      <c r="O152" s="1" t="s">
        <v>4163</v>
      </c>
      <c r="P152" s="47">
        <v>1935</v>
      </c>
      <c r="R152" s="47">
        <f>IF(Tabela1[[#This Row],[VALOR A PAGAR]]&gt;1,Tabela1[[#This Row],[VALOR A PAGAR]],Tabela1[[#This Row],[VALOR RC]])</f>
        <v>1935</v>
      </c>
      <c r="S1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" s="1">
        <v>4500962128</v>
      </c>
      <c r="U152" s="54" t="str">
        <f>F152 &amp; " " &amp; " " &amp; B152 &amp; " - " &amp; I152 &amp; " - " &amp; "N°" &amp; H152 &amp; " - " &amp; Tabela1[[#This Row],[Coluna1]]</f>
        <v xml:space="preserve">LOJAS NOVAS  1504 - ALVO - K [proc agua] - N°6161 - </v>
      </c>
      <c r="V152" s="85">
        <v>2703616</v>
      </c>
      <c r="W152" s="64" t="s">
        <v>4221</v>
      </c>
      <c r="X152" s="1" t="str">
        <f t="shared" si="8"/>
        <v>ABERTO</v>
      </c>
      <c r="Y152" s="48"/>
      <c r="Z152" s="51"/>
      <c r="AA152" s="1">
        <f>IF(Tabela1[[#This Row],[CHAMADO]]="ABERTO",Tabela1[[#This Row],[procx status]],"")</f>
        <v>0</v>
      </c>
      <c r="AC152" s="49">
        <v>45944</v>
      </c>
      <c r="AE152" s="1" t="str">
        <f>IF(Tabela1[[#This Row],[Status Result1]]="Aguardando autorização pgto", "sim","")</f>
        <v/>
      </c>
      <c r="AF1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52" s="116"/>
      <c r="AJ152" s="117"/>
      <c r="AK152" s="116">
        <f>IF(Tabela1[[#This Row],[procx ticket]]="",Tabela1[[#This Row],[Data criação ticket]],Tabela1[[#This Row],[procx ticket]])</f>
        <v>0</v>
      </c>
      <c r="AL152" s="116"/>
      <c r="AM1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" s="62"/>
      <c r="AP152" s="62"/>
      <c r="AQ1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15046040371935HENRIQUELOJAS NOVASAlvo K - UtilitiesALVO - K [proc agua]</v>
      </c>
      <c r="AR152" s="62" t="e">
        <v>#N/A</v>
      </c>
    </row>
    <row r="153" spans="1:44" ht="14.5" hidden="1" customHeight="1">
      <c r="A153" s="1">
        <f t="shared" ref="A153:A184" si="9">IF(B153&lt;7000,1000,2000)</f>
        <v>1000</v>
      </c>
      <c r="B153" s="1">
        <v>1499</v>
      </c>
      <c r="C153" s="1" t="s">
        <v>4065</v>
      </c>
      <c r="D153" s="1" t="s">
        <v>4217</v>
      </c>
      <c r="E153" s="1" t="s">
        <v>30</v>
      </c>
      <c r="F153" s="1" t="s">
        <v>23</v>
      </c>
      <c r="G153" s="1" t="s">
        <v>4194</v>
      </c>
      <c r="H153" s="1">
        <v>6156</v>
      </c>
      <c r="I153" s="1" t="s">
        <v>4231</v>
      </c>
      <c r="M153" s="1">
        <v>602910</v>
      </c>
      <c r="N153" s="1">
        <v>10023344</v>
      </c>
      <c r="O153" s="1" t="s">
        <v>4163</v>
      </c>
      <c r="P153" s="47">
        <v>1935</v>
      </c>
      <c r="R153" s="47">
        <f>IF(Tabela1[[#This Row],[VALOR A PAGAR]]&gt;1,Tabela1[[#This Row],[VALOR A PAGAR]],Tabela1[[#This Row],[VALOR RC]])</f>
        <v>1935</v>
      </c>
      <c r="S1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" s="1">
        <v>4500962138</v>
      </c>
      <c r="U153" s="54" t="str">
        <f>F153 &amp; " " &amp; " " &amp; B153 &amp; " - " &amp; I153 &amp; " - " &amp; "N°" &amp; H153 &amp; " - " &amp; Tabela1[[#This Row],[Coluna1]]</f>
        <v xml:space="preserve">LOJAS NOVAS  1499 - ALVO - K [proc agua] - N°6156 - </v>
      </c>
      <c r="V153" s="85">
        <v>2703616</v>
      </c>
      <c r="W153" s="64" t="s">
        <v>4221</v>
      </c>
      <c r="X153" s="1" t="str">
        <f t="shared" si="8"/>
        <v>ABERTO</v>
      </c>
      <c r="Y153" s="48"/>
      <c r="Z153" s="51"/>
      <c r="AA153" s="1">
        <f>IF(Tabela1[[#This Row],[CHAMADO]]="ABERTO",Tabela1[[#This Row],[procx status]],"")</f>
        <v>0</v>
      </c>
      <c r="AC153" s="49">
        <v>45944</v>
      </c>
      <c r="AE153" s="1" t="str">
        <f>IF(Tabela1[[#This Row],[Status Result1]]="Aguardando autorização pgto", "sim","")</f>
        <v/>
      </c>
      <c r="AF1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53" s="116"/>
      <c r="AJ153" s="117"/>
      <c r="AK153" s="116">
        <f>IF(Tabela1[[#This Row],[procx ticket]]="",Tabela1[[#This Row],[Data criação ticket]],Tabela1[[#This Row],[procx ticket]])</f>
        <v>0</v>
      </c>
      <c r="AL153" s="116"/>
      <c r="AM1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" s="62"/>
      <c r="AP153" s="62"/>
      <c r="AQ1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14996029101935ANDRELOJAS NOVASAlvo K - UtilitiesALVO - K [proc agua]</v>
      </c>
      <c r="AR153" s="62" t="e">
        <v>#N/A</v>
      </c>
    </row>
    <row r="154" spans="1:44" ht="17.149999999999999" hidden="1" customHeight="1">
      <c r="A154" s="1">
        <f t="shared" si="9"/>
        <v>1000</v>
      </c>
      <c r="B154" s="1">
        <v>1464</v>
      </c>
      <c r="C154" s="1" t="s">
        <v>40</v>
      </c>
      <c r="D154" s="1" t="s">
        <v>168</v>
      </c>
      <c r="E154" s="1" t="s">
        <v>30</v>
      </c>
      <c r="F154" s="1" t="s">
        <v>23</v>
      </c>
      <c r="G154" s="93" t="s">
        <v>4194</v>
      </c>
      <c r="H154" s="1">
        <v>5586</v>
      </c>
      <c r="I154" s="1" t="s">
        <v>4202</v>
      </c>
      <c r="L154" s="51">
        <v>70259</v>
      </c>
      <c r="M154" s="1">
        <v>604010</v>
      </c>
      <c r="N154" s="1">
        <v>10020243</v>
      </c>
      <c r="P154" s="47">
        <v>2000</v>
      </c>
      <c r="R154" s="47">
        <f>IF(Tabela1[[#This Row],[VALOR A PAGAR]]&gt;1,Tabela1[[#This Row],[VALOR A PAGAR]],Tabela1[[#This Row],[VALOR RC]])</f>
        <v>2000</v>
      </c>
      <c r="S1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" s="1">
        <v>4500803940</v>
      </c>
      <c r="U154" s="54" t="str">
        <f>F154 &amp; " " &amp; " " &amp; B154 &amp; " - " &amp; I154 &amp; " - " &amp; "N°" &amp; H154 &amp; " - " &amp; Tabela1[[#This Row],[Coluna1]]</f>
        <v xml:space="preserve">LOJAS NOVAS  1464 - ALVO - K [exec agua] - N°5586 - </v>
      </c>
      <c r="V154" s="85">
        <v>1324035</v>
      </c>
      <c r="X154" s="1" t="str">
        <f t="shared" si="8"/>
        <v>ABERTO</v>
      </c>
      <c r="Y154" s="48" t="s">
        <v>4159</v>
      </c>
      <c r="Z154" s="51" t="s">
        <v>4159</v>
      </c>
      <c r="AA154" s="51" t="str">
        <f>IF(Tabela1[[#This Row],[CHAMADO]]="ABERTO",Tabela1[[#This Row],[procx status]],"")</f>
        <v>Closed</v>
      </c>
      <c r="AC154" s="49">
        <v>45733</v>
      </c>
      <c r="AD154" s="55">
        <v>5105884699</v>
      </c>
      <c r="AE154" s="1" t="str">
        <f>IF(Tabela1[[#This Row],[Status Result1]]="Aguardando autorização pgto", "sim","")</f>
        <v/>
      </c>
      <c r="AF1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1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154" s="12">
        <v>45678</v>
      </c>
      <c r="AI154" s="12" t="s">
        <v>4204</v>
      </c>
      <c r="AJ154" s="53" t="s">
        <v>4204</v>
      </c>
      <c r="AK154" s="12" t="str">
        <f>IF(Tabela1[[#This Row],[procx ticket]]="",Tabela1[[#This Row],[Data criação ticket]],Tabela1[[#This Row],[procx ticket]])</f>
        <v>2025-03-07</v>
      </c>
      <c r="AL154" s="53">
        <v>45653</v>
      </c>
      <c r="AM1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5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" s="62"/>
      <c r="AP154" s="62"/>
      <c r="AQ1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14646040102000ANDRELOJAS NOVASAlvo K - UtilitiesALVO - K [exec agua]</v>
      </c>
      <c r="AR154" s="62" t="e">
        <v>#N/A</v>
      </c>
    </row>
    <row r="155" spans="1:44" ht="14.5" hidden="1" customHeight="1">
      <c r="A155" s="1">
        <f t="shared" si="9"/>
        <v>1000</v>
      </c>
      <c r="B155" s="1">
        <v>1464</v>
      </c>
      <c r="C155" s="1" t="s">
        <v>40</v>
      </c>
      <c r="D155" s="1" t="s">
        <v>168</v>
      </c>
      <c r="E155" s="1" t="s">
        <v>30</v>
      </c>
      <c r="F155" s="1" t="s">
        <v>23</v>
      </c>
      <c r="G155" s="93" t="s">
        <v>4194</v>
      </c>
      <c r="H155" s="1">
        <v>5582</v>
      </c>
      <c r="I155" s="1" t="s">
        <v>4231</v>
      </c>
      <c r="K155" s="51"/>
      <c r="L155" s="51">
        <v>70259</v>
      </c>
      <c r="M155" s="1">
        <v>604010</v>
      </c>
      <c r="N155" s="1">
        <v>10020242</v>
      </c>
      <c r="P155" s="47">
        <v>1800</v>
      </c>
      <c r="R155" s="47">
        <f>IF(Tabela1[[#This Row],[VALOR A PAGAR]]&gt;1,Tabela1[[#This Row],[VALOR A PAGAR]],Tabela1[[#This Row],[VALOR RC]])</f>
        <v>1800</v>
      </c>
      <c r="S1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" s="1">
        <v>4500803939</v>
      </c>
      <c r="U155" s="54" t="str">
        <f>F155 &amp; " " &amp; " " &amp; B155 &amp; " - " &amp; I155 &amp; " - " &amp; "N°" &amp; H155 &amp; " - " &amp; Tabela1[[#This Row],[Coluna1]]</f>
        <v xml:space="preserve">LOJAS NOVAS  1464 - ALVO - K [proc agua] - N°5582 - </v>
      </c>
      <c r="V155" s="85">
        <v>1324021</v>
      </c>
      <c r="X155" s="1" t="str">
        <f t="shared" si="8"/>
        <v>ABERTO</v>
      </c>
      <c r="Y155" s="48" t="s">
        <v>4159</v>
      </c>
      <c r="Z155" s="51" t="s">
        <v>4159</v>
      </c>
      <c r="AA155" s="51" t="str">
        <f>IF(Tabela1[[#This Row],[CHAMADO]]="ABERTO",Tabela1[[#This Row],[procx status]],"")</f>
        <v>Closed</v>
      </c>
      <c r="AC155" s="49">
        <v>45733</v>
      </c>
      <c r="AD155" s="149">
        <v>5105884336</v>
      </c>
      <c r="AE155" s="1" t="str">
        <f>IF(Tabela1[[#This Row],[Status Result1]]="Aguardando autorização pgto", "sim","")</f>
        <v/>
      </c>
      <c r="AF1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1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155" s="12">
        <v>45678</v>
      </c>
      <c r="AI155" s="12" t="s">
        <v>4204</v>
      </c>
      <c r="AJ155" s="53" t="s">
        <v>4204</v>
      </c>
      <c r="AK155" s="12" t="str">
        <f>IF(Tabela1[[#This Row],[procx ticket]]="",Tabela1[[#This Row],[Data criação ticket]],Tabela1[[#This Row],[procx ticket]])</f>
        <v>2025-03-07</v>
      </c>
      <c r="AL155" s="53">
        <v>45653</v>
      </c>
      <c r="AM1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" s="62"/>
      <c r="AP155" s="62"/>
      <c r="AQ1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14646040101800ANDRELOJAS NOVASAlvo K - UtilitiesALVO - K [proc agua]</v>
      </c>
      <c r="AR155" s="62" t="e">
        <v>#N/A</v>
      </c>
    </row>
    <row r="156" spans="1:44" ht="14.5" hidden="1" customHeight="1">
      <c r="A156" s="1">
        <f t="shared" si="9"/>
        <v>1000</v>
      </c>
      <c r="B156" s="1">
        <v>1481</v>
      </c>
      <c r="C156" s="1" t="s">
        <v>166</v>
      </c>
      <c r="D156" s="1" t="s">
        <v>45</v>
      </c>
      <c r="E156" s="1" t="s">
        <v>55</v>
      </c>
      <c r="F156" s="1" t="s">
        <v>23</v>
      </c>
      <c r="G156" s="93" t="s">
        <v>4194</v>
      </c>
      <c r="H156" s="1">
        <v>5583</v>
      </c>
      <c r="I156" s="1" t="s">
        <v>4231</v>
      </c>
      <c r="K156" s="51"/>
      <c r="L156" s="51">
        <v>70259</v>
      </c>
      <c r="M156" s="1">
        <v>603999</v>
      </c>
      <c r="N156" s="1">
        <v>10020246</v>
      </c>
      <c r="P156" s="47">
        <v>1800</v>
      </c>
      <c r="R156" s="47">
        <f>IF(Tabela1[[#This Row],[VALOR A PAGAR]]&gt;1,Tabela1[[#This Row],[VALOR A PAGAR]],Tabela1[[#This Row],[VALOR RC]])</f>
        <v>1800</v>
      </c>
      <c r="S1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" s="1">
        <v>4500803943</v>
      </c>
      <c r="U156" s="54" t="str">
        <f>F156 &amp; " " &amp; " " &amp; B156 &amp; " - " &amp; I156 &amp; " - " &amp; "N°" &amp; H156 &amp; " - " &amp; Tabela1[[#This Row],[Coluna1]]</f>
        <v xml:space="preserve">LOJAS NOVAS  1481 - ALVO - K [proc agua] - N°5583 - </v>
      </c>
      <c r="V156" s="85">
        <v>1324097</v>
      </c>
      <c r="X156" s="1" t="str">
        <f t="shared" si="8"/>
        <v>ABERTO</v>
      </c>
      <c r="Y156" s="48" t="s">
        <v>4159</v>
      </c>
      <c r="Z156" s="51" t="s">
        <v>4159</v>
      </c>
      <c r="AA156" s="51" t="str">
        <f>IF(Tabela1[[#This Row],[CHAMADO]]="ABERTO",Tabela1[[#This Row],[procx status]],"")</f>
        <v>Closed</v>
      </c>
      <c r="AC156" s="49">
        <v>45733</v>
      </c>
      <c r="AD156" s="55">
        <v>5105884717</v>
      </c>
      <c r="AE156" s="1" t="str">
        <f>IF(Tabela1[[#This Row],[Status Result1]]="Aguardando autorização pgto", "sim","")</f>
        <v/>
      </c>
      <c r="AF1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1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156" s="12">
        <v>45678</v>
      </c>
      <c r="AI156" s="12" t="s">
        <v>4204</v>
      </c>
      <c r="AJ156" s="53" t="s">
        <v>4204</v>
      </c>
      <c r="AK156" s="12" t="str">
        <f>IF(Tabela1[[#This Row],[procx ticket]]="",Tabela1[[#This Row],[Data criação ticket]],Tabela1[[#This Row],[procx ticket]])</f>
        <v>2025-03-07</v>
      </c>
      <c r="AL156" s="53">
        <v>45653</v>
      </c>
      <c r="AM1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" s="62"/>
      <c r="AP156" s="62"/>
      <c r="AQ1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14816039991800JORDANALOJAS NOVASAlvo K - UtilitiesALVO - K [proc agua]</v>
      </c>
      <c r="AR156" s="62" t="e">
        <v>#N/A</v>
      </c>
    </row>
    <row r="157" spans="1:44" ht="14.5" hidden="1" customHeight="1">
      <c r="A157" s="1">
        <f t="shared" si="9"/>
        <v>1000</v>
      </c>
      <c r="B157" s="1">
        <v>1464</v>
      </c>
      <c r="C157" s="1" t="s">
        <v>40</v>
      </c>
      <c r="D157" s="1" t="s">
        <v>168</v>
      </c>
      <c r="E157" s="1" t="s">
        <v>30</v>
      </c>
      <c r="F157" s="1" t="s">
        <v>23</v>
      </c>
      <c r="G157" s="93" t="s">
        <v>4194</v>
      </c>
      <c r="H157" s="1">
        <v>5585</v>
      </c>
      <c r="I157" s="1" t="s">
        <v>4240</v>
      </c>
      <c r="K157" s="51"/>
      <c r="L157" s="51">
        <v>70259</v>
      </c>
      <c r="M157" s="1">
        <v>604010</v>
      </c>
      <c r="N157" s="1">
        <v>10020244</v>
      </c>
      <c r="P157" s="47">
        <v>4015</v>
      </c>
      <c r="R157" s="47">
        <f>IF(Tabela1[[#This Row],[VALOR A PAGAR]]&gt;1,Tabela1[[#This Row],[VALOR A PAGAR]],Tabela1[[#This Row],[VALOR RC]])</f>
        <v>4015</v>
      </c>
      <c r="S1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" s="1">
        <v>4500803941</v>
      </c>
      <c r="U157" s="54" t="str">
        <f>F157 &amp; " " &amp; " " &amp; B157 &amp; " - " &amp; I157 &amp; " - " &amp; "N°" &amp; H157 &amp; " - " &amp; Tabela1[[#This Row],[Coluna1]]</f>
        <v xml:space="preserve">LOJAS NOVAS  1464 - ALVO - K [proc ener] - N°5585 - </v>
      </c>
      <c r="V157" s="85">
        <v>1324056</v>
      </c>
      <c r="X157" s="1" t="str">
        <f t="shared" si="8"/>
        <v>ABERTO</v>
      </c>
      <c r="Y157" s="48" t="s">
        <v>4159</v>
      </c>
      <c r="Z157" s="51" t="s">
        <v>4159</v>
      </c>
      <c r="AA157" s="51" t="str">
        <f>IF(Tabela1[[#This Row],[CHAMADO]]="ABERTO",Tabela1[[#This Row],[procx status]],"")</f>
        <v>Closed</v>
      </c>
      <c r="AC157" s="49">
        <v>45733</v>
      </c>
      <c r="AD157" s="55">
        <v>5105884708</v>
      </c>
      <c r="AE157" s="1" t="str">
        <f>IF(Tabela1[[#This Row],[Status Result1]]="Aguardando autorização pgto", "sim","")</f>
        <v/>
      </c>
      <c r="AF1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1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157" s="12">
        <v>45678</v>
      </c>
      <c r="AI157" s="12" t="s">
        <v>4204</v>
      </c>
      <c r="AJ157" s="53" t="s">
        <v>4204</v>
      </c>
      <c r="AK157" s="12" t="str">
        <f>IF(Tabela1[[#This Row],[procx ticket]]="",Tabela1[[#This Row],[Data criação ticket]],Tabela1[[#This Row],[procx ticket]])</f>
        <v>2025-03-07</v>
      </c>
      <c r="AL157" s="53">
        <v>45653</v>
      </c>
      <c r="AM1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" s="62"/>
      <c r="AP157" s="62"/>
      <c r="AQ1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14646040104015ANDRELOJAS NOVASAlvo K - UtilitiesALVO - K [proc ener]</v>
      </c>
      <c r="AR157" s="62" t="e">
        <v>#N/A</v>
      </c>
    </row>
    <row r="158" spans="1:44" ht="14.5" hidden="1" customHeight="1">
      <c r="A158" s="1">
        <f t="shared" si="9"/>
        <v>1000</v>
      </c>
      <c r="B158" s="1">
        <v>1481</v>
      </c>
      <c r="C158" s="1" t="s">
        <v>166</v>
      </c>
      <c r="D158" s="1" t="s">
        <v>45</v>
      </c>
      <c r="E158" s="1" t="s">
        <v>55</v>
      </c>
      <c r="F158" s="1" t="s">
        <v>23</v>
      </c>
      <c r="G158" s="93" t="s">
        <v>4194</v>
      </c>
      <c r="H158" s="1">
        <v>5584</v>
      </c>
      <c r="I158" s="1" t="s">
        <v>4240</v>
      </c>
      <c r="K158" s="51"/>
      <c r="L158" s="51">
        <v>70259</v>
      </c>
      <c r="M158" s="1">
        <v>603999</v>
      </c>
      <c r="N158" s="1">
        <v>10020247</v>
      </c>
      <c r="P158" s="47">
        <v>4015</v>
      </c>
      <c r="R158" s="47">
        <f>IF(Tabela1[[#This Row],[VALOR A PAGAR]]&gt;1,Tabela1[[#This Row],[VALOR A PAGAR]],Tabela1[[#This Row],[VALOR RC]])</f>
        <v>4015</v>
      </c>
      <c r="S1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" s="1">
        <v>4500803944</v>
      </c>
      <c r="U158" s="54" t="str">
        <f>F158 &amp; " " &amp; " " &amp; B158 &amp; " - " &amp; I158 &amp; " - " &amp; "N°" &amp; H158 &amp; " - " &amp; Tabela1[[#This Row],[Coluna1]]</f>
        <v xml:space="preserve">LOJAS NOVAS  1481 - ALVO - K [proc ener] - N°5584 - </v>
      </c>
      <c r="V158" s="85">
        <v>1324109</v>
      </c>
      <c r="X158" s="1" t="str">
        <f t="shared" si="8"/>
        <v>ABERTO</v>
      </c>
      <c r="Y158" s="48" t="s">
        <v>4159</v>
      </c>
      <c r="Z158" s="51" t="s">
        <v>4159</v>
      </c>
      <c r="AA158" s="51" t="str">
        <f>IF(Tabela1[[#This Row],[CHAMADO]]="ABERTO",Tabela1[[#This Row],[procx status]],"")</f>
        <v>Closed</v>
      </c>
      <c r="AC158" s="49">
        <v>45733</v>
      </c>
      <c r="AD158" s="55">
        <v>5105884722</v>
      </c>
      <c r="AE158" s="1" t="str">
        <f>IF(Tabela1[[#This Row],[Status Result1]]="Aguardando autorização pgto", "sim","")</f>
        <v/>
      </c>
      <c r="AF1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1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158" s="12">
        <v>45678</v>
      </c>
      <c r="AI158" s="12" t="s">
        <v>4204</v>
      </c>
      <c r="AJ158" s="53" t="s">
        <v>4204</v>
      </c>
      <c r="AK158" s="12" t="str">
        <f>IF(Tabela1[[#This Row],[procx ticket]]="",Tabela1[[#This Row],[Data criação ticket]],Tabela1[[#This Row],[procx ticket]])</f>
        <v>2025-03-07</v>
      </c>
      <c r="AL158" s="53">
        <v>45653</v>
      </c>
      <c r="AM1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5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" s="62"/>
      <c r="AP158" s="62"/>
      <c r="AQ1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14816039994015JORDANALOJAS NOVASAlvo K - UtilitiesALVO - K [proc ener]</v>
      </c>
      <c r="AR158" s="62" t="e">
        <v>#N/A</v>
      </c>
    </row>
    <row r="159" spans="1:44" ht="14.5" hidden="1" customHeight="1">
      <c r="A159" s="1">
        <f t="shared" si="9"/>
        <v>1000</v>
      </c>
      <c r="B159" s="1">
        <v>1489</v>
      </c>
      <c r="C159" s="1" t="s">
        <v>280</v>
      </c>
      <c r="D159" s="1" t="s">
        <v>2947</v>
      </c>
      <c r="E159" s="1" t="s">
        <v>30</v>
      </c>
      <c r="F159" s="1" t="s">
        <v>23</v>
      </c>
      <c r="G159" s="1" t="s">
        <v>4194</v>
      </c>
      <c r="H159" s="1">
        <v>6162</v>
      </c>
      <c r="I159" s="1" t="s">
        <v>4218</v>
      </c>
      <c r="M159" s="1">
        <v>605482</v>
      </c>
      <c r="N159" s="1">
        <v>10023304</v>
      </c>
      <c r="O159" s="1" t="s">
        <v>4163</v>
      </c>
      <c r="P159" s="47">
        <v>11126.25</v>
      </c>
      <c r="R159" s="47">
        <f>IF(Tabela1[[#This Row],[VALOR A PAGAR]]&gt;1,Tabela1[[#This Row],[VALOR A PAGAR]],Tabela1[[#This Row],[VALOR RC]])</f>
        <v>11126.25</v>
      </c>
      <c r="S1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" s="1">
        <v>4500962016</v>
      </c>
      <c r="U159" s="54" t="str">
        <f>F159 &amp; " " &amp; " " &amp; B159 &amp; " - " &amp; I159 &amp; " - " &amp; "N°" &amp; H159 &amp; " - " &amp; Tabela1[[#This Row],[Coluna1]]</f>
        <v>LOJAS NOVAS  1489 - ALVO - K [exec ener] - N°6162 - pedido a menor</v>
      </c>
      <c r="V159" s="85">
        <v>3278752</v>
      </c>
      <c r="W159" s="64" t="s">
        <v>5970</v>
      </c>
      <c r="X159" s="1" t="str">
        <f t="shared" si="8"/>
        <v>ABERTO</v>
      </c>
      <c r="Y159" s="48"/>
      <c r="Z159" s="51"/>
      <c r="AA159" s="1">
        <f>IF(Tabela1[[#This Row],[CHAMADO]]="ABERTO",Tabela1[[#This Row],[procx status]],"")</f>
        <v>0</v>
      </c>
      <c r="AC159" s="49">
        <v>46008</v>
      </c>
      <c r="AF1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59" s="116"/>
      <c r="AJ159" s="117"/>
      <c r="AK159" s="116">
        <f>IF(Tabela1[[#This Row],[procx ticket]]="",Tabela1[[#This Row],[Data criação ticket]],Tabela1[[#This Row],[procx ticket]])</f>
        <v>0</v>
      </c>
      <c r="AL159" s="116"/>
      <c r="AM159" s="53"/>
      <c r="AN1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" s="62" t="s">
        <v>4223</v>
      </c>
      <c r="AP159" s="62" t="s">
        <v>4224</v>
      </c>
      <c r="AQ1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148960548211126,25ANDRELOJAS NOVASAlvo K - UtilitiesALVO - K [exec ener]</v>
      </c>
      <c r="AR159" s="62" t="e">
        <v>#N/A</v>
      </c>
    </row>
    <row r="160" spans="1:44" ht="14.5" hidden="1">
      <c r="A160" s="1">
        <f t="shared" si="9"/>
        <v>1000</v>
      </c>
      <c r="B160" s="1">
        <v>1464</v>
      </c>
      <c r="C160" s="1" t="s">
        <v>40</v>
      </c>
      <c r="D160" s="1" t="s">
        <v>168</v>
      </c>
      <c r="E160" s="1" t="s">
        <v>30</v>
      </c>
      <c r="F160" s="1" t="s">
        <v>23</v>
      </c>
      <c r="G160" s="93" t="s">
        <v>4194</v>
      </c>
      <c r="H160" s="1">
        <v>5588</v>
      </c>
      <c r="I160" s="1" t="s">
        <v>4257</v>
      </c>
      <c r="L160" s="51">
        <v>70259</v>
      </c>
      <c r="M160" s="1">
        <v>604010</v>
      </c>
      <c r="N160" s="1">
        <v>10020245</v>
      </c>
      <c r="P160" s="47">
        <v>10350</v>
      </c>
      <c r="R160" s="47">
        <f>IF(Tabela1[[#This Row],[VALOR A PAGAR]]&gt;1,Tabela1[[#This Row],[VALOR A PAGAR]],Tabela1[[#This Row],[VALOR RC]])</f>
        <v>10350</v>
      </c>
      <c r="S1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" s="1">
        <v>4500803942</v>
      </c>
      <c r="U160" s="54" t="str">
        <f>F160 &amp; " " &amp; " " &amp; B160 &amp; " - " &amp; I160 &amp; " - " &amp; "N°" &amp; H160 &amp; " - " &amp; Tabela1[[#This Row],[Coluna1]]</f>
        <v xml:space="preserve">LOJAS NOVAS  1464 - ALVO-K PADRAO ENERGIA - N°5588 - </v>
      </c>
      <c r="V160" s="85">
        <v>1324083</v>
      </c>
      <c r="X160" s="1" t="str">
        <f t="shared" si="8"/>
        <v>ABERTO</v>
      </c>
      <c r="Y160" s="48" t="s">
        <v>4159</v>
      </c>
      <c r="Z160" s="51" t="s">
        <v>4159</v>
      </c>
      <c r="AA160" s="51" t="str">
        <f>IF(Tabela1[[#This Row],[CHAMADO]]="ABERTO",Tabela1[[#This Row],[procx status]],"")</f>
        <v>Closed</v>
      </c>
      <c r="AC160" s="49">
        <v>45734</v>
      </c>
      <c r="AD160" s="55">
        <v>5105885374</v>
      </c>
      <c r="AE160" s="1" t="str">
        <f>IF(Tabela1[[#This Row],[Status Result1]]="Aguardando autorização pgto", "sim","")</f>
        <v/>
      </c>
      <c r="AF1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60" s="12">
        <v>45678</v>
      </c>
      <c r="AI160" s="12" t="s">
        <v>4204</v>
      </c>
      <c r="AJ160" s="53" t="s">
        <v>4204</v>
      </c>
      <c r="AK160" s="12" t="str">
        <f>IF(Tabela1[[#This Row],[procx ticket]]="",Tabela1[[#This Row],[Data criação ticket]],Tabela1[[#This Row],[procx ticket]])</f>
        <v>2025-03-07</v>
      </c>
      <c r="AL160" s="53">
        <v>45653</v>
      </c>
      <c r="AM1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" s="62"/>
      <c r="AP160" s="62"/>
      <c r="AQ1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146460401010350ANDRELOJAS NOVASAlvo K - UtilitiesALVO-K PADRAO ENERGIA</v>
      </c>
      <c r="AR160" s="62" t="e">
        <v>#N/A</v>
      </c>
    </row>
    <row r="161" spans="1:44" ht="14.5" hidden="1" customHeight="1">
      <c r="A161" s="1">
        <f t="shared" si="9"/>
        <v>1000</v>
      </c>
      <c r="B161" s="1">
        <v>1481</v>
      </c>
      <c r="C161" s="1" t="s">
        <v>166</v>
      </c>
      <c r="D161" s="1" t="s">
        <v>45</v>
      </c>
      <c r="E161" s="1" t="s">
        <v>55</v>
      </c>
      <c r="F161" s="1" t="s">
        <v>23</v>
      </c>
      <c r="G161" s="93" t="s">
        <v>4194</v>
      </c>
      <c r="H161" s="1">
        <v>5587</v>
      </c>
      <c r="I161" s="1" t="s">
        <v>4257</v>
      </c>
      <c r="L161" s="51">
        <v>70259</v>
      </c>
      <c r="M161" s="1">
        <v>603999</v>
      </c>
      <c r="N161" s="1">
        <v>10020248</v>
      </c>
      <c r="P161" s="47">
        <v>10350</v>
      </c>
      <c r="R161" s="47">
        <f>IF(Tabela1[[#This Row],[VALOR A PAGAR]]&gt;1,Tabela1[[#This Row],[VALOR A PAGAR]],Tabela1[[#This Row],[VALOR RC]])</f>
        <v>10350</v>
      </c>
      <c r="S1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" s="1">
        <v>4500803945</v>
      </c>
      <c r="U161" s="54" t="str">
        <f>F161 &amp; " " &amp; " " &amp; B161 &amp; " - " &amp; I161 &amp; " - " &amp; "N°" &amp; H161 &amp; " - " &amp; Tabela1[[#This Row],[Coluna1]]</f>
        <v xml:space="preserve">LOJAS NOVAS  1481 - ALVO-K PADRAO ENERGIA - N°5587 - </v>
      </c>
      <c r="V161" s="85">
        <v>1324117</v>
      </c>
      <c r="X161" s="1" t="str">
        <f t="shared" si="8"/>
        <v>ABERTO</v>
      </c>
      <c r="Y161" s="48" t="s">
        <v>4159</v>
      </c>
      <c r="Z161" s="51" t="s">
        <v>4159</v>
      </c>
      <c r="AA161" s="51" t="str">
        <f>IF(Tabela1[[#This Row],[CHAMADO]]="ABERTO",Tabela1[[#This Row],[procx status]],"")</f>
        <v>Closed</v>
      </c>
      <c r="AC161" s="49">
        <v>45734</v>
      </c>
      <c r="AD161" s="55">
        <v>5105885378</v>
      </c>
      <c r="AE161" s="1" t="str">
        <f>IF(Tabela1[[#This Row],[Status Result1]]="Aguardando autorização pgto", "sim","")</f>
        <v/>
      </c>
      <c r="AF1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61" s="12">
        <v>45678</v>
      </c>
      <c r="AI161" s="12" t="s">
        <v>4204</v>
      </c>
      <c r="AJ161" s="53" t="s">
        <v>4204</v>
      </c>
      <c r="AK161" s="12" t="str">
        <f>IF(Tabela1[[#This Row],[procx ticket]]="",Tabela1[[#This Row],[Data criação ticket]],Tabela1[[#This Row],[procx ticket]])</f>
        <v>2025-03-07</v>
      </c>
      <c r="AL161" s="53">
        <v>45653</v>
      </c>
      <c r="AM1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07/03/2025</v>
      </c>
      <c r="AN1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" s="62"/>
      <c r="AP161" s="62"/>
      <c r="AQ1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148160399910350JORDANALOJAS NOVASAlvo K - UtilitiesALVO-K PADRAO ENERGIA</v>
      </c>
      <c r="AR161" s="62" t="e">
        <v>#N/A</v>
      </c>
    </row>
    <row r="162" spans="1:44" ht="14.5" hidden="1">
      <c r="A162" s="1">
        <f t="shared" si="9"/>
        <v>1000</v>
      </c>
      <c r="B162" s="1">
        <v>1500</v>
      </c>
      <c r="C162" s="1" t="s">
        <v>4075</v>
      </c>
      <c r="D162" s="1" t="s">
        <v>2392</v>
      </c>
      <c r="E162" s="1" t="s">
        <v>76</v>
      </c>
      <c r="F162" s="1" t="s">
        <v>23</v>
      </c>
      <c r="G162" s="1" t="s">
        <v>4194</v>
      </c>
      <c r="H162" s="1">
        <v>6380</v>
      </c>
      <c r="I162" s="1" t="s">
        <v>4202</v>
      </c>
      <c r="M162" s="1">
        <v>605662</v>
      </c>
      <c r="N162" s="1">
        <v>10023436</v>
      </c>
      <c r="O162" s="1" t="s">
        <v>4163</v>
      </c>
      <c r="P162" s="47">
        <v>2150</v>
      </c>
      <c r="R162" s="47">
        <f>IF(Tabela1[[#This Row],[VALOR A PAGAR]]&gt;1,Tabela1[[#This Row],[VALOR A PAGAR]],Tabela1[[#This Row],[VALOR RC]])</f>
        <v>2150</v>
      </c>
      <c r="S1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" s="1">
        <v>4500977236</v>
      </c>
      <c r="U162" s="54" t="str">
        <f>F162 &amp; " " &amp; " " &amp; B162 &amp; " - " &amp; I162 &amp; " - " &amp; "N°" &amp; H162 &amp; " - " &amp; Tabela1[[#This Row],[Coluna1]]</f>
        <v xml:space="preserve">LOJAS NOVAS  1500 - ALVO - K [exec agua] - N°6380 - </v>
      </c>
      <c r="V162" s="85">
        <v>2960286</v>
      </c>
      <c r="W162" s="89" t="s">
        <v>4176</v>
      </c>
      <c r="X162" s="1" t="str">
        <f t="shared" si="8"/>
        <v>ABERTO</v>
      </c>
      <c r="Y162" s="48"/>
      <c r="Z162" s="51"/>
      <c r="AA162" s="1">
        <f>IF(Tabela1[[#This Row],[CHAMADO]]="ABERTO",Tabela1[[#This Row],[procx status]],"")</f>
        <v>0</v>
      </c>
      <c r="AC162" s="49">
        <v>45979</v>
      </c>
      <c r="AD162" s="55">
        <v>5106058195</v>
      </c>
      <c r="AE162" s="1" t="s">
        <v>4177</v>
      </c>
      <c r="AF1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2" s="116"/>
      <c r="AJ162" s="117"/>
      <c r="AK162" s="116">
        <f>IF(Tabela1[[#This Row],[procx ticket]]="",Tabela1[[#This Row],[Data criação ticket]],Tabela1[[#This Row],[procx ticket]])</f>
        <v>0</v>
      </c>
      <c r="AL162" s="116"/>
      <c r="AM162" s="53">
        <v>45965</v>
      </c>
      <c r="AN1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" s="62"/>
      <c r="AP162" s="62"/>
      <c r="AQ1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15006056622150HENRIQUELOJAS NOVASAlvo K - UtilitiesALVO - K [exec agua]</v>
      </c>
      <c r="AR162" s="62" t="e">
        <v>#N/A</v>
      </c>
    </row>
    <row r="163" spans="1:44" ht="14.5" hidden="1">
      <c r="A163" s="1">
        <f t="shared" si="9"/>
        <v>1000</v>
      </c>
      <c r="B163" s="1">
        <v>1508</v>
      </c>
      <c r="C163" s="1" t="s">
        <v>4074</v>
      </c>
      <c r="D163" s="1" t="s">
        <v>4198</v>
      </c>
      <c r="E163" s="1" t="s">
        <v>76</v>
      </c>
      <c r="F163" s="1" t="s">
        <v>23</v>
      </c>
      <c r="G163" s="1" t="s">
        <v>4194</v>
      </c>
      <c r="H163" s="1">
        <v>6371</v>
      </c>
      <c r="I163" s="1" t="s">
        <v>4218</v>
      </c>
      <c r="M163" s="1">
        <v>605664</v>
      </c>
      <c r="N163" s="1">
        <v>10023433</v>
      </c>
      <c r="P163" s="47">
        <v>16641</v>
      </c>
      <c r="R163" s="47">
        <f>IF(Tabela1[[#This Row],[VALOR A PAGAR]]&gt;1,Tabela1[[#This Row],[VALOR A PAGAR]],Tabela1[[#This Row],[VALOR RC]])</f>
        <v>16641</v>
      </c>
      <c r="S1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" s="1">
        <v>4500977222</v>
      </c>
      <c r="U163" s="54" t="str">
        <f>F163 &amp; " " &amp; " " &amp; B163 &amp; " - " &amp; I163 &amp; " - " &amp; "N°" &amp; H163 &amp; " - " &amp; Tabela1[[#This Row],[Coluna1]]</f>
        <v xml:space="preserve">LOJAS NOVAS  1508 - ALVO - K [exec ener] - N°6371 - </v>
      </c>
      <c r="V163" s="85">
        <v>2960267</v>
      </c>
      <c r="W163" s="89" t="s">
        <v>4176</v>
      </c>
      <c r="X163" s="1" t="str">
        <f t="shared" si="8"/>
        <v>ABERTO</v>
      </c>
      <c r="Y163" s="48"/>
      <c r="Z163" s="51"/>
      <c r="AA163" s="1">
        <f>IF(Tabela1[[#This Row],[CHAMADO]]="ABERTO",Tabela1[[#This Row],[procx status]],"")</f>
        <v>0</v>
      </c>
      <c r="AC163" s="49">
        <v>45979</v>
      </c>
      <c r="AD163" s="55">
        <v>5106058192</v>
      </c>
      <c r="AE163" s="1" t="s">
        <v>4177</v>
      </c>
      <c r="AF1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3" s="116"/>
      <c r="AJ163" s="117"/>
      <c r="AK163" s="116">
        <f>IF(Tabela1[[#This Row],[procx ticket]]="",Tabela1[[#This Row],[Data criação ticket]],Tabela1[[#This Row],[procx ticket]])</f>
        <v>0</v>
      </c>
      <c r="AL163" s="116"/>
      <c r="AM163" s="53">
        <v>45965</v>
      </c>
      <c r="AN1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" s="62"/>
      <c r="AP163" s="62"/>
      <c r="AQ1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150860566416641HENRIQUELOJAS NOVASAlvo K - UtilitiesALVO - K [exec ener]</v>
      </c>
      <c r="AR163" s="62" t="e">
        <v>#N/A</v>
      </c>
    </row>
    <row r="164" spans="1:44" ht="14.5" hidden="1" customHeight="1">
      <c r="A164" s="1">
        <f t="shared" si="9"/>
        <v>1000</v>
      </c>
      <c r="B164" s="1">
        <v>1500</v>
      </c>
      <c r="C164" s="1" t="s">
        <v>4075</v>
      </c>
      <c r="D164" s="1" t="s">
        <v>2392</v>
      </c>
      <c r="E164" s="1" t="s">
        <v>76</v>
      </c>
      <c r="F164" s="1" t="s">
        <v>23</v>
      </c>
      <c r="G164" s="1" t="s">
        <v>4194</v>
      </c>
      <c r="H164" s="1">
        <v>6376</v>
      </c>
      <c r="I164" s="1" t="s">
        <v>4218</v>
      </c>
      <c r="M164" s="1">
        <v>605662</v>
      </c>
      <c r="N164" s="1">
        <v>10023435</v>
      </c>
      <c r="P164" s="47">
        <v>13437.5</v>
      </c>
      <c r="R164" s="47">
        <f>IF(Tabela1[[#This Row],[VALOR A PAGAR]]&gt;1,Tabela1[[#This Row],[VALOR A PAGAR]],Tabela1[[#This Row],[VALOR RC]])</f>
        <v>13437.5</v>
      </c>
      <c r="S1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" s="1">
        <v>4500977234</v>
      </c>
      <c r="U164" s="54" t="str">
        <f>F164 &amp; " " &amp; " " &amp; B164 &amp; " - " &amp; I164 &amp; " - " &amp; "N°" &amp; H164 &amp; " - " &amp; Tabela1[[#This Row],[Coluna1]]</f>
        <v xml:space="preserve">LOJAS NOVAS  1500 - ALVO - K [exec ener] - N°6376 - </v>
      </c>
      <c r="V164" s="85">
        <v>2960273</v>
      </c>
      <c r="W164" s="89" t="s">
        <v>4176</v>
      </c>
      <c r="X164" s="1" t="str">
        <f t="shared" si="8"/>
        <v>ABERTO</v>
      </c>
      <c r="Y164" s="48"/>
      <c r="Z164" s="51"/>
      <c r="AA164" s="1">
        <f>IF(Tabela1[[#This Row],[CHAMADO]]="ABERTO",Tabela1[[#This Row],[procx status]],"")</f>
        <v>0</v>
      </c>
      <c r="AC164" s="49">
        <v>45979</v>
      </c>
      <c r="AD164" s="55">
        <v>5106058193</v>
      </c>
      <c r="AE164" s="1" t="s">
        <v>4177</v>
      </c>
      <c r="AF1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4" s="116"/>
      <c r="AJ164" s="117"/>
      <c r="AK164" s="116">
        <f>IF(Tabela1[[#This Row],[procx ticket]]="",Tabela1[[#This Row],[Data criação ticket]],Tabela1[[#This Row],[procx ticket]])</f>
        <v>0</v>
      </c>
      <c r="AL164" s="116"/>
      <c r="AM164" s="53">
        <v>45965</v>
      </c>
      <c r="AN1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" s="62"/>
      <c r="AP164" s="62"/>
      <c r="AQ1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150060566213437,5HENRIQUELOJAS NOVASAlvo K - UtilitiesALVO - K [exec ener]</v>
      </c>
      <c r="AR164" s="62" t="e">
        <v>#N/A</v>
      </c>
    </row>
    <row r="165" spans="1:44" ht="14.5" hidden="1">
      <c r="A165" s="1">
        <f t="shared" si="9"/>
        <v>1000</v>
      </c>
      <c r="B165" s="1">
        <v>1508</v>
      </c>
      <c r="C165" s="1" t="s">
        <v>4074</v>
      </c>
      <c r="D165" s="1" t="s">
        <v>4198</v>
      </c>
      <c r="E165" s="1" t="s">
        <v>76</v>
      </c>
      <c r="F165" s="1" t="s">
        <v>23</v>
      </c>
      <c r="G165" s="1" t="s">
        <v>4194</v>
      </c>
      <c r="H165" s="1">
        <v>6368</v>
      </c>
      <c r="I165" s="1" t="s">
        <v>4231</v>
      </c>
      <c r="M165" s="1">
        <v>605664</v>
      </c>
      <c r="N165" s="1">
        <v>10023430</v>
      </c>
      <c r="O165" s="1" t="s">
        <v>4163</v>
      </c>
      <c r="P165" s="47">
        <v>1935</v>
      </c>
      <c r="R165" s="47">
        <f>IF(Tabela1[[#This Row],[VALOR A PAGAR]]&gt;1,Tabela1[[#This Row],[VALOR A PAGAR]],Tabela1[[#This Row],[VALOR RC]])</f>
        <v>1935</v>
      </c>
      <c r="S1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" s="1">
        <v>4500971595</v>
      </c>
      <c r="U165" s="54" t="str">
        <f>F165 &amp; " " &amp; " " &amp; B165 &amp; " - " &amp; I165 &amp; " - " &amp; "N°" &amp; H165 &amp; " - " &amp; Tabela1[[#This Row],[Coluna1]]</f>
        <v xml:space="preserve">LOJAS NOVAS  1508 - ALVO - K [proc agua] - N°6368 - </v>
      </c>
      <c r="V165" s="85">
        <v>2960252</v>
      </c>
      <c r="W165" s="89" t="s">
        <v>4176</v>
      </c>
      <c r="X165" s="1" t="str">
        <f t="shared" si="8"/>
        <v>ABERTO</v>
      </c>
      <c r="Y165" s="48"/>
      <c r="Z165" s="51"/>
      <c r="AA165" s="1">
        <f>IF(Tabela1[[#This Row],[CHAMADO]]="ABERTO",Tabela1[[#This Row],[procx status]],"")</f>
        <v>0</v>
      </c>
      <c r="AC165" s="49">
        <v>45979</v>
      </c>
      <c r="AD165" s="55">
        <v>5106058186</v>
      </c>
      <c r="AE165" s="1" t="s">
        <v>4177</v>
      </c>
      <c r="AF1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5" s="12"/>
      <c r="AJ165" s="53"/>
      <c r="AK165" s="12">
        <f>IF(Tabela1[[#This Row],[procx ticket]]="",Tabela1[[#This Row],[Data criação ticket]],Tabela1[[#This Row],[procx ticket]])</f>
        <v>0</v>
      </c>
      <c r="AM165" s="53">
        <v>45965</v>
      </c>
      <c r="AN16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" s="62"/>
      <c r="AP165" s="62"/>
      <c r="AQ1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15086056641935HENRIQUELOJAS NOVASAlvo K - UtilitiesALVO - K [proc agua]</v>
      </c>
      <c r="AR165" s="62" t="e">
        <v>#N/A</v>
      </c>
    </row>
    <row r="166" spans="1:44" ht="14.5" hidden="1" customHeight="1">
      <c r="A166" s="1">
        <f t="shared" si="9"/>
        <v>1000</v>
      </c>
      <c r="B166" s="1">
        <v>1427</v>
      </c>
      <c r="C166" s="1" t="s">
        <v>229</v>
      </c>
      <c r="D166" s="1" t="s">
        <v>230</v>
      </c>
      <c r="E166" s="1" t="s">
        <v>4025</v>
      </c>
      <c r="F166" s="1" t="s">
        <v>23</v>
      </c>
      <c r="G166" s="1" t="s">
        <v>4194</v>
      </c>
      <c r="H166" s="1">
        <v>6366</v>
      </c>
      <c r="I166" s="1" t="s">
        <v>4240</v>
      </c>
      <c r="M166" s="1">
        <v>603806</v>
      </c>
      <c r="N166" s="1">
        <v>10023351</v>
      </c>
      <c r="O166" s="1" t="s">
        <v>4163</v>
      </c>
      <c r="P166" s="47">
        <v>2902.5</v>
      </c>
      <c r="R166" s="47">
        <f>IF(Tabela1[[#This Row],[VALOR A PAGAR]]&gt;1,Tabela1[[#This Row],[VALOR A PAGAR]],Tabela1[[#This Row],[VALOR RC]])</f>
        <v>2902.5</v>
      </c>
      <c r="S1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" s="1">
        <v>4500962104</v>
      </c>
      <c r="U166" s="54" t="str">
        <f>F166 &amp; " " &amp; " " &amp; B166 &amp; " - " &amp; I166 &amp; " - " &amp; "N°" &amp; H166 &amp; " - " &amp; Tabela1[[#This Row],[Coluna1]]</f>
        <v xml:space="preserve">LOJAS NOVAS  1427 - ALVO - K [proc ener] - N°6366 - </v>
      </c>
      <c r="V166" s="85">
        <v>2960228</v>
      </c>
      <c r="W166" s="89" t="s">
        <v>4176</v>
      </c>
      <c r="X166" s="1" t="str">
        <f t="shared" si="8"/>
        <v>ABERTO</v>
      </c>
      <c r="Y166" s="48"/>
      <c r="Z166" s="51"/>
      <c r="AA166" s="1">
        <f>IF(Tabela1[[#This Row],[CHAMADO]]="ABERTO",Tabela1[[#This Row],[procx status]],"")</f>
        <v>0</v>
      </c>
      <c r="AC166" s="49">
        <v>45979</v>
      </c>
      <c r="AD166" s="55">
        <v>5106058179</v>
      </c>
      <c r="AE166" s="1" t="s">
        <v>4177</v>
      </c>
      <c r="AF1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6" s="116"/>
      <c r="AJ166" s="117"/>
      <c r="AK166" s="116">
        <f>IF(Tabela1[[#This Row],[procx ticket]]="",Tabela1[[#This Row],[Data criação ticket]],Tabela1[[#This Row],[procx ticket]])</f>
        <v>0</v>
      </c>
      <c r="AL166" s="116"/>
      <c r="AM166" s="53">
        <v>45965</v>
      </c>
      <c r="AN1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" s="62"/>
      <c r="AP166" s="62"/>
      <c r="AQ1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14276038062902,5ADRIANOLOJAS NOVASAlvo K - UtilitiesALVO - K [proc ener]</v>
      </c>
      <c r="AR166" s="62" t="e">
        <v>#N/A</v>
      </c>
    </row>
    <row r="167" spans="1:44" ht="14.5" hidden="1">
      <c r="A167" s="1">
        <f t="shared" si="9"/>
        <v>1000</v>
      </c>
      <c r="B167" s="1">
        <v>1435</v>
      </c>
      <c r="C167" s="1" t="s">
        <v>268</v>
      </c>
      <c r="D167" s="1" t="s">
        <v>4203</v>
      </c>
      <c r="E167" s="1" t="s">
        <v>30</v>
      </c>
      <c r="F167" s="1" t="s">
        <v>23</v>
      </c>
      <c r="G167" s="1" t="s">
        <v>4194</v>
      </c>
      <c r="H167" s="1">
        <v>6365</v>
      </c>
      <c r="I167" s="1" t="s">
        <v>4240</v>
      </c>
      <c r="M167" s="1">
        <v>603839</v>
      </c>
      <c r="N167" s="1">
        <v>10023353</v>
      </c>
      <c r="O167" s="1" t="s">
        <v>4163</v>
      </c>
      <c r="P167" s="47">
        <v>2902.5</v>
      </c>
      <c r="R167" s="47">
        <f>IF(Tabela1[[#This Row],[VALOR A PAGAR]]&gt;1,Tabela1[[#This Row],[VALOR A PAGAR]],Tabela1[[#This Row],[VALOR RC]])</f>
        <v>2902.5</v>
      </c>
      <c r="S1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" s="1">
        <v>4500962118</v>
      </c>
      <c r="U167" s="54" t="str">
        <f>F167 &amp; " " &amp; " " &amp; B167 &amp; " - " &amp; I167 &amp; " - " &amp; "N°" &amp; H167 &amp; " - " &amp; Tabela1[[#This Row],[Coluna1]]</f>
        <v xml:space="preserve">LOJAS NOVAS  1435 - ALVO - K [proc ener] - N°6365 - </v>
      </c>
      <c r="V167" s="85">
        <v>2960245</v>
      </c>
      <c r="W167" s="89" t="s">
        <v>4176</v>
      </c>
      <c r="X167" s="1" t="str">
        <f t="shared" si="8"/>
        <v>ABERTO</v>
      </c>
      <c r="Y167" s="48"/>
      <c r="Z167" s="51"/>
      <c r="AA167" s="1">
        <f>IF(Tabela1[[#This Row],[CHAMADO]]="ABERTO",Tabela1[[#This Row],[procx status]],"")</f>
        <v>0</v>
      </c>
      <c r="AC167" s="49">
        <v>45979</v>
      </c>
      <c r="AD167" s="55">
        <v>5106058181</v>
      </c>
      <c r="AE167" s="1" t="s">
        <v>4177</v>
      </c>
      <c r="AF1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67" s="116"/>
      <c r="AJ167" s="117"/>
      <c r="AK167" s="116">
        <f>IF(Tabela1[[#This Row],[procx ticket]]="",Tabela1[[#This Row],[Data criação ticket]],Tabela1[[#This Row],[procx ticket]])</f>
        <v>0</v>
      </c>
      <c r="AL167" s="116"/>
      <c r="AM167" s="53">
        <v>45965</v>
      </c>
      <c r="AN1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" s="62"/>
      <c r="AP167" s="62"/>
      <c r="AQ1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14356038392902,5ANDRELOJAS NOVASAlvo K - UtilitiesALVO - K [proc ener]</v>
      </c>
      <c r="AR167" s="62" t="e">
        <v>#N/A</v>
      </c>
    </row>
    <row r="168" spans="1:44" ht="14.5" hidden="1">
      <c r="A168" s="1">
        <f t="shared" si="9"/>
        <v>1000</v>
      </c>
      <c r="B168" s="1">
        <v>1381</v>
      </c>
      <c r="C168" s="1" t="s">
        <v>169</v>
      </c>
      <c r="D168" s="1" t="s">
        <v>170</v>
      </c>
      <c r="E168" s="1" t="s">
        <v>30</v>
      </c>
      <c r="F168" s="1" t="s">
        <v>23</v>
      </c>
      <c r="G168" s="93" t="s">
        <v>4194</v>
      </c>
      <c r="H168" s="1">
        <v>5566</v>
      </c>
      <c r="I168" s="1" t="s">
        <v>4231</v>
      </c>
      <c r="M168" s="1">
        <v>603265</v>
      </c>
      <c r="N168" s="1">
        <v>10020686</v>
      </c>
      <c r="O168" s="1" t="s">
        <v>4163</v>
      </c>
      <c r="P168" s="47">
        <v>1935</v>
      </c>
      <c r="Q168" s="5"/>
      <c r="R168" s="5">
        <f>IF(Tabela1[[#This Row],[VALOR A PAGAR]]&gt;1,Tabela1[[#This Row],[VALOR A PAGAR]],Tabela1[[#This Row],[VALOR RC]])</f>
        <v>1935</v>
      </c>
      <c r="S1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" s="48">
        <v>4500834116</v>
      </c>
      <c r="U168" s="54" t="str">
        <f>F168 &amp; " " &amp; " " &amp; B168 &amp; " - " &amp; I168 &amp; " - " &amp; "N°" &amp; H168 &amp; " - " &amp; Tabela1[[#This Row],[Coluna1]]</f>
        <v xml:space="preserve">LOJAS NOVAS  1381 - ALVO - K [proc agua] - N°5566 - </v>
      </c>
      <c r="V168" s="85">
        <v>1348814</v>
      </c>
      <c r="X168" s="1" t="str">
        <f t="shared" si="8"/>
        <v>ABERTO</v>
      </c>
      <c r="Y168" s="48" t="s">
        <v>4159</v>
      </c>
      <c r="Z168" s="51" t="s">
        <v>4159</v>
      </c>
      <c r="AA168" s="1" t="str">
        <f>IF(Tabela1[[#This Row],[CHAMADO]]="ABERTO",Tabela1[[#This Row],[procx status]],"")</f>
        <v>Closed</v>
      </c>
      <c r="AC168" s="63">
        <v>45735</v>
      </c>
      <c r="AD168" s="55">
        <v>5105886341</v>
      </c>
      <c r="AE168" s="1" t="str">
        <f>IF(Tabela1[[#This Row],[Status Result1]]="Aguardando autorização pgto", "sim","")</f>
        <v/>
      </c>
      <c r="AF1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68" s="12">
        <v>45723</v>
      </c>
      <c r="AI168" s="1" t="s">
        <v>4233</v>
      </c>
      <c r="AJ168" s="53" t="s">
        <v>4233</v>
      </c>
      <c r="AK168" s="12" t="str">
        <f>IF(Tabela1[[#This Row],[procx ticket]]="",Tabela1[[#This Row],[Data criação ticket]],Tabela1[[#This Row],[procx ticket]])</f>
        <v>2025-03-11</v>
      </c>
      <c r="AL168" s="60">
        <v>45723</v>
      </c>
      <c r="AM1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6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" s="62"/>
      <c r="AP168" s="62"/>
      <c r="AQ1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13816032651935ANDRELOJAS NOVASAlvo K - UtilitiesALVO - K [proc agua]</v>
      </c>
      <c r="AR168" s="62" t="e">
        <v>#N/A</v>
      </c>
    </row>
    <row r="169" spans="1:44" ht="17.149999999999999" hidden="1" customHeight="1">
      <c r="A169" s="1">
        <f t="shared" si="9"/>
        <v>1000</v>
      </c>
      <c r="B169" s="1">
        <v>1446</v>
      </c>
      <c r="C169" s="1" t="s">
        <v>175</v>
      </c>
      <c r="D169" s="1" t="s">
        <v>176</v>
      </c>
      <c r="E169" s="1" t="s">
        <v>76</v>
      </c>
      <c r="F169" s="1" t="s">
        <v>23</v>
      </c>
      <c r="G169" s="93" t="s">
        <v>4194</v>
      </c>
      <c r="H169" s="1">
        <v>5567</v>
      </c>
      <c r="I169" s="1" t="s">
        <v>4231</v>
      </c>
      <c r="M169" s="55">
        <v>603787</v>
      </c>
      <c r="N169" s="1">
        <v>10020689</v>
      </c>
      <c r="O169" s="1" t="s">
        <v>4163</v>
      </c>
      <c r="P169" s="47">
        <v>1935</v>
      </c>
      <c r="R169" s="47">
        <f>IF(Tabela1[[#This Row],[VALOR A PAGAR]]&gt;1,Tabela1[[#This Row],[VALOR A PAGAR]],Tabela1[[#This Row],[VALOR RC]])</f>
        <v>1935</v>
      </c>
      <c r="S1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" s="1">
        <v>4500834120</v>
      </c>
      <c r="U169" s="54" t="str">
        <f>F169 &amp; " " &amp; " " &amp; B169 &amp; " - " &amp; I169 &amp; " - " &amp; "N°" &amp; H169 &amp; " - " &amp; Tabela1[[#This Row],[Coluna1]]</f>
        <v xml:space="preserve">LOJAS NOVAS  1446 - ALVO - K [proc agua] - N°5567 - </v>
      </c>
      <c r="V169" s="85">
        <v>1348963</v>
      </c>
      <c r="X169" s="1" t="str">
        <f t="shared" si="8"/>
        <v>ABERTO</v>
      </c>
      <c r="Y169" s="48" t="s">
        <v>4159</v>
      </c>
      <c r="Z169" s="51" t="s">
        <v>4159</v>
      </c>
      <c r="AA169" s="1" t="str">
        <f>IF(Tabela1[[#This Row],[CHAMADO]]="ABERTO",Tabela1[[#This Row],[procx status]],"")</f>
        <v>Closed</v>
      </c>
      <c r="AC169" s="49">
        <v>45735</v>
      </c>
      <c r="AD169" s="55">
        <v>5105886360</v>
      </c>
      <c r="AE169" s="1" t="str">
        <f>IF(Tabela1[[#This Row],[Status Result1]]="Aguardando autorização pgto", "sim","")</f>
        <v/>
      </c>
      <c r="AF1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69" s="12">
        <v>45723</v>
      </c>
      <c r="AI169" s="1" t="s">
        <v>4233</v>
      </c>
      <c r="AJ169" s="53" t="s">
        <v>4233</v>
      </c>
      <c r="AK169" s="12" t="str">
        <f>IF(Tabela1[[#This Row],[procx ticket]]="",Tabela1[[#This Row],[Data criação ticket]],Tabela1[[#This Row],[procx ticket]])</f>
        <v>2025-03-11</v>
      </c>
      <c r="AL169" s="60">
        <v>45723</v>
      </c>
      <c r="AM1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6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" s="62"/>
      <c r="AP169" s="62"/>
      <c r="AQ1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14466037871935HENRIQUELOJAS NOVASAlvo K - UtilitiesALVO - K [proc agua]</v>
      </c>
      <c r="AR169" s="62" t="e">
        <v>#N/A</v>
      </c>
    </row>
    <row r="170" spans="1:44" ht="17.149999999999999" hidden="1" customHeight="1">
      <c r="A170" s="1">
        <f t="shared" si="9"/>
        <v>1000</v>
      </c>
      <c r="B170" s="1">
        <v>1473</v>
      </c>
      <c r="C170" s="1" t="s">
        <v>214</v>
      </c>
      <c r="D170" s="1" t="s">
        <v>215</v>
      </c>
      <c r="E170" s="1" t="s">
        <v>76</v>
      </c>
      <c r="F170" s="51" t="s">
        <v>23</v>
      </c>
      <c r="G170" s="93" t="s">
        <v>4194</v>
      </c>
      <c r="H170" s="1">
        <v>5569</v>
      </c>
      <c r="I170" s="1" t="s">
        <v>4231</v>
      </c>
      <c r="M170" s="1">
        <v>603846</v>
      </c>
      <c r="N170" s="1">
        <v>10020721</v>
      </c>
      <c r="O170" s="1" t="s">
        <v>4163</v>
      </c>
      <c r="P170" s="47">
        <v>1935</v>
      </c>
      <c r="R170" s="47">
        <f>IF(Tabela1[[#This Row],[VALOR A PAGAR]]&gt;1,Tabela1[[#This Row],[VALOR A PAGAR]],Tabela1[[#This Row],[VALOR RC]])</f>
        <v>1935</v>
      </c>
      <c r="S1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" s="1">
        <v>4500834122</v>
      </c>
      <c r="U170" s="54" t="str">
        <f>F170 &amp; " " &amp; " " &amp; B170 &amp; " - " &amp; I170 &amp; " - " &amp; "N°" &amp; H170 &amp; " - " &amp; Tabela1[[#This Row],[Coluna1]]</f>
        <v xml:space="preserve">LOJAS NOVAS  1473 - ALVO - K [proc agua] - N°5569 - </v>
      </c>
      <c r="V170" s="85">
        <v>1349836</v>
      </c>
      <c r="X170" s="1" t="str">
        <f t="shared" si="8"/>
        <v>ABERTO</v>
      </c>
      <c r="Y170" s="48" t="s">
        <v>4159</v>
      </c>
      <c r="Z170" s="51" t="s">
        <v>4159</v>
      </c>
      <c r="AA170" s="1" t="str">
        <f>IF(Tabela1[[#This Row],[CHAMADO]]="ABERTO",Tabela1[[#This Row],[procx status]],"")</f>
        <v>Closed</v>
      </c>
      <c r="AC170" s="49">
        <v>45735</v>
      </c>
      <c r="AD170" s="55">
        <v>5105886391</v>
      </c>
      <c r="AE170" s="1" t="str">
        <f>IF(Tabela1[[#This Row],[Status Result1]]="Aguardando autorização pgto", "sim","")</f>
        <v/>
      </c>
      <c r="AF1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70" s="12">
        <v>45723</v>
      </c>
      <c r="AI170" s="1" t="s">
        <v>4233</v>
      </c>
      <c r="AJ170" s="53" t="s">
        <v>4233</v>
      </c>
      <c r="AK170" s="12" t="str">
        <f>IF(Tabela1[[#This Row],[procx ticket]]="",Tabela1[[#This Row],[Data criação ticket]],Tabela1[[#This Row],[procx ticket]])</f>
        <v>2025-03-11</v>
      </c>
      <c r="AL170" s="60">
        <v>45723</v>
      </c>
      <c r="AM1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7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" s="62"/>
      <c r="AP170" s="62"/>
      <c r="AQ1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14736038461935HENRIQUELOJAS NOVASAlvo K - UtilitiesALVO - K [proc agua]</v>
      </c>
      <c r="AR170" s="62" t="e">
        <v>#N/A</v>
      </c>
    </row>
    <row r="171" spans="1:44" ht="14.5" hidden="1">
      <c r="A171" s="1">
        <f t="shared" si="9"/>
        <v>1000</v>
      </c>
      <c r="B171" s="1">
        <v>1381</v>
      </c>
      <c r="C171" s="1" t="s">
        <v>169</v>
      </c>
      <c r="D171" s="1" t="s">
        <v>170</v>
      </c>
      <c r="E171" s="1" t="s">
        <v>30</v>
      </c>
      <c r="F171" s="1" t="s">
        <v>23</v>
      </c>
      <c r="G171" s="93" t="s">
        <v>4194</v>
      </c>
      <c r="H171" s="1">
        <v>5572</v>
      </c>
      <c r="I171" s="1" t="s">
        <v>4240</v>
      </c>
      <c r="M171" s="1">
        <v>603265</v>
      </c>
      <c r="N171" s="1">
        <v>10020687</v>
      </c>
      <c r="O171" s="1" t="s">
        <v>4163</v>
      </c>
      <c r="P171" s="47">
        <v>4316.13</v>
      </c>
      <c r="Q171" s="5"/>
      <c r="R171" s="5">
        <f>IF(Tabela1[[#This Row],[VALOR A PAGAR]]&gt;1,Tabela1[[#This Row],[VALOR A PAGAR]],Tabela1[[#This Row],[VALOR RC]])</f>
        <v>4316.13</v>
      </c>
      <c r="S1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" s="48">
        <v>4500834117</v>
      </c>
      <c r="U171" s="54" t="str">
        <f>F171 &amp; " " &amp; " " &amp; B171 &amp; " - " &amp; I171 &amp; " - " &amp; "N°" &amp; H171 &amp; " - " &amp; Tabela1[[#This Row],[Coluna1]]</f>
        <v xml:space="preserve">LOJAS NOVAS  1381 - ALVO - K [proc ener] - N°5572 - </v>
      </c>
      <c r="V171" s="85">
        <v>1348865</v>
      </c>
      <c r="X171" s="1" t="str">
        <f t="shared" si="8"/>
        <v>ABERTO</v>
      </c>
      <c r="Y171" s="48" t="s">
        <v>4159</v>
      </c>
      <c r="Z171" s="51" t="s">
        <v>4159</v>
      </c>
      <c r="AA171" s="1" t="str">
        <f>IF(Tabela1[[#This Row],[CHAMADO]]="ABERTO",Tabela1[[#This Row],[procx status]],"")</f>
        <v>Closed</v>
      </c>
      <c r="AC171" s="63">
        <v>45735</v>
      </c>
      <c r="AD171" s="55">
        <v>5105886312</v>
      </c>
      <c r="AE171" s="1" t="str">
        <f>IF(Tabela1[[#This Row],[Status Result1]]="Aguardando autorização pgto", "sim","")</f>
        <v/>
      </c>
      <c r="AF1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71" s="12">
        <v>45723</v>
      </c>
      <c r="AI171" s="1" t="s">
        <v>4233</v>
      </c>
      <c r="AJ171" s="53" t="s">
        <v>4233</v>
      </c>
      <c r="AK171" s="12" t="str">
        <f>IF(Tabela1[[#This Row],[procx ticket]]="",Tabela1[[#This Row],[Data criação ticket]],Tabela1[[#This Row],[procx ticket]])</f>
        <v>2025-03-11</v>
      </c>
      <c r="AL171" s="60">
        <v>45723</v>
      </c>
      <c r="AM1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7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" s="62"/>
      <c r="AP171" s="62"/>
      <c r="AQ1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13816032654316,13ANDRELOJAS NOVASAlvo K - UtilitiesALVO - K [proc ener]</v>
      </c>
      <c r="AR171" s="62" t="e">
        <v>#N/A</v>
      </c>
    </row>
    <row r="172" spans="1:44" ht="17.149999999999999" hidden="1" customHeight="1">
      <c r="A172" s="1">
        <f t="shared" si="9"/>
        <v>1000</v>
      </c>
      <c r="B172" s="1">
        <v>1446</v>
      </c>
      <c r="C172" s="1" t="s">
        <v>175</v>
      </c>
      <c r="D172" s="1" t="s">
        <v>176</v>
      </c>
      <c r="E172" s="1" t="s">
        <v>76</v>
      </c>
      <c r="F172" s="1" t="s">
        <v>23</v>
      </c>
      <c r="G172" s="93" t="s">
        <v>4194</v>
      </c>
      <c r="H172" s="1">
        <v>5573</v>
      </c>
      <c r="I172" s="1" t="s">
        <v>4240</v>
      </c>
      <c r="M172" s="55">
        <v>603787</v>
      </c>
      <c r="N172" s="1">
        <v>10020720</v>
      </c>
      <c r="O172" s="1" t="s">
        <v>4163</v>
      </c>
      <c r="P172" s="47">
        <v>4316.13</v>
      </c>
      <c r="R172" s="47">
        <f>IF(Tabela1[[#This Row],[VALOR A PAGAR]]&gt;1,Tabela1[[#This Row],[VALOR A PAGAR]],Tabela1[[#This Row],[VALOR RC]])</f>
        <v>4316.13</v>
      </c>
      <c r="S1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" s="1">
        <v>4500834121</v>
      </c>
      <c r="U172" s="54" t="str">
        <f>F172 &amp; " " &amp; " " &amp; B172 &amp; " - " &amp; I172 &amp; " - " &amp; "N°" &amp; H172 &amp; " - " &amp; Tabela1[[#This Row],[Coluna1]]</f>
        <v xml:space="preserve">LOJAS NOVAS  1446 - ALVO - K [proc ener] - N°5573 - </v>
      </c>
      <c r="V172" s="85">
        <v>1349809</v>
      </c>
      <c r="X172" s="1" t="str">
        <f t="shared" si="8"/>
        <v>ABERTO</v>
      </c>
      <c r="Y172" s="48" t="s">
        <v>4159</v>
      </c>
      <c r="Z172" s="51" t="s">
        <v>4159</v>
      </c>
      <c r="AA172" s="1" t="str">
        <f>IF(Tabela1[[#This Row],[CHAMADO]]="ABERTO",Tabela1[[#This Row],[procx status]],"")</f>
        <v>Closed</v>
      </c>
      <c r="AC172" s="49">
        <v>45735</v>
      </c>
      <c r="AD172" s="55">
        <v>5105886401</v>
      </c>
      <c r="AE172" s="1" t="str">
        <f>IF(Tabela1[[#This Row],[Status Result1]]="Aguardando autorização pgto", "sim","")</f>
        <v/>
      </c>
      <c r="AF1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72" s="12">
        <v>45723</v>
      </c>
      <c r="AI172" s="1" t="s">
        <v>4233</v>
      </c>
      <c r="AJ172" s="53" t="s">
        <v>4233</v>
      </c>
      <c r="AK172" s="12" t="str">
        <f>IF(Tabela1[[#This Row],[procx ticket]]="",Tabela1[[#This Row],[Data criação ticket]],Tabela1[[#This Row],[procx ticket]])</f>
        <v>2025-03-11</v>
      </c>
      <c r="AL172" s="60">
        <v>45723</v>
      </c>
      <c r="AM1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7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" s="62"/>
      <c r="AP172" s="62"/>
      <c r="AQ1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14466037874316,13HENRIQUELOJAS NOVASAlvo K - UtilitiesALVO - K [proc ener]</v>
      </c>
      <c r="AR172" s="62" t="e">
        <v>#N/A</v>
      </c>
    </row>
    <row r="173" spans="1:44" ht="17.149999999999999" hidden="1" customHeight="1">
      <c r="A173" s="1">
        <f t="shared" si="9"/>
        <v>1000</v>
      </c>
      <c r="B173" s="1">
        <v>1473</v>
      </c>
      <c r="C173" s="1" t="s">
        <v>214</v>
      </c>
      <c r="D173" s="1" t="s">
        <v>215</v>
      </c>
      <c r="E173" s="1" t="s">
        <v>76</v>
      </c>
      <c r="F173" s="51" t="s">
        <v>23</v>
      </c>
      <c r="G173" s="93" t="s">
        <v>4194</v>
      </c>
      <c r="H173" s="1">
        <v>5574</v>
      </c>
      <c r="I173" s="1" t="s">
        <v>4240</v>
      </c>
      <c r="M173" s="1">
        <v>603846</v>
      </c>
      <c r="N173" s="1">
        <v>10020722</v>
      </c>
      <c r="O173" s="1" t="s">
        <v>4163</v>
      </c>
      <c r="P173" s="47">
        <v>4316.13</v>
      </c>
      <c r="R173" s="47">
        <f>IF(Tabela1[[#This Row],[VALOR A PAGAR]]&gt;1,Tabela1[[#This Row],[VALOR A PAGAR]],Tabela1[[#This Row],[VALOR RC]])</f>
        <v>4316.13</v>
      </c>
      <c r="S1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" s="1">
        <v>4500834124</v>
      </c>
      <c r="U173" s="54" t="str">
        <f>F173 &amp; " " &amp; " " &amp; B173 &amp; " - " &amp; I173 &amp; " - " &amp; "N°" &amp; H173 &amp; " - " &amp; Tabela1[[#This Row],[Coluna1]]</f>
        <v xml:space="preserve">LOJAS NOVAS  1473 - ALVO - K [proc ener] - N°5574 - </v>
      </c>
      <c r="V173" s="85">
        <v>1349898</v>
      </c>
      <c r="X173" s="1" t="str">
        <f t="shared" si="8"/>
        <v>ABERTO</v>
      </c>
      <c r="Y173" s="48" t="s">
        <v>4159</v>
      </c>
      <c r="Z173" s="51" t="s">
        <v>4159</v>
      </c>
      <c r="AA173" s="1" t="str">
        <f>IF(Tabela1[[#This Row],[CHAMADO]]="ABERTO",Tabela1[[#This Row],[procx status]],"")</f>
        <v>Closed</v>
      </c>
      <c r="AC173" s="49">
        <v>45735</v>
      </c>
      <c r="AD173" s="55">
        <v>5105886378</v>
      </c>
      <c r="AE173" s="1" t="str">
        <f>IF(Tabela1[[#This Row],[Status Result1]]="Aguardando autorização pgto", "sim","")</f>
        <v/>
      </c>
      <c r="AF1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73" s="12">
        <v>45723</v>
      </c>
      <c r="AI173" s="1" t="s">
        <v>4233</v>
      </c>
      <c r="AJ173" s="53" t="s">
        <v>4233</v>
      </c>
      <c r="AK173" s="12" t="str">
        <f>IF(Tabela1[[#This Row],[procx ticket]]="",Tabela1[[#This Row],[Data criação ticket]],Tabela1[[#This Row],[procx ticket]])</f>
        <v>2025-03-11</v>
      </c>
      <c r="AL173" s="60">
        <v>45723</v>
      </c>
      <c r="AM1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7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" s="62"/>
      <c r="AP173" s="62"/>
      <c r="AQ1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14736038464316,13HENRIQUELOJAS NOVASAlvo K - UtilitiesALVO - K [proc ener]</v>
      </c>
      <c r="AR173" s="62" t="e">
        <v>#N/A</v>
      </c>
    </row>
    <row r="174" spans="1:44" ht="14.5" hidden="1">
      <c r="A174" s="1">
        <f t="shared" si="9"/>
        <v>1000</v>
      </c>
      <c r="B174" s="1">
        <v>1381</v>
      </c>
      <c r="C174" s="1" t="s">
        <v>169</v>
      </c>
      <c r="D174" s="1" t="s">
        <v>170</v>
      </c>
      <c r="E174" s="1" t="s">
        <v>30</v>
      </c>
      <c r="F174" s="1" t="s">
        <v>23</v>
      </c>
      <c r="G174" s="93" t="s">
        <v>4194</v>
      </c>
      <c r="H174" s="1">
        <v>5578</v>
      </c>
      <c r="I174" s="1" t="s">
        <v>4257</v>
      </c>
      <c r="M174" s="1">
        <v>603265</v>
      </c>
      <c r="N174" s="1">
        <v>10020688</v>
      </c>
      <c r="O174" s="1" t="s">
        <v>4163</v>
      </c>
      <c r="P174" s="47">
        <v>11126.25</v>
      </c>
      <c r="R174" s="47">
        <f>IF(Tabela1[[#This Row],[VALOR A PAGAR]]&gt;1,Tabela1[[#This Row],[VALOR A PAGAR]],Tabela1[[#This Row],[VALOR RC]])</f>
        <v>11126.25</v>
      </c>
      <c r="S1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" s="1">
        <v>4500834119</v>
      </c>
      <c r="U174" s="54" t="str">
        <f>F174 &amp; " " &amp; " " &amp; B174 &amp; " - " &amp; I174 &amp; " - " &amp; "N°" &amp; H174 &amp; " - " &amp; Tabela1[[#This Row],[Coluna1]]</f>
        <v xml:space="preserve">LOJAS NOVAS  1381 - ALVO-K PADRAO ENERGIA - N°5578 - </v>
      </c>
      <c r="V174" s="85">
        <v>1348934</v>
      </c>
      <c r="X174" s="1" t="str">
        <f t="shared" si="8"/>
        <v>ABERTO</v>
      </c>
      <c r="Y174" s="48" t="s">
        <v>4159</v>
      </c>
      <c r="Z174" s="51" t="s">
        <v>4159</v>
      </c>
      <c r="AA174" s="1" t="str">
        <f>IF(Tabela1[[#This Row],[CHAMADO]]="ABERTO",Tabela1[[#This Row],[procx status]],"")</f>
        <v>Closed</v>
      </c>
      <c r="AC174" s="49">
        <v>45735</v>
      </c>
      <c r="AD174" s="55">
        <v>5105886298</v>
      </c>
      <c r="AE174" s="1" t="str">
        <f>IF(Tabela1[[#This Row],[Status Result1]]="Aguardando autorização pgto", "sim","")</f>
        <v/>
      </c>
      <c r="AF1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74" s="12">
        <v>45723</v>
      </c>
      <c r="AI174" s="1" t="s">
        <v>4233</v>
      </c>
      <c r="AJ174" s="53" t="s">
        <v>4233</v>
      </c>
      <c r="AK174" s="12" t="str">
        <f>IF(Tabela1[[#This Row],[procx ticket]]="",Tabela1[[#This Row],[Data criação ticket]],Tabela1[[#This Row],[procx ticket]])</f>
        <v>2025-03-11</v>
      </c>
      <c r="AL174" s="60">
        <v>45723</v>
      </c>
      <c r="AM1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" s="62"/>
      <c r="AP174" s="62"/>
      <c r="AQ1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138160326511126,25ANDRELOJAS NOVASAlvo K - UtilitiesALVO-K PADRAO ENERGIA</v>
      </c>
      <c r="AR174" s="62" t="e">
        <v>#N/A</v>
      </c>
    </row>
    <row r="175" spans="1:44" ht="14.5" hidden="1">
      <c r="A175" s="1">
        <f t="shared" si="9"/>
        <v>1000</v>
      </c>
      <c r="B175" s="1">
        <v>1502</v>
      </c>
      <c r="C175" s="1" t="s">
        <v>4080</v>
      </c>
      <c r="D175" s="1" t="s">
        <v>4165</v>
      </c>
      <c r="E175" s="1" t="s">
        <v>76</v>
      </c>
      <c r="F175" s="1" t="s">
        <v>23</v>
      </c>
      <c r="G175" s="1" t="s">
        <v>4194</v>
      </c>
      <c r="H175" s="1">
        <v>6379</v>
      </c>
      <c r="I175" s="1" t="s">
        <v>4202</v>
      </c>
      <c r="M175" s="1">
        <v>605470</v>
      </c>
      <c r="N175" s="1">
        <v>10023533</v>
      </c>
      <c r="O175" s="1" t="s">
        <v>4163</v>
      </c>
      <c r="P175" s="47">
        <v>2150</v>
      </c>
      <c r="R175" s="47">
        <f>IF(Tabela1[[#This Row],[VALOR A PAGAR]]&gt;1,Tabela1[[#This Row],[VALOR A PAGAR]],Tabela1[[#This Row],[VALOR RC]])</f>
        <v>2150</v>
      </c>
      <c r="S1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" s="1">
        <v>4500981381</v>
      </c>
      <c r="U175" s="54" t="str">
        <f>F175 &amp; " " &amp; " " &amp; B175 &amp; " - " &amp; I175 &amp; " - " &amp; "N°" &amp; H175 &amp; " - " &amp; Tabela1[[#This Row],[Coluna1]]</f>
        <v xml:space="preserve">LOJAS NOVAS  1502 - ALVO - K [exec agua] - N°6379 - </v>
      </c>
      <c r="V175" s="85">
        <v>2960340</v>
      </c>
      <c r="W175" s="89" t="s">
        <v>4176</v>
      </c>
      <c r="X175" s="1" t="str">
        <f t="shared" si="8"/>
        <v>ABERTO</v>
      </c>
      <c r="Y175" s="48"/>
      <c r="Z175" s="51"/>
      <c r="AA175" s="1">
        <f>IF(Tabela1[[#This Row],[CHAMADO]]="ABERTO",Tabela1[[#This Row],[procx status]],"")</f>
        <v>0</v>
      </c>
      <c r="AC175" s="49">
        <v>45980</v>
      </c>
      <c r="AD175" s="55">
        <v>5106058669</v>
      </c>
      <c r="AE175" s="1" t="s">
        <v>4177</v>
      </c>
      <c r="AF1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75" s="116"/>
      <c r="AJ175" s="117"/>
      <c r="AK175" s="116">
        <f>IF(Tabela1[[#This Row],[procx ticket]]="",Tabela1[[#This Row],[Data criação ticket]],Tabela1[[#This Row],[procx ticket]])</f>
        <v>0</v>
      </c>
      <c r="AL175" s="116"/>
      <c r="AM175" s="53">
        <v>45965</v>
      </c>
      <c r="AN1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" s="62"/>
      <c r="AP175" s="62"/>
      <c r="AQ1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15026054702150HENRIQUELOJAS NOVASAlvo K - UtilitiesALVO - K [exec agua]</v>
      </c>
      <c r="AR175" s="62" t="e">
        <v>#N/A</v>
      </c>
    </row>
    <row r="176" spans="1:44" ht="14.5" hidden="1">
      <c r="A176" s="1">
        <f t="shared" si="9"/>
        <v>1000</v>
      </c>
      <c r="B176" s="1">
        <v>1512</v>
      </c>
      <c r="C176" s="1" t="s">
        <v>4078</v>
      </c>
      <c r="D176" s="1" t="s">
        <v>2935</v>
      </c>
      <c r="E176" s="1" t="s">
        <v>30</v>
      </c>
      <c r="F176" s="1" t="s">
        <v>23</v>
      </c>
      <c r="G176" s="1" t="s">
        <v>4194</v>
      </c>
      <c r="H176" s="1">
        <v>6374</v>
      </c>
      <c r="I176" s="1" t="s">
        <v>4218</v>
      </c>
      <c r="M176" s="1">
        <v>605746</v>
      </c>
      <c r="N176" s="1">
        <v>10023509</v>
      </c>
      <c r="O176" s="1" t="s">
        <v>4163</v>
      </c>
      <c r="P176" s="47">
        <v>13437.5</v>
      </c>
      <c r="R176" s="47">
        <f>IF(Tabela1[[#This Row],[VALOR A PAGAR]]&gt;1,Tabela1[[#This Row],[VALOR A PAGAR]],Tabela1[[#This Row],[VALOR RC]])</f>
        <v>13437.5</v>
      </c>
      <c r="S1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" s="1">
        <v>4500981355</v>
      </c>
      <c r="U176" s="54" t="str">
        <f>F176 &amp; " " &amp; " " &amp; B176 &amp; " - " &amp; I176 &amp; " - " &amp; "N°" &amp; H176 &amp; " - " &amp; Tabela1[[#This Row],[Coluna1]]</f>
        <v xml:space="preserve">LOJAS NOVAS  1512 - ALVO - K [exec ener] - N°6374 - </v>
      </c>
      <c r="V176" s="85">
        <v>2960296</v>
      </c>
      <c r="W176" s="89" t="s">
        <v>4176</v>
      </c>
      <c r="X176" s="1" t="str">
        <f t="shared" si="8"/>
        <v>ABERTO</v>
      </c>
      <c r="Y176" s="48"/>
      <c r="Z176" s="51"/>
      <c r="AA176" s="1">
        <f>IF(Tabela1[[#This Row],[CHAMADO]]="ABERTO",Tabela1[[#This Row],[procx status]],"")</f>
        <v>0</v>
      </c>
      <c r="AC176" s="49">
        <v>45980</v>
      </c>
      <c r="AD176" s="55">
        <v>5106058665</v>
      </c>
      <c r="AE176" s="1" t="s">
        <v>4177</v>
      </c>
      <c r="AF1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76" s="116"/>
      <c r="AJ176" s="117"/>
      <c r="AK176" s="116">
        <f>IF(Tabela1[[#This Row],[procx ticket]]="",Tabela1[[#This Row],[Data criação ticket]],Tabela1[[#This Row],[procx ticket]])</f>
        <v>0</v>
      </c>
      <c r="AL176" s="116"/>
      <c r="AM176" s="53">
        <v>45965</v>
      </c>
      <c r="AN1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" s="62"/>
      <c r="AP176" s="62"/>
      <c r="AQ1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151260574613437,5ANDRELOJAS NOVASAlvo K - UtilitiesALVO - K [exec ener]</v>
      </c>
      <c r="AR176" s="62" t="e">
        <v>#N/A</v>
      </c>
    </row>
    <row r="177" spans="1:44" ht="14.5" hidden="1">
      <c r="A177" s="1">
        <f t="shared" si="9"/>
        <v>1000</v>
      </c>
      <c r="B177" s="1">
        <v>1427</v>
      </c>
      <c r="C177" s="1" t="s">
        <v>229</v>
      </c>
      <c r="D177" s="1" t="s">
        <v>230</v>
      </c>
      <c r="E177" s="1" t="s">
        <v>4025</v>
      </c>
      <c r="F177" s="1" t="s">
        <v>23</v>
      </c>
      <c r="G177" s="1" t="s">
        <v>4194</v>
      </c>
      <c r="H177" s="1">
        <v>6375</v>
      </c>
      <c r="I177" s="1" t="s">
        <v>4218</v>
      </c>
      <c r="M177" s="1">
        <v>603806</v>
      </c>
      <c r="N177" s="1">
        <v>10023530</v>
      </c>
      <c r="O177" s="1" t="s">
        <v>4163</v>
      </c>
      <c r="P177" s="47">
        <v>11126.25</v>
      </c>
      <c r="R177" s="47">
        <f>IF(Tabela1[[#This Row],[VALOR A PAGAR]]&gt;1,Tabela1[[#This Row],[VALOR A PAGAR]],Tabela1[[#This Row],[VALOR RC]])</f>
        <v>11126.25</v>
      </c>
      <c r="S1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" s="1">
        <v>4500981369</v>
      </c>
      <c r="U177" s="54" t="str">
        <f>F177 &amp; " " &amp; " " &amp; B177 &amp; " - " &amp; I177 &amp; " - " &amp; "N°" &amp; H177 &amp; " - " &amp; Tabela1[[#This Row],[Coluna1]]</f>
        <v xml:space="preserve">LOJAS NOVAS  1427 - ALVO - K [exec ener] - N°6375 - </v>
      </c>
      <c r="V177" s="85">
        <v>2960312</v>
      </c>
      <c r="W177" s="89" t="s">
        <v>4176</v>
      </c>
      <c r="X177" s="1" t="str">
        <f t="shared" si="8"/>
        <v>ABERTO</v>
      </c>
      <c r="Y177" s="48"/>
      <c r="Z177" s="51"/>
      <c r="AA177" s="1">
        <f>IF(Tabela1[[#This Row],[CHAMADO]]="ABERTO",Tabela1[[#This Row],[procx status]],"")</f>
        <v>0</v>
      </c>
      <c r="AC177" s="49">
        <v>45980</v>
      </c>
      <c r="AD177" s="55">
        <v>5106058666</v>
      </c>
      <c r="AE177" s="1" t="s">
        <v>4177</v>
      </c>
      <c r="AF1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77" s="116"/>
      <c r="AJ177" s="117"/>
      <c r="AK177" s="116">
        <f>IF(Tabela1[[#This Row],[procx ticket]]="",Tabela1[[#This Row],[Data criação ticket]],Tabela1[[#This Row],[procx ticket]])</f>
        <v>0</v>
      </c>
      <c r="AL177" s="116"/>
      <c r="AM177" s="53">
        <v>45965</v>
      </c>
      <c r="AN1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" s="62"/>
      <c r="AP177" s="62"/>
      <c r="AQ1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142760380611126,25ADRIANOLOJAS NOVASAlvo K - UtilitiesALVO - K [exec ener]</v>
      </c>
      <c r="AR177" s="62" t="e">
        <v>#N/A</v>
      </c>
    </row>
    <row r="178" spans="1:44" ht="14.5" hidden="1">
      <c r="A178" s="1">
        <f t="shared" si="9"/>
        <v>1000</v>
      </c>
      <c r="B178" s="1">
        <v>1502</v>
      </c>
      <c r="C178" s="1" t="s">
        <v>4080</v>
      </c>
      <c r="D178" s="1" t="s">
        <v>4165</v>
      </c>
      <c r="E178" s="1" t="s">
        <v>76</v>
      </c>
      <c r="F178" s="1" t="s">
        <v>23</v>
      </c>
      <c r="G178" s="1" t="s">
        <v>4194</v>
      </c>
      <c r="H178" s="1">
        <v>6369</v>
      </c>
      <c r="I178" s="1" t="s">
        <v>4231</v>
      </c>
      <c r="M178" s="1">
        <v>605470</v>
      </c>
      <c r="N178" s="1">
        <v>10023531</v>
      </c>
      <c r="O178" s="1" t="s">
        <v>4163</v>
      </c>
      <c r="P178" s="47">
        <v>1935</v>
      </c>
      <c r="R178" s="47">
        <f>IF(Tabela1[[#This Row],[VALOR A PAGAR]]&gt;1,Tabela1[[#This Row],[VALOR A PAGAR]],Tabela1[[#This Row],[VALOR RC]])</f>
        <v>1935</v>
      </c>
      <c r="S1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" s="1">
        <v>4500981374</v>
      </c>
      <c r="U178" s="54" t="str">
        <f>F178 &amp; " " &amp; " " &amp; B178 &amp; " - " &amp; I178 &amp; " - " &amp; "N°" &amp; H178 &amp; " - " &amp; Tabela1[[#This Row],[Coluna1]]</f>
        <v xml:space="preserve">LOJAS NOVAS  1502 - ALVO - K [proc agua] - N°6369 - </v>
      </c>
      <c r="V178" s="85">
        <v>2960321</v>
      </c>
      <c r="W178" s="89" t="s">
        <v>4176</v>
      </c>
      <c r="X178" s="1" t="str">
        <f t="shared" si="8"/>
        <v>ABERTO</v>
      </c>
      <c r="Y178" s="48"/>
      <c r="Z178" s="51"/>
      <c r="AA178" s="1">
        <f>IF(Tabela1[[#This Row],[CHAMADO]]="ABERTO",Tabela1[[#This Row],[procx status]],"")</f>
        <v>0</v>
      </c>
      <c r="AC178" s="49">
        <v>45980</v>
      </c>
      <c r="AD178" s="55">
        <v>5106058667</v>
      </c>
      <c r="AE178" s="1" t="s">
        <v>4177</v>
      </c>
      <c r="AF1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78" s="116"/>
      <c r="AJ178" s="117"/>
      <c r="AK178" s="116">
        <f>IF(Tabela1[[#This Row],[procx ticket]]="",Tabela1[[#This Row],[Data criação ticket]],Tabela1[[#This Row],[procx ticket]])</f>
        <v>0</v>
      </c>
      <c r="AL178" s="116"/>
      <c r="AM178" s="53">
        <v>45965</v>
      </c>
      <c r="AN1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" s="62"/>
      <c r="AP178" s="62"/>
      <c r="AQ1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15026054701935HENRIQUELOJAS NOVASAlvo K - UtilitiesALVO - K [proc agua]</v>
      </c>
      <c r="AR178" s="62" t="e">
        <v>#N/A</v>
      </c>
    </row>
    <row r="179" spans="1:44" ht="14.5" hidden="1" customHeight="1">
      <c r="A179" s="1">
        <f t="shared" si="9"/>
        <v>1000</v>
      </c>
      <c r="B179" s="1">
        <v>1505</v>
      </c>
      <c r="C179" s="1" t="s">
        <v>4085</v>
      </c>
      <c r="D179" s="1" t="s">
        <v>4216</v>
      </c>
      <c r="E179" s="1" t="s">
        <v>30</v>
      </c>
      <c r="F179" s="1" t="s">
        <v>23</v>
      </c>
      <c r="G179" s="1" t="s">
        <v>4194</v>
      </c>
      <c r="H179" s="1">
        <v>6370</v>
      </c>
      <c r="I179" s="1" t="s">
        <v>4231</v>
      </c>
      <c r="M179" s="1">
        <v>605728</v>
      </c>
      <c r="N179" s="1">
        <v>10023534</v>
      </c>
      <c r="O179" s="1" t="s">
        <v>4163</v>
      </c>
      <c r="P179" s="47">
        <v>1935</v>
      </c>
      <c r="R179" s="47">
        <f>IF(Tabela1[[#This Row],[VALOR A PAGAR]]&gt;1,Tabela1[[#This Row],[VALOR A PAGAR]],Tabela1[[#This Row],[VALOR RC]])</f>
        <v>1935</v>
      </c>
      <c r="S1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" s="1">
        <v>4500981384</v>
      </c>
      <c r="U179" s="54" t="str">
        <f>F179 &amp; " " &amp; " " &amp; B179 &amp; " - " &amp; I179 &amp; " - " &amp; "N°" &amp; H179 &amp; " - " &amp; Tabela1[[#This Row],[Coluna1]]</f>
        <v xml:space="preserve">LOJAS NOVAS  1505 - ALVO - K [proc agua] - N°6370 - </v>
      </c>
      <c r="V179" s="85">
        <v>2960347</v>
      </c>
      <c r="W179" s="89" t="s">
        <v>4176</v>
      </c>
      <c r="X179" s="1" t="str">
        <f t="shared" si="8"/>
        <v>ABERTO</v>
      </c>
      <c r="Y179" s="48"/>
      <c r="Z179" s="51"/>
      <c r="AA179" s="1">
        <f>IF(Tabela1[[#This Row],[CHAMADO]]="ABERTO",Tabela1[[#This Row],[procx status]],"")</f>
        <v>0</v>
      </c>
      <c r="AC179" s="49">
        <v>45980</v>
      </c>
      <c r="AD179" s="55">
        <v>5106058670</v>
      </c>
      <c r="AE179" s="1" t="s">
        <v>4177</v>
      </c>
      <c r="AF1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79" s="116"/>
      <c r="AJ179" s="117"/>
      <c r="AK179" s="116">
        <f>IF(Tabela1[[#This Row],[procx ticket]]="",Tabela1[[#This Row],[Data criação ticket]],Tabela1[[#This Row],[procx ticket]])</f>
        <v>0</v>
      </c>
      <c r="AL179" s="116"/>
      <c r="AM179" s="53">
        <v>45965</v>
      </c>
      <c r="AN1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" s="62"/>
      <c r="AP179" s="62"/>
      <c r="AQ1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15056057281935ANDRELOJAS NOVASAlvo K - UtilitiesALVO - K [proc agua]</v>
      </c>
      <c r="AR179" s="62" t="e">
        <v>#N/A</v>
      </c>
    </row>
    <row r="180" spans="1:44" ht="14.5" hidden="1" customHeight="1">
      <c r="A180" s="1">
        <f t="shared" si="9"/>
        <v>1000</v>
      </c>
      <c r="B180" s="1">
        <v>1508</v>
      </c>
      <c r="C180" s="1" t="s">
        <v>4074</v>
      </c>
      <c r="D180" s="1" t="s">
        <v>4198</v>
      </c>
      <c r="E180" s="1" t="s">
        <v>76</v>
      </c>
      <c r="F180" s="1" t="s">
        <v>23</v>
      </c>
      <c r="G180" s="1" t="s">
        <v>4194</v>
      </c>
      <c r="H180" s="1">
        <v>6358</v>
      </c>
      <c r="I180" s="1" t="s">
        <v>4240</v>
      </c>
      <c r="M180" s="1">
        <v>605664</v>
      </c>
      <c r="N180" s="1">
        <v>10023432</v>
      </c>
      <c r="O180" s="1" t="s">
        <v>4163</v>
      </c>
      <c r="P180" s="47">
        <v>4316.13</v>
      </c>
      <c r="R180" s="47">
        <f>IF(Tabela1[[#This Row],[VALOR A PAGAR]]&gt;1,Tabela1[[#This Row],[VALOR A PAGAR]],Tabela1[[#This Row],[VALOR RC]])</f>
        <v>4316.13</v>
      </c>
      <c r="S1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" s="86">
        <v>4500971622</v>
      </c>
      <c r="U180" s="54" t="str">
        <f>F180 &amp; " " &amp; " " &amp; B180 &amp; " - " &amp; I180 &amp; " - " &amp; "N°" &amp; H180 &amp; " - " &amp; Tabela1[[#This Row],[Coluna1]]</f>
        <v xml:space="preserve">LOJAS NOVAS  1508 - ALVO - K [proc ener] - N°6358 - </v>
      </c>
      <c r="V180" s="85">
        <v>2960259</v>
      </c>
      <c r="W180" s="89" t="s">
        <v>4176</v>
      </c>
      <c r="X180" s="1" t="str">
        <f t="shared" si="8"/>
        <v>ABERTO</v>
      </c>
      <c r="Y180" s="48"/>
      <c r="Z180" s="51"/>
      <c r="AA180" s="1">
        <f>IF(Tabela1[[#This Row],[CHAMADO]]="ABERTO",Tabela1[[#This Row],[procx status]],"")</f>
        <v>0</v>
      </c>
      <c r="AC180" s="49">
        <v>45980</v>
      </c>
      <c r="AD180" s="55">
        <v>5106058662</v>
      </c>
      <c r="AE180" s="1" t="s">
        <v>4177</v>
      </c>
      <c r="AF1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80" s="116"/>
      <c r="AJ180" s="117"/>
      <c r="AK180" s="116">
        <f>IF(Tabela1[[#This Row],[procx ticket]]="",Tabela1[[#This Row],[Data criação ticket]],Tabela1[[#This Row],[procx ticket]])</f>
        <v>0</v>
      </c>
      <c r="AL180" s="116"/>
      <c r="AM180" s="53">
        <v>45965</v>
      </c>
      <c r="AN1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" s="62"/>
      <c r="AP180" s="62"/>
      <c r="AQ1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15086056644316,13HENRIQUELOJAS NOVASAlvo K - UtilitiesALVO - K [proc ener]</v>
      </c>
      <c r="AR180" s="62" t="e">
        <v>#N/A</v>
      </c>
    </row>
    <row r="181" spans="1:44" ht="14.5" hidden="1">
      <c r="A181" s="1">
        <f t="shared" si="9"/>
        <v>1000</v>
      </c>
      <c r="B181" s="1">
        <v>1502</v>
      </c>
      <c r="C181" s="1" t="s">
        <v>4080</v>
      </c>
      <c r="D181" s="1" t="s">
        <v>4165</v>
      </c>
      <c r="E181" s="1" t="s">
        <v>76</v>
      </c>
      <c r="F181" s="1" t="s">
        <v>23</v>
      </c>
      <c r="G181" s="1" t="s">
        <v>4194</v>
      </c>
      <c r="H181" s="1">
        <v>6359</v>
      </c>
      <c r="I181" s="1" t="s">
        <v>4240</v>
      </c>
      <c r="M181" s="1">
        <v>605470</v>
      </c>
      <c r="N181" s="1">
        <v>10023532</v>
      </c>
      <c r="O181" s="1" t="s">
        <v>4163</v>
      </c>
      <c r="P181" s="47">
        <v>4316.13</v>
      </c>
      <c r="R181" s="47">
        <f>IF(Tabela1[[#This Row],[VALOR A PAGAR]]&gt;1,Tabela1[[#This Row],[VALOR A PAGAR]],Tabela1[[#This Row],[VALOR RC]])</f>
        <v>4316.13</v>
      </c>
      <c r="S1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" s="1">
        <v>4500981380</v>
      </c>
      <c r="U181" s="54" t="str">
        <f>F181 &amp; " " &amp; " " &amp; B181 &amp; " - " &amp; I181 &amp; " - " &amp; "N°" &amp; H181 &amp; " - " &amp; Tabela1[[#This Row],[Coluna1]]</f>
        <v xml:space="preserve">LOJAS NOVAS  1502 - ALVO - K [proc ener] - N°6359 - </v>
      </c>
      <c r="V181" s="85">
        <v>2960330</v>
      </c>
      <c r="W181" s="89" t="s">
        <v>4176</v>
      </c>
      <c r="X181" s="1" t="str">
        <f t="shared" si="8"/>
        <v>ABERTO</v>
      </c>
      <c r="Y181" s="48"/>
      <c r="Z181" s="51"/>
      <c r="AA181" s="1">
        <f>IF(Tabela1[[#This Row],[CHAMADO]]="ABERTO",Tabela1[[#This Row],[procx status]],"")</f>
        <v>0</v>
      </c>
      <c r="AC181" s="49">
        <v>45980</v>
      </c>
      <c r="AD181" s="55">
        <v>5106058668</v>
      </c>
      <c r="AE181" s="1" t="s">
        <v>4177</v>
      </c>
      <c r="AF1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81" s="116"/>
      <c r="AJ181" s="117"/>
      <c r="AK181" s="116">
        <f>IF(Tabela1[[#This Row],[procx ticket]]="",Tabela1[[#This Row],[Data criação ticket]],Tabela1[[#This Row],[procx ticket]])</f>
        <v>0</v>
      </c>
      <c r="AL181" s="116"/>
      <c r="AM181" s="53">
        <v>45965</v>
      </c>
      <c r="AN1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" s="62"/>
      <c r="AP181" s="62"/>
      <c r="AQ1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15026054704316,13HENRIQUELOJAS NOVASAlvo K - UtilitiesALVO - K [proc ener]</v>
      </c>
      <c r="AR181" s="62" t="e">
        <v>#N/A</v>
      </c>
    </row>
    <row r="182" spans="1:44" ht="14.5" hidden="1" customHeight="1">
      <c r="A182" s="1">
        <f t="shared" si="9"/>
        <v>1000</v>
      </c>
      <c r="B182" s="1">
        <v>1505</v>
      </c>
      <c r="C182" s="1" t="s">
        <v>4085</v>
      </c>
      <c r="D182" s="1" t="s">
        <v>4216</v>
      </c>
      <c r="E182" s="1" t="s">
        <v>30</v>
      </c>
      <c r="F182" s="1" t="s">
        <v>23</v>
      </c>
      <c r="G182" s="1" t="s">
        <v>4194</v>
      </c>
      <c r="H182" s="1">
        <v>6361</v>
      </c>
      <c r="I182" s="1" t="s">
        <v>4240</v>
      </c>
      <c r="M182" s="1">
        <v>605728</v>
      </c>
      <c r="N182" s="1">
        <v>10023535</v>
      </c>
      <c r="O182" s="1" t="s">
        <v>4163</v>
      </c>
      <c r="P182" s="47">
        <v>4316.13</v>
      </c>
      <c r="R182" s="47">
        <f>IF(Tabela1[[#This Row],[VALOR A PAGAR]]&gt;1,Tabela1[[#This Row],[VALOR A PAGAR]],Tabela1[[#This Row],[VALOR RC]])</f>
        <v>4316.13</v>
      </c>
      <c r="S1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" s="1">
        <v>4500981391</v>
      </c>
      <c r="U182" s="54" t="str">
        <f>F182 &amp; " " &amp; " " &amp; B182 &amp; " - " &amp; I182 &amp; " - " &amp; "N°" &amp; H182 &amp; " - " &amp; Tabela1[[#This Row],[Coluna1]]</f>
        <v xml:space="preserve">LOJAS NOVAS  1505 - ALVO - K [proc ener] - N°6361 - </v>
      </c>
      <c r="V182" s="85">
        <v>2960356</v>
      </c>
      <c r="W182" s="89" t="s">
        <v>4176</v>
      </c>
      <c r="X182" s="1" t="str">
        <f t="shared" si="8"/>
        <v>ABERTO</v>
      </c>
      <c r="Y182" s="48"/>
      <c r="Z182" s="51"/>
      <c r="AA182" s="1">
        <f>IF(Tabela1[[#This Row],[CHAMADO]]="ABERTO",Tabela1[[#This Row],[procx status]],"")</f>
        <v>0</v>
      </c>
      <c r="AC182" s="49">
        <v>45980</v>
      </c>
      <c r="AD182" s="55">
        <v>5106058671</v>
      </c>
      <c r="AE182" s="1" t="s">
        <v>4177</v>
      </c>
      <c r="AF1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82" s="116"/>
      <c r="AJ182" s="117"/>
      <c r="AK182" s="116">
        <f>IF(Tabela1[[#This Row],[procx ticket]]="",Tabela1[[#This Row],[Data criação ticket]],Tabela1[[#This Row],[procx ticket]])</f>
        <v>0</v>
      </c>
      <c r="AL182" s="116"/>
      <c r="AM182" s="53">
        <v>45965</v>
      </c>
      <c r="AN1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" s="62"/>
      <c r="AP182" s="62"/>
      <c r="AQ1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15056057284316,13ANDRELOJAS NOVASAlvo K - UtilitiesALVO - K [proc ener]</v>
      </c>
      <c r="AR182" s="62" t="e">
        <v>#N/A</v>
      </c>
    </row>
    <row r="183" spans="1:44" ht="14.5" hidden="1" customHeight="1">
      <c r="A183" s="1">
        <f t="shared" si="9"/>
        <v>1000</v>
      </c>
      <c r="B183" s="1">
        <v>1495</v>
      </c>
      <c r="C183" s="1" t="s">
        <v>285</v>
      </c>
      <c r="D183" s="1" t="s">
        <v>4226</v>
      </c>
      <c r="E183" s="1" t="s">
        <v>76</v>
      </c>
      <c r="F183" s="1" t="s">
        <v>23</v>
      </c>
      <c r="G183" s="1" t="s">
        <v>4194</v>
      </c>
      <c r="H183" s="1">
        <v>6373</v>
      </c>
      <c r="I183" s="1" t="s">
        <v>4218</v>
      </c>
      <c r="M183" s="1">
        <v>605462</v>
      </c>
      <c r="N183" s="1">
        <v>10023347</v>
      </c>
      <c r="O183" s="1" t="s">
        <v>4163</v>
      </c>
      <c r="P183" s="47">
        <v>13652.5</v>
      </c>
      <c r="R183" s="47">
        <f>IF(Tabela1[[#This Row],[VALOR A PAGAR]]&gt;1,Tabela1[[#This Row],[VALOR A PAGAR]],Tabela1[[#This Row],[VALOR RC]])</f>
        <v>13652.5</v>
      </c>
      <c r="S1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" s="1">
        <v>4500980122</v>
      </c>
      <c r="U183" s="54" t="str">
        <f>F183 &amp; " " &amp; " " &amp; B183 &amp; " - " &amp; I183 &amp; " - " &amp; "N°" &amp; H183 &amp; " - " &amp; Tabela1[[#This Row],[Coluna1]]</f>
        <v xml:space="preserve">LOJAS NOVAS  1495 - ALVO - K [exec ener] - N°6373 - </v>
      </c>
      <c r="V183" s="85">
        <v>2960209</v>
      </c>
      <c r="W183" s="89" t="s">
        <v>4176</v>
      </c>
      <c r="X183" s="1" t="str">
        <f t="shared" si="8"/>
        <v>ABERTO</v>
      </c>
      <c r="Y183" s="48"/>
      <c r="Z183" s="51"/>
      <c r="AA183" s="1">
        <f>IF(Tabela1[[#This Row],[CHAMADO]]="ABERTO",Tabela1[[#This Row],[procx status]],"")</f>
        <v>0</v>
      </c>
      <c r="AC183" s="49">
        <v>45981</v>
      </c>
      <c r="AD183" s="55">
        <v>5106059905</v>
      </c>
      <c r="AE183" s="1" t="s">
        <v>4177</v>
      </c>
      <c r="AF1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83" s="116"/>
      <c r="AJ183" s="117"/>
      <c r="AK183" s="116">
        <f>IF(Tabela1[[#This Row],[procx ticket]]="",Tabela1[[#This Row],[Data criação ticket]],Tabela1[[#This Row],[procx ticket]])</f>
        <v>0</v>
      </c>
      <c r="AL183" s="116"/>
      <c r="AM183" s="53">
        <v>45965</v>
      </c>
      <c r="AN1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" s="62" t="s">
        <v>4227</v>
      </c>
      <c r="AP183" s="62"/>
      <c r="AQ1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149560546213652,5HENRIQUELOJAS NOVASAlvo K - UtilitiesALVO - K [exec ener]</v>
      </c>
      <c r="AR183" s="62" t="e">
        <v>#N/A</v>
      </c>
    </row>
    <row r="184" spans="1:44" ht="14.5" hidden="1">
      <c r="A184" s="1">
        <f t="shared" si="9"/>
        <v>1000</v>
      </c>
      <c r="B184" s="1">
        <v>1487</v>
      </c>
      <c r="C184" s="1" t="s">
        <v>278</v>
      </c>
      <c r="D184" s="1" t="s">
        <v>992</v>
      </c>
      <c r="E184" s="1" t="s">
        <v>76</v>
      </c>
      <c r="F184" s="1" t="s">
        <v>23</v>
      </c>
      <c r="G184" s="1" t="s">
        <v>4194</v>
      </c>
      <c r="H184" s="1">
        <v>6377</v>
      </c>
      <c r="I184" s="1" t="s">
        <v>4218</v>
      </c>
      <c r="M184" s="1">
        <v>604304</v>
      </c>
      <c r="N184" s="54">
        <v>10023349</v>
      </c>
      <c r="O184" s="1" t="s">
        <v>4163</v>
      </c>
      <c r="P184" s="47">
        <v>18800</v>
      </c>
      <c r="R184" s="47">
        <f>IF(Tabela1[[#This Row],[VALOR A PAGAR]]&gt;1,Tabela1[[#This Row],[VALOR A PAGAR]],Tabela1[[#This Row],[VALOR RC]])</f>
        <v>18800</v>
      </c>
      <c r="S1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" s="1">
        <v>4500986448</v>
      </c>
      <c r="U184" s="54" t="str">
        <f>F184 &amp; " " &amp; " " &amp; B184 &amp; " - " &amp; I184 &amp; " - " &amp; "N°" &amp; H184 &amp; " - " &amp; Tabela1[[#This Row],[Coluna1]]</f>
        <v xml:space="preserve">LOJAS NOVAS  1487 - ALVO - K [exec ener] - N°6377 - </v>
      </c>
      <c r="V184" s="85">
        <v>2960220</v>
      </c>
      <c r="W184" s="89" t="s">
        <v>4176</v>
      </c>
      <c r="X184" s="1" t="str">
        <f t="shared" si="8"/>
        <v>ABERTO</v>
      </c>
      <c r="Y184" s="48"/>
      <c r="Z184" s="51"/>
      <c r="AA184" s="1">
        <f>IF(Tabela1[[#This Row],[CHAMADO]]="ABERTO",Tabela1[[#This Row],[procx status]],"")</f>
        <v>0</v>
      </c>
      <c r="AC184" s="49">
        <v>45981</v>
      </c>
      <c r="AD184" s="55">
        <v>5106059907</v>
      </c>
      <c r="AE184" s="1" t="s">
        <v>4177</v>
      </c>
      <c r="AF1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84" s="116"/>
      <c r="AJ184" s="117"/>
      <c r="AK184" s="116">
        <f>IF(Tabela1[[#This Row],[procx ticket]]="",Tabela1[[#This Row],[Data criação ticket]],Tabela1[[#This Row],[procx ticket]])</f>
        <v>0</v>
      </c>
      <c r="AL184" s="116"/>
      <c r="AM184" s="53">
        <v>45965</v>
      </c>
      <c r="AN1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" s="62" t="s">
        <v>4227</v>
      </c>
      <c r="AP184" s="62"/>
      <c r="AQ1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148760430418800HENRIQUELOJAS NOVASAlvo K - UtilitiesALVO - K [exec ener]</v>
      </c>
      <c r="AR184" s="62" t="e">
        <v>#N/A</v>
      </c>
    </row>
    <row r="185" spans="1:44" ht="14.5" hidden="1">
      <c r="A185" s="1">
        <f t="shared" ref="A185:A216" si="10">IF(B185&lt;7000,1000,2000)</f>
        <v>1000</v>
      </c>
      <c r="B185" s="1">
        <v>1512</v>
      </c>
      <c r="C185" s="1" t="s">
        <v>4078</v>
      </c>
      <c r="D185" s="1" t="s">
        <v>2935</v>
      </c>
      <c r="E185" s="1" t="s">
        <v>30</v>
      </c>
      <c r="F185" s="1" t="s">
        <v>23</v>
      </c>
      <c r="G185" s="1" t="s">
        <v>4194</v>
      </c>
      <c r="H185" s="1">
        <v>6364</v>
      </c>
      <c r="I185" s="1" t="s">
        <v>4240</v>
      </c>
      <c r="M185" s="1">
        <v>605746</v>
      </c>
      <c r="N185" s="1">
        <v>10023341</v>
      </c>
      <c r="O185" s="1" t="s">
        <v>4163</v>
      </c>
      <c r="P185" s="47">
        <v>2902.5</v>
      </c>
      <c r="R185" s="47">
        <f>IF(Tabela1[[#This Row],[VALOR A PAGAR]]&gt;1,Tabela1[[#This Row],[VALOR A PAGAR]],Tabela1[[#This Row],[VALOR RC]])</f>
        <v>2902.5</v>
      </c>
      <c r="S1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" s="1">
        <v>4500962087</v>
      </c>
      <c r="U185" s="54" t="str">
        <f>F185 &amp; " " &amp; " " &amp; B185 &amp; " - " &amp; I185 &amp; " - " &amp; "N°" &amp; H185 &amp; " - " &amp; Tabela1[[#This Row],[Coluna1]]</f>
        <v xml:space="preserve">LOJAS NOVAS  1512 - ALVO - K [proc ener] - N°6364 - </v>
      </c>
      <c r="V185" s="85">
        <v>2960185</v>
      </c>
      <c r="W185" s="89" t="s">
        <v>4176</v>
      </c>
      <c r="X185" s="1" t="str">
        <f t="shared" si="8"/>
        <v>ABERTO</v>
      </c>
      <c r="Y185" s="48"/>
      <c r="Z185" s="51"/>
      <c r="AA185" s="1">
        <f>IF(Tabela1[[#This Row],[CHAMADO]]="ABERTO",Tabela1[[#This Row],[procx status]],"")</f>
        <v>0</v>
      </c>
      <c r="AC185" s="49">
        <v>45981</v>
      </c>
      <c r="AD185" s="55">
        <v>5106060141</v>
      </c>
      <c r="AE185" s="1" t="s">
        <v>4177</v>
      </c>
      <c r="AF1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85" s="116"/>
      <c r="AJ185" s="117"/>
      <c r="AK185" s="116">
        <f>IF(Tabela1[[#This Row],[procx ticket]]="",Tabela1[[#This Row],[Data criação ticket]],Tabela1[[#This Row],[procx ticket]])</f>
        <v>0</v>
      </c>
      <c r="AL185" s="116"/>
      <c r="AM185" s="53">
        <v>45965</v>
      </c>
      <c r="AN1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" s="62" t="s">
        <v>4227</v>
      </c>
      <c r="AP185" s="62"/>
      <c r="AQ1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15126057462902,5ANDRELOJAS NOVASAlvo K - UtilitiesALVO - K [proc ener]</v>
      </c>
      <c r="AR185" s="62" t="e">
        <v>#N/A</v>
      </c>
    </row>
    <row r="186" spans="1:44" ht="14.5" hidden="1">
      <c r="A186" s="1">
        <f t="shared" si="10"/>
        <v>1000</v>
      </c>
      <c r="B186" s="1">
        <v>1504</v>
      </c>
      <c r="C186" s="1" t="s">
        <v>4087</v>
      </c>
      <c r="D186" s="1" t="s">
        <v>4185</v>
      </c>
      <c r="E186" s="1" t="s">
        <v>76</v>
      </c>
      <c r="F186" s="1" t="s">
        <v>23</v>
      </c>
      <c r="G186" s="1" t="s">
        <v>4194</v>
      </c>
      <c r="H186" s="1">
        <v>6362</v>
      </c>
      <c r="I186" s="1" t="s">
        <v>4240</v>
      </c>
      <c r="M186" s="1">
        <v>604037</v>
      </c>
      <c r="N186" s="1">
        <v>10023343</v>
      </c>
      <c r="O186" s="1" t="s">
        <v>4163</v>
      </c>
      <c r="P186" s="47">
        <v>2902.5</v>
      </c>
      <c r="R186" s="47">
        <f>IF(Tabela1[[#This Row],[VALOR A PAGAR]]&gt;1,Tabela1[[#This Row],[VALOR A PAGAR]],Tabela1[[#This Row],[VALOR RC]])</f>
        <v>2902.5</v>
      </c>
      <c r="S1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" s="1">
        <v>4500962131</v>
      </c>
      <c r="U186" s="54" t="str">
        <f>F186 &amp; " " &amp; " " &amp; B186 &amp; " - " &amp; I186 &amp; " - " &amp; "N°" &amp; H186 &amp; " - " &amp; Tabela1[[#This Row],[Coluna1]]</f>
        <v xml:space="preserve">LOJAS NOVAS  1504 - ALVO - K [proc ener] - N°6362 - </v>
      </c>
      <c r="V186" s="85">
        <v>2960194</v>
      </c>
      <c r="W186" s="89" t="s">
        <v>4176</v>
      </c>
      <c r="X186" s="1" t="str">
        <f t="shared" si="8"/>
        <v>ABERTO</v>
      </c>
      <c r="Y186" s="48"/>
      <c r="Z186" s="51"/>
      <c r="AA186" s="1">
        <f>IF(Tabela1[[#This Row],[CHAMADO]]="ABERTO",Tabela1[[#This Row],[procx status]],"")</f>
        <v>0</v>
      </c>
      <c r="AC186" s="49">
        <v>45981</v>
      </c>
      <c r="AD186" s="55">
        <v>5106060151</v>
      </c>
      <c r="AE186" s="1" t="s">
        <v>4177</v>
      </c>
      <c r="AF1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86" s="116"/>
      <c r="AJ186" s="117"/>
      <c r="AK186" s="116">
        <f>IF(Tabela1[[#This Row],[procx ticket]]="",Tabela1[[#This Row],[Data criação ticket]],Tabela1[[#This Row],[procx ticket]])</f>
        <v>0</v>
      </c>
      <c r="AL186" s="116"/>
      <c r="AM186" s="53">
        <v>45965</v>
      </c>
      <c r="AN1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" s="62" t="s">
        <v>4227</v>
      </c>
      <c r="AP186" s="62"/>
      <c r="AQ1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15046040372902,5HENRIQUELOJAS NOVASAlvo K - UtilitiesALVO - K [proc ener]</v>
      </c>
      <c r="AR186" s="62" t="e">
        <v>#N/A</v>
      </c>
    </row>
    <row r="187" spans="1:44" ht="14.5" hidden="1">
      <c r="A187" s="1">
        <f t="shared" si="10"/>
        <v>1000</v>
      </c>
      <c r="B187" s="1">
        <v>1499</v>
      </c>
      <c r="C187" s="1" t="s">
        <v>4065</v>
      </c>
      <c r="D187" s="1" t="s">
        <v>4217</v>
      </c>
      <c r="E187" s="1" t="s">
        <v>30</v>
      </c>
      <c r="F187" s="1" t="s">
        <v>23</v>
      </c>
      <c r="G187" s="1" t="s">
        <v>4194</v>
      </c>
      <c r="H187" s="1">
        <v>6367</v>
      </c>
      <c r="I187" s="1" t="s">
        <v>4240</v>
      </c>
      <c r="M187" s="1">
        <v>602910</v>
      </c>
      <c r="N187" s="1">
        <v>10023345</v>
      </c>
      <c r="O187" s="1" t="s">
        <v>4163</v>
      </c>
      <c r="P187" s="47">
        <v>2902.5</v>
      </c>
      <c r="R187" s="47">
        <f>IF(Tabela1[[#This Row],[VALOR A PAGAR]]&gt;1,Tabela1[[#This Row],[VALOR A PAGAR]],Tabela1[[#This Row],[VALOR RC]])</f>
        <v>2902.5</v>
      </c>
      <c r="S1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" s="1">
        <v>4500962143</v>
      </c>
      <c r="U187" s="54" t="str">
        <f>F187 &amp; " " &amp; " " &amp; B187 &amp; " - " &amp; I187 &amp; " - " &amp; "N°" &amp; H187 &amp; " - " &amp; Tabela1[[#This Row],[Coluna1]]</f>
        <v xml:space="preserve">LOJAS NOVAS  1499 - ALVO - K [proc ener] - N°6367 - </v>
      </c>
      <c r="V187" s="85">
        <v>2960201</v>
      </c>
      <c r="W187" s="89" t="s">
        <v>4176</v>
      </c>
      <c r="X187" s="1" t="str">
        <f t="shared" si="8"/>
        <v>ABERTO</v>
      </c>
      <c r="Y187" s="48"/>
      <c r="Z187" s="51"/>
      <c r="AA187" s="1">
        <f>IF(Tabela1[[#This Row],[CHAMADO]]="ABERTO",Tabela1[[#This Row],[procx status]],"")</f>
        <v>0</v>
      </c>
      <c r="AC187" s="49">
        <v>45981</v>
      </c>
      <c r="AD187" s="55">
        <v>5106060162</v>
      </c>
      <c r="AE187" s="1" t="s">
        <v>4177</v>
      </c>
      <c r="AF1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87" s="116"/>
      <c r="AJ187" s="117"/>
      <c r="AK187" s="116">
        <f>IF(Tabela1[[#This Row],[procx ticket]]="",Tabela1[[#This Row],[Data criação ticket]],Tabela1[[#This Row],[procx ticket]])</f>
        <v>0</v>
      </c>
      <c r="AL187" s="116"/>
      <c r="AM187" s="53">
        <v>45965</v>
      </c>
      <c r="AN1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" s="62" t="s">
        <v>4227</v>
      </c>
      <c r="AP187" s="62"/>
      <c r="AQ1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14996029102902,5ANDRELOJAS NOVASAlvo K - UtilitiesALVO - K [proc ener]</v>
      </c>
      <c r="AR187" s="62" t="e">
        <v>#N/A</v>
      </c>
    </row>
    <row r="188" spans="1:44" ht="14.5" hidden="1">
      <c r="A188" s="1">
        <f t="shared" si="10"/>
        <v>1000</v>
      </c>
      <c r="B188" s="1">
        <v>1476</v>
      </c>
      <c r="C188" s="1" t="s">
        <v>243</v>
      </c>
      <c r="D188" s="1" t="s">
        <v>244</v>
      </c>
      <c r="E188" s="1" t="s">
        <v>76</v>
      </c>
      <c r="F188" s="1" t="s">
        <v>23</v>
      </c>
      <c r="G188" s="1" t="s">
        <v>4194</v>
      </c>
      <c r="H188" s="1">
        <v>6363</v>
      </c>
      <c r="I188" s="1" t="s">
        <v>4240</v>
      </c>
      <c r="M188" s="1">
        <v>603852</v>
      </c>
      <c r="N188" s="1">
        <v>10023306</v>
      </c>
      <c r="O188" s="1" t="s">
        <v>4163</v>
      </c>
      <c r="P188" s="47">
        <v>2902.5</v>
      </c>
      <c r="R188" s="47">
        <f>IF(Tabela1[[#This Row],[VALOR A PAGAR]]&gt;1,Tabela1[[#This Row],[VALOR A PAGAR]],Tabela1[[#This Row],[VALOR RC]])</f>
        <v>2902.5</v>
      </c>
      <c r="S1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" s="1">
        <v>4500962052</v>
      </c>
      <c r="U188" s="54" t="str">
        <f>F188 &amp; " " &amp; " " &amp; B188 &amp; " - " &amp; I188 &amp; " - " &amp; "N°" &amp; H188 &amp; " - " &amp; Tabela1[[#This Row],[Coluna1]]</f>
        <v xml:space="preserve">LOJAS NOVAS  1476 - ALVO - K [proc ener] - N°6363 - </v>
      </c>
      <c r="V188" s="85">
        <v>2959568</v>
      </c>
      <c r="W188" s="89" t="s">
        <v>4176</v>
      </c>
      <c r="X188" s="1" t="str">
        <f t="shared" si="8"/>
        <v>ABERTO</v>
      </c>
      <c r="Y188" s="48"/>
      <c r="Z188" s="51"/>
      <c r="AA188" s="1">
        <f>IF(Tabela1[[#This Row],[CHAMADO]]="ABERTO",Tabela1[[#This Row],[procx status]],"")</f>
        <v>0</v>
      </c>
      <c r="AC188" s="49">
        <v>45982</v>
      </c>
      <c r="AE188" s="1" t="s">
        <v>4177</v>
      </c>
      <c r="AF1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1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188" s="116"/>
      <c r="AJ188" s="117"/>
      <c r="AK188" s="116">
        <f>IF(Tabela1[[#This Row],[procx ticket]]="",Tabela1[[#This Row],[Data criação ticket]],Tabela1[[#This Row],[procx ticket]])</f>
        <v>0</v>
      </c>
      <c r="AL188" s="116"/>
      <c r="AM188" s="53">
        <v>45965</v>
      </c>
      <c r="AN1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" s="62" t="s">
        <v>4227</v>
      </c>
      <c r="AP188" s="62"/>
      <c r="AQ1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14766038522902,5HENRIQUELOJAS NOVASAlvo K - UtilitiesALVO - K [proc ener]</v>
      </c>
      <c r="AR188" s="62" t="e">
        <v>#N/A</v>
      </c>
    </row>
    <row r="189" spans="1:44" ht="14.5" hidden="1">
      <c r="A189" s="1">
        <f t="shared" si="10"/>
        <v>1000</v>
      </c>
      <c r="B189" s="1">
        <v>1476</v>
      </c>
      <c r="C189" s="1" t="s">
        <v>243</v>
      </c>
      <c r="D189" s="1" t="s">
        <v>244</v>
      </c>
      <c r="E189" s="1" t="s">
        <v>76</v>
      </c>
      <c r="F189" s="1" t="s">
        <v>23</v>
      </c>
      <c r="G189" s="1" t="s">
        <v>4194</v>
      </c>
      <c r="H189" s="1">
        <v>6378</v>
      </c>
      <c r="I189" s="1" t="s">
        <v>4202</v>
      </c>
      <c r="M189" s="1">
        <v>603852</v>
      </c>
      <c r="N189" s="1">
        <v>10023299</v>
      </c>
      <c r="O189" s="1" t="s">
        <v>4163</v>
      </c>
      <c r="P189" s="47">
        <v>2150</v>
      </c>
      <c r="R189" s="47">
        <f>IF(Tabela1[[#This Row],[VALOR A PAGAR]]&gt;1,Tabela1[[#This Row],[VALOR A PAGAR]],Tabela1[[#This Row],[VALOR RC]])</f>
        <v>2150</v>
      </c>
      <c r="S1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" s="1">
        <v>4500962067</v>
      </c>
      <c r="U189" s="54" t="str">
        <f>F189 &amp; " " &amp; " " &amp; B189 &amp; " - " &amp; I189 &amp; " - " &amp; "N°" &amp; H189 &amp; " - " &amp; Tabela1[[#This Row],[Coluna1]]</f>
        <v xml:space="preserve">LOJAS NOVAS  1476 - ALVO - K [exec agua] - N°6378 - </v>
      </c>
      <c r="V189" s="85">
        <v>2955108</v>
      </c>
      <c r="W189" s="89" t="s">
        <v>4176</v>
      </c>
      <c r="X189" s="1" t="str">
        <f t="shared" si="8"/>
        <v>ABERTO</v>
      </c>
      <c r="Y189" s="48"/>
      <c r="Z189" s="51"/>
      <c r="AA189" s="1">
        <f>IF(Tabela1[[#This Row],[CHAMADO]]="ABERTO",Tabela1[[#This Row],[procx status]],"")</f>
        <v>0</v>
      </c>
      <c r="AC189" s="49">
        <v>45985</v>
      </c>
      <c r="AE189" s="1" t="s">
        <v>4177</v>
      </c>
      <c r="AF1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89" s="116"/>
      <c r="AJ189" s="117"/>
      <c r="AK189" s="116">
        <f>IF(Tabela1[[#This Row],[procx ticket]]="",Tabela1[[#This Row],[Data criação ticket]],Tabela1[[#This Row],[procx ticket]])</f>
        <v>0</v>
      </c>
      <c r="AL189" s="116"/>
      <c r="AM189" s="53">
        <v>45964</v>
      </c>
      <c r="AN1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" s="62" t="s">
        <v>4215</v>
      </c>
      <c r="AP189" s="62"/>
      <c r="AQ1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14766038522150HENRIQUELOJAS NOVASAlvo K - UtilitiesALVO - K [exec agua]</v>
      </c>
      <c r="AR189" s="62" t="e">
        <v>#N/A</v>
      </c>
    </row>
    <row r="190" spans="1:44" ht="14.5" hidden="1">
      <c r="A190" s="1">
        <f t="shared" si="10"/>
        <v>1000</v>
      </c>
      <c r="B190" s="1">
        <v>1491</v>
      </c>
      <c r="C190" s="1" t="s">
        <v>4076</v>
      </c>
      <c r="D190" s="1" t="s">
        <v>1115</v>
      </c>
      <c r="E190" s="1" t="s">
        <v>30</v>
      </c>
      <c r="F190" s="1" t="s">
        <v>23</v>
      </c>
      <c r="G190" s="1" t="s">
        <v>4194</v>
      </c>
      <c r="H190" s="1">
        <v>6440</v>
      </c>
      <c r="I190" s="1" t="s">
        <v>4202</v>
      </c>
      <c r="M190" s="1">
        <v>605585</v>
      </c>
      <c r="N190" s="1">
        <v>10023764</v>
      </c>
      <c r="P190" s="47">
        <v>2150</v>
      </c>
      <c r="R190" s="47">
        <f>IF(Tabela1[[#This Row],[VALOR A PAGAR]]&gt;1,Tabela1[[#This Row],[VALOR A PAGAR]],Tabela1[[#This Row],[VALOR RC]])</f>
        <v>2150</v>
      </c>
      <c r="S1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" s="1">
        <v>4500986574</v>
      </c>
      <c r="U190" s="54" t="str">
        <f>F190 &amp; " " &amp; " " &amp; B190 &amp; " - " &amp; I190 &amp; " - " &amp; "N°" &amp; H190 &amp; " - " &amp; Tabela1[[#This Row],[Coluna1]]</f>
        <v xml:space="preserve">LOJAS NOVAS  1491 - ALVO - K [exec agua] - N°6440 - </v>
      </c>
      <c r="V190" s="85">
        <v>3077328</v>
      </c>
      <c r="W190" s="89" t="s">
        <v>4176</v>
      </c>
      <c r="X190" s="1" t="str">
        <f t="shared" si="8"/>
        <v>ABERTO</v>
      </c>
      <c r="Y190" s="48"/>
      <c r="Z190" s="51"/>
      <c r="AA190" s="1">
        <f>IF(Tabela1[[#This Row],[CHAMADO]]="ABERTO",Tabela1[[#This Row],[procx status]],"")</f>
        <v>0</v>
      </c>
      <c r="AC190" s="49">
        <v>45985</v>
      </c>
      <c r="AE190" s="1" t="s">
        <v>4177</v>
      </c>
      <c r="AF1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0" s="116"/>
      <c r="AJ190" s="117"/>
      <c r="AK190" s="116">
        <f>IF(Tabela1[[#This Row],[procx ticket]]="",Tabela1[[#This Row],[Data criação ticket]],Tabela1[[#This Row],[procx ticket]])</f>
        <v>0</v>
      </c>
      <c r="AL190" s="116"/>
      <c r="AM190" s="53">
        <v>45976</v>
      </c>
      <c r="AN1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" s="62"/>
      <c r="AP190" s="62"/>
      <c r="AQ1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14916055852150ANDRELOJAS NOVASAlvo K - UtilitiesALVO - K [exec agua]</v>
      </c>
      <c r="AR190" s="62" t="e">
        <v>#N/A</v>
      </c>
    </row>
    <row r="191" spans="1:44" ht="14.5" hidden="1">
      <c r="A191" s="1">
        <f t="shared" si="10"/>
        <v>1000</v>
      </c>
      <c r="B191" s="1">
        <v>1475</v>
      </c>
      <c r="C191" s="1" t="s">
        <v>256</v>
      </c>
      <c r="D191" s="1" t="s">
        <v>257</v>
      </c>
      <c r="E191" s="1" t="s">
        <v>30</v>
      </c>
      <c r="F191" s="1" t="s">
        <v>23</v>
      </c>
      <c r="G191" s="1" t="s">
        <v>4194</v>
      </c>
      <c r="H191" s="1">
        <v>6372</v>
      </c>
      <c r="I191" s="1" t="s">
        <v>4218</v>
      </c>
      <c r="M191" s="1">
        <v>604002</v>
      </c>
      <c r="N191" s="1">
        <v>10023303</v>
      </c>
      <c r="O191" s="1" t="s">
        <v>4163</v>
      </c>
      <c r="P191" s="47">
        <v>11126.25</v>
      </c>
      <c r="R191" s="47">
        <f>IF(Tabela1[[#This Row],[VALOR A PAGAR]]&gt;1,Tabela1[[#This Row],[VALOR A PAGAR]],Tabela1[[#This Row],[VALOR RC]])</f>
        <v>11126.25</v>
      </c>
      <c r="S1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" s="1">
        <v>4500962009</v>
      </c>
      <c r="U191" s="54" t="str">
        <f>F191 &amp; " " &amp; " " &amp; B191 &amp; " - " &amp; I191 &amp; " - " &amp; "N°" &amp; H191 &amp; " - " &amp; Tabela1[[#This Row],[Coluna1]]</f>
        <v xml:space="preserve">LOJAS NOVAS  1475 - ALVO - K [exec ener] - N°6372 - </v>
      </c>
      <c r="V191" s="85">
        <v>2955115</v>
      </c>
      <c r="W191" s="89" t="s">
        <v>4176</v>
      </c>
      <c r="X191" s="1" t="str">
        <f t="shared" si="8"/>
        <v>ABERTO</v>
      </c>
      <c r="Y191" s="48"/>
      <c r="Z191" s="51"/>
      <c r="AA191" s="1">
        <f>IF(Tabela1[[#This Row],[CHAMADO]]="ABERTO",Tabela1[[#This Row],[procx status]],"")</f>
        <v>0</v>
      </c>
      <c r="AC191" s="49">
        <v>45985</v>
      </c>
      <c r="AE191" s="1" t="s">
        <v>4177</v>
      </c>
      <c r="AF1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1" s="116"/>
      <c r="AJ191" s="117"/>
      <c r="AK191" s="116">
        <f>IF(Tabela1[[#This Row],[procx ticket]]="",Tabela1[[#This Row],[Data criação ticket]],Tabela1[[#This Row],[procx ticket]])</f>
        <v>0</v>
      </c>
      <c r="AL191" s="116"/>
      <c r="AM191" s="53">
        <v>45964</v>
      </c>
      <c r="AN1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" s="62" t="s">
        <v>4215</v>
      </c>
      <c r="AP191" s="62"/>
      <c r="AQ1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147560400211126,25ANDRELOJAS NOVASAlvo K - UtilitiesALVO - K [exec ener]</v>
      </c>
      <c r="AR191" s="62" t="e">
        <v>#N/A</v>
      </c>
    </row>
    <row r="192" spans="1:44" ht="14.5" hidden="1">
      <c r="A192" s="1">
        <f t="shared" si="10"/>
        <v>1000</v>
      </c>
      <c r="B192" s="1">
        <v>1505</v>
      </c>
      <c r="C192" s="1" t="s">
        <v>4085</v>
      </c>
      <c r="D192" s="1" t="s">
        <v>4216</v>
      </c>
      <c r="E192" s="1" t="s">
        <v>30</v>
      </c>
      <c r="F192" s="1" t="s">
        <v>23</v>
      </c>
      <c r="G192" s="1" t="s">
        <v>4194</v>
      </c>
      <c r="H192" s="1">
        <v>6436</v>
      </c>
      <c r="I192" s="1" t="s">
        <v>4218</v>
      </c>
      <c r="M192" s="1">
        <v>605728</v>
      </c>
      <c r="N192" s="1">
        <v>10023553</v>
      </c>
      <c r="O192" s="1" t="s">
        <v>4163</v>
      </c>
      <c r="P192" s="47">
        <v>13437.5</v>
      </c>
      <c r="R192" s="47">
        <f>IF(Tabela1[[#This Row],[VALOR A PAGAR]]&gt;1,Tabela1[[#This Row],[VALOR A PAGAR]],Tabela1[[#This Row],[VALOR RC]])</f>
        <v>13437.5</v>
      </c>
      <c r="S1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" s="1">
        <v>4500983846</v>
      </c>
      <c r="U192" s="54" t="str">
        <f>F192 &amp; " " &amp; " " &amp; B192 &amp; " - " &amp; I192 &amp; " - " &amp; "N°" &amp; H192 &amp; " - " &amp; Tabela1[[#This Row],[Coluna1]]</f>
        <v xml:space="preserve">LOJAS NOVAS  1505 - ALVO - K [exec ener] - N°6436 - </v>
      </c>
      <c r="V192" s="85">
        <v>3077340</v>
      </c>
      <c r="W192" s="89" t="s">
        <v>4176</v>
      </c>
      <c r="X192" s="1" t="str">
        <f t="shared" si="8"/>
        <v>ABERTO</v>
      </c>
      <c r="Y192" s="48"/>
      <c r="Z192" s="51"/>
      <c r="AA192" s="1">
        <f>IF(Tabela1[[#This Row],[CHAMADO]]="ABERTO",Tabela1[[#This Row],[procx status]],"")</f>
        <v>0</v>
      </c>
      <c r="AC192" s="49">
        <v>45985</v>
      </c>
      <c r="AE192" s="1" t="s">
        <v>4177</v>
      </c>
      <c r="AF1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2" s="116"/>
      <c r="AJ192" s="117"/>
      <c r="AK192" s="116">
        <f>IF(Tabela1[[#This Row],[procx ticket]]="",Tabela1[[#This Row],[Data criação ticket]],Tabela1[[#This Row],[procx ticket]])</f>
        <v>0</v>
      </c>
      <c r="AL192" s="116"/>
      <c r="AM192" s="53">
        <v>45976</v>
      </c>
      <c r="AN1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" s="62"/>
      <c r="AP192" s="62"/>
      <c r="AQ1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150560572813437,5ANDRELOJAS NOVASAlvo K - UtilitiesALVO - K [exec ener]</v>
      </c>
      <c r="AR192" s="62" t="e">
        <v>#N/A</v>
      </c>
    </row>
    <row r="193" spans="1:44" ht="14.5" hidden="1">
      <c r="A193" s="1">
        <f t="shared" si="10"/>
        <v>1000</v>
      </c>
      <c r="B193" s="1">
        <v>1492</v>
      </c>
      <c r="C193" s="1" t="s">
        <v>260</v>
      </c>
      <c r="D193" s="1" t="s">
        <v>1999</v>
      </c>
      <c r="E193" s="1" t="s">
        <v>76</v>
      </c>
      <c r="F193" s="1" t="s">
        <v>23</v>
      </c>
      <c r="G193" s="1" t="s">
        <v>4194</v>
      </c>
      <c r="H193" s="1">
        <v>6435</v>
      </c>
      <c r="I193" s="1" t="s">
        <v>4218</v>
      </c>
      <c r="M193" s="1">
        <v>603167</v>
      </c>
      <c r="N193" s="1">
        <v>10023773</v>
      </c>
      <c r="O193" s="1" t="s">
        <v>4163</v>
      </c>
      <c r="P193" s="47">
        <v>13652.5</v>
      </c>
      <c r="R193" s="47">
        <f>IF(Tabela1[[#This Row],[VALOR A PAGAR]]&gt;1,Tabela1[[#This Row],[VALOR A PAGAR]],Tabela1[[#This Row],[VALOR RC]])</f>
        <v>13652.5</v>
      </c>
      <c r="S1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" s="1">
        <v>4500990480</v>
      </c>
      <c r="U193" s="54" t="str">
        <f>F193 &amp; " " &amp; " " &amp; B193 &amp; " - " &amp; I193 &amp; " - " &amp; "N°" &amp; H193 &amp; " - " &amp; Tabela1[[#This Row],[Coluna1]]</f>
        <v xml:space="preserve">LOJAS NOVAS  1492 - ALVO - K [exec ener] - N°6435 - </v>
      </c>
      <c r="V193" s="85">
        <v>3077336</v>
      </c>
      <c r="W193" s="89" t="s">
        <v>4176</v>
      </c>
      <c r="X193" s="1" t="str">
        <f t="shared" si="8"/>
        <v>ABERTO</v>
      </c>
      <c r="Y193" s="48"/>
      <c r="Z193" s="51"/>
      <c r="AA193" s="1">
        <f>IF(Tabela1[[#This Row],[CHAMADO]]="ABERTO",Tabela1[[#This Row],[procx status]],"")</f>
        <v>0</v>
      </c>
      <c r="AC193" s="49">
        <v>45985</v>
      </c>
      <c r="AE193" s="1" t="s">
        <v>4177</v>
      </c>
      <c r="AF1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3" s="116"/>
      <c r="AJ193" s="117"/>
      <c r="AK193" s="116">
        <f>IF(Tabela1[[#This Row],[procx ticket]]="",Tabela1[[#This Row],[Data criação ticket]],Tabela1[[#This Row],[procx ticket]])</f>
        <v>0</v>
      </c>
      <c r="AL193" s="116"/>
      <c r="AM193" s="53">
        <v>45976</v>
      </c>
      <c r="AN1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" s="62"/>
      <c r="AP193" s="62"/>
      <c r="AQ1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149260316713652,5HENRIQUELOJAS NOVASAlvo K - UtilitiesALVO - K [exec ener]</v>
      </c>
      <c r="AR193" s="62" t="e">
        <v>#N/A</v>
      </c>
    </row>
    <row r="194" spans="1:44" ht="14.5" hidden="1">
      <c r="A194" s="1">
        <f t="shared" si="10"/>
        <v>1000</v>
      </c>
      <c r="B194" s="1">
        <v>1491</v>
      </c>
      <c r="C194" s="1" t="s">
        <v>4076</v>
      </c>
      <c r="D194" s="1" t="s">
        <v>1115</v>
      </c>
      <c r="E194" s="1" t="s">
        <v>30</v>
      </c>
      <c r="F194" s="1" t="s">
        <v>23</v>
      </c>
      <c r="G194" s="1" t="s">
        <v>4194</v>
      </c>
      <c r="H194" s="1">
        <v>6430</v>
      </c>
      <c r="I194" s="1" t="s">
        <v>4231</v>
      </c>
      <c r="M194" s="1">
        <v>605585</v>
      </c>
      <c r="N194" s="1">
        <v>10023766</v>
      </c>
      <c r="P194" s="47">
        <v>1935</v>
      </c>
      <c r="R194" s="47">
        <f>IF(Tabela1[[#This Row],[VALOR A PAGAR]]&gt;1,Tabela1[[#This Row],[VALOR A PAGAR]],Tabela1[[#This Row],[VALOR RC]])</f>
        <v>1935</v>
      </c>
      <c r="S1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" s="1">
        <v>4500986579</v>
      </c>
      <c r="U194" s="54" t="str">
        <f>F194 &amp; " " &amp; " " &amp; B194 &amp; " - " &amp; I194 &amp; " - " &amp; "N°" &amp; H194 &amp; " - " &amp; Tabela1[[#This Row],[Coluna1]]</f>
        <v xml:space="preserve">LOJAS NOVAS  1491 - ALVO - K [proc agua] - N°6430 - </v>
      </c>
      <c r="V194" s="85">
        <v>3077341</v>
      </c>
      <c r="W194" s="89" t="s">
        <v>4176</v>
      </c>
      <c r="X194" s="1" t="str">
        <f t="shared" ref="X194:X257" si="11">IF(V194&lt;&gt;"","ABERTO","PENDENTE")</f>
        <v>ABERTO</v>
      </c>
      <c r="Y194" s="48"/>
      <c r="Z194" s="51"/>
      <c r="AA194" s="1">
        <f>IF(Tabela1[[#This Row],[CHAMADO]]="ABERTO",Tabela1[[#This Row],[procx status]],"")</f>
        <v>0</v>
      </c>
      <c r="AC194" s="49">
        <v>45985</v>
      </c>
      <c r="AE194" s="1" t="s">
        <v>4177</v>
      </c>
      <c r="AF1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4" s="116"/>
      <c r="AJ194" s="117"/>
      <c r="AK194" s="116">
        <f>IF(Tabela1[[#This Row],[procx ticket]]="",Tabela1[[#This Row],[Data criação ticket]],Tabela1[[#This Row],[procx ticket]])</f>
        <v>0</v>
      </c>
      <c r="AL194" s="116"/>
      <c r="AM194" s="53">
        <v>45976</v>
      </c>
      <c r="AN1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" s="62"/>
      <c r="AP194" s="62"/>
      <c r="AQ1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14916055851935ANDRELOJAS NOVASAlvo K - UtilitiesALVO - K [proc agua]</v>
      </c>
      <c r="AR194" s="62" t="e">
        <v>#N/A</v>
      </c>
    </row>
    <row r="195" spans="1:44" ht="14.5" hidden="1">
      <c r="A195" s="1">
        <f t="shared" si="10"/>
        <v>1000</v>
      </c>
      <c r="B195" s="1">
        <v>1506</v>
      </c>
      <c r="C195" s="1" t="s">
        <v>4094</v>
      </c>
      <c r="D195" s="1" t="s">
        <v>4201</v>
      </c>
      <c r="E195" s="1" t="s">
        <v>30</v>
      </c>
      <c r="F195" s="1" t="s">
        <v>23</v>
      </c>
      <c r="G195" s="1" t="s">
        <v>4194</v>
      </c>
      <c r="H195" s="1">
        <v>6433</v>
      </c>
      <c r="I195" s="1" t="s">
        <v>4231</v>
      </c>
      <c r="M195" s="1">
        <v>605804</v>
      </c>
      <c r="N195" s="1">
        <v>10023768</v>
      </c>
      <c r="P195" s="47">
        <v>1935</v>
      </c>
      <c r="R195" s="47">
        <f>IF(Tabela1[[#This Row],[VALOR A PAGAR]]&gt;1,Tabela1[[#This Row],[VALOR A PAGAR]],Tabela1[[#This Row],[VALOR RC]])</f>
        <v>1935</v>
      </c>
      <c r="S1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" s="1">
        <v>4500986588</v>
      </c>
      <c r="U195" s="54" t="str">
        <f>F195 &amp; " " &amp; " " &amp; B195 &amp; " - " &amp; I195 &amp; " - " &amp; "N°" &amp; H195 &amp; " - " &amp; Tabela1[[#This Row],[Coluna1]]</f>
        <v xml:space="preserve">LOJAS NOVAS  1506 - ALVO - K [proc agua] - N°6433 - </v>
      </c>
      <c r="V195" s="85">
        <v>3077344</v>
      </c>
      <c r="W195" s="89" t="s">
        <v>4176</v>
      </c>
      <c r="X195" s="1" t="str">
        <f t="shared" si="11"/>
        <v>ABERTO</v>
      </c>
      <c r="Y195" s="48"/>
      <c r="Z195" s="51"/>
      <c r="AA195" s="1">
        <f>IF(Tabela1[[#This Row],[CHAMADO]]="ABERTO",Tabela1[[#This Row],[procx status]],"")</f>
        <v>0</v>
      </c>
      <c r="AC195" s="49">
        <v>45985</v>
      </c>
      <c r="AE195" s="1" t="s">
        <v>4177</v>
      </c>
      <c r="AF1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5" s="116"/>
      <c r="AJ195" s="117"/>
      <c r="AK195" s="116">
        <f>IF(Tabela1[[#This Row],[procx ticket]]="",Tabela1[[#This Row],[Data criação ticket]],Tabela1[[#This Row],[procx ticket]])</f>
        <v>0</v>
      </c>
      <c r="AL195" s="116"/>
      <c r="AM195" s="53">
        <v>45976</v>
      </c>
      <c r="AN1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" s="62"/>
      <c r="AP195" s="62"/>
      <c r="AQ1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15066058041935ANDRELOJAS NOVASAlvo K - UtilitiesALVO - K [proc agua]</v>
      </c>
      <c r="AR195" s="62" t="e">
        <v>#N/A</v>
      </c>
    </row>
    <row r="196" spans="1:44" ht="14.5" hidden="1">
      <c r="A196" s="1">
        <f t="shared" si="10"/>
        <v>1000</v>
      </c>
      <c r="B196" s="1">
        <v>1437</v>
      </c>
      <c r="C196" s="1" t="s">
        <v>4091</v>
      </c>
      <c r="D196" s="1" t="s">
        <v>4229</v>
      </c>
      <c r="E196" s="1" t="s">
        <v>4025</v>
      </c>
      <c r="F196" s="1" t="s">
        <v>23</v>
      </c>
      <c r="G196" s="1" t="s">
        <v>4194</v>
      </c>
      <c r="H196" s="1">
        <v>6432</v>
      </c>
      <c r="I196" s="1" t="s">
        <v>4231</v>
      </c>
      <c r="M196" s="1">
        <v>605905</v>
      </c>
      <c r="N196" s="1">
        <v>10023865</v>
      </c>
      <c r="P196" s="47">
        <v>1935</v>
      </c>
      <c r="R196" s="47">
        <f>IF(Tabela1[[#This Row],[VALOR A PAGAR]]&gt;1,Tabela1[[#This Row],[VALOR A PAGAR]],Tabela1[[#This Row],[VALOR RC]])</f>
        <v>1935</v>
      </c>
      <c r="S1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" s="1">
        <v>4500992557</v>
      </c>
      <c r="U196" s="54" t="str">
        <f>F196 &amp; " " &amp; " " &amp; B196 &amp; " - " &amp; I196 &amp; " - " &amp; "N°" &amp; H196 &amp; " - " &amp; Tabela1[[#This Row],[Coluna1]]</f>
        <v xml:space="preserve">LOJAS NOVAS  1437 - ALVO - K [proc agua] - N°6432 - </v>
      </c>
      <c r="V196" s="85">
        <v>3077349</v>
      </c>
      <c r="W196" s="89" t="s">
        <v>4176</v>
      </c>
      <c r="X196" s="1" t="str">
        <f t="shared" si="11"/>
        <v>ABERTO</v>
      </c>
      <c r="Y196" s="48"/>
      <c r="Z196" s="51"/>
      <c r="AA196" s="1">
        <f>IF(Tabela1[[#This Row],[CHAMADO]]="ABERTO",Tabela1[[#This Row],[procx status]],"")</f>
        <v>0</v>
      </c>
      <c r="AC196" s="49">
        <v>45985</v>
      </c>
      <c r="AE196" s="1" t="s">
        <v>4177</v>
      </c>
      <c r="AF1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6" s="116"/>
      <c r="AJ196" s="117"/>
      <c r="AK196" s="116">
        <f>IF(Tabela1[[#This Row],[procx ticket]]="",Tabela1[[#This Row],[Data criação ticket]],Tabela1[[#This Row],[procx ticket]])</f>
        <v>0</v>
      </c>
      <c r="AL196" s="116"/>
      <c r="AM196" s="53">
        <v>45976</v>
      </c>
      <c r="AN1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" s="62"/>
      <c r="AP196" s="62"/>
      <c r="AQ1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14376059051935ADRIANOLOJAS NOVASAlvo K - UtilitiesALVO - K [proc agua]</v>
      </c>
      <c r="AR196" s="62" t="e">
        <v>#N/A</v>
      </c>
    </row>
    <row r="197" spans="1:44" ht="14.5" hidden="1">
      <c r="A197" s="1">
        <f t="shared" si="10"/>
        <v>1000</v>
      </c>
      <c r="B197" s="1">
        <v>1506</v>
      </c>
      <c r="C197" s="1" t="s">
        <v>4094</v>
      </c>
      <c r="D197" s="1" t="s">
        <v>4201</v>
      </c>
      <c r="E197" s="1" t="s">
        <v>30</v>
      </c>
      <c r="F197" s="1" t="s">
        <v>23</v>
      </c>
      <c r="G197" s="1" t="s">
        <v>4194</v>
      </c>
      <c r="H197" s="1">
        <v>6429</v>
      </c>
      <c r="I197" s="1" t="s">
        <v>4240</v>
      </c>
      <c r="M197" s="1">
        <v>605804</v>
      </c>
      <c r="N197" s="1">
        <v>10023769</v>
      </c>
      <c r="P197" s="47">
        <v>4316.13</v>
      </c>
      <c r="R197" s="47">
        <f>IF(Tabela1[[#This Row],[VALOR A PAGAR]]&gt;1,Tabela1[[#This Row],[VALOR A PAGAR]],Tabela1[[#This Row],[VALOR RC]])</f>
        <v>4316.13</v>
      </c>
      <c r="S1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" s="1">
        <v>4500986590</v>
      </c>
      <c r="U197" s="54" t="str">
        <f>F197 &amp; " " &amp; " " &amp; B197 &amp; " - " &amp; I197 &amp; " - " &amp; "N°" &amp; H197 &amp; " - " &amp; Tabela1[[#This Row],[Coluna1]]</f>
        <v xml:space="preserve">LOJAS NOVAS  1506 - ALVO - K [proc ener] - N°6429 - </v>
      </c>
      <c r="V197" s="85">
        <v>3077357</v>
      </c>
      <c r="W197" s="89" t="s">
        <v>4176</v>
      </c>
      <c r="X197" s="1" t="str">
        <f t="shared" si="11"/>
        <v>ABERTO</v>
      </c>
      <c r="Y197" s="48"/>
      <c r="Z197" s="51"/>
      <c r="AA197" s="1">
        <f>IF(Tabela1[[#This Row],[CHAMADO]]="ABERTO",Tabela1[[#This Row],[procx status]],"")</f>
        <v>0</v>
      </c>
      <c r="AC197" s="49">
        <v>45985</v>
      </c>
      <c r="AE197" s="1" t="s">
        <v>4177</v>
      </c>
      <c r="AF1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7" s="116"/>
      <c r="AJ197" s="117"/>
      <c r="AK197" s="116">
        <f>IF(Tabela1[[#This Row],[procx ticket]]="",Tabela1[[#This Row],[Data criação ticket]],Tabela1[[#This Row],[procx ticket]])</f>
        <v>0</v>
      </c>
      <c r="AL197" s="116"/>
      <c r="AM197" s="53">
        <v>45976</v>
      </c>
      <c r="AN1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" s="62"/>
      <c r="AP197" s="62"/>
      <c r="AQ1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15066058044316,13ANDRELOJAS NOVASAlvo K - UtilitiesALVO - K [proc ener]</v>
      </c>
      <c r="AR197" s="62" t="e">
        <v>#N/A</v>
      </c>
    </row>
    <row r="198" spans="1:44" ht="14.5" hidden="1">
      <c r="A198" s="1">
        <f t="shared" si="10"/>
        <v>1000</v>
      </c>
      <c r="B198" s="1">
        <v>1437</v>
      </c>
      <c r="C198" s="1" t="s">
        <v>4091</v>
      </c>
      <c r="D198" s="1" t="s">
        <v>4229</v>
      </c>
      <c r="E198" s="1" t="s">
        <v>4025</v>
      </c>
      <c r="F198" s="1" t="s">
        <v>23</v>
      </c>
      <c r="G198" s="1" t="s">
        <v>4194</v>
      </c>
      <c r="H198" s="1">
        <v>6428</v>
      </c>
      <c r="I198" s="1" t="s">
        <v>4240</v>
      </c>
      <c r="M198" s="1">
        <v>605905</v>
      </c>
      <c r="N198" s="1">
        <v>10023864</v>
      </c>
      <c r="P198" s="47">
        <v>4316.13</v>
      </c>
      <c r="R198" s="47">
        <f>IF(Tabela1[[#This Row],[VALOR A PAGAR]]&gt;1,Tabela1[[#This Row],[VALOR A PAGAR]],Tabela1[[#This Row],[VALOR RC]])</f>
        <v>4316.13</v>
      </c>
      <c r="S1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" s="1">
        <v>4500992556</v>
      </c>
      <c r="U198" s="54" t="str">
        <f>F198 &amp; " " &amp; " " &amp; B198 &amp; " - " &amp; I198 &amp; " - " &amp; "N°" &amp; H198 &amp; " - " &amp; Tabela1[[#This Row],[Coluna1]]</f>
        <v xml:space="preserve">LOJAS NOVAS  1437 - ALVO - K [proc ener] - N°6428 - </v>
      </c>
      <c r="V198" s="85">
        <v>3077358</v>
      </c>
      <c r="W198" s="89" t="s">
        <v>4176</v>
      </c>
      <c r="X198" s="1" t="str">
        <f t="shared" si="11"/>
        <v>ABERTO</v>
      </c>
      <c r="Y198" s="48"/>
      <c r="Z198" s="51"/>
      <c r="AA198" s="1">
        <f>IF(Tabela1[[#This Row],[CHAMADO]]="ABERTO",Tabela1[[#This Row],[procx status]],"")</f>
        <v>0</v>
      </c>
      <c r="AC198" s="49">
        <v>45985</v>
      </c>
      <c r="AE198" s="1" t="s">
        <v>4177</v>
      </c>
      <c r="AF1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98" s="116"/>
      <c r="AJ198" s="117"/>
      <c r="AK198" s="116">
        <f>IF(Tabela1[[#This Row],[procx ticket]]="",Tabela1[[#This Row],[Data criação ticket]],Tabela1[[#This Row],[procx ticket]])</f>
        <v>0</v>
      </c>
      <c r="AL198" s="116"/>
      <c r="AM198" s="53">
        <v>45976</v>
      </c>
      <c r="AN1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" s="62"/>
      <c r="AP198" s="62"/>
      <c r="AQ1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14376059054316,13ADRIANOLOJAS NOVASAlvo K - UtilitiesALVO - K [proc ener]</v>
      </c>
      <c r="AR198" s="62" t="e">
        <v>#N/A</v>
      </c>
    </row>
    <row r="199" spans="1:44" ht="14.5" hidden="1">
      <c r="A199" s="1">
        <f t="shared" si="10"/>
        <v>1000</v>
      </c>
      <c r="B199" s="1">
        <v>1464</v>
      </c>
      <c r="C199" s="1" t="s">
        <v>40</v>
      </c>
      <c r="D199" s="1" t="s">
        <v>168</v>
      </c>
      <c r="E199" s="1" t="s">
        <v>30</v>
      </c>
      <c r="F199" s="1" t="s">
        <v>23</v>
      </c>
      <c r="G199" s="93" t="s">
        <v>4194</v>
      </c>
      <c r="H199" s="1">
        <v>5763</v>
      </c>
      <c r="I199" s="1" t="s">
        <v>4195</v>
      </c>
      <c r="M199" s="1">
        <v>604010</v>
      </c>
      <c r="N199" s="1">
        <v>10021762</v>
      </c>
      <c r="O199" s="1" t="s">
        <v>4163</v>
      </c>
      <c r="P199" s="47">
        <v>2500</v>
      </c>
      <c r="R199" s="47">
        <f>IF(Tabela1[[#This Row],[VALOR A PAGAR]]&gt;1,Tabela1[[#This Row],[VALOR A PAGAR]],Tabela1[[#This Row],[VALOR RC]])</f>
        <v>2500</v>
      </c>
      <c r="S1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" s="1">
        <v>4500877249</v>
      </c>
      <c r="U199" s="54" t="str">
        <f>F199 &amp; " " &amp; " " &amp; B199 &amp; " - " &amp; I199 &amp; " - " &amp; "N°" &amp; H199 &amp; " - " &amp; Tabela1[[#This Row],[Coluna1]]</f>
        <v xml:space="preserve">LOJAS NOVAS  1464 - ALVO - K - N°5763 - </v>
      </c>
      <c r="V199" s="85">
        <v>1780837</v>
      </c>
      <c r="W199" s="89" t="s">
        <v>4196</v>
      </c>
      <c r="X199" s="1" t="str">
        <f t="shared" si="11"/>
        <v>ABERTO</v>
      </c>
      <c r="Y199" s="48"/>
      <c r="Z199" s="51">
        <v>0</v>
      </c>
      <c r="AA199" s="1">
        <f>IF(Tabela1[[#This Row],[CHAMADO]]="ABERTO",Tabela1[[#This Row],[procx status]],"")</f>
        <v>0</v>
      </c>
      <c r="AC199" s="49">
        <v>45803</v>
      </c>
      <c r="AD199" s="55">
        <v>5105933098</v>
      </c>
      <c r="AE199" s="1" t="str">
        <f>IF(Tabela1[[#This Row],[Status Result1]]="Aguardando autorização pgto", "sim","")</f>
        <v/>
      </c>
      <c r="AF1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99" s="12">
        <v>45782</v>
      </c>
      <c r="AI199" s="1" t="s">
        <v>4197</v>
      </c>
      <c r="AJ199" s="53" t="s">
        <v>4197</v>
      </c>
      <c r="AK199" s="12" t="str">
        <f>IF(Tabela1[[#This Row],[procx ticket]]="",Tabela1[[#This Row],[Data criação ticket]],Tabela1[[#This Row],[procx ticket]])</f>
        <v>2025-05-16</v>
      </c>
      <c r="AM1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" s="62"/>
      <c r="AP199" s="62"/>
      <c r="AQ1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14646040102500ANDRELOJAS NOVASAlvo K - UtilitiesALVO - K</v>
      </c>
      <c r="AR199" s="62" t="e">
        <v>#N/A</v>
      </c>
    </row>
    <row r="200" spans="1:44" ht="14.5" hidden="1">
      <c r="A200" s="1">
        <f t="shared" si="10"/>
        <v>1000</v>
      </c>
      <c r="B200" s="1">
        <v>1446</v>
      </c>
      <c r="C200" s="1" t="s">
        <v>175</v>
      </c>
      <c r="D200" s="1" t="s">
        <v>176</v>
      </c>
      <c r="E200" s="1" t="s">
        <v>76</v>
      </c>
      <c r="F200" s="1" t="s">
        <v>23</v>
      </c>
      <c r="G200" s="93" t="s">
        <v>4194</v>
      </c>
      <c r="H200" s="1">
        <v>5759</v>
      </c>
      <c r="I200" s="1" t="s">
        <v>4202</v>
      </c>
      <c r="M200" s="1">
        <v>603787</v>
      </c>
      <c r="N200" s="1">
        <v>10021734</v>
      </c>
      <c r="O200" s="1" t="s">
        <v>4163</v>
      </c>
      <c r="P200" s="47">
        <v>2000</v>
      </c>
      <c r="R200" s="47">
        <f>IF(Tabela1[[#This Row],[VALOR A PAGAR]]&gt;1,Tabela1[[#This Row],[VALOR A PAGAR]],Tabela1[[#This Row],[VALOR RC]])</f>
        <v>2000</v>
      </c>
      <c r="S2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" s="1">
        <v>4500877244</v>
      </c>
      <c r="U200" s="54" t="str">
        <f>F200 &amp; " " &amp; " " &amp; B200 &amp; " - " &amp; I200 &amp; " - " &amp; "N°" &amp; H200 &amp; " - " &amp; Tabela1[[#This Row],[Coluna1]]</f>
        <v xml:space="preserve">LOJAS NOVAS  1446 - ALVO - K [exec agua] - N°5759 - </v>
      </c>
      <c r="V200" s="85">
        <v>1780998</v>
      </c>
      <c r="W200" s="89" t="s">
        <v>4206</v>
      </c>
      <c r="X200" s="1" t="str">
        <f t="shared" si="11"/>
        <v>ABERTO</v>
      </c>
      <c r="Y200" s="48"/>
      <c r="Z200" s="51">
        <v>0</v>
      </c>
      <c r="AA200" s="1">
        <f>IF(Tabela1[[#This Row],[CHAMADO]]="ABERTO",Tabela1[[#This Row],[procx status]],"")</f>
        <v>0</v>
      </c>
      <c r="AC200" s="49">
        <v>45803</v>
      </c>
      <c r="AD200" s="55">
        <v>5105933108</v>
      </c>
      <c r="AE200" s="1" t="str">
        <f>IF(Tabela1[[#This Row],[Status Result1]]="Aguardando autorização pgto", "sim","")</f>
        <v/>
      </c>
      <c r="AF2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0" s="12">
        <v>45782</v>
      </c>
      <c r="AI200" s="1" t="s">
        <v>4197</v>
      </c>
      <c r="AJ200" s="53" t="s">
        <v>4197</v>
      </c>
      <c r="AK200" s="12" t="str">
        <f>IF(Tabela1[[#This Row],[procx ticket]]="",Tabela1[[#This Row],[Data criação ticket]],Tabela1[[#This Row],[procx ticket]])</f>
        <v>2025-05-16</v>
      </c>
      <c r="AM2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" s="62"/>
      <c r="AP200" s="62"/>
      <c r="AQ2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14466037872000HENRIQUELOJAS NOVASAlvo K - UtilitiesALVO - K [exec agua]</v>
      </c>
      <c r="AR200" s="62" t="e">
        <v>#N/A</v>
      </c>
    </row>
    <row r="201" spans="1:44" ht="14.5" hidden="1">
      <c r="A201" s="1">
        <f t="shared" si="10"/>
        <v>1000</v>
      </c>
      <c r="B201" s="1">
        <v>1381</v>
      </c>
      <c r="C201" s="1" t="s">
        <v>169</v>
      </c>
      <c r="D201" s="1" t="s">
        <v>170</v>
      </c>
      <c r="E201" s="1" t="s">
        <v>30</v>
      </c>
      <c r="F201" s="1" t="s">
        <v>23</v>
      </c>
      <c r="G201" s="93" t="s">
        <v>4194</v>
      </c>
      <c r="H201" s="1">
        <v>5589</v>
      </c>
      <c r="I201" s="1" t="s">
        <v>4231</v>
      </c>
      <c r="M201" s="1">
        <v>603265</v>
      </c>
      <c r="N201" s="1">
        <v>10021714</v>
      </c>
      <c r="O201" s="1" t="s">
        <v>4163</v>
      </c>
      <c r="P201" s="47">
        <v>1935</v>
      </c>
      <c r="R201" s="47">
        <f>IF(Tabela1[[#This Row],[VALOR A PAGAR]]&gt;1,Tabela1[[#This Row],[VALOR A PAGAR]],Tabela1[[#This Row],[VALOR RC]])</f>
        <v>1935</v>
      </c>
      <c r="S2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" s="1">
        <v>4500878712</v>
      </c>
      <c r="U201" s="54" t="str">
        <f>F201 &amp; " " &amp; " " &amp; B201 &amp; " - " &amp; I201 &amp; " - " &amp; "N°" &amp; H201 &amp; " - " &amp; Tabela1[[#This Row],[Coluna1]]</f>
        <v xml:space="preserve">LOJAS NOVAS  1381 - ALVO - K [proc agua] - N°5589 - </v>
      </c>
      <c r="V201" s="85">
        <v>1780852</v>
      </c>
      <c r="W201" s="89" t="s">
        <v>4235</v>
      </c>
      <c r="X201" s="1" t="str">
        <f t="shared" si="11"/>
        <v>ABERTO</v>
      </c>
      <c r="Y201" s="48"/>
      <c r="Z201" s="51">
        <v>0</v>
      </c>
      <c r="AA201" s="1">
        <f>IF(Tabela1[[#This Row],[CHAMADO]]="ABERTO",Tabela1[[#This Row],[procx status]],"")</f>
        <v>0</v>
      </c>
      <c r="AC201" s="49">
        <v>45803</v>
      </c>
      <c r="AD201" s="55">
        <v>5105933099</v>
      </c>
      <c r="AE201" s="1" t="str">
        <f>IF(Tabela1[[#This Row],[Status Result1]]="Aguardando autorização pgto", "sim","")</f>
        <v/>
      </c>
      <c r="AF2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1" s="12">
        <v>45778</v>
      </c>
      <c r="AI201" s="1" t="s">
        <v>4197</v>
      </c>
      <c r="AJ201" s="53" t="s">
        <v>4197</v>
      </c>
      <c r="AK201" s="12" t="str">
        <f>IF(Tabela1[[#This Row],[procx ticket]]="",Tabela1[[#This Row],[Data criação ticket]],Tabela1[[#This Row],[procx ticket]])</f>
        <v>2025-05-16</v>
      </c>
      <c r="AL201" s="12">
        <v>45779</v>
      </c>
      <c r="AM2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" s="62"/>
      <c r="AP201" s="62"/>
      <c r="AQ2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13816032651935ANDRELOJAS NOVASAlvo K - UtilitiesALVO - K [proc agua]</v>
      </c>
      <c r="AR201" s="62" t="e">
        <v>#N/A</v>
      </c>
    </row>
    <row r="202" spans="1:44" ht="14.5" hidden="1">
      <c r="A202" s="1">
        <f t="shared" si="10"/>
        <v>1000</v>
      </c>
      <c r="B202" s="1">
        <v>1446</v>
      </c>
      <c r="C202" s="1" t="s">
        <v>175</v>
      </c>
      <c r="D202" s="1" t="s">
        <v>176</v>
      </c>
      <c r="E202" s="1" t="s">
        <v>76</v>
      </c>
      <c r="F202" s="1" t="s">
        <v>23</v>
      </c>
      <c r="G202" s="93" t="s">
        <v>4194</v>
      </c>
      <c r="H202" s="1">
        <v>5760</v>
      </c>
      <c r="I202" s="1" t="s">
        <v>4249</v>
      </c>
      <c r="M202" s="1">
        <v>603787</v>
      </c>
      <c r="N202" s="1">
        <v>10021735</v>
      </c>
      <c r="O202" s="1" t="s">
        <v>4163</v>
      </c>
      <c r="P202" s="47">
        <v>13437.5</v>
      </c>
      <c r="R202" s="47">
        <f>IF(Tabela1[[#This Row],[VALOR A PAGAR]]&gt;1,Tabela1[[#This Row],[VALOR A PAGAR]],Tabela1[[#This Row],[VALOR RC]])</f>
        <v>13437.5</v>
      </c>
      <c r="S2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" s="1">
        <v>4500877247</v>
      </c>
      <c r="U202" s="54" t="str">
        <f>F202 &amp; " " &amp; " " &amp; B202 &amp; " - " &amp; I202 &amp; " - " &amp; "N°" &amp; H202 &amp; " - " &amp; Tabela1[[#This Row],[Coluna1]]</f>
        <v xml:space="preserve">LOJAS NOVAS  1446 - ALVO K - N°5760 - </v>
      </c>
      <c r="V202" s="85">
        <v>1781010</v>
      </c>
      <c r="W202" s="89" t="s">
        <v>4253</v>
      </c>
      <c r="X202" s="1" t="str">
        <f t="shared" si="11"/>
        <v>ABERTO</v>
      </c>
      <c r="Y202" s="48"/>
      <c r="Z202" s="51">
        <v>0</v>
      </c>
      <c r="AA202" s="1">
        <f>IF(Tabela1[[#This Row],[CHAMADO]]="ABERTO",Tabela1[[#This Row],[procx status]],"")</f>
        <v>0</v>
      </c>
      <c r="AC202" s="49">
        <v>45803</v>
      </c>
      <c r="AD202" s="55">
        <v>5105933116</v>
      </c>
      <c r="AE202" s="1" t="str">
        <f>IF(Tabela1[[#This Row],[Status Result1]]="Aguardando autorização pgto", "sim","")</f>
        <v/>
      </c>
      <c r="AF2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2" s="12">
        <v>45782</v>
      </c>
      <c r="AI202" s="1" t="s">
        <v>4197</v>
      </c>
      <c r="AJ202" s="53" t="s">
        <v>4197</v>
      </c>
      <c r="AK202" s="12" t="str">
        <f>IF(Tabela1[[#This Row],[procx ticket]]="",Tabela1[[#This Row],[Data criação ticket]],Tabela1[[#This Row],[procx ticket]])</f>
        <v>2025-05-16</v>
      </c>
      <c r="AM2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" s="62"/>
      <c r="AP202" s="62"/>
      <c r="AQ2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144660378713437,5HENRIQUELOJAS NOVASAlvo K - UtilitiesALVO K</v>
      </c>
      <c r="AR202" s="62" t="e">
        <v>#N/A</v>
      </c>
    </row>
    <row r="203" spans="1:44" ht="14.5" hidden="1">
      <c r="A203" s="1">
        <f t="shared" si="10"/>
        <v>1000</v>
      </c>
      <c r="B203" s="1">
        <v>1473</v>
      </c>
      <c r="C203" s="1" t="s">
        <v>214</v>
      </c>
      <c r="D203" s="1" t="s">
        <v>215</v>
      </c>
      <c r="E203" s="1" t="s">
        <v>76</v>
      </c>
      <c r="F203" s="1" t="s">
        <v>23</v>
      </c>
      <c r="G203" s="93" t="s">
        <v>4194</v>
      </c>
      <c r="H203" s="1">
        <v>5764</v>
      </c>
      <c r="I203" s="1" t="s">
        <v>4249</v>
      </c>
      <c r="M203" s="1">
        <v>603846</v>
      </c>
      <c r="N203" s="1">
        <v>10021702</v>
      </c>
      <c r="O203" s="1" t="s">
        <v>4163</v>
      </c>
      <c r="P203" s="47">
        <v>11126.25</v>
      </c>
      <c r="R203" s="47">
        <f>IF(Tabela1[[#This Row],[VALOR A PAGAR]]&gt;1,Tabela1[[#This Row],[VALOR A PAGAR]],Tabela1[[#This Row],[VALOR RC]])</f>
        <v>11126.25</v>
      </c>
      <c r="S2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" s="1">
        <v>4500877694</v>
      </c>
      <c r="U203" s="54" t="str">
        <f>F203 &amp; " " &amp; " " &amp; B203 &amp; " - " &amp; I203 &amp; " - " &amp; "N°" &amp; H203 &amp; " - " &amp; Tabela1[[#This Row],[Coluna1]]</f>
        <v xml:space="preserve">LOJAS NOVAS  1473 - ALVO K - N°5764 - </v>
      </c>
      <c r="V203" s="85">
        <v>1781043</v>
      </c>
      <c r="W203" s="89" t="s">
        <v>4252</v>
      </c>
      <c r="X203" s="1" t="str">
        <f t="shared" si="11"/>
        <v>ABERTO</v>
      </c>
      <c r="Y203" s="48"/>
      <c r="Z203" s="51">
        <v>0</v>
      </c>
      <c r="AA203" s="1">
        <f>IF(Tabela1[[#This Row],[CHAMADO]]="ABERTO",Tabela1[[#This Row],[procx status]],"")</f>
        <v>0</v>
      </c>
      <c r="AC203" s="49">
        <v>45803</v>
      </c>
      <c r="AD203" s="55">
        <v>5105933110</v>
      </c>
      <c r="AE203" s="1" t="str">
        <f>IF(Tabela1[[#This Row],[Status Result1]]="Aguardando autorização pgto", "sim","")</f>
        <v/>
      </c>
      <c r="AF2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3" s="12">
        <v>45777</v>
      </c>
      <c r="AI203" s="1" t="s">
        <v>4197</v>
      </c>
      <c r="AJ203" s="53" t="s">
        <v>4197</v>
      </c>
      <c r="AK203" s="12" t="str">
        <f>IF(Tabela1[[#This Row],[procx ticket]]="",Tabela1[[#This Row],[Data criação ticket]],Tabela1[[#This Row],[procx ticket]])</f>
        <v>2025-05-16</v>
      </c>
      <c r="AL203" s="12">
        <v>45777</v>
      </c>
      <c r="AM2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" s="62"/>
      <c r="AP203" s="62"/>
      <c r="AQ2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147360384611126,25HENRIQUELOJAS NOVASAlvo K - UtilitiesALVO K</v>
      </c>
      <c r="AR203" s="62" t="e">
        <v>#N/A</v>
      </c>
    </row>
    <row r="204" spans="1:44" ht="14.5" hidden="1">
      <c r="A204" s="1">
        <f t="shared" si="10"/>
        <v>1000</v>
      </c>
      <c r="B204" s="1">
        <v>1480</v>
      </c>
      <c r="C204" s="1" t="s">
        <v>211</v>
      </c>
      <c r="D204" s="1" t="s">
        <v>510</v>
      </c>
      <c r="E204" s="1" t="s">
        <v>55</v>
      </c>
      <c r="F204" s="1" t="s">
        <v>23</v>
      </c>
      <c r="G204" s="93" t="s">
        <v>4194</v>
      </c>
      <c r="H204" s="1">
        <v>5762</v>
      </c>
      <c r="I204" s="1" t="s">
        <v>4249</v>
      </c>
      <c r="M204" s="1">
        <v>603914</v>
      </c>
      <c r="N204" s="1">
        <v>10021701</v>
      </c>
      <c r="O204" s="1" t="s">
        <v>4163</v>
      </c>
      <c r="P204" s="47">
        <v>11126.25</v>
      </c>
      <c r="R204" s="47">
        <f>IF(Tabela1[[#This Row],[VALOR A PAGAR]]&gt;1,Tabela1[[#This Row],[VALOR A PAGAR]],Tabela1[[#This Row],[VALOR RC]])</f>
        <v>11126.25</v>
      </c>
      <c r="S2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" s="1">
        <v>4500878795</v>
      </c>
      <c r="U204" s="54" t="str">
        <f>F204 &amp; " " &amp; " " &amp; B204 &amp; " - " &amp; I204 &amp; " - " &amp; "N°" &amp; H204 &amp; " - " &amp; Tabela1[[#This Row],[Coluna1]]</f>
        <v xml:space="preserve">LOJAS NOVAS  1480 - ALVO K - N°5762 - </v>
      </c>
      <c r="V204" s="85">
        <v>1794717</v>
      </c>
      <c r="W204" s="89" t="s">
        <v>4250</v>
      </c>
      <c r="X204" s="1" t="str">
        <f t="shared" si="11"/>
        <v>ABERTO</v>
      </c>
      <c r="Y204" s="48"/>
      <c r="Z204" s="51">
        <v>0</v>
      </c>
      <c r="AA204" s="1">
        <f>IF(Tabela1[[#This Row],[CHAMADO]]="ABERTO",Tabela1[[#This Row],[procx status]],"")</f>
        <v>0</v>
      </c>
      <c r="AC204" s="49">
        <v>45803</v>
      </c>
      <c r="AD204" s="55">
        <v>5105933344</v>
      </c>
      <c r="AE204" s="1" t="str">
        <f>IF(Tabela1[[#This Row],[Status Result1]]="Aguardando autorização pgto", "sim","")</f>
        <v/>
      </c>
      <c r="AF2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4" s="12">
        <v>45777</v>
      </c>
      <c r="AI204" s="1" t="s">
        <v>4251</v>
      </c>
      <c r="AJ204" s="53" t="s">
        <v>4251</v>
      </c>
      <c r="AK204" s="12" t="str">
        <f>IF(Tabela1[[#This Row],[procx ticket]]="",Tabela1[[#This Row],[Data criação ticket]],Tabela1[[#This Row],[procx ticket]])</f>
        <v>2025-05-19</v>
      </c>
      <c r="AL204" s="12">
        <v>45777</v>
      </c>
      <c r="AM2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2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" s="62"/>
      <c r="AP204" s="62"/>
      <c r="AQ2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148060391411126,25JORDANALOJAS NOVASAlvo K - UtilitiesALVO K</v>
      </c>
      <c r="AR204" s="62" t="e">
        <v>#N/A</v>
      </c>
    </row>
    <row r="205" spans="1:44" ht="14.5" hidden="1">
      <c r="A205" s="1">
        <f t="shared" si="10"/>
        <v>1000</v>
      </c>
      <c r="B205" s="1">
        <v>1475</v>
      </c>
      <c r="C205" s="1" t="s">
        <v>256</v>
      </c>
      <c r="D205" s="1" t="s">
        <v>257</v>
      </c>
      <c r="E205" s="1" t="s">
        <v>30</v>
      </c>
      <c r="F205" s="1" t="s">
        <v>23</v>
      </c>
      <c r="G205" s="1" t="s">
        <v>4194</v>
      </c>
      <c r="H205" s="1">
        <v>6004</v>
      </c>
      <c r="I205" s="1" t="s">
        <v>4246</v>
      </c>
      <c r="M205" s="1">
        <v>604002</v>
      </c>
      <c r="N205" s="1">
        <v>10022853</v>
      </c>
      <c r="O205" s="1" t="s">
        <v>4163</v>
      </c>
      <c r="P205" s="47">
        <v>8850</v>
      </c>
      <c r="R205" s="47">
        <f>IF(Tabela1[[#This Row],[VALOR A PAGAR]]&gt;1,Tabela1[[#This Row],[VALOR A PAGAR]],Tabela1[[#This Row],[VALOR RC]])</f>
        <v>8850</v>
      </c>
      <c r="S2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" s="1">
        <v>4500933857</v>
      </c>
      <c r="U205" s="54" t="str">
        <f>F205 &amp; " " &amp; " " &amp; B205 &amp; " - " &amp; I205 &amp; " - " &amp; "N°" &amp; H205 &amp; " - " &amp; Tabela1[[#This Row],[Coluna1]]</f>
        <v xml:space="preserve">LOJAS NOVAS  1475 - ALVO - K [readequação do padrão] - N°6004 - </v>
      </c>
      <c r="V205" s="89" t="s">
        <v>4247</v>
      </c>
      <c r="W205" s="64" t="s">
        <v>4247</v>
      </c>
      <c r="X205" s="1" t="str">
        <f t="shared" si="11"/>
        <v>ABERTO</v>
      </c>
      <c r="Y205" s="48"/>
      <c r="Z205" s="51"/>
      <c r="AA205" s="1">
        <f>IF(Tabela1[[#This Row],[CHAMADO]]="ABERTO",Tabela1[[#This Row],[procx status]],"")</f>
        <v>0</v>
      </c>
      <c r="AC205" s="49">
        <v>45895</v>
      </c>
      <c r="AD205" s="109">
        <v>5105995620</v>
      </c>
      <c r="AE205" s="1" t="str">
        <f>IF(Tabela1[[#This Row],[Status Result1]]="Aguardando autorização pgto", "sim","")</f>
        <v/>
      </c>
      <c r="AF2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2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205" s="12"/>
      <c r="AJ205" s="53"/>
      <c r="AK205" s="12">
        <f>IF(Tabela1[[#This Row],[procx ticket]]="",Tabela1[[#This Row],[Data criação ticket]],Tabela1[[#This Row],[procx ticket]])</f>
        <v>0</v>
      </c>
      <c r="AM2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" s="62"/>
      <c r="AP205" s="62"/>
      <c r="AQ2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14756040028850ANDRELOJAS NOVASAlvo K - UtilitiesALVO - K [readequação do padrão]</v>
      </c>
      <c r="AR205" s="62" t="e">
        <v>#N/A</v>
      </c>
    </row>
    <row r="206" spans="1:44" ht="14.5" hidden="1">
      <c r="A206" s="1">
        <f t="shared" si="10"/>
        <v>1000</v>
      </c>
      <c r="B206" s="1">
        <v>1500</v>
      </c>
      <c r="C206" s="1" t="s">
        <v>4075</v>
      </c>
      <c r="D206" s="1" t="s">
        <v>2392</v>
      </c>
      <c r="E206" s="1" t="s">
        <v>76</v>
      </c>
      <c r="F206" s="1" t="s">
        <v>23</v>
      </c>
      <c r="G206" s="1" t="s">
        <v>4194</v>
      </c>
      <c r="H206" s="1">
        <v>6445</v>
      </c>
      <c r="I206" s="1" t="s">
        <v>4199</v>
      </c>
      <c r="M206" s="1">
        <v>605662</v>
      </c>
      <c r="N206" s="1">
        <v>10023434</v>
      </c>
      <c r="O206" s="1" t="s">
        <v>4163</v>
      </c>
      <c r="P206" s="47">
        <v>2687.5</v>
      </c>
      <c r="R206" s="47">
        <f>IF(Tabela1[[#This Row],[VALOR A PAGAR]]&gt;1,Tabela1[[#This Row],[VALOR A PAGAR]],Tabela1[[#This Row],[VALOR RC]])</f>
        <v>2687.5</v>
      </c>
      <c r="S2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" s="1">
        <v>4500971637</v>
      </c>
      <c r="U206" s="54" t="str">
        <f>F206 &amp; " " &amp; " " &amp; B206 &amp; " - " &amp; I206 &amp; " - " &amp; "N°" &amp; H206 &amp; " - " &amp; Tabela1[[#This Row],[Coluna1]]</f>
        <v xml:space="preserve">LOJAS NOVAS  1500 - ALVO - K [aditivo poste] - N°6445 - </v>
      </c>
      <c r="V206" s="85">
        <v>3077309</v>
      </c>
      <c r="W206" s="89" t="s">
        <v>4176</v>
      </c>
      <c r="X206" s="1" t="str">
        <f t="shared" si="11"/>
        <v>ABERTO</v>
      </c>
      <c r="Y206" s="48"/>
      <c r="Z206" s="51"/>
      <c r="AA206" s="1">
        <f>IF(Tabela1[[#This Row],[CHAMADO]]="ABERTO",Tabela1[[#This Row],[procx status]],"")</f>
        <v>0</v>
      </c>
      <c r="AC206" s="49">
        <v>45987</v>
      </c>
      <c r="AE206" s="1" t="s">
        <v>4177</v>
      </c>
      <c r="AF2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06" s="116"/>
      <c r="AJ206" s="117"/>
      <c r="AK206" s="116">
        <f>IF(Tabela1[[#This Row],[procx ticket]]="",Tabela1[[#This Row],[Data criação ticket]],Tabela1[[#This Row],[procx ticket]])</f>
        <v>0</v>
      </c>
      <c r="AL206" s="116"/>
      <c r="AM206" s="53">
        <v>45976</v>
      </c>
      <c r="AN2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" s="62"/>
      <c r="AP206" s="62"/>
      <c r="AQ2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15006056622687,5HENRIQUELOJAS NOVASAlvo K - UtilitiesALVO - K [aditivo poste]</v>
      </c>
      <c r="AR206" s="62" t="e">
        <v>#N/A</v>
      </c>
    </row>
    <row r="207" spans="1:44" ht="14.5" hidden="1">
      <c r="A207" s="1">
        <f t="shared" si="10"/>
        <v>1000</v>
      </c>
      <c r="B207" s="1">
        <v>1505</v>
      </c>
      <c r="C207" s="1" t="s">
        <v>4085</v>
      </c>
      <c r="D207" s="1" t="s">
        <v>4216</v>
      </c>
      <c r="E207" s="1" t="s">
        <v>30</v>
      </c>
      <c r="F207" s="1" t="s">
        <v>23</v>
      </c>
      <c r="G207" s="1" t="s">
        <v>4194</v>
      </c>
      <c r="H207" s="1">
        <v>6439</v>
      </c>
      <c r="I207" s="1" t="s">
        <v>4202</v>
      </c>
      <c r="M207" s="1">
        <v>605728</v>
      </c>
      <c r="N207" s="1">
        <v>10023763</v>
      </c>
      <c r="P207" s="47">
        <v>2150</v>
      </c>
      <c r="R207" s="47">
        <f>IF(Tabela1[[#This Row],[VALOR A PAGAR]]&gt;1,Tabela1[[#This Row],[VALOR A PAGAR]],Tabela1[[#This Row],[VALOR RC]])</f>
        <v>2150</v>
      </c>
      <c r="S2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" s="1">
        <v>4500986567</v>
      </c>
      <c r="U207" s="54" t="str">
        <f>F207 &amp; " " &amp; " " &amp; B207 &amp; " - " &amp; I207 &amp; " - " &amp; "N°" &amp; H207 &amp; " - " &amp; Tabela1[[#This Row],[Coluna1]]</f>
        <v xml:space="preserve">LOJAS NOVAS  1505 - ALVO - K [exec agua] - N°6439 - </v>
      </c>
      <c r="V207" s="85">
        <v>3077323</v>
      </c>
      <c r="W207" s="89" t="s">
        <v>4176</v>
      </c>
      <c r="X207" s="1" t="str">
        <f t="shared" si="11"/>
        <v>ABERTO</v>
      </c>
      <c r="Y207" s="48"/>
      <c r="Z207" s="51"/>
      <c r="AA207" s="1">
        <f>IF(Tabela1[[#This Row],[CHAMADO]]="ABERTO",Tabela1[[#This Row],[procx status]],"")</f>
        <v>0</v>
      </c>
      <c r="AC207" s="49">
        <v>45987</v>
      </c>
      <c r="AE207" s="1" t="s">
        <v>4177</v>
      </c>
      <c r="AF2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07" s="116"/>
      <c r="AJ207" s="117"/>
      <c r="AK207" s="116">
        <f>IF(Tabela1[[#This Row],[procx ticket]]="",Tabela1[[#This Row],[Data criação ticket]],Tabela1[[#This Row],[procx ticket]])</f>
        <v>0</v>
      </c>
      <c r="AL207" s="116"/>
      <c r="AM207" s="53">
        <v>45976</v>
      </c>
      <c r="AN2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" s="62"/>
      <c r="AP207" s="62"/>
      <c r="AQ2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15056057282150ANDRELOJAS NOVASAlvo K - UtilitiesALVO - K [exec agua]</v>
      </c>
      <c r="AR207" s="62" t="e">
        <v>#N/A</v>
      </c>
    </row>
    <row r="208" spans="1:44" ht="14.5" hidden="1">
      <c r="A208" s="1">
        <f t="shared" si="10"/>
        <v>1000</v>
      </c>
      <c r="B208" s="1">
        <v>1506</v>
      </c>
      <c r="C208" s="1" t="s">
        <v>4094</v>
      </c>
      <c r="D208" s="1" t="s">
        <v>4201</v>
      </c>
      <c r="E208" s="1" t="s">
        <v>30</v>
      </c>
      <c r="F208" s="1" t="s">
        <v>23</v>
      </c>
      <c r="G208" s="1" t="s">
        <v>4194</v>
      </c>
      <c r="H208" s="1">
        <v>6443</v>
      </c>
      <c r="I208" s="1" t="s">
        <v>4202</v>
      </c>
      <c r="M208" s="1">
        <v>605804</v>
      </c>
      <c r="N208" s="1">
        <v>10023770</v>
      </c>
      <c r="O208" s="1" t="s">
        <v>4163</v>
      </c>
      <c r="P208" s="47">
        <v>2150</v>
      </c>
      <c r="R208" s="47">
        <f>IF(Tabela1[[#This Row],[VALOR A PAGAR]]&gt;1,Tabela1[[#This Row],[VALOR A PAGAR]],Tabela1[[#This Row],[VALOR RC]])</f>
        <v>2150</v>
      </c>
      <c r="S2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" s="1">
        <v>4500990472</v>
      </c>
      <c r="U208" s="54" t="str">
        <f>F208 &amp; " " &amp; " " &amp; B208 &amp; " - " &amp; I208 &amp; " - " &amp; "N°" &amp; H208 &amp; " - " &amp; Tabela1[[#This Row],[Coluna1]]</f>
        <v xml:space="preserve">LOJAS NOVAS  1506 - ALVO - K [exec agua] - N°6443 - </v>
      </c>
      <c r="V208" s="85">
        <v>3077312</v>
      </c>
      <c r="W208" s="89" t="s">
        <v>4176</v>
      </c>
      <c r="X208" s="1" t="str">
        <f t="shared" si="11"/>
        <v>ABERTO</v>
      </c>
      <c r="Y208" s="48"/>
      <c r="Z208" s="51"/>
      <c r="AA208" s="1">
        <f>IF(Tabela1[[#This Row],[CHAMADO]]="ABERTO",Tabela1[[#This Row],[procx status]],"")</f>
        <v>0</v>
      </c>
      <c r="AC208" s="49">
        <v>45987</v>
      </c>
      <c r="AE208" s="1" t="s">
        <v>4177</v>
      </c>
      <c r="AF2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08" s="116"/>
      <c r="AJ208" s="117"/>
      <c r="AK208" s="116">
        <f>IF(Tabela1[[#This Row],[procx ticket]]="",Tabela1[[#This Row],[Data criação ticket]],Tabela1[[#This Row],[procx ticket]])</f>
        <v>0</v>
      </c>
      <c r="AL208" s="116"/>
      <c r="AM208" s="53">
        <v>45976</v>
      </c>
      <c r="AN2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" s="62"/>
      <c r="AP208" s="62"/>
      <c r="AQ2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15066058042150ANDRELOJAS NOVASAlvo K - UtilitiesALVO - K [exec agua]</v>
      </c>
      <c r="AR208" s="62" t="e">
        <v>#N/A</v>
      </c>
    </row>
    <row r="209" spans="1:44" ht="14.5" hidden="1">
      <c r="A209" s="1">
        <f t="shared" si="10"/>
        <v>1000</v>
      </c>
      <c r="B209" s="1">
        <v>1435</v>
      </c>
      <c r="C209" s="1" t="s">
        <v>268</v>
      </c>
      <c r="D209" s="1" t="s">
        <v>4203</v>
      </c>
      <c r="E209" s="1" t="s">
        <v>30</v>
      </c>
      <c r="F209" s="1" t="s">
        <v>23</v>
      </c>
      <c r="G209" s="1" t="s">
        <v>4194</v>
      </c>
      <c r="H209" s="1">
        <v>6442</v>
      </c>
      <c r="I209" s="1" t="s">
        <v>4202</v>
      </c>
      <c r="M209" s="1">
        <v>603839</v>
      </c>
      <c r="N209" s="1">
        <v>10023771</v>
      </c>
      <c r="O209" s="1" t="s">
        <v>4163</v>
      </c>
      <c r="P209" s="47">
        <v>2150</v>
      </c>
      <c r="R209" s="47">
        <f>IF(Tabela1[[#This Row],[VALOR A PAGAR]]&gt;1,Tabela1[[#This Row],[VALOR A PAGAR]],Tabela1[[#This Row],[VALOR RC]])</f>
        <v>2150</v>
      </c>
      <c r="S2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" s="1">
        <v>4500990475</v>
      </c>
      <c r="U209" s="54" t="str">
        <f>F209 &amp; " " &amp; " " &amp; B209 &amp; " - " &amp; I209 &amp; " - " &amp; "N°" &amp; H209 &amp; " - " &amp; Tabela1[[#This Row],[Coluna1]]</f>
        <v xml:space="preserve">LOJAS NOVAS  1435 - ALVO - K [exec agua] - N°6442 - </v>
      </c>
      <c r="V209" s="85">
        <v>3077316</v>
      </c>
      <c r="W209" s="89" t="s">
        <v>4176</v>
      </c>
      <c r="X209" s="1" t="str">
        <f t="shared" si="11"/>
        <v>ABERTO</v>
      </c>
      <c r="Y209" s="48"/>
      <c r="Z209" s="51"/>
      <c r="AA209" s="1">
        <f>IF(Tabela1[[#This Row],[CHAMADO]]="ABERTO",Tabela1[[#This Row],[procx status]],"")</f>
        <v>0</v>
      </c>
      <c r="AC209" s="49">
        <v>45987</v>
      </c>
      <c r="AE209" s="1" t="s">
        <v>4177</v>
      </c>
      <c r="AF2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09" s="116"/>
      <c r="AJ209" s="117"/>
      <c r="AK209" s="116">
        <f>IF(Tabela1[[#This Row],[procx ticket]]="",Tabela1[[#This Row],[Data criação ticket]],Tabela1[[#This Row],[procx ticket]])</f>
        <v>0</v>
      </c>
      <c r="AL209" s="116"/>
      <c r="AM209" s="53">
        <v>45976</v>
      </c>
      <c r="AN2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" s="62"/>
      <c r="AP209" s="62"/>
      <c r="AQ2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14356038392150ANDRELOJAS NOVASAlvo K - UtilitiesALVO - K [exec agua]</v>
      </c>
      <c r="AR209" s="62" t="e">
        <v>#N/A</v>
      </c>
    </row>
    <row r="210" spans="1:44" ht="17.149999999999999" hidden="1" customHeight="1">
      <c r="A210" s="1">
        <f t="shared" si="10"/>
        <v>1000</v>
      </c>
      <c r="B210" s="1">
        <v>1513</v>
      </c>
      <c r="C210" s="1" t="s">
        <v>4096</v>
      </c>
      <c r="D210" s="1" t="s">
        <v>397</v>
      </c>
      <c r="E210" s="1" t="s">
        <v>76</v>
      </c>
      <c r="F210" s="1" t="s">
        <v>23</v>
      </c>
      <c r="G210" s="1" t="s">
        <v>4194</v>
      </c>
      <c r="H210" s="1">
        <v>6441</v>
      </c>
      <c r="I210" s="1" t="s">
        <v>4202</v>
      </c>
      <c r="M210" s="1">
        <v>605789</v>
      </c>
      <c r="N210" s="1">
        <v>10023772</v>
      </c>
      <c r="O210" s="1" t="s">
        <v>4163</v>
      </c>
      <c r="P210" s="47">
        <v>2150</v>
      </c>
      <c r="R210" s="47">
        <f>IF(Tabela1[[#This Row],[VALOR A PAGAR]]&gt;1,Tabela1[[#This Row],[VALOR A PAGAR]],Tabela1[[#This Row],[VALOR RC]])</f>
        <v>2150</v>
      </c>
      <c r="S2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" s="1">
        <v>4500991763</v>
      </c>
      <c r="U210" s="54" t="str">
        <f>F210 &amp; " " &amp; " " &amp; B210 &amp; " - " &amp; I210 &amp; " - " &amp; "N°" &amp; H210 &amp; " - " &amp; Tabela1[[#This Row],[Coluna1]]</f>
        <v xml:space="preserve">LOJAS NOVAS  1513 - ALVO - K [exec agua] - N°6441 - </v>
      </c>
      <c r="V210" s="85">
        <v>3077319</v>
      </c>
      <c r="W210" s="89" t="s">
        <v>4176</v>
      </c>
      <c r="X210" s="1" t="str">
        <f t="shared" si="11"/>
        <v>ABERTO</v>
      </c>
      <c r="Y210" s="48"/>
      <c r="Z210" s="51"/>
      <c r="AA210" s="1">
        <f>IF(Tabela1[[#This Row],[CHAMADO]]="ABERTO",Tabela1[[#This Row],[procx status]],"")</f>
        <v>0</v>
      </c>
      <c r="AC210" s="49">
        <v>45987</v>
      </c>
      <c r="AE210" s="1" t="s">
        <v>4177</v>
      </c>
      <c r="AF2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10" s="116"/>
      <c r="AJ210" s="117"/>
      <c r="AK210" s="116">
        <f>IF(Tabela1[[#This Row],[procx ticket]]="",Tabela1[[#This Row],[Data criação ticket]],Tabela1[[#This Row],[procx ticket]])</f>
        <v>0</v>
      </c>
      <c r="AL210" s="116"/>
      <c r="AM210" s="53">
        <v>45976</v>
      </c>
      <c r="AN2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" s="62"/>
      <c r="AP210" s="62"/>
      <c r="AQ2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15136057892150HENRIQUELOJAS NOVASAlvo K - UtilitiesALVO - K [exec agua]</v>
      </c>
      <c r="AR210" s="62" t="e">
        <v>#N/A</v>
      </c>
    </row>
    <row r="211" spans="1:44" ht="14.5" hidden="1">
      <c r="A211" s="1">
        <f t="shared" si="10"/>
        <v>1000</v>
      </c>
      <c r="B211" s="1">
        <v>1483</v>
      </c>
      <c r="C211" s="1" t="s">
        <v>28</v>
      </c>
      <c r="D211" s="1" t="s">
        <v>29</v>
      </c>
      <c r="E211" s="1" t="s">
        <v>30</v>
      </c>
      <c r="F211" s="1" t="s">
        <v>23</v>
      </c>
      <c r="G211" s="93" t="s">
        <v>4194</v>
      </c>
      <c r="H211" s="1">
        <v>5431</v>
      </c>
      <c r="I211" s="1" t="s">
        <v>4202</v>
      </c>
      <c r="L211" s="51">
        <v>70259</v>
      </c>
      <c r="M211" s="1">
        <v>603320</v>
      </c>
      <c r="N211" s="1">
        <v>10020213</v>
      </c>
      <c r="P211" s="47">
        <v>2000</v>
      </c>
      <c r="R211" s="47">
        <f>IF(Tabela1[[#This Row],[VALOR A PAGAR]]&gt;1,Tabela1[[#This Row],[VALOR A PAGAR]],Tabela1[[#This Row],[VALOR RC]])</f>
        <v>2000</v>
      </c>
      <c r="S2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" s="1">
        <v>4500803807</v>
      </c>
      <c r="U211" s="54" t="str">
        <f>F211 &amp; " " &amp; " " &amp; B211 &amp; " - " &amp; I211 &amp; " - " &amp; "N°" &amp; H211 &amp; " - " &amp; Tabela1[[#This Row],[Coluna1]]</f>
        <v xml:space="preserve">LOJAS NOVAS  1483 - ALVO - K [exec agua] - N°5431 - </v>
      </c>
      <c r="V211" s="85">
        <v>1074825</v>
      </c>
      <c r="X211" s="1" t="str">
        <f t="shared" si="11"/>
        <v>ABERTO</v>
      </c>
      <c r="Y211" s="48" t="s">
        <v>4159</v>
      </c>
      <c r="Z211" s="51" t="s">
        <v>4159</v>
      </c>
      <c r="AA211" s="51" t="str">
        <f>IF(Tabela1[[#This Row],[CHAMADO]]="ABERTO",Tabela1[[#This Row],[procx status]],"")</f>
        <v>Closed</v>
      </c>
      <c r="AC211" s="49">
        <v>45685</v>
      </c>
      <c r="AD211" s="55">
        <v>5105856687</v>
      </c>
      <c r="AE211" s="1" t="str">
        <f>IF(Tabela1[[#This Row],[Status Result1]]="Aguardando autorização pgto", "sim","")</f>
        <v/>
      </c>
      <c r="AF2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1" s="12">
        <v>45678</v>
      </c>
      <c r="AI211" s="12" t="s">
        <v>4205</v>
      </c>
      <c r="AJ211" s="53" t="s">
        <v>4205</v>
      </c>
      <c r="AK211" s="12" t="str">
        <f>IF(Tabela1[[#This Row],[procx ticket]]="",Tabela1[[#This Row],[Data criação ticket]],Tabela1[[#This Row],[procx ticket]])</f>
        <v>2025-01-27</v>
      </c>
      <c r="AL211" s="53">
        <v>45652</v>
      </c>
      <c r="AM2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" s="62"/>
      <c r="AP211" s="62"/>
      <c r="AQ2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14836033202000ANDRELOJAS NOVASAlvo K - UtilitiesALVO - K [exec agua]</v>
      </c>
      <c r="AR211" s="62" t="e">
        <v>#N/A</v>
      </c>
    </row>
    <row r="212" spans="1:44" ht="14.5" hidden="1">
      <c r="A212" s="1">
        <f t="shared" si="10"/>
        <v>1000</v>
      </c>
      <c r="B212" s="1">
        <v>1440</v>
      </c>
      <c r="C212" s="1" t="s">
        <v>35</v>
      </c>
      <c r="D212" s="1" t="s">
        <v>187</v>
      </c>
      <c r="E212" s="1" t="s">
        <v>30</v>
      </c>
      <c r="F212" s="1" t="s">
        <v>23</v>
      </c>
      <c r="G212" s="93" t="s">
        <v>4194</v>
      </c>
      <c r="H212" s="1">
        <v>5437</v>
      </c>
      <c r="I212" s="1" t="s">
        <v>4202</v>
      </c>
      <c r="L212" s="51">
        <v>70259</v>
      </c>
      <c r="M212" s="1">
        <v>602883</v>
      </c>
      <c r="N212" s="1">
        <v>10020233</v>
      </c>
      <c r="P212" s="47">
        <v>2000</v>
      </c>
      <c r="R212" s="47">
        <f>IF(Tabela1[[#This Row],[VALOR A PAGAR]]&gt;1,Tabela1[[#This Row],[VALOR A PAGAR]],Tabela1[[#This Row],[VALOR RC]])</f>
        <v>2000</v>
      </c>
      <c r="S2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" s="1">
        <v>4500803834</v>
      </c>
      <c r="U212" s="54" t="str">
        <f>F212 &amp; " " &amp; " " &amp; B212 &amp; " - " &amp; I212 &amp; " - " &amp; "N°" &amp; H212 &amp; " - " &amp; Tabela1[[#This Row],[Coluna1]]</f>
        <v xml:space="preserve">LOJAS NOVAS  1440 - ALVO - K [exec agua] - N°5437 - </v>
      </c>
      <c r="V212" s="85">
        <v>1074953</v>
      </c>
      <c r="X212" s="1" t="str">
        <f t="shared" si="11"/>
        <v>ABERTO</v>
      </c>
      <c r="Y212" s="48" t="s">
        <v>4159</v>
      </c>
      <c r="Z212" s="51" t="s">
        <v>4159</v>
      </c>
      <c r="AA212" s="51" t="str">
        <f>IF(Tabela1[[#This Row],[CHAMADO]]="ABERTO",Tabela1[[#This Row],[procx status]],"")</f>
        <v>Closed</v>
      </c>
      <c r="AC212" s="49">
        <v>45685</v>
      </c>
      <c r="AD212" s="55">
        <v>5105856771</v>
      </c>
      <c r="AE212" s="1" t="str">
        <f>IF(Tabela1[[#This Row],[Status Result1]]="Aguardando autorização pgto", "sim","")</f>
        <v/>
      </c>
      <c r="AF2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2" s="12">
        <v>45678</v>
      </c>
      <c r="AI212" s="12" t="s">
        <v>4205</v>
      </c>
      <c r="AJ212" s="53" t="s">
        <v>4205</v>
      </c>
      <c r="AK212" s="12" t="str">
        <f>IF(Tabela1[[#This Row],[procx ticket]]="",Tabela1[[#This Row],[Data criação ticket]],Tabela1[[#This Row],[procx ticket]])</f>
        <v>2025-01-27</v>
      </c>
      <c r="AL212" s="53">
        <v>45653</v>
      </c>
      <c r="AM2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" s="62"/>
      <c r="AP212" s="62"/>
      <c r="AQ2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14406028832000ANDRELOJAS NOVASAlvo K - UtilitiesALVO - K [exec agua]</v>
      </c>
      <c r="AR212" s="62" t="e">
        <v>#N/A</v>
      </c>
    </row>
    <row r="213" spans="1:44" ht="17.149999999999999" hidden="1" customHeight="1">
      <c r="A213" s="1">
        <f t="shared" si="10"/>
        <v>1000</v>
      </c>
      <c r="B213" s="1">
        <v>1455</v>
      </c>
      <c r="C213" s="1" t="s">
        <v>36</v>
      </c>
      <c r="D213" s="1" t="s">
        <v>37</v>
      </c>
      <c r="E213" s="1" t="s">
        <v>55</v>
      </c>
      <c r="F213" s="1" t="s">
        <v>23</v>
      </c>
      <c r="G213" s="93" t="s">
        <v>4194</v>
      </c>
      <c r="H213" s="1">
        <v>5450</v>
      </c>
      <c r="I213" s="1" t="s">
        <v>4202</v>
      </c>
      <c r="L213" s="51">
        <v>70259</v>
      </c>
      <c r="M213" s="1">
        <v>603908</v>
      </c>
      <c r="N213" s="1">
        <v>10020237</v>
      </c>
      <c r="P213" s="47">
        <v>2000</v>
      </c>
      <c r="R213" s="47">
        <f>IF(Tabela1[[#This Row],[VALOR A PAGAR]]&gt;1,Tabela1[[#This Row],[VALOR A PAGAR]],Tabela1[[#This Row],[VALOR RC]])</f>
        <v>2000</v>
      </c>
      <c r="S2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" s="1">
        <v>4500803932</v>
      </c>
      <c r="U213" s="54" t="str">
        <f>F213 &amp; " " &amp; " " &amp; B213 &amp; " - " &amp; I213 &amp; " - " &amp; "N°" &amp; H213 &amp; " - " &amp; Tabela1[[#This Row],[Coluna1]]</f>
        <v xml:space="preserve">LOJAS NOVAS  1455 - ALVO - K [exec agua] - N°5450 - </v>
      </c>
      <c r="V213" s="85">
        <v>1074995</v>
      </c>
      <c r="X213" s="1" t="str">
        <f t="shared" si="11"/>
        <v>ABERTO</v>
      </c>
      <c r="Y213" s="48" t="s">
        <v>4159</v>
      </c>
      <c r="Z213" s="51" t="s">
        <v>4159</v>
      </c>
      <c r="AA213" s="51" t="str">
        <f>IF(Tabela1[[#This Row],[CHAMADO]]="ABERTO",Tabela1[[#This Row],[procx status]],"")</f>
        <v>Closed</v>
      </c>
      <c r="AC213" s="49">
        <v>45685</v>
      </c>
      <c r="AD213" s="55">
        <v>5105856783</v>
      </c>
      <c r="AE213" s="1" t="str">
        <f>IF(Tabela1[[#This Row],[Status Result1]]="Aguardando autorização pgto", "sim","")</f>
        <v/>
      </c>
      <c r="AF2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3" s="12">
        <v>45678</v>
      </c>
      <c r="AI213" s="12" t="s">
        <v>4205</v>
      </c>
      <c r="AJ213" s="53" t="s">
        <v>4205</v>
      </c>
      <c r="AK213" s="12" t="str">
        <f>IF(Tabela1[[#This Row],[procx ticket]]="",Tabela1[[#This Row],[Data criação ticket]],Tabela1[[#This Row],[procx ticket]])</f>
        <v>2025-01-27</v>
      </c>
      <c r="AL213" s="53">
        <v>45653</v>
      </c>
      <c r="AM2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" s="62"/>
      <c r="AP213" s="62"/>
      <c r="AQ2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14556039082000JORDANALOJAS NOVASAlvo K - UtilitiesALVO - K [exec agua]</v>
      </c>
      <c r="AR213" s="62" t="e">
        <v>#N/A</v>
      </c>
    </row>
    <row r="214" spans="1:44" ht="14.5" hidden="1">
      <c r="A214" s="1">
        <f t="shared" si="10"/>
        <v>1000</v>
      </c>
      <c r="B214" s="1">
        <v>1483</v>
      </c>
      <c r="C214" s="1" t="s">
        <v>28</v>
      </c>
      <c r="D214" s="1" t="s">
        <v>29</v>
      </c>
      <c r="E214" s="1" t="s">
        <v>30</v>
      </c>
      <c r="F214" s="1" t="s">
        <v>23</v>
      </c>
      <c r="G214" s="93" t="s">
        <v>4194</v>
      </c>
      <c r="H214" s="1">
        <v>5432</v>
      </c>
      <c r="I214" s="1" t="s">
        <v>4230</v>
      </c>
      <c r="L214" s="51">
        <v>70259</v>
      </c>
      <c r="M214" s="1">
        <v>603320</v>
      </c>
      <c r="N214" s="1">
        <v>10020214</v>
      </c>
      <c r="P214" s="47">
        <v>18800</v>
      </c>
      <c r="R214" s="47">
        <f>IF(Tabela1[[#This Row],[VALOR A PAGAR]]&gt;1,Tabela1[[#This Row],[VALOR A PAGAR]],Tabela1[[#This Row],[VALOR RC]])</f>
        <v>18800</v>
      </c>
      <c r="S2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" s="1">
        <v>4500803808</v>
      </c>
      <c r="U214" s="54" t="str">
        <f>F214 &amp; " " &amp; " " &amp; B214 &amp; " - " &amp; I214 &amp; " - " &amp; "N°" &amp; H214 &amp; " - " &amp; Tabela1[[#This Row],[Coluna1]]</f>
        <v xml:space="preserve">LOJAS NOVAS  1483 - ALVO - K [exec energia] - N°5432 - </v>
      </c>
      <c r="V214" s="85">
        <v>1074839</v>
      </c>
      <c r="X214" s="1" t="str">
        <f t="shared" si="11"/>
        <v>ABERTO</v>
      </c>
      <c r="Y214" s="48" t="s">
        <v>4159</v>
      </c>
      <c r="Z214" s="51" t="s">
        <v>4159</v>
      </c>
      <c r="AA214" s="51" t="str">
        <f>IF(Tabela1[[#This Row],[CHAMADO]]="ABERTO",Tabela1[[#This Row],[procx status]],"")</f>
        <v>Closed</v>
      </c>
      <c r="AC214" s="49">
        <v>45685</v>
      </c>
      <c r="AD214" s="55">
        <v>5105856690</v>
      </c>
      <c r="AE214" s="1" t="str">
        <f>IF(Tabela1[[#This Row],[Status Result1]]="Aguardando autorização pgto", "sim","")</f>
        <v/>
      </c>
      <c r="AF2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4" s="12">
        <v>45678</v>
      </c>
      <c r="AI214" s="12" t="s">
        <v>4205</v>
      </c>
      <c r="AJ214" s="53" t="s">
        <v>4205</v>
      </c>
      <c r="AK214" s="12" t="str">
        <f>IF(Tabela1[[#This Row],[procx ticket]]="",Tabela1[[#This Row],[Data criação ticket]],Tabela1[[#This Row],[procx ticket]])</f>
        <v>2025-01-27</v>
      </c>
      <c r="AL214" s="53">
        <v>45652</v>
      </c>
      <c r="AM2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" s="62"/>
      <c r="AP214" s="62"/>
      <c r="AQ2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148360332018800ANDRELOJAS NOVASAlvo K - UtilitiesALVO - K [exec energia]</v>
      </c>
      <c r="AR214" s="62" t="e">
        <v>#N/A</v>
      </c>
    </row>
    <row r="215" spans="1:44" ht="17.149999999999999" hidden="1" customHeight="1">
      <c r="A215" s="1">
        <f t="shared" si="10"/>
        <v>1000</v>
      </c>
      <c r="B215" s="51">
        <v>1484</v>
      </c>
      <c r="C215" s="1" t="s">
        <v>20</v>
      </c>
      <c r="D215" s="1" t="s">
        <v>21</v>
      </c>
      <c r="E215" s="1" t="s">
        <v>55</v>
      </c>
      <c r="F215" s="1" t="s">
        <v>23</v>
      </c>
      <c r="G215" s="93" t="s">
        <v>4194</v>
      </c>
      <c r="H215" s="1">
        <v>5433</v>
      </c>
      <c r="I215" s="1" t="s">
        <v>4231</v>
      </c>
      <c r="K215" s="51"/>
      <c r="L215" s="51">
        <v>70259</v>
      </c>
      <c r="M215" s="1">
        <v>603700</v>
      </c>
      <c r="N215" s="1">
        <v>10020172</v>
      </c>
      <c r="P215" s="47">
        <v>1800</v>
      </c>
      <c r="R215" s="47">
        <f>IF(Tabela1[[#This Row],[VALOR A PAGAR]]&gt;1,Tabela1[[#This Row],[VALOR A PAGAR]],Tabela1[[#This Row],[VALOR RC]])</f>
        <v>1800</v>
      </c>
      <c r="S2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" s="1">
        <v>4500803802</v>
      </c>
      <c r="U215" s="54" t="str">
        <f>F215 &amp; " " &amp; " " &amp; B215 &amp; " - " &amp; I215 &amp; " - " &amp; "N°" &amp; H215 &amp; " - " &amp; Tabela1[[#This Row],[Coluna1]]</f>
        <v xml:space="preserve">LOJAS NOVAS  1484 - ALVO - K [proc agua] - N°5433 - </v>
      </c>
      <c r="V215" s="85">
        <v>1074802</v>
      </c>
      <c r="X215" s="1" t="str">
        <f t="shared" si="11"/>
        <v>ABERTO</v>
      </c>
      <c r="Y215" s="48" t="s">
        <v>4159</v>
      </c>
      <c r="Z215" s="51" t="s">
        <v>4159</v>
      </c>
      <c r="AA215" s="51" t="str">
        <f>IF(Tabela1[[#This Row],[CHAMADO]]="ABERTO",Tabela1[[#This Row],[procx status]],"")</f>
        <v>Closed</v>
      </c>
      <c r="AC215" s="49">
        <v>45685</v>
      </c>
      <c r="AD215" s="55">
        <v>5105856681</v>
      </c>
      <c r="AE215" s="1" t="str">
        <f>IF(Tabela1[[#This Row],[Status Result1]]="Aguardando autorização pgto", "sim","")</f>
        <v/>
      </c>
      <c r="AF2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5" s="12">
        <v>45678</v>
      </c>
      <c r="AI215" s="12" t="s">
        <v>4205</v>
      </c>
      <c r="AJ215" s="53" t="s">
        <v>4205</v>
      </c>
      <c r="AK215" s="12" t="str">
        <f>IF(Tabela1[[#This Row],[procx ticket]]="",Tabela1[[#This Row],[Data criação ticket]],Tabela1[[#This Row],[procx ticket]])</f>
        <v>2025-01-27</v>
      </c>
      <c r="AL215" s="53">
        <v>45645</v>
      </c>
      <c r="AM2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" s="62"/>
      <c r="AP215" s="62"/>
      <c r="AQ2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14846037001800JORDANALOJAS NOVASAlvo K - UtilitiesALVO - K [proc agua]</v>
      </c>
      <c r="AR215" s="62" t="e">
        <v>#N/A</v>
      </c>
    </row>
    <row r="216" spans="1:44" ht="17.149999999999999" hidden="1" customHeight="1">
      <c r="A216" s="1">
        <f t="shared" si="10"/>
        <v>1000</v>
      </c>
      <c r="B216" s="1">
        <v>1372</v>
      </c>
      <c r="C216" s="1" t="s">
        <v>31</v>
      </c>
      <c r="D216" s="1" t="s">
        <v>32</v>
      </c>
      <c r="E216" s="1" t="s">
        <v>55</v>
      </c>
      <c r="F216" s="1" t="s">
        <v>23</v>
      </c>
      <c r="G216" s="93" t="s">
        <v>4194</v>
      </c>
      <c r="H216" s="1">
        <v>5445</v>
      </c>
      <c r="I216" s="1" t="s">
        <v>4231</v>
      </c>
      <c r="K216" s="51"/>
      <c r="L216" s="51">
        <v>70259</v>
      </c>
      <c r="M216" s="1">
        <v>603125</v>
      </c>
      <c r="N216" s="1">
        <v>10020215</v>
      </c>
      <c r="P216" s="47">
        <v>1800</v>
      </c>
      <c r="R216" s="47">
        <f>IF(Tabela1[[#This Row],[VALOR A PAGAR]]&gt;1,Tabela1[[#This Row],[VALOR A PAGAR]],Tabela1[[#This Row],[VALOR RC]])</f>
        <v>1800</v>
      </c>
      <c r="S2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" s="1">
        <v>4500803809</v>
      </c>
      <c r="U216" s="54" t="str">
        <f>F216 &amp; " " &amp; " " &amp; B216 &amp; " - " &amp; I216 &amp; " - " &amp; "N°" &amp; H216 &amp; " - " &amp; Tabela1[[#This Row],[Coluna1]]</f>
        <v xml:space="preserve">LOJAS NOVAS  1372 - ALVO - K [proc agua] - N°5445 - </v>
      </c>
      <c r="V216" s="85">
        <v>1074855</v>
      </c>
      <c r="X216" s="1" t="str">
        <f t="shared" si="11"/>
        <v>ABERTO</v>
      </c>
      <c r="Y216" s="48" t="s">
        <v>4159</v>
      </c>
      <c r="Z216" s="51" t="s">
        <v>4159</v>
      </c>
      <c r="AA216" s="51" t="str">
        <f>IF(Tabela1[[#This Row],[CHAMADO]]="ABERTO",Tabela1[[#This Row],[procx status]],"")</f>
        <v>Closed</v>
      </c>
      <c r="AC216" s="49">
        <v>45685</v>
      </c>
      <c r="AD216" s="55">
        <v>5105856737</v>
      </c>
      <c r="AE216" s="1" t="str">
        <f>IF(Tabela1[[#This Row],[Status Result1]]="Aguardando autorização pgto", "sim","")</f>
        <v/>
      </c>
      <c r="AF2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6" s="12">
        <v>45678</v>
      </c>
      <c r="AI216" s="12" t="s">
        <v>4205</v>
      </c>
      <c r="AJ216" s="53" t="s">
        <v>4205</v>
      </c>
      <c r="AK216" s="12" t="str">
        <f>IF(Tabela1[[#This Row],[procx ticket]]="",Tabela1[[#This Row],[Data criação ticket]],Tabela1[[#This Row],[procx ticket]])</f>
        <v>2025-01-27</v>
      </c>
      <c r="AL216" s="53">
        <v>45653</v>
      </c>
      <c r="AM2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" s="62"/>
      <c r="AP216" s="62"/>
      <c r="AQ2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13726031251800JORDANALOJAS NOVASAlvo K - UtilitiesALVO - K [proc agua]</v>
      </c>
      <c r="AR216" s="62" t="e">
        <v>#N/A</v>
      </c>
    </row>
    <row r="217" spans="1:44" ht="17.149999999999999" hidden="1" customHeight="1">
      <c r="A217" s="1">
        <f t="shared" ref="A217:A230" si="12">IF(B217&lt;7000,1000,2000)</f>
        <v>1000</v>
      </c>
      <c r="B217" s="1">
        <v>1432</v>
      </c>
      <c r="C217" s="1" t="s">
        <v>33</v>
      </c>
      <c r="D217" s="1" t="s">
        <v>34</v>
      </c>
      <c r="E217" s="1" t="s">
        <v>55</v>
      </c>
      <c r="F217" s="1" t="s">
        <v>23</v>
      </c>
      <c r="G217" s="93" t="s">
        <v>4194</v>
      </c>
      <c r="H217" s="1">
        <v>5442</v>
      </c>
      <c r="I217" s="1" t="s">
        <v>4231</v>
      </c>
      <c r="K217" s="51"/>
      <c r="L217" s="51">
        <v>70259</v>
      </c>
      <c r="M217" s="1">
        <v>603254</v>
      </c>
      <c r="N217" s="1">
        <v>10020218</v>
      </c>
      <c r="P217" s="47">
        <v>1800</v>
      </c>
      <c r="R217" s="47">
        <f>IF(Tabela1[[#This Row],[VALOR A PAGAR]]&gt;1,Tabela1[[#This Row],[VALOR A PAGAR]],Tabela1[[#This Row],[VALOR RC]])</f>
        <v>1800</v>
      </c>
      <c r="S2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" s="1">
        <v>4500803823</v>
      </c>
      <c r="U217" s="54" t="str">
        <f>F217 &amp; " " &amp; " " &amp; B217 &amp; " - " &amp; I217 &amp; " - " &amp; "N°" &amp; H217 &amp; " - " &amp; Tabela1[[#This Row],[Coluna1]]</f>
        <v xml:space="preserve">LOJAS NOVAS  1432 - ALVO - K [proc agua] - N°5442 - </v>
      </c>
      <c r="V217" s="85">
        <v>1074895</v>
      </c>
      <c r="X217" s="1" t="str">
        <f t="shared" si="11"/>
        <v>ABERTO</v>
      </c>
      <c r="Y217" s="48" t="s">
        <v>4159</v>
      </c>
      <c r="Z217" s="51" t="s">
        <v>4159</v>
      </c>
      <c r="AA217" s="51" t="str">
        <f>IF(Tabela1[[#This Row],[CHAMADO]]="ABERTO",Tabela1[[#This Row],[procx status]],"")</f>
        <v>Closed</v>
      </c>
      <c r="AC217" s="49">
        <v>45685</v>
      </c>
      <c r="AD217" s="55">
        <v>5105856741</v>
      </c>
      <c r="AE217" s="1" t="str">
        <f>IF(Tabela1[[#This Row],[Status Result1]]="Aguardando autorização pgto", "sim","")</f>
        <v/>
      </c>
      <c r="AF2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7" s="12">
        <v>45678</v>
      </c>
      <c r="AI217" s="12" t="s">
        <v>4205</v>
      </c>
      <c r="AJ217" s="53" t="s">
        <v>4205</v>
      </c>
      <c r="AK217" s="12" t="str">
        <f>IF(Tabela1[[#This Row],[procx ticket]]="",Tabela1[[#This Row],[Data criação ticket]],Tabela1[[#This Row],[procx ticket]])</f>
        <v>2025-01-27</v>
      </c>
      <c r="AL217" s="53">
        <v>45653</v>
      </c>
      <c r="AM2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" s="62"/>
      <c r="AP217" s="62"/>
      <c r="AQ2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14326032541800JORDANALOJAS NOVASAlvo K - UtilitiesALVO - K [proc agua]</v>
      </c>
      <c r="AR217" s="62" t="e">
        <v>#N/A</v>
      </c>
    </row>
    <row r="218" spans="1:44" ht="17.149999999999999" hidden="1" customHeight="1">
      <c r="A218" s="1">
        <f t="shared" si="12"/>
        <v>1000</v>
      </c>
      <c r="B218" s="1">
        <v>1440</v>
      </c>
      <c r="C218" s="1" t="s">
        <v>35</v>
      </c>
      <c r="D218" s="1" t="s">
        <v>187</v>
      </c>
      <c r="E218" s="1" t="s">
        <v>30</v>
      </c>
      <c r="F218" s="1" t="s">
        <v>23</v>
      </c>
      <c r="G218" s="93" t="s">
        <v>4194</v>
      </c>
      <c r="H218" s="1">
        <v>5435</v>
      </c>
      <c r="I218" s="1" t="s">
        <v>4231</v>
      </c>
      <c r="K218" s="51"/>
      <c r="L218" s="51">
        <v>70259</v>
      </c>
      <c r="M218" s="1">
        <v>602883</v>
      </c>
      <c r="N218" s="1">
        <v>10020231</v>
      </c>
      <c r="P218" s="47">
        <v>1800</v>
      </c>
      <c r="R218" s="47">
        <f>IF(Tabela1[[#This Row],[VALOR A PAGAR]]&gt;1,Tabela1[[#This Row],[VALOR A PAGAR]],Tabela1[[#This Row],[VALOR RC]])</f>
        <v>1800</v>
      </c>
      <c r="S2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" s="1">
        <v>4500803831</v>
      </c>
      <c r="U218" s="54" t="str">
        <f>F218 &amp; " " &amp; " " &amp; B218 &amp; " - " &amp; I218 &amp; " - " &amp; "N°" &amp; H218 &amp; " - " &amp; Tabela1[[#This Row],[Coluna1]]</f>
        <v xml:space="preserve">LOJAS NOVAS  1440 - ALVO - K [proc agua] - N°5435 - </v>
      </c>
      <c r="V218" s="85">
        <v>1074929</v>
      </c>
      <c r="X218" s="1" t="str">
        <f t="shared" si="11"/>
        <v>ABERTO</v>
      </c>
      <c r="Y218" s="48" t="s">
        <v>4159</v>
      </c>
      <c r="Z218" s="51" t="s">
        <v>4159</v>
      </c>
      <c r="AA218" s="51" t="str">
        <f>IF(Tabela1[[#This Row],[CHAMADO]]="ABERTO",Tabela1[[#This Row],[procx status]],"")</f>
        <v>Closed</v>
      </c>
      <c r="AC218" s="49">
        <v>45685</v>
      </c>
      <c r="AD218" s="55">
        <v>5105856752</v>
      </c>
      <c r="AE218" s="1" t="str">
        <f>IF(Tabela1[[#This Row],[Status Result1]]="Aguardando autorização pgto", "sim","")</f>
        <v/>
      </c>
      <c r="AF2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8" s="12">
        <v>45678</v>
      </c>
      <c r="AI218" s="12" t="s">
        <v>4205</v>
      </c>
      <c r="AJ218" s="53" t="s">
        <v>4205</v>
      </c>
      <c r="AK218" s="12" t="str">
        <f>IF(Tabela1[[#This Row],[procx ticket]]="",Tabela1[[#This Row],[Data criação ticket]],Tabela1[[#This Row],[procx ticket]])</f>
        <v>2025-01-27</v>
      </c>
      <c r="AL218" s="53">
        <v>45653</v>
      </c>
      <c r="AM2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" s="62"/>
      <c r="AP218" s="62"/>
      <c r="AQ2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14406028831800ANDRELOJAS NOVASAlvo K - UtilitiesALVO - K [proc agua]</v>
      </c>
      <c r="AR218" s="62" t="e">
        <v>#N/A</v>
      </c>
    </row>
    <row r="219" spans="1:44" ht="14.5" hidden="1">
      <c r="A219" s="1">
        <f t="shared" si="12"/>
        <v>1000</v>
      </c>
      <c r="B219" s="1">
        <v>1455</v>
      </c>
      <c r="C219" s="1" t="s">
        <v>36</v>
      </c>
      <c r="D219" s="1" t="s">
        <v>37</v>
      </c>
      <c r="E219" s="1" t="s">
        <v>55</v>
      </c>
      <c r="F219" s="1" t="s">
        <v>23</v>
      </c>
      <c r="G219" s="93" t="s">
        <v>4194</v>
      </c>
      <c r="H219" s="1">
        <v>5448</v>
      </c>
      <c r="I219" s="1" t="s">
        <v>4231</v>
      </c>
      <c r="K219" s="51"/>
      <c r="L219" s="51">
        <v>70259</v>
      </c>
      <c r="M219" s="1">
        <v>603908</v>
      </c>
      <c r="N219" s="1">
        <v>10020235</v>
      </c>
      <c r="P219" s="47">
        <v>1800</v>
      </c>
      <c r="R219" s="47">
        <f>IF(Tabela1[[#This Row],[VALOR A PAGAR]]&gt;1,Tabela1[[#This Row],[VALOR A PAGAR]],Tabela1[[#This Row],[VALOR RC]])</f>
        <v>1800</v>
      </c>
      <c r="S2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" s="1">
        <v>4500803837</v>
      </c>
      <c r="U219" s="54" t="str">
        <f>F219 &amp; " " &amp; " " &amp; B219 &amp; " - " &amp; I219 &amp; " - " &amp; "N°" &amp; H219 &amp; " - " &amp; Tabela1[[#This Row],[Coluna1]]</f>
        <v xml:space="preserve">LOJAS NOVAS  1455 - ALVO - K [proc agua] - N°5448 - </v>
      </c>
      <c r="V219" s="85">
        <v>1075002</v>
      </c>
      <c r="X219" s="1" t="str">
        <f t="shared" si="11"/>
        <v>ABERTO</v>
      </c>
      <c r="Y219" s="48" t="s">
        <v>4159</v>
      </c>
      <c r="Z219" s="51" t="s">
        <v>4159</v>
      </c>
      <c r="AA219" s="51" t="str">
        <f>IF(Tabela1[[#This Row],[CHAMADO]]="ABERTO",Tabela1[[#This Row],[procx status]],"")</f>
        <v>Closed</v>
      </c>
      <c r="AC219" s="49">
        <v>45685</v>
      </c>
      <c r="AD219" s="55">
        <v>5105856800</v>
      </c>
      <c r="AE219" s="1" t="str">
        <f>IF(Tabela1[[#This Row],[Status Result1]]="Aguardando autorização pgto", "sim","")</f>
        <v/>
      </c>
      <c r="AF2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19" s="12">
        <v>45678</v>
      </c>
      <c r="AI219" s="12" t="s">
        <v>4205</v>
      </c>
      <c r="AJ219" s="53" t="s">
        <v>4205</v>
      </c>
      <c r="AK219" s="12" t="str">
        <f>IF(Tabela1[[#This Row],[procx ticket]]="",Tabela1[[#This Row],[Data criação ticket]],Tabela1[[#This Row],[procx ticket]])</f>
        <v>2025-01-27</v>
      </c>
      <c r="AL219" s="53">
        <v>45653</v>
      </c>
      <c r="AM2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1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" s="62"/>
      <c r="AP219" s="62"/>
      <c r="AQ2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14556039081800JORDANALOJAS NOVASAlvo K - UtilitiesALVO - K [proc agua]</v>
      </c>
      <c r="AR219" s="62" t="e">
        <v>#N/A</v>
      </c>
    </row>
    <row r="220" spans="1:44" ht="14.5" hidden="1" customHeight="1">
      <c r="A220" s="1">
        <f t="shared" si="12"/>
        <v>1000</v>
      </c>
      <c r="B220" s="1">
        <v>1461</v>
      </c>
      <c r="C220" s="1" t="s">
        <v>38</v>
      </c>
      <c r="D220" s="1" t="s">
        <v>185</v>
      </c>
      <c r="E220" s="1" t="s">
        <v>76</v>
      </c>
      <c r="F220" s="1" t="s">
        <v>23</v>
      </c>
      <c r="G220" s="93" t="s">
        <v>4194</v>
      </c>
      <c r="H220" s="1">
        <v>5439</v>
      </c>
      <c r="I220" s="1" t="s">
        <v>4231</v>
      </c>
      <c r="K220" s="51"/>
      <c r="L220" s="51">
        <v>70259</v>
      </c>
      <c r="M220" s="1">
        <v>603682</v>
      </c>
      <c r="N220" s="1">
        <v>10020239</v>
      </c>
      <c r="P220" s="47">
        <v>1800</v>
      </c>
      <c r="R220" s="47">
        <f>IF(Tabela1[[#This Row],[VALOR A PAGAR]]&gt;1,Tabela1[[#This Row],[VALOR A PAGAR]],Tabela1[[#This Row],[VALOR RC]])</f>
        <v>1800</v>
      </c>
      <c r="S2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" s="1">
        <v>4500803935</v>
      </c>
      <c r="U220" s="54" t="str">
        <f>F220 &amp; " " &amp; " " &amp; B220 &amp; " - " &amp; I220 &amp; " - " &amp; "N°" &amp; H220 &amp; " - " &amp; Tabela1[[#This Row],[Coluna1]]</f>
        <v xml:space="preserve">LOJAS NOVAS  1461 - ALVO - K [proc agua] - N°5439 - </v>
      </c>
      <c r="V220" s="85">
        <v>1075012</v>
      </c>
      <c r="X220" s="1" t="str">
        <f t="shared" si="11"/>
        <v>ABERTO</v>
      </c>
      <c r="Y220" s="48" t="s">
        <v>4159</v>
      </c>
      <c r="Z220" s="51" t="s">
        <v>4159</v>
      </c>
      <c r="AA220" s="51" t="str">
        <f>IF(Tabela1[[#This Row],[CHAMADO]]="ABERTO",Tabela1[[#This Row],[procx status]],"")</f>
        <v>Closed</v>
      </c>
      <c r="AC220" s="49">
        <v>45685</v>
      </c>
      <c r="AD220" s="55">
        <v>5105856804</v>
      </c>
      <c r="AE220" s="1" t="str">
        <f>IF(Tabela1[[#This Row],[Status Result1]]="Aguardando autorização pgto", "sim","")</f>
        <v/>
      </c>
      <c r="AF2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0" s="12">
        <v>45678</v>
      </c>
      <c r="AI220" s="12" t="s">
        <v>4205</v>
      </c>
      <c r="AJ220" s="53" t="s">
        <v>4205</v>
      </c>
      <c r="AK220" s="12" t="str">
        <f>IF(Tabela1[[#This Row],[procx ticket]]="",Tabela1[[#This Row],[Data criação ticket]],Tabela1[[#This Row],[procx ticket]])</f>
        <v>2025-01-27</v>
      </c>
      <c r="AL220" s="53">
        <v>45653</v>
      </c>
      <c r="AM2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" s="62"/>
      <c r="AP220" s="62"/>
      <c r="AQ2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14616036821800HENRIQUELOJAS NOVASAlvo K - UtilitiesALVO - K [proc agua]</v>
      </c>
      <c r="AR220" s="62" t="e">
        <v>#N/A</v>
      </c>
    </row>
    <row r="221" spans="1:44" ht="14.5" hidden="1">
      <c r="A221" s="1">
        <f t="shared" si="12"/>
        <v>1000</v>
      </c>
      <c r="B221" s="51">
        <v>1484</v>
      </c>
      <c r="C221" s="1" t="s">
        <v>20</v>
      </c>
      <c r="D221" s="1" t="s">
        <v>21</v>
      </c>
      <c r="E221" s="1" t="s">
        <v>55</v>
      </c>
      <c r="F221" s="1" t="s">
        <v>23</v>
      </c>
      <c r="G221" s="93" t="s">
        <v>4194</v>
      </c>
      <c r="H221" s="1">
        <v>5434</v>
      </c>
      <c r="I221" s="1" t="s">
        <v>4240</v>
      </c>
      <c r="K221" s="51"/>
      <c r="L221" s="51">
        <v>70259</v>
      </c>
      <c r="M221" s="1">
        <v>603700</v>
      </c>
      <c r="N221" s="1">
        <v>10020172</v>
      </c>
      <c r="P221" s="47">
        <v>4015</v>
      </c>
      <c r="R221" s="47">
        <f>IF(Tabela1[[#This Row],[VALOR A PAGAR]]&gt;1,Tabela1[[#This Row],[VALOR A PAGAR]],Tabela1[[#This Row],[VALOR RC]])</f>
        <v>4015</v>
      </c>
      <c r="S2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" s="1">
        <v>4500803802</v>
      </c>
      <c r="U221" s="54" t="str">
        <f>F221 &amp; " " &amp; " " &amp; B221 &amp; " - " &amp; I221 &amp; " - " &amp; "N°" &amp; H221 &amp; " - " &amp; Tabela1[[#This Row],[Coluna1]]</f>
        <v xml:space="preserve">LOJAS NOVAS  1484 - ALVO - K [proc ener] - N°5434 - </v>
      </c>
      <c r="V221" s="85">
        <v>1074812</v>
      </c>
      <c r="X221" s="1" t="str">
        <f t="shared" si="11"/>
        <v>ABERTO</v>
      </c>
      <c r="Y221" s="48" t="s">
        <v>4159</v>
      </c>
      <c r="Z221" s="51" t="s">
        <v>4159</v>
      </c>
      <c r="AA221" s="51" t="str">
        <f>IF(Tabela1[[#This Row],[CHAMADO]]="ABERTO",Tabela1[[#This Row],[procx status]],"")</f>
        <v>Closed</v>
      </c>
      <c r="AC221" s="49">
        <v>45685</v>
      </c>
      <c r="AD221" s="55">
        <v>5105856683</v>
      </c>
      <c r="AE221" s="1" t="str">
        <f>IF(Tabela1[[#This Row],[Status Result1]]="Aguardando autorização pgto", "sim","")</f>
        <v/>
      </c>
      <c r="AF2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1" s="12">
        <v>45678</v>
      </c>
      <c r="AI221" s="12" t="s">
        <v>4205</v>
      </c>
      <c r="AJ221" s="53" t="s">
        <v>4205</v>
      </c>
      <c r="AK221" s="12" t="str">
        <f>IF(Tabela1[[#This Row],[procx ticket]]="",Tabela1[[#This Row],[Data criação ticket]],Tabela1[[#This Row],[procx ticket]])</f>
        <v>2025-01-27</v>
      </c>
      <c r="AL221" s="53">
        <v>45645</v>
      </c>
      <c r="AM2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" s="62"/>
      <c r="AP221" s="62"/>
      <c r="AQ2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14846037004015JORDANALOJAS NOVASAlvo K - UtilitiesALVO - K [proc ener]</v>
      </c>
      <c r="AR221" s="62" t="e">
        <v>#N/A</v>
      </c>
    </row>
    <row r="222" spans="1:44" ht="14.5" hidden="1">
      <c r="A222" s="1">
        <f t="shared" si="12"/>
        <v>1000</v>
      </c>
      <c r="B222" s="1">
        <v>1372</v>
      </c>
      <c r="C222" s="1" t="s">
        <v>31</v>
      </c>
      <c r="D222" s="1" t="s">
        <v>32</v>
      </c>
      <c r="E222" s="1" t="s">
        <v>55</v>
      </c>
      <c r="F222" s="1" t="s">
        <v>23</v>
      </c>
      <c r="G222" s="93" t="s">
        <v>4194</v>
      </c>
      <c r="H222" s="1">
        <v>5446</v>
      </c>
      <c r="I222" s="1" t="s">
        <v>4240</v>
      </c>
      <c r="K222" s="51"/>
      <c r="L222" s="51">
        <v>70259</v>
      </c>
      <c r="M222" s="1">
        <v>603125</v>
      </c>
      <c r="N222" s="1">
        <v>10020216</v>
      </c>
      <c r="P222" s="47">
        <v>4015</v>
      </c>
      <c r="R222" s="47">
        <f>IF(Tabela1[[#This Row],[VALOR A PAGAR]]&gt;1,Tabela1[[#This Row],[VALOR A PAGAR]],Tabela1[[#This Row],[VALOR RC]])</f>
        <v>4015</v>
      </c>
      <c r="S2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" s="1">
        <v>4500803820</v>
      </c>
      <c r="U222" s="54" t="str">
        <f>F222 &amp; " " &amp; " " &amp; B222 &amp; " - " &amp; I222 &amp; " - " &amp; "N°" &amp; H222 &amp; " - " &amp; Tabela1[[#This Row],[Coluna1]]</f>
        <v xml:space="preserve">LOJAS NOVAS  1372 - ALVO - K [proc ener] - N°5446 - </v>
      </c>
      <c r="V222" s="85">
        <v>1074873</v>
      </c>
      <c r="X222" s="1" t="str">
        <f t="shared" si="11"/>
        <v>ABERTO</v>
      </c>
      <c r="Y222" s="48" t="s">
        <v>4159</v>
      </c>
      <c r="Z222" s="51" t="s">
        <v>4159</v>
      </c>
      <c r="AA222" s="51" t="str">
        <f>IF(Tabela1[[#This Row],[CHAMADO]]="ABERTO",Tabela1[[#This Row],[procx status]],"")</f>
        <v>Closed</v>
      </c>
      <c r="AC222" s="49">
        <v>45685</v>
      </c>
      <c r="AD222" s="55">
        <v>5105856738</v>
      </c>
      <c r="AE222" s="1" t="str">
        <f>IF(Tabela1[[#This Row],[Status Result1]]="Aguardando autorização pgto", "sim","")</f>
        <v/>
      </c>
      <c r="AF2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2" s="12">
        <v>45678</v>
      </c>
      <c r="AI222" s="12" t="s">
        <v>4205</v>
      </c>
      <c r="AJ222" s="53" t="s">
        <v>4205</v>
      </c>
      <c r="AK222" s="12" t="str">
        <f>IF(Tabela1[[#This Row],[procx ticket]]="",Tabela1[[#This Row],[Data criação ticket]],Tabela1[[#This Row],[procx ticket]])</f>
        <v>2025-01-27</v>
      </c>
      <c r="AL222" s="53">
        <v>45653</v>
      </c>
      <c r="AM2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" s="62"/>
      <c r="AP222" s="62"/>
      <c r="AQ2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13726031254015JORDANALOJAS NOVASAlvo K - UtilitiesALVO - K [proc ener]</v>
      </c>
      <c r="AR222" s="62" t="e">
        <v>#N/A</v>
      </c>
    </row>
    <row r="223" spans="1:44" ht="14.5" hidden="1" customHeight="1">
      <c r="A223" s="1">
        <f t="shared" si="12"/>
        <v>1000</v>
      </c>
      <c r="B223" s="1">
        <v>1432</v>
      </c>
      <c r="C223" s="1" t="s">
        <v>33</v>
      </c>
      <c r="D223" s="1" t="s">
        <v>34</v>
      </c>
      <c r="E223" s="1" t="s">
        <v>55</v>
      </c>
      <c r="F223" s="1" t="s">
        <v>23</v>
      </c>
      <c r="G223" s="93" t="s">
        <v>4194</v>
      </c>
      <c r="H223" s="1">
        <v>5443</v>
      </c>
      <c r="I223" s="1" t="s">
        <v>4240</v>
      </c>
      <c r="K223" s="51"/>
      <c r="L223" s="51">
        <v>70259</v>
      </c>
      <c r="M223" s="1">
        <v>603254</v>
      </c>
      <c r="N223" s="1">
        <v>10020219</v>
      </c>
      <c r="P223" s="47">
        <v>4015</v>
      </c>
      <c r="R223" s="47">
        <f>IF(Tabela1[[#This Row],[VALOR A PAGAR]]&gt;1,Tabela1[[#This Row],[VALOR A PAGAR]],Tabela1[[#This Row],[VALOR RC]])</f>
        <v>4015</v>
      </c>
      <c r="S2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" s="1">
        <v>4500803825</v>
      </c>
      <c r="U223" s="54" t="str">
        <f>F223 &amp; " " &amp; " " &amp; B223 &amp; " - " &amp; I223 &amp; " - " &amp; "N°" &amp; H223 &amp; " - " &amp; Tabela1[[#This Row],[Coluna1]]</f>
        <v xml:space="preserve">LOJAS NOVAS  1432 - ALVO - K [proc ener] - N°5443 - </v>
      </c>
      <c r="V223" s="85">
        <v>1074910</v>
      </c>
      <c r="X223" s="1" t="str">
        <f t="shared" si="11"/>
        <v>ABERTO</v>
      </c>
      <c r="Y223" s="48" t="s">
        <v>4159</v>
      </c>
      <c r="Z223" s="51" t="s">
        <v>4159</v>
      </c>
      <c r="AA223" s="51" t="str">
        <f>IF(Tabela1[[#This Row],[CHAMADO]]="ABERTO",Tabela1[[#This Row],[procx status]],"")</f>
        <v>Closed</v>
      </c>
      <c r="AC223" s="49">
        <v>45685</v>
      </c>
      <c r="AD223" s="55">
        <v>5105856747</v>
      </c>
      <c r="AE223" s="1" t="str">
        <f>IF(Tabela1[[#This Row],[Status Result1]]="Aguardando autorização pgto", "sim","")</f>
        <v/>
      </c>
      <c r="AF2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3" s="12">
        <v>45678</v>
      </c>
      <c r="AI223" s="12" t="s">
        <v>4205</v>
      </c>
      <c r="AJ223" s="53" t="s">
        <v>4205</v>
      </c>
      <c r="AK223" s="12" t="str">
        <f>IF(Tabela1[[#This Row],[procx ticket]]="",Tabela1[[#This Row],[Data criação ticket]],Tabela1[[#This Row],[procx ticket]])</f>
        <v>2025-01-27</v>
      </c>
      <c r="AL223" s="53">
        <v>45653</v>
      </c>
      <c r="AM2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" s="62"/>
      <c r="AP223" s="62"/>
      <c r="AQ2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14326032544015JORDANALOJAS NOVASAlvo K - UtilitiesALVO - K [proc ener]</v>
      </c>
      <c r="AR223" s="62" t="e">
        <v>#N/A</v>
      </c>
    </row>
    <row r="224" spans="1:44" ht="14.5" hidden="1">
      <c r="A224" s="1">
        <f t="shared" si="12"/>
        <v>1000</v>
      </c>
      <c r="B224" s="1">
        <v>1440</v>
      </c>
      <c r="C224" s="1" t="s">
        <v>35</v>
      </c>
      <c r="D224" s="1" t="s">
        <v>187</v>
      </c>
      <c r="E224" s="1" t="s">
        <v>30</v>
      </c>
      <c r="F224" s="1" t="s">
        <v>23</v>
      </c>
      <c r="G224" s="93" t="s">
        <v>4194</v>
      </c>
      <c r="H224" s="1">
        <v>5436</v>
      </c>
      <c r="I224" s="1" t="s">
        <v>4240</v>
      </c>
      <c r="K224" s="51"/>
      <c r="L224" s="51">
        <v>70259</v>
      </c>
      <c r="M224" s="1">
        <v>602883</v>
      </c>
      <c r="N224" s="1">
        <v>10020232</v>
      </c>
      <c r="P224" s="47">
        <v>4015</v>
      </c>
      <c r="R224" s="47">
        <f>IF(Tabela1[[#This Row],[VALOR A PAGAR]]&gt;1,Tabela1[[#This Row],[VALOR A PAGAR]],Tabela1[[#This Row],[VALOR RC]])</f>
        <v>4015</v>
      </c>
      <c r="S2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" s="1">
        <v>4500803833</v>
      </c>
      <c r="U224" s="54" t="str">
        <f>F224 &amp; " " &amp; " " &amp; B224 &amp; " - " &amp; I224 &amp; " - " &amp; "N°" &amp; H224 &amp; " - " &amp; Tabela1[[#This Row],[Coluna1]]</f>
        <v xml:space="preserve">LOJAS NOVAS  1440 - ALVO - K [proc ener] - N°5436 - </v>
      </c>
      <c r="V224" s="85">
        <v>1074945</v>
      </c>
      <c r="X224" s="1" t="str">
        <f t="shared" si="11"/>
        <v>ABERTO</v>
      </c>
      <c r="Y224" s="48" t="s">
        <v>4159</v>
      </c>
      <c r="Z224" s="51" t="s">
        <v>4159</v>
      </c>
      <c r="AA224" s="51" t="str">
        <f>IF(Tabela1[[#This Row],[CHAMADO]]="ABERTO",Tabela1[[#This Row],[procx status]],"")</f>
        <v>Closed</v>
      </c>
      <c r="AC224" s="49">
        <v>45685</v>
      </c>
      <c r="AD224" s="55">
        <v>5105856763</v>
      </c>
      <c r="AE224" s="1" t="str">
        <f>IF(Tabela1[[#This Row],[Status Result1]]="Aguardando autorização pgto", "sim","")</f>
        <v/>
      </c>
      <c r="AF2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4" s="12">
        <v>45678</v>
      </c>
      <c r="AI224" s="12" t="s">
        <v>4205</v>
      </c>
      <c r="AJ224" s="53" t="s">
        <v>4205</v>
      </c>
      <c r="AK224" s="12" t="str">
        <f>IF(Tabela1[[#This Row],[procx ticket]]="",Tabela1[[#This Row],[Data criação ticket]],Tabela1[[#This Row],[procx ticket]])</f>
        <v>2025-01-27</v>
      </c>
      <c r="AL224" s="53">
        <v>45653</v>
      </c>
      <c r="AM2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" s="62"/>
      <c r="AP224" s="62"/>
      <c r="AQ2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14406028834015ANDRELOJAS NOVASAlvo K - UtilitiesALVO - K [proc ener]</v>
      </c>
      <c r="AR224" s="62" t="e">
        <v>#N/A</v>
      </c>
    </row>
    <row r="225" spans="1:44" ht="14.5" hidden="1" customHeight="1">
      <c r="A225" s="1">
        <f t="shared" si="12"/>
        <v>1000</v>
      </c>
      <c r="B225" s="1">
        <v>1455</v>
      </c>
      <c r="C225" s="1" t="s">
        <v>36</v>
      </c>
      <c r="D225" s="1" t="s">
        <v>37</v>
      </c>
      <c r="E225" s="1" t="s">
        <v>55</v>
      </c>
      <c r="F225" s="1" t="s">
        <v>23</v>
      </c>
      <c r="G225" s="93" t="s">
        <v>4194</v>
      </c>
      <c r="H225" s="1">
        <v>5449</v>
      </c>
      <c r="I225" s="1" t="s">
        <v>4240</v>
      </c>
      <c r="K225" s="51"/>
      <c r="L225" s="51">
        <v>70259</v>
      </c>
      <c r="M225" s="1">
        <v>603908</v>
      </c>
      <c r="N225" s="1">
        <v>10020236</v>
      </c>
      <c r="P225" s="47">
        <v>4015</v>
      </c>
      <c r="R225" s="47">
        <f>IF(Tabela1[[#This Row],[VALOR A PAGAR]]&gt;1,Tabela1[[#This Row],[VALOR A PAGAR]],Tabela1[[#This Row],[VALOR RC]])</f>
        <v>4015</v>
      </c>
      <c r="S2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" s="1">
        <v>4500803839</v>
      </c>
      <c r="U225" s="54" t="str">
        <f>F225 &amp; " " &amp; " " &amp; B225 &amp; " - " &amp; I225 &amp; " - " &amp; "N°" &amp; H225 &amp; " - " &amp; Tabela1[[#This Row],[Coluna1]]</f>
        <v xml:space="preserve">LOJAS NOVAS  1455 - ALVO - K [proc ener] - N°5449 - </v>
      </c>
      <c r="V225" s="85">
        <v>1074974</v>
      </c>
      <c r="X225" s="1" t="str">
        <f t="shared" si="11"/>
        <v>ABERTO</v>
      </c>
      <c r="Y225" s="48" t="s">
        <v>4159</v>
      </c>
      <c r="Z225" s="51" t="s">
        <v>4159</v>
      </c>
      <c r="AA225" s="51" t="str">
        <f>IF(Tabela1[[#This Row],[CHAMADO]]="ABERTO",Tabela1[[#This Row],[procx status]],"")</f>
        <v>Closed</v>
      </c>
      <c r="AC225" s="49">
        <v>45685</v>
      </c>
      <c r="AD225" s="55">
        <v>5105856781</v>
      </c>
      <c r="AE225" s="1" t="str">
        <f>IF(Tabela1[[#This Row],[Status Result1]]="Aguardando autorização pgto", "sim","")</f>
        <v/>
      </c>
      <c r="AF2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5" s="12">
        <v>45678</v>
      </c>
      <c r="AI225" s="12" t="s">
        <v>4205</v>
      </c>
      <c r="AJ225" s="53" t="s">
        <v>4205</v>
      </c>
      <c r="AK225" s="12" t="str">
        <f>IF(Tabela1[[#This Row],[procx ticket]]="",Tabela1[[#This Row],[Data criação ticket]],Tabela1[[#This Row],[procx ticket]])</f>
        <v>2025-01-27</v>
      </c>
      <c r="AL225" s="53">
        <v>45653</v>
      </c>
      <c r="AM2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5" s="62"/>
      <c r="AP225" s="62"/>
      <c r="AQ2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14556039084015JORDANALOJAS NOVASAlvo K - UtilitiesALVO - K [proc ener]</v>
      </c>
      <c r="AR225" s="62" t="e">
        <v>#N/A</v>
      </c>
    </row>
    <row r="226" spans="1:44" ht="14.5" hidden="1" customHeight="1">
      <c r="A226" s="1">
        <f t="shared" si="12"/>
        <v>1000</v>
      </c>
      <c r="B226" s="1">
        <v>1461</v>
      </c>
      <c r="C226" s="1" t="s">
        <v>38</v>
      </c>
      <c r="D226" s="1" t="s">
        <v>185</v>
      </c>
      <c r="E226" s="1" t="s">
        <v>76</v>
      </c>
      <c r="F226" s="1" t="s">
        <v>23</v>
      </c>
      <c r="G226" s="93" t="s">
        <v>4194</v>
      </c>
      <c r="H226" s="1">
        <v>5440</v>
      </c>
      <c r="I226" s="1" t="s">
        <v>4240</v>
      </c>
      <c r="K226" s="51"/>
      <c r="L226" s="51">
        <v>70259</v>
      </c>
      <c r="M226" s="1">
        <v>603682</v>
      </c>
      <c r="N226" s="1">
        <v>10020240</v>
      </c>
      <c r="P226" s="47">
        <v>4015</v>
      </c>
      <c r="R226" s="47">
        <f>IF(Tabela1[[#This Row],[VALOR A PAGAR]]&gt;1,Tabela1[[#This Row],[VALOR A PAGAR]],Tabela1[[#This Row],[VALOR RC]])</f>
        <v>4015</v>
      </c>
      <c r="S2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" s="1">
        <v>4500803937</v>
      </c>
      <c r="U226" s="54" t="str">
        <f>F226 &amp; " " &amp; " " &amp; B226 &amp; " - " &amp; I226 &amp; " - " &amp; "N°" &amp; H226 &amp; " - " &amp; Tabela1[[#This Row],[Coluna1]]</f>
        <v xml:space="preserve">LOJAS NOVAS  1461 - ALVO - K [proc ener] - N°5440 - </v>
      </c>
      <c r="V226" s="85">
        <v>1075149</v>
      </c>
      <c r="X226" s="1" t="str">
        <f t="shared" si="11"/>
        <v>ABERTO</v>
      </c>
      <c r="Y226" s="48" t="s">
        <v>4159</v>
      </c>
      <c r="Z226" s="51" t="s">
        <v>4159</v>
      </c>
      <c r="AA226" s="51" t="str">
        <f>IF(Tabela1[[#This Row],[CHAMADO]]="ABERTO",Tabela1[[#This Row],[procx status]],"")</f>
        <v>Closed</v>
      </c>
      <c r="AC226" s="49">
        <v>45685</v>
      </c>
      <c r="AD226" s="55">
        <v>5105856789</v>
      </c>
      <c r="AE226" s="1" t="str">
        <f>IF(Tabela1[[#This Row],[Status Result1]]="Aguardando autorização pgto", "sim","")</f>
        <v/>
      </c>
      <c r="AF2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6" s="12">
        <v>45678</v>
      </c>
      <c r="AI226" s="12" t="s">
        <v>4205</v>
      </c>
      <c r="AJ226" s="53" t="s">
        <v>4205</v>
      </c>
      <c r="AK226" s="12" t="str">
        <f>IF(Tabela1[[#This Row],[procx ticket]]="",Tabela1[[#This Row],[Data criação ticket]],Tabela1[[#This Row],[procx ticket]])</f>
        <v>2025-01-27</v>
      </c>
      <c r="AL226" s="53">
        <v>45653</v>
      </c>
      <c r="AM2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" s="62"/>
      <c r="AP226" s="62"/>
      <c r="AQ2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14616036824015HENRIQUELOJAS NOVASAlvo K - UtilitiesALVO - K [proc ener]</v>
      </c>
      <c r="AR226" s="62" t="e">
        <v>#N/A</v>
      </c>
    </row>
    <row r="227" spans="1:44" ht="14.5" hidden="1" customHeight="1">
      <c r="A227" s="1">
        <f t="shared" si="12"/>
        <v>1000</v>
      </c>
      <c r="B227" s="1">
        <v>1372</v>
      </c>
      <c r="C227" s="1" t="s">
        <v>31</v>
      </c>
      <c r="D227" s="1" t="s">
        <v>32</v>
      </c>
      <c r="E227" s="1" t="s">
        <v>55</v>
      </c>
      <c r="F227" s="1" t="s">
        <v>23</v>
      </c>
      <c r="G227" s="93" t="s">
        <v>4194</v>
      </c>
      <c r="H227" s="1">
        <v>5447</v>
      </c>
      <c r="I227" s="1" t="s">
        <v>4257</v>
      </c>
      <c r="L227" s="51">
        <v>70259</v>
      </c>
      <c r="M227" s="1">
        <v>603125</v>
      </c>
      <c r="N227" s="1">
        <v>10020217</v>
      </c>
      <c r="P227" s="47">
        <v>10350</v>
      </c>
      <c r="R227" s="47">
        <f>IF(Tabela1[[#This Row],[VALOR A PAGAR]]&gt;1,Tabela1[[#This Row],[VALOR A PAGAR]],Tabela1[[#This Row],[VALOR RC]])</f>
        <v>10350</v>
      </c>
      <c r="S2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" s="1">
        <v>4500803822</v>
      </c>
      <c r="U227" s="54" t="str">
        <f>F227 &amp; " " &amp; " " &amp; B227 &amp; " - " &amp; I227 &amp; " - " &amp; "N°" &amp; H227 &amp; " - " &amp; Tabela1[[#This Row],[Coluna1]]</f>
        <v xml:space="preserve">LOJAS NOVAS  1372 - ALVO-K PADRAO ENERGIA - N°5447 - </v>
      </c>
      <c r="V227" s="85">
        <v>1074886</v>
      </c>
      <c r="X227" s="1" t="str">
        <f t="shared" si="11"/>
        <v>ABERTO</v>
      </c>
      <c r="Y227" s="48" t="s">
        <v>4159</v>
      </c>
      <c r="Z227" s="51" t="s">
        <v>4159</v>
      </c>
      <c r="AA227" s="51" t="str">
        <f>IF(Tabela1[[#This Row],[CHAMADO]]="ABERTO",Tabela1[[#This Row],[procx status]],"")</f>
        <v>Closed</v>
      </c>
      <c r="AC227" s="49">
        <v>45685</v>
      </c>
      <c r="AD227" s="55">
        <v>5105856922</v>
      </c>
      <c r="AE227" s="1" t="str">
        <f>IF(Tabela1[[#This Row],[Status Result1]]="Aguardando autorização pgto", "sim","")</f>
        <v/>
      </c>
      <c r="AF2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7" s="12">
        <v>45678</v>
      </c>
      <c r="AI227" s="12" t="s">
        <v>4205</v>
      </c>
      <c r="AJ227" s="53" t="s">
        <v>4205</v>
      </c>
      <c r="AK227" s="12" t="str">
        <f>IF(Tabela1[[#This Row],[procx ticket]]="",Tabela1[[#This Row],[Data criação ticket]],Tabela1[[#This Row],[procx ticket]])</f>
        <v>2025-01-27</v>
      </c>
      <c r="AL227" s="53">
        <v>45653</v>
      </c>
      <c r="AM2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" s="62"/>
      <c r="AP227" s="62"/>
      <c r="AQ2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137260312510350JORDANALOJAS NOVASAlvo K - UtilitiesALVO-K PADRAO ENERGIA</v>
      </c>
      <c r="AR227" s="62" t="e">
        <v>#N/A</v>
      </c>
    </row>
    <row r="228" spans="1:44" ht="14.5" hidden="1" customHeight="1">
      <c r="A228" s="1">
        <f t="shared" si="12"/>
        <v>1000</v>
      </c>
      <c r="B228" s="1">
        <v>1432</v>
      </c>
      <c r="C228" s="1" t="s">
        <v>33</v>
      </c>
      <c r="D228" s="1" t="s">
        <v>34</v>
      </c>
      <c r="E228" s="1" t="s">
        <v>55</v>
      </c>
      <c r="F228" s="1" t="s">
        <v>23</v>
      </c>
      <c r="G228" s="93" t="s">
        <v>4194</v>
      </c>
      <c r="H228" s="1">
        <v>5444</v>
      </c>
      <c r="I228" s="1" t="s">
        <v>4257</v>
      </c>
      <c r="L228" s="51">
        <v>70259</v>
      </c>
      <c r="M228" s="1">
        <v>603254</v>
      </c>
      <c r="N228" s="1">
        <v>10020230</v>
      </c>
      <c r="P228" s="47">
        <v>12500</v>
      </c>
      <c r="R228" s="47">
        <f>IF(Tabela1[[#This Row],[VALOR A PAGAR]]&gt;1,Tabela1[[#This Row],[VALOR A PAGAR]],Tabela1[[#This Row],[VALOR RC]])</f>
        <v>12500</v>
      </c>
      <c r="S2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" s="1">
        <v>4500803827</v>
      </c>
      <c r="U228" s="54" t="str">
        <f>F228 &amp; " " &amp; " " &amp; B228 &amp; " - " &amp; I228 &amp; " - " &amp; "N°" &amp; H228 &amp; " - " &amp; Tabela1[[#This Row],[Coluna1]]</f>
        <v xml:space="preserve">LOJAS NOVAS  1432 - ALVO-K PADRAO ENERGIA - N°5444 - </v>
      </c>
      <c r="V228" s="85">
        <v>1074921</v>
      </c>
      <c r="X228" s="1" t="str">
        <f t="shared" si="11"/>
        <v>ABERTO</v>
      </c>
      <c r="Y228" s="48" t="s">
        <v>4159</v>
      </c>
      <c r="Z228" s="51" t="s">
        <v>4159</v>
      </c>
      <c r="AA228" s="51" t="str">
        <f>IF(Tabela1[[#This Row],[CHAMADO]]="ABERTO",Tabela1[[#This Row],[procx status]],"")</f>
        <v>Closed</v>
      </c>
      <c r="AC228" s="49">
        <v>45685</v>
      </c>
      <c r="AD228" s="55">
        <v>5105856751</v>
      </c>
      <c r="AE228" s="1" t="str">
        <f>IF(Tabela1[[#This Row],[Status Result1]]="Aguardando autorização pgto", "sim","")</f>
        <v/>
      </c>
      <c r="AF2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8" s="12">
        <v>45678</v>
      </c>
      <c r="AI228" s="12" t="s">
        <v>4205</v>
      </c>
      <c r="AJ228" s="53" t="s">
        <v>4205</v>
      </c>
      <c r="AK228" s="12" t="str">
        <f>IF(Tabela1[[#This Row],[procx ticket]]="",Tabela1[[#This Row],[Data criação ticket]],Tabela1[[#This Row],[procx ticket]])</f>
        <v>2025-01-27</v>
      </c>
      <c r="AL228" s="53">
        <v>45653</v>
      </c>
      <c r="AM2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" s="62"/>
      <c r="AP228" s="62"/>
      <c r="AQ2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143260325412500JORDANALOJAS NOVASAlvo K - UtilitiesALVO-K PADRAO ENERGIA</v>
      </c>
      <c r="AR228" s="62" t="e">
        <v>#N/A</v>
      </c>
    </row>
    <row r="229" spans="1:44" ht="14.5" hidden="1">
      <c r="A229" s="1">
        <f t="shared" si="12"/>
        <v>1000</v>
      </c>
      <c r="B229" s="1">
        <v>1440</v>
      </c>
      <c r="C229" s="1" t="s">
        <v>35</v>
      </c>
      <c r="D229" s="1" t="s">
        <v>187</v>
      </c>
      <c r="E229" s="1" t="s">
        <v>30</v>
      </c>
      <c r="F229" s="1" t="s">
        <v>23</v>
      </c>
      <c r="G229" s="93" t="s">
        <v>4194</v>
      </c>
      <c r="H229" s="1">
        <v>5438</v>
      </c>
      <c r="I229" s="1" t="s">
        <v>4257</v>
      </c>
      <c r="L229" s="51">
        <v>70259</v>
      </c>
      <c r="M229" s="1">
        <v>602883</v>
      </c>
      <c r="N229" s="1">
        <v>10020234</v>
      </c>
      <c r="P229" s="47">
        <v>12500</v>
      </c>
      <c r="R229" s="47">
        <f>IF(Tabela1[[#This Row],[VALOR A PAGAR]]&gt;1,Tabela1[[#This Row],[VALOR A PAGAR]],Tabela1[[#This Row],[VALOR RC]])</f>
        <v>12500</v>
      </c>
      <c r="S2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" s="1">
        <v>4500803836</v>
      </c>
      <c r="U229" s="54" t="str">
        <f>F229 &amp; " " &amp; " " &amp; B229 &amp; " - " &amp; I229 &amp; " - " &amp; "N°" &amp; H229 &amp; " - " &amp; Tabela1[[#This Row],[Coluna1]]</f>
        <v xml:space="preserve">LOJAS NOVAS  1440 - ALVO-K PADRAO ENERGIA - N°5438 - </v>
      </c>
      <c r="V229" s="85">
        <v>1074964</v>
      </c>
      <c r="X229" s="1" t="str">
        <f t="shared" si="11"/>
        <v>ABERTO</v>
      </c>
      <c r="Y229" s="48" t="s">
        <v>4159</v>
      </c>
      <c r="Z229" s="51" t="s">
        <v>4159</v>
      </c>
      <c r="AA229" s="51" t="str">
        <f>IF(Tabela1[[#This Row],[CHAMADO]]="ABERTO",Tabela1[[#This Row],[procx status]],"")</f>
        <v>Closed</v>
      </c>
      <c r="AC229" s="49">
        <v>45685</v>
      </c>
      <c r="AD229" s="55">
        <v>5105856776</v>
      </c>
      <c r="AE229" s="1" t="str">
        <f>IF(Tabela1[[#This Row],[Status Result1]]="Aguardando autorização pgto", "sim","")</f>
        <v/>
      </c>
      <c r="AF2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29" s="12">
        <v>45678</v>
      </c>
      <c r="AI229" s="12" t="s">
        <v>4205</v>
      </c>
      <c r="AJ229" s="53" t="s">
        <v>4205</v>
      </c>
      <c r="AK229" s="12" t="str">
        <f>IF(Tabela1[[#This Row],[procx ticket]]="",Tabela1[[#This Row],[Data criação ticket]],Tabela1[[#This Row],[procx ticket]])</f>
        <v>2025-01-27</v>
      </c>
      <c r="AL229" s="53">
        <v>45653</v>
      </c>
      <c r="AM2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2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" s="62"/>
      <c r="AP229" s="62"/>
      <c r="AQ2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144060288312500ANDRELOJAS NOVASAlvo K - UtilitiesALVO-K PADRAO ENERGIA</v>
      </c>
      <c r="AR229" s="62" t="e">
        <v>#N/A</v>
      </c>
    </row>
    <row r="230" spans="1:44" ht="14.5" hidden="1">
      <c r="A230" s="1">
        <f t="shared" si="12"/>
        <v>1000</v>
      </c>
      <c r="B230" s="1">
        <v>1461</v>
      </c>
      <c r="C230" s="1" t="s">
        <v>38</v>
      </c>
      <c r="D230" s="1" t="s">
        <v>185</v>
      </c>
      <c r="E230" s="1" t="s">
        <v>76</v>
      </c>
      <c r="F230" s="1" t="s">
        <v>23</v>
      </c>
      <c r="G230" s="93" t="s">
        <v>4194</v>
      </c>
      <c r="H230" s="1">
        <v>5441</v>
      </c>
      <c r="I230" s="1" t="s">
        <v>4257</v>
      </c>
      <c r="L230" s="51">
        <v>70259</v>
      </c>
      <c r="M230" s="1">
        <v>603682</v>
      </c>
      <c r="N230" s="1">
        <v>10020241</v>
      </c>
      <c r="P230" s="47">
        <v>12500</v>
      </c>
      <c r="R230" s="47">
        <f>IF(Tabela1[[#This Row],[VALOR A PAGAR]]&gt;1,Tabela1[[#This Row],[VALOR A PAGAR]],Tabela1[[#This Row],[VALOR RC]])</f>
        <v>12500</v>
      </c>
      <c r="S2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" s="1">
        <v>4500803938</v>
      </c>
      <c r="U230" s="54" t="str">
        <f>F230 &amp; " " &amp; " " &amp; B230 &amp; " - " &amp; I230 &amp; " - " &amp; "N°" &amp; H230 &amp; " - " &amp; Tabela1[[#This Row],[Coluna1]]</f>
        <v xml:space="preserve">LOJAS NOVAS  1461 - ALVO-K PADRAO ENERGIA - N°5441 - </v>
      </c>
      <c r="V230" s="85">
        <v>1075156</v>
      </c>
      <c r="X230" s="1" t="str">
        <f t="shared" si="11"/>
        <v>ABERTO</v>
      </c>
      <c r="Y230" s="48" t="s">
        <v>4159</v>
      </c>
      <c r="Z230" s="51" t="s">
        <v>4159</v>
      </c>
      <c r="AA230" s="51" t="str">
        <f>IF(Tabela1[[#This Row],[CHAMADO]]="ABERTO",Tabela1[[#This Row],[procx status]],"")</f>
        <v>Closed</v>
      </c>
      <c r="AC230" s="49">
        <v>45685</v>
      </c>
      <c r="AD230" s="55">
        <v>5105856791</v>
      </c>
      <c r="AE230" s="1" t="str">
        <f>IF(Tabela1[[#This Row],[Status Result1]]="Aguardando autorização pgto", "sim","")</f>
        <v/>
      </c>
      <c r="AF2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2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230" s="12">
        <v>45678</v>
      </c>
      <c r="AI230" s="12" t="s">
        <v>4205</v>
      </c>
      <c r="AJ230" s="53" t="s">
        <v>4205</v>
      </c>
      <c r="AK230" s="12" t="str">
        <f>IF(Tabela1[[#This Row],[procx ticket]]="",Tabela1[[#This Row],[Data criação ticket]],Tabela1[[#This Row],[procx ticket]])</f>
        <v>2025-01-27</v>
      </c>
      <c r="AL230" s="53">
        <v>45653</v>
      </c>
      <c r="AM2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23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" s="62"/>
      <c r="AP230" s="62"/>
      <c r="AQ2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146160368212500HENRIQUELOJAS NOVASAlvo K - UtilitiesALVO-K PADRAO ENERGIA</v>
      </c>
      <c r="AR230" s="62" t="e">
        <v>#N/A</v>
      </c>
    </row>
    <row r="231" spans="1:44" ht="17.149999999999999" hidden="1" customHeight="1">
      <c r="A231" s="55">
        <v>1000</v>
      </c>
      <c r="B231" s="55" t="s">
        <v>4156</v>
      </c>
      <c r="C231" s="55" t="s">
        <v>4173</v>
      </c>
      <c r="D231" s="1" t="s">
        <v>4166</v>
      </c>
      <c r="E231" s="55" t="s">
        <v>30</v>
      </c>
      <c r="F231" s="55" t="s">
        <v>4157</v>
      </c>
      <c r="G231" s="55" t="s">
        <v>4936</v>
      </c>
      <c r="H231" s="55">
        <v>53</v>
      </c>
      <c r="I231" s="55" t="s">
        <v>5435</v>
      </c>
      <c r="J231" s="55"/>
      <c r="K231" s="55"/>
      <c r="L231" s="55">
        <v>100245</v>
      </c>
      <c r="M231" s="55">
        <v>604946</v>
      </c>
      <c r="N231" s="58">
        <v>10020329</v>
      </c>
      <c r="O231" s="58"/>
      <c r="P231" s="57">
        <v>14500</v>
      </c>
      <c r="Q231" s="57">
        <v>5800</v>
      </c>
      <c r="R231" s="156">
        <f>IF(Tabela1[[#This Row],[VALOR A PAGAR]]&gt;1,Tabela1[[#This Row],[VALOR A PAGAR]],Tabela1[[#This Row],[VALOR RC]])</f>
        <v>5800</v>
      </c>
      <c r="S2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1" s="58">
        <v>4500805113</v>
      </c>
      <c r="U231" s="54" t="str">
        <f>F231 &amp; " " &amp; " " &amp; B231 &amp; " - " &amp; I231 &amp; " - " &amp; "N°" &amp; H231 &amp; " - " &amp; Tabela1[[#This Row],[Coluna1]]</f>
        <v xml:space="preserve">LAUDO DE RISCO CD  CD CE - M C METAL CALC - N°53 - </v>
      </c>
      <c r="V231" s="85">
        <v>1166259</v>
      </c>
      <c r="W231" s="55"/>
      <c r="X231" s="1" t="str">
        <f t="shared" si="11"/>
        <v>ABERTO</v>
      </c>
      <c r="Y231" s="55" t="s">
        <v>4159</v>
      </c>
      <c r="Z231" s="51" t="s">
        <v>4159</v>
      </c>
      <c r="AA231" s="51" t="str">
        <f>IF(Tabela1[[#This Row],[CHAMADO]]="ABERTO",Tabela1[[#This Row],[procx status]],"")</f>
        <v>Closed</v>
      </c>
      <c r="AB231" s="55" t="s">
        <v>4173</v>
      </c>
      <c r="AC231" s="59">
        <v>45709</v>
      </c>
      <c r="AD231" s="55">
        <v>5105871087</v>
      </c>
      <c r="AE231" s="55" t="str">
        <f>IF(Tabela1[[#This Row],[Status Result1]]="Aguardando autorização pgto", "sim","")</f>
        <v/>
      </c>
      <c r="AF231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21/02/2025</v>
      </c>
      <c r="AG2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21/02/2025</v>
      </c>
      <c r="AH231" s="59">
        <v>45698</v>
      </c>
      <c r="AI231" s="59">
        <v>45698</v>
      </c>
      <c r="AJ231" s="53">
        <v>45698</v>
      </c>
      <c r="AK231" s="12">
        <f>IF(Tabela1[[#This Row],[procx ticket]]="",Tabela1[[#This Row],[Data criação ticket]],Tabela1[[#This Row],[procx ticket]])</f>
        <v>45698</v>
      </c>
      <c r="AL231" s="60">
        <v>45679</v>
      </c>
      <c r="AM2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1" s="62"/>
      <c r="AP231" s="62"/>
      <c r="AQ2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CE60494614500ANDRELAUDO DE RISCO CDANALISE ESTRUTURALM C METAL CALC</v>
      </c>
      <c r="AR231" s="62" t="e">
        <v>#N/A</v>
      </c>
    </row>
    <row r="232" spans="1:44" ht="17.149999999999999" hidden="1" customHeight="1">
      <c r="A232" s="1">
        <f>IF(B232&lt;7000,1000,2000)</f>
        <v>1000</v>
      </c>
      <c r="B232" s="1">
        <v>694</v>
      </c>
      <c r="C232" s="1" t="str">
        <f>_xlfn.XLOOKUP(Tabela1[[#This Row],[FILIAL]],'CNPJ BASE jan25'!A:A,'CNPJ BASE jan25'!B:B)</f>
        <v>PET03-Araripina-PE#</v>
      </c>
      <c r="D232" s="1" t="str">
        <f>_xlfn.XLOOKUP(Tabela1[[#This Row],[FILIAL]],'CNPJ BASE jan25'!A:A,'CNPJ BASE jan25'!C:C)</f>
        <v>06.626.253/0694-37</v>
      </c>
      <c r="E232" s="1" t="s">
        <v>30</v>
      </c>
      <c r="F232" s="1" t="s">
        <v>47</v>
      </c>
      <c r="G232" s="1" t="s">
        <v>4936</v>
      </c>
      <c r="H232" s="1">
        <v>1229</v>
      </c>
      <c r="I232" s="1" t="s">
        <v>4937</v>
      </c>
      <c r="M232" s="1">
        <v>605750</v>
      </c>
      <c r="N232" s="1">
        <v>10021054</v>
      </c>
      <c r="O232" s="1" t="s">
        <v>4163</v>
      </c>
      <c r="P232" s="47">
        <v>18500</v>
      </c>
      <c r="R232" s="47">
        <f>IF(Tabela1[[#This Row],[VALOR A PAGAR]]&gt;1,Tabela1[[#This Row],[VALOR A PAGAR]],Tabela1[[#This Row],[VALOR RC]])</f>
        <v>18500</v>
      </c>
      <c r="S2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2" s="1">
        <v>4500855217</v>
      </c>
      <c r="U232" s="54" t="str">
        <f>F232 &amp; " " &amp; " " &amp; B232 &amp; " - " &amp; I232 &amp; " - " &amp; "N°" &amp; H232 &amp; " - " &amp; Tabela1[[#This Row],[Coluna1]]</f>
        <v xml:space="preserve">LAUDO DE RISCO  694 - ENGENHEIROS SANGUINETTI - N°1229 - </v>
      </c>
      <c r="V232" s="85">
        <v>1537742</v>
      </c>
      <c r="W232" s="89" t="s">
        <v>4938</v>
      </c>
      <c r="X232" s="1" t="str">
        <f t="shared" si="11"/>
        <v>ABERTO</v>
      </c>
      <c r="Y232" s="48" t="s">
        <v>75</v>
      </c>
      <c r="Z232" s="51" t="s">
        <v>75</v>
      </c>
      <c r="AA232" s="1" t="str">
        <f>IF(Tabela1[[#This Row],[CHAMADO]]="ABERTO",Tabela1[[#This Row],[procx status]],"")</f>
        <v/>
      </c>
      <c r="AC232" s="49">
        <v>45768</v>
      </c>
      <c r="AD232" s="55">
        <v>5105909758</v>
      </c>
      <c r="AE232" s="1" t="str">
        <f>IF(Tabela1[[#This Row],[Status Result1]]="Aguardando autorização pgto", "sim","")</f>
        <v/>
      </c>
      <c r="AF2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2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232" s="12">
        <v>45748</v>
      </c>
      <c r="AI232" s="1" t="s">
        <v>4184</v>
      </c>
      <c r="AJ232" s="53" t="s">
        <v>4184</v>
      </c>
      <c r="AK232" s="12" t="str">
        <f>IF(Tabela1[[#This Row],[procx ticket]]="",Tabela1[[#This Row],[Data criação ticket]],Tabela1[[#This Row],[procx ticket]])</f>
        <v>2025-04-10</v>
      </c>
      <c r="AL232" s="60">
        <v>45748</v>
      </c>
      <c r="AM2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10/04/2025</v>
      </c>
      <c r="AN23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2" s="62"/>
      <c r="AP232" s="62"/>
      <c r="AQ2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69460575018500ANDRELAUDO DE RISCOANALISE ESTRUTURALENGENHEIROS SANGUINETTI</v>
      </c>
      <c r="AR232" s="62" t="e">
        <v>#N/A</v>
      </c>
    </row>
    <row r="233" spans="1:44" ht="14.5" hidden="1">
      <c r="A233" s="1">
        <v>1000</v>
      </c>
      <c r="B233" s="1" t="s">
        <v>4156</v>
      </c>
      <c r="D233" s="1" t="s">
        <v>4166</v>
      </c>
      <c r="E233" s="1" t="s">
        <v>30</v>
      </c>
      <c r="F233" s="1" t="s">
        <v>4157</v>
      </c>
      <c r="G233" s="1" t="s">
        <v>4936</v>
      </c>
      <c r="H233" s="1">
        <v>52</v>
      </c>
      <c r="I233" s="1" t="s">
        <v>5435</v>
      </c>
      <c r="L233" s="1">
        <v>100245</v>
      </c>
      <c r="M233" s="1">
        <v>604946</v>
      </c>
      <c r="N233" s="1">
        <v>10020329</v>
      </c>
      <c r="P233" s="47">
        <v>14500</v>
      </c>
      <c r="Q233" s="47">
        <v>8700</v>
      </c>
      <c r="R233" s="155">
        <f>IF(Tabela1[[#This Row],[VALOR A PAGAR]]&gt;1,Tabela1[[#This Row],[VALOR A PAGAR]],Tabela1[[#This Row],[VALOR RC]])</f>
        <v>8700</v>
      </c>
      <c r="S2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3" s="1">
        <v>4500805113</v>
      </c>
      <c r="U233" s="54" t="str">
        <f>F233 &amp; " " &amp; " " &amp; B233 &amp; " - " &amp; I233 &amp; " - " &amp; "N°" &amp; H233 &amp; " - " &amp; Tabela1[[#This Row],[Coluna1]]</f>
        <v xml:space="preserve">LAUDO DE RISCO CD  CD CE - M C METAL CALC - N°52 - </v>
      </c>
      <c r="V233" s="85">
        <v>1085744</v>
      </c>
      <c r="X233" s="1" t="str">
        <f t="shared" si="11"/>
        <v>ABERTO</v>
      </c>
      <c r="Y233" s="48" t="s">
        <v>4159</v>
      </c>
      <c r="Z233" s="51" t="s">
        <v>4159</v>
      </c>
      <c r="AA233" s="51" t="str">
        <f>IF(Tabela1[[#This Row],[CHAMADO]]="ABERTO",Tabela1[[#This Row],[procx status]],"")</f>
        <v>Closed</v>
      </c>
      <c r="AC233" s="49">
        <v>45688</v>
      </c>
      <c r="AD233" s="55" t="s">
        <v>5436</v>
      </c>
      <c r="AE233" s="1" t="str">
        <f>IF(Tabela1[[#This Row],[Status Result1]]="Aguardando autorização pgto", "sim","")</f>
        <v/>
      </c>
      <c r="AF2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2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233" s="12">
        <v>45684</v>
      </c>
      <c r="AI233" s="12" t="s">
        <v>4258</v>
      </c>
      <c r="AJ233" s="53" t="s">
        <v>4258</v>
      </c>
      <c r="AK233" s="12" t="str">
        <f>IF(Tabela1[[#This Row],[procx ticket]]="",Tabela1[[#This Row],[Data criação ticket]],Tabela1[[#This Row],[procx ticket]])</f>
        <v>2025-01-28</v>
      </c>
      <c r="AL233" s="53">
        <v>45679</v>
      </c>
      <c r="AM2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28/01/2025</v>
      </c>
      <c r="AN2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3" s="62"/>
      <c r="AP233" s="62"/>
      <c r="AQ2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CE60494614500ANDRELAUDO DE RISCO CDANALISE ESTRUTURALM C METAL CALC</v>
      </c>
      <c r="AR233" s="62" t="e">
        <v>#N/A</v>
      </c>
    </row>
    <row r="234" spans="1:44" ht="14.5" hidden="1">
      <c r="A234" s="1">
        <f t="shared" ref="A234:A253" si="13">IF(B234&lt;7000,1000,2000)</f>
        <v>2000</v>
      </c>
      <c r="B234" s="1" t="s">
        <v>4189</v>
      </c>
      <c r="D234" s="1" t="s">
        <v>4190</v>
      </c>
      <c r="E234" s="1" t="s">
        <v>30</v>
      </c>
      <c r="F234" s="1" t="s">
        <v>4167</v>
      </c>
      <c r="G234" s="1" t="s">
        <v>4162</v>
      </c>
      <c r="I234" s="1" t="s">
        <v>4853</v>
      </c>
      <c r="M234" s="1">
        <v>606050</v>
      </c>
      <c r="N234" s="1">
        <v>10023792</v>
      </c>
      <c r="P234" s="47">
        <v>9200</v>
      </c>
      <c r="R234" s="47">
        <f>IF(Tabela1[[#This Row],[VALOR A PAGAR]]&gt;1,Tabela1[[#This Row],[VALOR A PAGAR]],Tabela1[[#This Row],[VALOR RC]])</f>
        <v>9200</v>
      </c>
      <c r="S2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4" s="1">
        <v>4500992473</v>
      </c>
      <c r="U234" s="54" t="str">
        <f>F234 &amp; " " &amp; " " &amp; B234 &amp; " - " &amp; I234 &amp; " - " &amp; "N°" &amp; H234 &amp; " - " &amp; Tabela1[[#This Row],[Coluna1]]</f>
        <v xml:space="preserve">MISSOES HIGIENICAS  CD GO - DUFRIO - N° - </v>
      </c>
      <c r="X234" s="1" t="str">
        <f t="shared" si="11"/>
        <v>PENDENTE</v>
      </c>
      <c r="Y234" s="48"/>
      <c r="Z234" s="51"/>
      <c r="AA234" s="1" t="str">
        <f>IF(Tabela1[[#This Row],[CHAMADO]]="ABERTO",Tabela1[[#This Row],[procx status]],"")</f>
        <v/>
      </c>
      <c r="AE234" s="1" t="str">
        <f>IF(Tabela1[[#This Row],[Status Result1]]="Aguardando autorização pgto", "sim","")</f>
        <v/>
      </c>
      <c r="AF2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34" s="116"/>
      <c r="AJ234" s="117"/>
      <c r="AK234" s="116">
        <f>IF(Tabela1[[#This Row],[procx ticket]]="",Tabela1[[#This Row],[Data criação ticket]],Tabela1[[#This Row],[procx ticket]])</f>
        <v>0</v>
      </c>
      <c r="AL234" s="116"/>
      <c r="AM2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4" s="62"/>
      <c r="AP234" s="62"/>
      <c r="AQ2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GO6060509200ANDREMISSOES HIGIENICASAr Condicionado - ACDUFRIO</v>
      </c>
      <c r="AR234" s="62" t="e">
        <v>#N/A</v>
      </c>
    </row>
    <row r="235" spans="1:44" ht="17.149999999999999" hidden="1" customHeight="1">
      <c r="A235" s="1">
        <f t="shared" si="13"/>
        <v>1000</v>
      </c>
      <c r="B235" s="1">
        <v>320</v>
      </c>
      <c r="C235" s="1" t="s">
        <v>4161</v>
      </c>
      <c r="D235" s="1" t="s">
        <v>875</v>
      </c>
      <c r="E235" s="1" t="s">
        <v>4025</v>
      </c>
      <c r="F235" s="1" t="s">
        <v>23</v>
      </c>
      <c r="G235" s="1" t="s">
        <v>4162</v>
      </c>
      <c r="H235" s="1">
        <v>103872</v>
      </c>
      <c r="I235" s="1" t="s">
        <v>4786</v>
      </c>
      <c r="M235" s="1">
        <v>605973</v>
      </c>
      <c r="N235" s="1">
        <v>10023930</v>
      </c>
      <c r="O235" s="1" t="s">
        <v>4163</v>
      </c>
      <c r="P235" s="47" t="s">
        <v>173</v>
      </c>
      <c r="Q235" s="47">
        <v>3848.24</v>
      </c>
      <c r="R235" s="47">
        <f>IF(Tabela1[[#This Row],[VALOR A PAGAR]]&gt;1,Tabela1[[#This Row],[VALOR A PAGAR]],Tabela1[[#This Row],[VALOR RC]])</f>
        <v>3848.24</v>
      </c>
      <c r="S2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5" s="1">
        <v>4501007484</v>
      </c>
      <c r="U235" s="54" t="str">
        <f>F235 &amp; " " &amp; " " &amp; B235 &amp; " - " &amp; I235 &amp; " - " &amp; "N°" &amp; H235 &amp; " - " &amp; Tabela1[[#This Row],[Coluna1]]</f>
        <v xml:space="preserve">LOJAS NOVAS  320 - DENTECK - N°103872 - </v>
      </c>
      <c r="V235" s="85">
        <v>3302259</v>
      </c>
      <c r="W235" s="89" t="s">
        <v>4176</v>
      </c>
      <c r="X235" s="1" t="str">
        <f t="shared" si="11"/>
        <v>ABERTO</v>
      </c>
      <c r="Y235" s="48"/>
      <c r="Z235" s="51"/>
      <c r="AA235" s="1">
        <f>IF(Tabela1[[#This Row],[CHAMADO]]="ABERTO",Tabela1[[#This Row],[procx status]],"")</f>
        <v>0</v>
      </c>
      <c r="AC235" s="49">
        <v>46013</v>
      </c>
      <c r="AD235" s="55">
        <v>5106082446</v>
      </c>
      <c r="AE235" s="1" t="s">
        <v>4177</v>
      </c>
      <c r="AF2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2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235" s="116"/>
      <c r="AJ235" s="117"/>
      <c r="AK235" s="116">
        <f>IF(Tabela1[[#This Row],[procx ticket]]="",Tabela1[[#This Row],[Data criação ticket]],Tabela1[[#This Row],[procx ticket]])</f>
        <v>0</v>
      </c>
      <c r="AL235" s="116"/>
      <c r="AM235" s="53">
        <v>46002</v>
      </c>
      <c r="AN2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5" s="62"/>
      <c r="AP235" s="62"/>
      <c r="AQ2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320605973A DEFINIRADRIANOLOJAS NOVASAr Condicionado - ACDENTECK</v>
      </c>
      <c r="AR235" s="62" t="e">
        <v>#N/A</v>
      </c>
    </row>
    <row r="236" spans="1:44" ht="14.5" hidden="1">
      <c r="A236" s="1">
        <f t="shared" si="13"/>
        <v>1000</v>
      </c>
      <c r="B236" s="1">
        <v>1516</v>
      </c>
      <c r="C236" s="1" t="s">
        <v>4164</v>
      </c>
      <c r="D236" s="1" t="s">
        <v>5999</v>
      </c>
      <c r="E236" s="1" t="s">
        <v>4025</v>
      </c>
      <c r="F236" s="1" t="s">
        <v>23</v>
      </c>
      <c r="G236" s="1" t="s">
        <v>4162</v>
      </c>
      <c r="H236" s="1">
        <v>187777</v>
      </c>
      <c r="I236" s="1" t="s">
        <v>4786</v>
      </c>
      <c r="M236" s="1">
        <v>605906</v>
      </c>
      <c r="P236" s="47">
        <v>2382.86</v>
      </c>
      <c r="R236" s="47">
        <f>IF(Tabela1[[#This Row],[VALOR A PAGAR]]&gt;1,Tabela1[[#This Row],[VALOR A PAGAR]],Tabela1[[#This Row],[VALOR RC]])</f>
        <v>2382.86</v>
      </c>
      <c r="S2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6" s="1">
        <v>4501009616</v>
      </c>
      <c r="U236" s="54" t="str">
        <f>F236 &amp; " " &amp; " " &amp; B236 &amp; " - " &amp; I236 &amp; " - " &amp; "N°" &amp; H236 &amp; " - " &amp; Tabela1[[#This Row],[Coluna1]]</f>
        <v>LOJAS NOVAS  1516 - DENTECK - N°187777 - VENC 09/03/2026</v>
      </c>
      <c r="V236" s="85">
        <v>3295387</v>
      </c>
      <c r="W236" s="89" t="s">
        <v>4176</v>
      </c>
      <c r="X236" s="1" t="str">
        <f t="shared" si="11"/>
        <v>ABERTO</v>
      </c>
      <c r="Y236" s="48"/>
      <c r="Z236" s="51"/>
      <c r="AA236" s="1">
        <f>IF(Tabela1[[#This Row],[CHAMADO]]="ABERTO",Tabela1[[#This Row],[procx status]],"")</f>
        <v>0</v>
      </c>
      <c r="AC236" s="49">
        <v>46090</v>
      </c>
      <c r="AD236" s="55">
        <v>5106082423</v>
      </c>
      <c r="AE236" s="1" t="s">
        <v>4177</v>
      </c>
      <c r="AF2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09/03/2026</v>
      </c>
      <c r="AG2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09/03/2026</v>
      </c>
      <c r="AH236" s="116"/>
      <c r="AJ236" s="117"/>
      <c r="AK236" s="116">
        <f>IF(Tabela1[[#This Row],[procx ticket]]="",Tabela1[[#This Row],[Data criação ticket]],Tabela1[[#This Row],[procx ticket]])</f>
        <v>0</v>
      </c>
      <c r="AL236" s="116"/>
      <c r="AM236" s="53">
        <v>46001</v>
      </c>
      <c r="AN2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6" s="62"/>
      <c r="AP236" s="62" t="s">
        <v>5983</v>
      </c>
      <c r="AQ2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15166059062382,86ADRIANOLOJAS NOVASAr Condicionado - ACDENTECK</v>
      </c>
      <c r="AR236" s="62" t="e">
        <v>#N/A</v>
      </c>
    </row>
    <row r="237" spans="1:44" ht="14.5" hidden="1">
      <c r="A237" s="1">
        <f t="shared" si="13"/>
        <v>1000</v>
      </c>
      <c r="B237" s="1">
        <v>1502</v>
      </c>
      <c r="C237" s="1" t="s">
        <v>4080</v>
      </c>
      <c r="D237" s="1" t="s">
        <v>4165</v>
      </c>
      <c r="E237" s="1" t="s">
        <v>76</v>
      </c>
      <c r="F237" s="1" t="s">
        <v>23</v>
      </c>
      <c r="G237" s="1" t="s">
        <v>4162</v>
      </c>
      <c r="H237" s="1">
        <v>184106</v>
      </c>
      <c r="I237" s="1" t="s">
        <v>4786</v>
      </c>
      <c r="M237" s="1">
        <v>605470</v>
      </c>
      <c r="P237" s="47">
        <v>1911</v>
      </c>
      <c r="R237" s="47">
        <f>IF(Tabela1[[#This Row],[VALOR A PAGAR]]&gt;1,Tabela1[[#This Row],[VALOR A PAGAR]],Tabela1[[#This Row],[VALOR RC]])</f>
        <v>1911</v>
      </c>
      <c r="S2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7" s="1">
        <v>4501001999</v>
      </c>
      <c r="U237" s="54" t="str">
        <f>F237 &amp; " " &amp; " " &amp; B237 &amp; " - " &amp; I237 &amp; " - " &amp; "N°" &amp; H237 &amp; " - " &amp; Tabela1[[#This Row],[Coluna1]]</f>
        <v>LOJAS NOVAS  1502 - DENTECK - N°184106 - VENC 19/02/2026</v>
      </c>
      <c r="V237" s="85">
        <v>3285103</v>
      </c>
      <c r="W237" s="89" t="s">
        <v>4176</v>
      </c>
      <c r="X237" s="1" t="str">
        <f t="shared" si="11"/>
        <v>ABERTO</v>
      </c>
      <c r="Y237" s="48"/>
      <c r="Z237" s="51"/>
      <c r="AA237" s="1">
        <f>IF(Tabela1[[#This Row],[CHAMADO]]="ABERTO",Tabela1[[#This Row],[procx status]],"")</f>
        <v>0</v>
      </c>
      <c r="AC237" s="49">
        <v>46072</v>
      </c>
      <c r="AD237" s="55">
        <v>5106082256</v>
      </c>
      <c r="AE237" s="1" t="s">
        <v>4177</v>
      </c>
      <c r="AF2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19/02/2026</v>
      </c>
      <c r="AG2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19/02/2026</v>
      </c>
      <c r="AH237" s="116"/>
      <c r="AJ237" s="117"/>
      <c r="AK237" s="116">
        <f>IF(Tabela1[[#This Row],[procx ticket]]="",Tabela1[[#This Row],[Data criação ticket]],Tabela1[[#This Row],[procx ticket]])</f>
        <v>0</v>
      </c>
      <c r="AL237" s="116"/>
      <c r="AM237" s="53">
        <v>46000</v>
      </c>
      <c r="AN2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7" s="62"/>
      <c r="AP237" s="62" t="s">
        <v>5975</v>
      </c>
      <c r="AQ2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15026054701911HENRIQUELOJAS NOVASAr Condicionado - ACDENTECK</v>
      </c>
      <c r="AR237" s="62" t="e">
        <v>#N/A</v>
      </c>
    </row>
    <row r="238" spans="1:44" ht="14.5" hidden="1">
      <c r="A238" s="1">
        <f t="shared" si="13"/>
        <v>1000</v>
      </c>
      <c r="B238" s="1">
        <v>320</v>
      </c>
      <c r="C238" s="1" t="s">
        <v>4161</v>
      </c>
      <c r="D238" s="1" t="s">
        <v>875</v>
      </c>
      <c r="E238" s="1" t="s">
        <v>4025</v>
      </c>
      <c r="F238" s="1" t="s">
        <v>23</v>
      </c>
      <c r="G238" s="1" t="s">
        <v>4162</v>
      </c>
      <c r="H238" s="1">
        <v>185246</v>
      </c>
      <c r="I238" s="1" t="s">
        <v>4786</v>
      </c>
      <c r="M238" s="1">
        <v>605973</v>
      </c>
      <c r="N238" s="1">
        <v>10023930</v>
      </c>
      <c r="O238" s="1" t="s">
        <v>4163</v>
      </c>
      <c r="P238" s="47" t="s">
        <v>173</v>
      </c>
      <c r="Q238" s="47">
        <v>44557.34</v>
      </c>
      <c r="R238" s="47">
        <f>IF(Tabela1[[#This Row],[VALOR A PAGAR]]&gt;1,Tabela1[[#This Row],[VALOR A PAGAR]],Tabela1[[#This Row],[VALOR RC]])</f>
        <v>44557.34</v>
      </c>
      <c r="S2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8" s="1">
        <v>4501007481</v>
      </c>
      <c r="U238" s="54" t="str">
        <f>F238 &amp; " " &amp; " " &amp; B238 &amp; " - " &amp; I238 &amp; " - " &amp; "N°" &amp; H238 &amp; " - " &amp; Tabela1[[#This Row],[Coluna1]]</f>
        <v xml:space="preserve">LOJAS NOVAS  320 - DENTECK - N°185246 - </v>
      </c>
      <c r="V238" s="85">
        <v>3302401</v>
      </c>
      <c r="W238" s="89" t="s">
        <v>4176</v>
      </c>
      <c r="X238" s="1" t="str">
        <f t="shared" si="11"/>
        <v>ABERTO</v>
      </c>
      <c r="Y238" s="48"/>
      <c r="Z238" s="51"/>
      <c r="AA238" s="1">
        <f>IF(Tabela1[[#This Row],[CHAMADO]]="ABERTO",Tabela1[[#This Row],[procx status]],"")</f>
        <v>0</v>
      </c>
      <c r="AC238" s="49">
        <v>46013</v>
      </c>
      <c r="AD238" s="55">
        <v>5106082558</v>
      </c>
      <c r="AE238" s="1" t="s">
        <v>4177</v>
      </c>
      <c r="AF2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2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238" s="116"/>
      <c r="AJ238" s="117"/>
      <c r="AK238" s="116">
        <f>IF(Tabela1[[#This Row],[procx ticket]]="",Tabela1[[#This Row],[Data criação ticket]],Tabela1[[#This Row],[procx ticket]])</f>
        <v>0</v>
      </c>
      <c r="AL238" s="116"/>
      <c r="AM238" s="53">
        <v>46002</v>
      </c>
      <c r="AN2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8" s="62"/>
      <c r="AP238" s="62"/>
      <c r="AQ2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320605973A DEFINIRADRIANOLOJAS NOVASAr Condicionado - ACDENTECK</v>
      </c>
      <c r="AR238" s="62" t="e">
        <v>#N/A</v>
      </c>
    </row>
    <row r="239" spans="1:44" ht="14.5" hidden="1">
      <c r="A239" s="1">
        <f t="shared" si="13"/>
        <v>1000</v>
      </c>
      <c r="B239" s="1">
        <v>1516</v>
      </c>
      <c r="C239" s="1" t="s">
        <v>4164</v>
      </c>
      <c r="D239" s="1" t="s">
        <v>5999</v>
      </c>
      <c r="E239" s="1" t="s">
        <v>4025</v>
      </c>
      <c r="F239" s="1" t="s">
        <v>23</v>
      </c>
      <c r="G239" s="1" t="s">
        <v>4162</v>
      </c>
      <c r="H239" s="1">
        <v>2353765</v>
      </c>
      <c r="I239" s="1" t="s">
        <v>4853</v>
      </c>
      <c r="M239" s="1">
        <v>605906</v>
      </c>
      <c r="N239" s="1">
        <v>10023937</v>
      </c>
      <c r="P239" s="47">
        <v>64477.96</v>
      </c>
      <c r="R239" s="47">
        <f>IF(Tabela1[[#This Row],[VALOR A PAGAR]]&gt;1,Tabela1[[#This Row],[VALOR A PAGAR]],Tabela1[[#This Row],[VALOR RC]])</f>
        <v>64477.96</v>
      </c>
      <c r="S2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9" s="1">
        <v>4501013032</v>
      </c>
      <c r="U239" s="54" t="str">
        <f>F239 &amp; " " &amp; " " &amp; B239 &amp; " - " &amp; I239 &amp; " - " &amp; "N°" &amp; H239 &amp; " - " &amp; Tabela1[[#This Row],[Coluna1]]</f>
        <v>LOJAS NOVAS  1516 - DUFRIO - N°2353765 - VENC 02/02/2026</v>
      </c>
      <c r="V239" s="85">
        <v>3295396</v>
      </c>
      <c r="W239" s="89" t="s">
        <v>4176</v>
      </c>
      <c r="X239" s="1" t="str">
        <f t="shared" si="11"/>
        <v>ABERTO</v>
      </c>
      <c r="Y239" s="48"/>
      <c r="Z239" s="51"/>
      <c r="AA239" s="1">
        <f>IF(Tabela1[[#This Row],[CHAMADO]]="ABERTO",Tabela1[[#This Row],[procx status]],"")</f>
        <v>0</v>
      </c>
      <c r="AC239" s="49">
        <v>46055</v>
      </c>
      <c r="AD239" s="55">
        <v>5106082373</v>
      </c>
      <c r="AE239" s="1" t="s">
        <v>4177</v>
      </c>
      <c r="AF2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02/02/2026</v>
      </c>
      <c r="AG2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02/02/2026</v>
      </c>
      <c r="AH239" s="116"/>
      <c r="AJ239" s="117"/>
      <c r="AK239" s="116">
        <f>IF(Tabela1[[#This Row],[procx ticket]]="",Tabela1[[#This Row],[Data criação ticket]],Tabela1[[#This Row],[procx ticket]])</f>
        <v>0</v>
      </c>
      <c r="AL239" s="116"/>
      <c r="AM239" s="53">
        <v>46001</v>
      </c>
      <c r="AN2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9" s="62"/>
      <c r="AP239" s="62" t="s">
        <v>5982</v>
      </c>
      <c r="AQ2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151660590664477,96ADRIANOLOJAS NOVASAr Condicionado - ACDUFRIO</v>
      </c>
      <c r="AR239" s="62" t="e">
        <v>#N/A</v>
      </c>
    </row>
    <row r="240" spans="1:44" ht="14.5" hidden="1">
      <c r="A240" s="1">
        <f t="shared" si="13"/>
        <v>1000</v>
      </c>
      <c r="B240" s="1">
        <v>585</v>
      </c>
      <c r="C240" s="1" t="s">
        <v>4093</v>
      </c>
      <c r="D240" s="1" t="s">
        <v>1381</v>
      </c>
      <c r="E240" s="1" t="s">
        <v>30</v>
      </c>
      <c r="F240" s="1" t="s">
        <v>23</v>
      </c>
      <c r="G240" s="1" t="s">
        <v>4162</v>
      </c>
      <c r="H240" s="1">
        <v>181222</v>
      </c>
      <c r="I240" s="1" t="s">
        <v>4786</v>
      </c>
      <c r="M240" s="1">
        <v>605740</v>
      </c>
      <c r="N240" s="1">
        <v>10023732</v>
      </c>
      <c r="P240" s="47">
        <v>3596.4</v>
      </c>
      <c r="R240" s="47">
        <f>IF(Tabela1[[#This Row],[VALOR A PAGAR]]&gt;1,Tabela1[[#This Row],[VALOR A PAGAR]],Tabela1[[#This Row],[VALOR RC]])</f>
        <v>3596.4</v>
      </c>
      <c r="S2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0" s="1">
        <v>4500988671</v>
      </c>
      <c r="U240" s="54" t="str">
        <f>F240 &amp; " " &amp; " " &amp; B240 &amp; " - " &amp; I240 &amp; " - " &amp; "N°" &amp; H240 &amp; " - " &amp; Tabela1[[#This Row],[Coluna1]]</f>
        <v>LOJAS NOVAS  585 - DENTECK - N°181222 - VENC 01/12/2025</v>
      </c>
      <c r="V240" s="85">
        <v>2984911</v>
      </c>
      <c r="W240" s="89" t="s">
        <v>4176</v>
      </c>
      <c r="X240" s="1" t="str">
        <f t="shared" si="11"/>
        <v>ABERTO</v>
      </c>
      <c r="Y240" s="48"/>
      <c r="Z240" s="51"/>
      <c r="AA240" s="1">
        <f>IF(Tabela1[[#This Row],[CHAMADO]]="ABERTO",Tabela1[[#This Row],[procx status]],"")</f>
        <v>0</v>
      </c>
      <c r="AC240" s="49">
        <v>45992</v>
      </c>
      <c r="AD240" s="55">
        <v>5106058682</v>
      </c>
      <c r="AE240" s="1" t="s">
        <v>4177</v>
      </c>
      <c r="AF2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2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240" s="116"/>
      <c r="AJ240" s="117"/>
      <c r="AK240" s="116">
        <f>IF(Tabela1[[#This Row],[procx ticket]]="",Tabela1[[#This Row],[Data criação ticket]],Tabela1[[#This Row],[procx ticket]])</f>
        <v>0</v>
      </c>
      <c r="AL240" s="116"/>
      <c r="AM240" s="53">
        <v>45967</v>
      </c>
      <c r="AN2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0" s="62"/>
      <c r="AP240" s="62" t="s">
        <v>4835</v>
      </c>
      <c r="AQ2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5856057403596,4ANDRELOJAS NOVASAr Condicionado - ACDENTECK</v>
      </c>
      <c r="AR240" s="62" t="e">
        <v>#N/A</v>
      </c>
    </row>
    <row r="241" spans="1:44" ht="14.5" hidden="1" customHeight="1">
      <c r="A241" s="1">
        <f t="shared" si="13"/>
        <v>2000</v>
      </c>
      <c r="B241" s="1" t="s">
        <v>4545</v>
      </c>
      <c r="D241" s="1" t="s">
        <v>4836</v>
      </c>
      <c r="E241" s="1" t="s">
        <v>30</v>
      </c>
      <c r="F241" s="1" t="s">
        <v>4167</v>
      </c>
      <c r="G241" s="1" t="s">
        <v>4162</v>
      </c>
      <c r="H241" s="1">
        <v>182269</v>
      </c>
      <c r="I241" s="1" t="s">
        <v>4786</v>
      </c>
      <c r="M241" s="1">
        <v>606050</v>
      </c>
      <c r="N241" s="1">
        <v>10023793</v>
      </c>
      <c r="P241" s="47">
        <v>29916.48</v>
      </c>
      <c r="R241" s="47">
        <f>IF(Tabela1[[#This Row],[VALOR A PAGAR]]&gt;1,Tabela1[[#This Row],[VALOR A PAGAR]],Tabela1[[#This Row],[VALOR RC]])</f>
        <v>29916.48</v>
      </c>
      <c r="S2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1" s="1">
        <v>4500992476</v>
      </c>
      <c r="U241" s="54" t="str">
        <f>F241 &amp; " " &amp; " " &amp; B241 &amp; " - " &amp; I241 &amp; " - " &amp; "N°" &amp; H241 &amp; " - " &amp; Tabela1[[#This Row],[Coluna1]]</f>
        <v>MISSOES HIGIENICAS  CD PE - DENTECK - N°182269 - VENC 01/12/2025</v>
      </c>
      <c r="V241" s="85">
        <v>3044663</v>
      </c>
      <c r="W241" s="89" t="s">
        <v>4176</v>
      </c>
      <c r="X241" s="1" t="str">
        <f t="shared" si="11"/>
        <v>ABERTO</v>
      </c>
      <c r="Y241" s="48"/>
      <c r="Z241" s="51"/>
      <c r="AA241" s="1">
        <f>IF(Tabela1[[#This Row],[CHAMADO]]="ABERTO",Tabela1[[#This Row],[procx status]],"")</f>
        <v>0</v>
      </c>
      <c r="AC241" s="49">
        <v>45992</v>
      </c>
      <c r="AE241" s="1" t="s">
        <v>4177</v>
      </c>
      <c r="AF2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2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241" s="116"/>
      <c r="AJ241" s="117"/>
      <c r="AK241" s="116">
        <f>IF(Tabela1[[#This Row],[procx ticket]]="",Tabela1[[#This Row],[Data criação ticket]],Tabela1[[#This Row],[procx ticket]])</f>
        <v>0</v>
      </c>
      <c r="AL241" s="116"/>
      <c r="AM241" s="53">
        <v>45973</v>
      </c>
      <c r="AN2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1" s="62"/>
      <c r="AP241" s="62" t="s">
        <v>4835</v>
      </c>
      <c r="AQ2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PE60605029916,48ANDREMISSOES HIGIENICASAr Condicionado - ACDENTECK</v>
      </c>
      <c r="AR241" s="62" t="e">
        <v>#N/A</v>
      </c>
    </row>
    <row r="242" spans="1:44" ht="14.5" hidden="1" customHeight="1">
      <c r="A242" s="1">
        <f t="shared" si="13"/>
        <v>1000</v>
      </c>
      <c r="B242" s="1">
        <v>585</v>
      </c>
      <c r="C242" s="1" t="s">
        <v>4093</v>
      </c>
      <c r="D242" s="1" t="s">
        <v>1381</v>
      </c>
      <c r="E242" s="1" t="s">
        <v>30</v>
      </c>
      <c r="F242" s="1" t="s">
        <v>23</v>
      </c>
      <c r="G242" s="1" t="s">
        <v>4162</v>
      </c>
      <c r="H242" s="1">
        <v>2319355</v>
      </c>
      <c r="I242" s="1" t="s">
        <v>4853</v>
      </c>
      <c r="M242" s="1">
        <v>605740</v>
      </c>
      <c r="N242" s="1">
        <v>10023732</v>
      </c>
      <c r="P242" s="47">
        <v>45558</v>
      </c>
      <c r="R242" s="47">
        <f>IF(Tabela1[[#This Row],[VALOR A PAGAR]]&gt;1,Tabela1[[#This Row],[VALOR A PAGAR]],Tabela1[[#This Row],[VALOR RC]])</f>
        <v>45558</v>
      </c>
      <c r="S2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2" s="1">
        <v>4500988665</v>
      </c>
      <c r="U242" s="54" t="str">
        <f>F242 &amp; " " &amp; " " &amp; B242 &amp; " - " &amp; I242 &amp; " - " &amp; "N°" &amp; H242 &amp; " - " &amp; Tabela1[[#This Row],[Coluna1]]</f>
        <v>LOJAS NOVAS  585 - DUFRIO - N°2319355 - VENC 01/12/2025</v>
      </c>
      <c r="V242" s="85">
        <v>2984917</v>
      </c>
      <c r="W242" s="89" t="s">
        <v>4176</v>
      </c>
      <c r="X242" s="1" t="str">
        <f t="shared" si="11"/>
        <v>ABERTO</v>
      </c>
      <c r="Y242" s="48"/>
      <c r="Z242" s="51"/>
      <c r="AA242" s="1">
        <f>IF(Tabela1[[#This Row],[CHAMADO]]="ABERTO",Tabela1[[#This Row],[procx status]],"")</f>
        <v>0</v>
      </c>
      <c r="AC242" s="49">
        <v>45992</v>
      </c>
      <c r="AD242" s="55">
        <v>5106058683</v>
      </c>
      <c r="AE242" s="1" t="s">
        <v>4177</v>
      </c>
      <c r="AF2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2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242" s="116"/>
      <c r="AJ242" s="117"/>
      <c r="AK242" s="116">
        <f>IF(Tabela1[[#This Row],[procx ticket]]="",Tabela1[[#This Row],[Data criação ticket]],Tabela1[[#This Row],[procx ticket]])</f>
        <v>0</v>
      </c>
      <c r="AL242" s="116"/>
      <c r="AM242" s="53">
        <v>45967</v>
      </c>
      <c r="AN2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2" s="62"/>
      <c r="AP242" s="62" t="s">
        <v>4835</v>
      </c>
      <c r="AQ2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58560574045558ANDRELOJAS NOVASAr Condicionado - ACDUFRIO</v>
      </c>
      <c r="AR242" s="62" t="e">
        <v>#N/A</v>
      </c>
    </row>
    <row r="243" spans="1:44" ht="17.149999999999999" hidden="1" customHeight="1">
      <c r="A243" s="1">
        <f t="shared" si="13"/>
        <v>1000</v>
      </c>
      <c r="B243" s="1">
        <v>1513</v>
      </c>
      <c r="C243" s="1" t="s">
        <v>4096</v>
      </c>
      <c r="D243" s="1" t="s">
        <v>397</v>
      </c>
      <c r="E243" s="1" t="s">
        <v>76</v>
      </c>
      <c r="F243" s="1" t="s">
        <v>23</v>
      </c>
      <c r="G243" s="1" t="s">
        <v>4162</v>
      </c>
      <c r="H243" s="1">
        <v>239076</v>
      </c>
      <c r="I243" s="1" t="s">
        <v>5818</v>
      </c>
      <c r="M243" s="1">
        <v>605789</v>
      </c>
      <c r="N243" s="1">
        <v>10023327</v>
      </c>
      <c r="P243" s="47">
        <v>53103.39</v>
      </c>
      <c r="R243" s="47">
        <f>IF(Tabela1[[#This Row],[VALOR A PAGAR]]&gt;1,Tabela1[[#This Row],[VALOR A PAGAR]],Tabela1[[#This Row],[VALOR RC]])</f>
        <v>53103.39</v>
      </c>
      <c r="S2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3" s="1">
        <v>4500967840</v>
      </c>
      <c r="U243" s="54" t="str">
        <f>F243 &amp; " " &amp; " " &amp; B243 &amp; " - " &amp; I243 &amp; " - " &amp; "N°" &amp; H243 &amp; " - " &amp; Tabela1[[#This Row],[Coluna1]]</f>
        <v>LOJAS NOVAS  1513 - SPRINGER - N°239076 - VENC 01/12/2025</v>
      </c>
      <c r="V243" s="85">
        <v>2984909</v>
      </c>
      <c r="W243" s="89" t="s">
        <v>4176</v>
      </c>
      <c r="X243" s="1" t="str">
        <f t="shared" si="11"/>
        <v>ABERTO</v>
      </c>
      <c r="Y243" s="48"/>
      <c r="Z243" s="51"/>
      <c r="AA243" s="1">
        <f>IF(Tabela1[[#This Row],[CHAMADO]]="ABERTO",Tabela1[[#This Row],[procx status]],"")</f>
        <v>0</v>
      </c>
      <c r="AC243" s="49">
        <v>45992</v>
      </c>
      <c r="AD243" s="55">
        <v>5106058680</v>
      </c>
      <c r="AE243" s="1" t="s">
        <v>4177</v>
      </c>
      <c r="AF2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2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243" s="116"/>
      <c r="AJ243" s="117"/>
      <c r="AK243" s="116">
        <f>IF(Tabela1[[#This Row],[procx ticket]]="",Tabela1[[#This Row],[Data criação ticket]],Tabela1[[#This Row],[procx ticket]])</f>
        <v>0</v>
      </c>
      <c r="AL243" s="116"/>
      <c r="AM243" s="53">
        <v>45967</v>
      </c>
      <c r="AN2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3" s="62"/>
      <c r="AP243" s="62" t="s">
        <v>4835</v>
      </c>
      <c r="AQ2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151360578953103,39HENRIQUELOJAS NOVASAr Condicionado - ACSPRINGER</v>
      </c>
      <c r="AR243" s="62" t="e">
        <v>#N/A</v>
      </c>
    </row>
    <row r="244" spans="1:44" ht="17.149999999999999" hidden="1" customHeight="1">
      <c r="A244" s="1">
        <f t="shared" si="13"/>
        <v>1000</v>
      </c>
      <c r="B244" s="1">
        <v>1475</v>
      </c>
      <c r="C244" s="1" t="s">
        <v>256</v>
      </c>
      <c r="D244" s="1" t="s">
        <v>257</v>
      </c>
      <c r="E244" s="1" t="s">
        <v>30</v>
      </c>
      <c r="F244" s="1" t="s">
        <v>23</v>
      </c>
      <c r="G244" s="1" t="s">
        <v>4162</v>
      </c>
      <c r="H244" s="1">
        <v>160067</v>
      </c>
      <c r="I244" s="1" t="s">
        <v>4786</v>
      </c>
      <c r="M244" s="1">
        <v>604002</v>
      </c>
      <c r="P244" s="47">
        <v>52726.68</v>
      </c>
      <c r="R244" s="47">
        <f>IF(Tabela1[[#This Row],[VALOR A PAGAR]]&gt;1,Tabela1[[#This Row],[VALOR A PAGAR]],Tabela1[[#This Row],[VALOR RC]])</f>
        <v>52726.68</v>
      </c>
      <c r="S2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4" s="1">
        <v>4500859995</v>
      </c>
      <c r="U244" s="54" t="str">
        <f>F244 &amp; " " &amp; " " &amp; B244 &amp; " - " &amp; I244 &amp; " - " &amp; "N°" &amp; H244 &amp; " - " &amp; Tabela1[[#This Row],[Coluna1]]</f>
        <v>LOJAS NOVAS  1475 - DENTECK - N°160067 - ajustado</v>
      </c>
      <c r="V244" s="85">
        <v>2038091</v>
      </c>
      <c r="W244" s="89" t="s">
        <v>4832</v>
      </c>
      <c r="X244" s="1" t="str">
        <f t="shared" si="11"/>
        <v>ABERTO</v>
      </c>
      <c r="Y244" s="48"/>
      <c r="Z244" s="51">
        <v>0</v>
      </c>
      <c r="AA244" s="1">
        <f>IF(Tabela1[[#This Row],[CHAMADO]]="ABERTO",Tabela1[[#This Row],[procx status]],"")</f>
        <v>0</v>
      </c>
      <c r="AC244" s="49">
        <v>45840</v>
      </c>
      <c r="AD244" s="90">
        <v>5105957867</v>
      </c>
      <c r="AE244" s="1" t="str">
        <f>IF(Tabela1[[#This Row],[Status Result1]]="Aguardando autorização pgto", "sim","")</f>
        <v/>
      </c>
      <c r="AF2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2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244" s="12">
        <v>45786</v>
      </c>
      <c r="AI244" s="1" t="s">
        <v>4280</v>
      </c>
      <c r="AJ244" s="53" t="s">
        <v>4331</v>
      </c>
      <c r="AK244" s="12" t="str">
        <f>IF(Tabela1[[#This Row],[procx ticket]]="",Tabela1[[#This Row],[Data criação ticket]],Tabela1[[#This Row],[procx ticket]])</f>
        <v>2025-06-25</v>
      </c>
      <c r="AM2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2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4" s="62" t="s">
        <v>4794</v>
      </c>
      <c r="AP244" s="62" t="s">
        <v>4508</v>
      </c>
      <c r="AQ2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147560400252726,68ANDRELOJAS NOVASAr Condicionado - ACDENTECK</v>
      </c>
      <c r="AR244" s="62" t="e">
        <v>#N/A</v>
      </c>
    </row>
    <row r="245" spans="1:44" ht="14.5" hidden="1" customHeight="1">
      <c r="A245" s="1">
        <f t="shared" si="13"/>
        <v>1000</v>
      </c>
      <c r="B245" s="1">
        <v>1489</v>
      </c>
      <c r="C245" s="1" t="s">
        <v>280</v>
      </c>
      <c r="D245" s="1" t="s">
        <v>185</v>
      </c>
      <c r="E245" s="1" t="s">
        <v>30</v>
      </c>
      <c r="F245" s="1" t="s">
        <v>23</v>
      </c>
      <c r="G245" s="1" t="s">
        <v>4162</v>
      </c>
      <c r="H245" s="1">
        <v>163916</v>
      </c>
      <c r="I245" s="1" t="s">
        <v>4786</v>
      </c>
      <c r="M245" s="1">
        <v>605482</v>
      </c>
      <c r="P245" s="47">
        <v>3640</v>
      </c>
      <c r="R245" s="47">
        <f>IF(Tabela1[[#This Row],[VALOR A PAGAR]]&gt;1,Tabela1[[#This Row],[VALOR A PAGAR]],Tabela1[[#This Row],[VALOR RC]])</f>
        <v>3640</v>
      </c>
      <c r="S2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5" s="1">
        <v>4500885354</v>
      </c>
      <c r="U245" s="54" t="str">
        <f>F245 &amp; " " &amp; " " &amp; B245 &amp; " - " &amp; I245 &amp; " - " &amp; "N°" &amp; H245 &amp; " - " &amp; Tabela1[[#This Row],[Coluna1]]</f>
        <v>LOJAS NOVAS  1489 - DENTECK - N°163916 - ajustado</v>
      </c>
      <c r="V245" s="85">
        <v>2038082</v>
      </c>
      <c r="W245" s="89" t="s">
        <v>4812</v>
      </c>
      <c r="X245" s="1" t="str">
        <f t="shared" si="11"/>
        <v>ABERTO</v>
      </c>
      <c r="Y245" s="48"/>
      <c r="Z245" s="51">
        <v>0</v>
      </c>
      <c r="AA245" s="1">
        <f>IF(Tabela1[[#This Row],[CHAMADO]]="ABERTO",Tabela1[[#This Row],[procx status]],"")</f>
        <v>0</v>
      </c>
      <c r="AC245" s="49">
        <v>45840</v>
      </c>
      <c r="AD245" s="90">
        <v>5105957871</v>
      </c>
      <c r="AE245" s="1" t="str">
        <f>IF(Tabela1[[#This Row],[Status Result1]]="Aguardando autorização pgto", "sim","")</f>
        <v/>
      </c>
      <c r="AF2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2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245" s="12"/>
      <c r="AI245" s="1" t="s">
        <v>4344</v>
      </c>
      <c r="AJ245" s="53" t="s">
        <v>4331</v>
      </c>
      <c r="AK245" s="12" t="str">
        <f>IF(Tabela1[[#This Row],[procx ticket]]="",Tabela1[[#This Row],[Data criação ticket]],Tabela1[[#This Row],[procx ticket]])</f>
        <v>2025-06-25</v>
      </c>
      <c r="AM2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2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5" s="62" t="s">
        <v>4794</v>
      </c>
      <c r="AP245" s="62" t="s">
        <v>4508</v>
      </c>
      <c r="AQ2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14896054823640ANDRELOJAS NOVASAr Condicionado - ACDENTECK</v>
      </c>
      <c r="AR245" s="62" t="e">
        <v>#N/A</v>
      </c>
    </row>
    <row r="246" spans="1:44" ht="14.5" hidden="1">
      <c r="A246" s="1">
        <f t="shared" si="13"/>
        <v>1000</v>
      </c>
      <c r="B246" s="51">
        <v>1484</v>
      </c>
      <c r="C246" s="1" t="s">
        <v>20</v>
      </c>
      <c r="D246" s="51" t="s">
        <v>21</v>
      </c>
      <c r="E246" s="51" t="s">
        <v>55</v>
      </c>
      <c r="F246" s="51" t="s">
        <v>23</v>
      </c>
      <c r="G246" s="1" t="s">
        <v>4162</v>
      </c>
      <c r="H246" s="51">
        <v>49221</v>
      </c>
      <c r="I246" s="51" t="s">
        <v>4786</v>
      </c>
      <c r="J246" s="51"/>
      <c r="K246" s="51"/>
      <c r="L246" s="51">
        <v>99036</v>
      </c>
      <c r="M246" s="51">
        <v>603700</v>
      </c>
      <c r="N246" s="51">
        <v>10019727</v>
      </c>
      <c r="O246" s="51"/>
      <c r="P246" s="46">
        <v>51438.86</v>
      </c>
      <c r="Q246" s="46"/>
      <c r="R246" s="46">
        <f>IF(Tabela1[[#This Row],[VALOR A PAGAR]]&gt;1,Tabela1[[#This Row],[VALOR A PAGAR]],Tabela1[[#This Row],[VALOR RC]])</f>
        <v>51438.86</v>
      </c>
      <c r="S2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6" s="51">
        <v>4500764069</v>
      </c>
      <c r="U246" s="54" t="str">
        <f>F246 &amp; " " &amp; " " &amp; B246 &amp; " - " &amp; I246 &amp; " - " &amp; "N°" &amp; H246 &amp; " - " &amp; Tabela1[[#This Row],[Coluna1]]</f>
        <v xml:space="preserve">LOJAS NOVAS  1484 - DENTECK - N°49221 - </v>
      </c>
      <c r="V246" s="85">
        <v>868926</v>
      </c>
      <c r="W246" s="51"/>
      <c r="X246" s="1" t="str">
        <f t="shared" si="11"/>
        <v>ABERTO</v>
      </c>
      <c r="Y246" s="51" t="s">
        <v>4159</v>
      </c>
      <c r="Z246" s="51" t="s">
        <v>4159</v>
      </c>
      <c r="AA246" s="51" t="str">
        <f>IF(Tabela1[[#This Row],[CHAMADO]]="ABERTO",Tabela1[[#This Row],[procx status]],"")</f>
        <v>Closed</v>
      </c>
      <c r="AB246" s="51" t="str">
        <f>IFERROR(IF(OR(Y246="Solved",Y246="Closed"),"OK","OUTRO"),"")</f>
        <v>OK</v>
      </c>
      <c r="AC246" s="52">
        <f>Tabela1[[#This Row],[Data criação ticket br]]+15</f>
        <v>45660</v>
      </c>
      <c r="AD246" s="55">
        <v>5105821170</v>
      </c>
      <c r="AE246" s="51" t="str">
        <f>IF(Tabela1[[#This Row],[Status Result1]]="Aguardando autorização pgto", "sim","")</f>
        <v/>
      </c>
      <c r="AF24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2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246" s="53">
        <v>45645</v>
      </c>
      <c r="AI246" s="53" t="s">
        <v>4634</v>
      </c>
      <c r="AJ246" s="53" t="s">
        <v>4634</v>
      </c>
      <c r="AK246" s="53" t="str">
        <f>IF(Tabela1[[#This Row],[procx ticket]]="",Tabela1[[#This Row],[Data criação ticket]],Tabela1[[#This Row],[procx ticket]])</f>
        <v>2024-12-19</v>
      </c>
      <c r="AL246" s="53">
        <v>45607</v>
      </c>
      <c r="AM2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4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6" s="62"/>
      <c r="AP246" s="62"/>
      <c r="AQ2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148460370051438,86JORDANALOJAS NOVASAr Condicionado - ACDENTECK</v>
      </c>
      <c r="AR246" s="62" t="e">
        <v>#N/A</v>
      </c>
    </row>
    <row r="247" spans="1:44" ht="14.5" hidden="1">
      <c r="A247" s="1">
        <f t="shared" si="13"/>
        <v>1000</v>
      </c>
      <c r="B247" s="51">
        <v>1484</v>
      </c>
      <c r="C247" s="1" t="s">
        <v>20</v>
      </c>
      <c r="D247" s="51" t="s">
        <v>21</v>
      </c>
      <c r="E247" s="51" t="s">
        <v>55</v>
      </c>
      <c r="F247" s="51" t="s">
        <v>23</v>
      </c>
      <c r="G247" s="1" t="s">
        <v>4162</v>
      </c>
      <c r="H247" s="51">
        <v>144183</v>
      </c>
      <c r="I247" s="51" t="s">
        <v>4786</v>
      </c>
      <c r="J247" s="51"/>
      <c r="K247" s="51"/>
      <c r="L247" s="51">
        <v>99037</v>
      </c>
      <c r="M247" s="51">
        <v>603700</v>
      </c>
      <c r="N247" s="51">
        <v>10019727</v>
      </c>
      <c r="O247" s="51"/>
      <c r="P247" s="46">
        <v>2350</v>
      </c>
      <c r="Q247" s="46"/>
      <c r="R247" s="46">
        <f>IF(Tabela1[[#This Row],[VALOR A PAGAR]]&gt;1,Tabela1[[#This Row],[VALOR A PAGAR]],Tabela1[[#This Row],[VALOR RC]])</f>
        <v>2350</v>
      </c>
      <c r="S2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7" s="51">
        <v>4500764074</v>
      </c>
      <c r="U247" s="54" t="str">
        <f>F247 &amp; " " &amp; " " &amp; B247 &amp; " - " &amp; I247 &amp; " - " &amp; "N°" &amp; H247 &amp; " - " &amp; Tabela1[[#This Row],[Coluna1]]</f>
        <v xml:space="preserve">LOJAS NOVAS  1484 - DENTECK - N°144183 - </v>
      </c>
      <c r="V247" s="85">
        <v>868917</v>
      </c>
      <c r="W247" s="51"/>
      <c r="X247" s="1" t="str">
        <f t="shared" si="11"/>
        <v>ABERTO</v>
      </c>
      <c r="Y247" s="51" t="s">
        <v>4159</v>
      </c>
      <c r="Z247" s="51" t="s">
        <v>4159</v>
      </c>
      <c r="AA247" s="51" t="str">
        <f>IF(Tabela1[[#This Row],[CHAMADO]]="ABERTO",Tabela1[[#This Row],[procx status]],"")</f>
        <v>Closed</v>
      </c>
      <c r="AB247" s="51" t="str">
        <f>IFERROR(IF(OR(Y247="Solved",Y247="Closed"),"OK","OUTRO"),"")</f>
        <v>OK</v>
      </c>
      <c r="AC247" s="52">
        <f>Tabela1[[#This Row],[Data criação ticket br]]+15</f>
        <v>45660</v>
      </c>
      <c r="AD247" s="55">
        <v>5105822357</v>
      </c>
      <c r="AE247" s="51" t="str">
        <f>IF(Tabela1[[#This Row],[Status Result1]]="Aguardando autorização pgto", "sim","")</f>
        <v/>
      </c>
      <c r="AF24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2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247" s="53">
        <v>45645</v>
      </c>
      <c r="AI247" s="53" t="s">
        <v>4634</v>
      </c>
      <c r="AJ247" s="53" t="s">
        <v>4634</v>
      </c>
      <c r="AK247" s="53" t="str">
        <f>IF(Tabela1[[#This Row],[procx ticket]]="",Tabela1[[#This Row],[Data criação ticket]],Tabela1[[#This Row],[procx ticket]])</f>
        <v>2024-12-19</v>
      </c>
      <c r="AL247" s="53">
        <v>45607</v>
      </c>
      <c r="AM2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4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7" s="62"/>
      <c r="AP247" s="62"/>
      <c r="AQ2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14846037002350JORDANALOJAS NOVASAr Condicionado - ACDENTECK</v>
      </c>
      <c r="AR247" s="62" t="e">
        <v>#N/A</v>
      </c>
    </row>
    <row r="248" spans="1:44" ht="17" hidden="1">
      <c r="A248" s="1">
        <f t="shared" si="13"/>
        <v>1000</v>
      </c>
      <c r="B248" s="1">
        <v>1480</v>
      </c>
      <c r="C248" s="1" t="s">
        <v>211</v>
      </c>
      <c r="D248" s="1" t="s">
        <v>510</v>
      </c>
      <c r="E248" s="1" t="s">
        <v>55</v>
      </c>
      <c r="F248" s="1" t="s">
        <v>23</v>
      </c>
      <c r="G248" s="1" t="s">
        <v>4162</v>
      </c>
      <c r="H248" s="1">
        <v>156787</v>
      </c>
      <c r="I248" s="1" t="s">
        <v>4786</v>
      </c>
      <c r="M248" s="1">
        <v>603914</v>
      </c>
      <c r="N248" s="1">
        <v>10020974</v>
      </c>
      <c r="P248" s="47">
        <v>44859.66</v>
      </c>
      <c r="Q248" s="47">
        <v>44859.66</v>
      </c>
      <c r="R248" s="47">
        <f>IF(Tabela1[[#This Row],[VALOR A PAGAR]]&gt;1,Tabela1[[#This Row],[VALOR A PAGAR]],Tabela1[[#This Row],[VALOR RC]])</f>
        <v>44859.66</v>
      </c>
      <c r="S2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8" s="1">
        <v>4500840014</v>
      </c>
      <c r="U248" s="54" t="str">
        <f>F248 &amp; " " &amp; " " &amp; B248 &amp; " - " &amp; I248 &amp; " - " &amp; "N°" &amp; H248 &amp; " - " &amp; Tabela1[[#This Row],[Coluna1]]</f>
        <v>LOJAS NOVAS  1480 - DENTECK - N°156787 - abriu chamado TI</v>
      </c>
      <c r="V248" s="85">
        <v>1816426</v>
      </c>
      <c r="W248" s="89" t="s">
        <v>4793</v>
      </c>
      <c r="X248" s="1" t="str">
        <f t="shared" si="11"/>
        <v>ABERTO</v>
      </c>
      <c r="Y248" s="48" t="s">
        <v>75</v>
      </c>
      <c r="Z248" s="51" t="s">
        <v>75</v>
      </c>
      <c r="AA248" s="1" t="str">
        <f>IF(Tabela1[[#This Row],[CHAMADO]]="ABERTO",Tabela1[[#This Row],[procx status]],"")</f>
        <v/>
      </c>
      <c r="AC248" s="49">
        <v>45811</v>
      </c>
      <c r="AD248" s="94">
        <v>5105938071</v>
      </c>
      <c r="AE248" s="1" t="str">
        <f>IF(Tabela1[[#This Row],[Status Result1]]="Aguardando autorização pgto", "sim","")</f>
        <v/>
      </c>
      <c r="AF2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2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248" s="12">
        <v>45727</v>
      </c>
      <c r="AI248" s="1" t="s">
        <v>4289</v>
      </c>
      <c r="AJ248" s="53" t="s">
        <v>4289</v>
      </c>
      <c r="AK248" s="12" t="str">
        <f>IF(Tabela1[[#This Row],[procx ticket]]="",Tabela1[[#This Row],[Data criação ticket]],Tabela1[[#This Row],[procx ticket]])</f>
        <v>2025-05-22</v>
      </c>
      <c r="AL248" s="60">
        <v>45722</v>
      </c>
      <c r="AM2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24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8" s="62" t="s">
        <v>4794</v>
      </c>
      <c r="AP248" s="62" t="s">
        <v>4795</v>
      </c>
      <c r="AQ2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148060391444859,66JORDANALOJAS NOVASAr Condicionado - ACDENTECK</v>
      </c>
      <c r="AR248" s="62" t="e">
        <v>#N/A</v>
      </c>
    </row>
    <row r="249" spans="1:44" ht="17" hidden="1">
      <c r="A249" s="1">
        <f t="shared" si="13"/>
        <v>1000</v>
      </c>
      <c r="B249" s="1">
        <v>1483</v>
      </c>
      <c r="C249" s="1" t="s">
        <v>28</v>
      </c>
      <c r="D249" s="1" t="s">
        <v>185</v>
      </c>
      <c r="E249" s="1" t="s">
        <v>30</v>
      </c>
      <c r="F249" s="1" t="s">
        <v>23</v>
      </c>
      <c r="G249" s="1" t="s">
        <v>4162</v>
      </c>
      <c r="H249" s="1">
        <v>152708</v>
      </c>
      <c r="I249" s="1" t="s">
        <v>4786</v>
      </c>
      <c r="M249" s="1">
        <v>603320</v>
      </c>
      <c r="Q249" s="47">
        <v>910</v>
      </c>
      <c r="R249" s="47">
        <f>IF(Tabela1[[#This Row],[VALOR A PAGAR]]&gt;1,Tabela1[[#This Row],[VALOR A PAGAR]],Tabela1[[#This Row],[VALOR RC]])</f>
        <v>910</v>
      </c>
      <c r="S2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49" s="1">
        <v>4500817695</v>
      </c>
      <c r="U249" s="54" t="str">
        <f>F249 &amp; " " &amp; " " &amp; B249 &amp; " - " &amp; I249 &amp; " - " &amp; "N°" &amp; H249 &amp; " - " &amp; Tabela1[[#This Row],[Coluna1]]</f>
        <v xml:space="preserve">LOJAS NOVAS  1483 - DENTECK - N°152708 - </v>
      </c>
      <c r="V249" s="85">
        <v>1844745</v>
      </c>
      <c r="W249" s="89" t="s">
        <v>4814</v>
      </c>
      <c r="X249" s="1" t="str">
        <f t="shared" si="11"/>
        <v>ABERTO</v>
      </c>
      <c r="Y249" s="48"/>
      <c r="Z249" s="51">
        <v>0</v>
      </c>
      <c r="AA249" s="1">
        <f>IF(Tabela1[[#This Row],[CHAMADO]]="ABERTO",Tabela1[[#This Row],[procx status]],"")</f>
        <v>0</v>
      </c>
      <c r="AC249" s="49">
        <v>45811</v>
      </c>
      <c r="AD249" s="90">
        <v>5105937986</v>
      </c>
      <c r="AE249" s="1" t="str">
        <f>IF(Tabela1[[#This Row],[Status Result1]]="Aguardando autorização pgto", "sim","")</f>
        <v/>
      </c>
      <c r="AF2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2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249" s="12">
        <v>45778</v>
      </c>
      <c r="AI249" s="1" t="s">
        <v>4534</v>
      </c>
      <c r="AJ249" s="53" t="s">
        <v>4534</v>
      </c>
      <c r="AK249" s="12" t="str">
        <f>IF(Tabela1[[#This Row],[procx ticket]]="",Tabela1[[#This Row],[Data criação ticket]],Tabela1[[#This Row],[procx ticket]])</f>
        <v>2025-05-27</v>
      </c>
      <c r="AM2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2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49" s="62"/>
      <c r="AP249" s="62"/>
      <c r="AQ2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NOVASAr Condicionado - ACDENTECK</v>
      </c>
      <c r="AR249" s="62" t="e">
        <v>#N/A</v>
      </c>
    </row>
    <row r="250" spans="1:44" ht="14.5" hidden="1" customHeight="1">
      <c r="A250" s="1">
        <f t="shared" si="13"/>
        <v>1000</v>
      </c>
      <c r="B250" s="1">
        <v>1473</v>
      </c>
      <c r="C250" s="1" t="s">
        <v>214</v>
      </c>
      <c r="D250" s="1" t="s">
        <v>215</v>
      </c>
      <c r="E250" s="1" t="s">
        <v>76</v>
      </c>
      <c r="F250" s="1" t="s">
        <v>23</v>
      </c>
      <c r="G250" s="1" t="s">
        <v>4162</v>
      </c>
      <c r="H250" s="1">
        <v>155845</v>
      </c>
      <c r="I250" s="1" t="s">
        <v>4786</v>
      </c>
      <c r="M250" s="1">
        <v>603846</v>
      </c>
      <c r="P250" s="47">
        <v>53253.59</v>
      </c>
      <c r="R250" s="47">
        <f>IF(Tabela1[[#This Row],[VALOR A PAGAR]]&gt;1,Tabela1[[#This Row],[VALOR A PAGAR]],Tabela1[[#This Row],[VALOR RC]])</f>
        <v>53253.59</v>
      </c>
      <c r="S2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0" s="1">
        <v>4500836211</v>
      </c>
      <c r="U250" s="54" t="str">
        <f>F250 &amp; " " &amp; " " &amp; B250 &amp; " - " &amp; I250 &amp; " - " &amp; "N°" &amp; H250 &amp; " - " &amp; Tabela1[[#This Row],[Coluna1]]</f>
        <v>LOJAS NOVAS  1473 - DENTECK - N°155845 - aguardando aprovação pedido</v>
      </c>
      <c r="V250" s="85">
        <v>1811681</v>
      </c>
      <c r="W250" s="89" t="s">
        <v>4830</v>
      </c>
      <c r="X250" s="1" t="str">
        <f t="shared" si="11"/>
        <v>ABERTO</v>
      </c>
      <c r="Y250" s="48"/>
      <c r="Z250" s="51">
        <v>0</v>
      </c>
      <c r="AA250" s="1">
        <f>IF(Tabela1[[#This Row],[CHAMADO]]="ABERTO",Tabela1[[#This Row],[procx status]],"")</f>
        <v>0</v>
      </c>
      <c r="AC250" s="49">
        <v>45811</v>
      </c>
      <c r="AD250" s="55">
        <v>5105938208</v>
      </c>
      <c r="AE250" s="1" t="str">
        <f>IF(Tabela1[[#This Row],[Status Result1]]="Aguardando autorização pgto", "sim","")</f>
        <v/>
      </c>
      <c r="AF2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2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250" s="12">
        <v>45799</v>
      </c>
      <c r="AI250" s="1" t="s">
        <v>4365</v>
      </c>
      <c r="AJ250" s="53" t="s">
        <v>4365</v>
      </c>
      <c r="AK250" s="12" t="str">
        <f>IF(Tabela1[[#This Row],[procx ticket]]="",Tabela1[[#This Row],[Data criação ticket]],Tabela1[[#This Row],[procx ticket]])</f>
        <v>2025-05-21</v>
      </c>
      <c r="AM2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2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0" s="62" t="s">
        <v>4794</v>
      </c>
      <c r="AP250" s="62" t="s">
        <v>4831</v>
      </c>
      <c r="AQ2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147360384653253,59HENRIQUELOJAS NOVASAr Condicionado - ACDENTECK</v>
      </c>
      <c r="AR250" s="62" t="e">
        <v>#N/A</v>
      </c>
    </row>
    <row r="251" spans="1:44" ht="14.5" hidden="1" customHeight="1">
      <c r="A251" s="1">
        <f t="shared" si="13"/>
        <v>1000</v>
      </c>
      <c r="B251" s="55">
        <v>52</v>
      </c>
      <c r="C251" s="1" t="str">
        <f>_xlfn.XLOOKUP(Tabela1[[#This Row],[FILIAL]],'CNPJ BASE jan25'!A:A,'CNPJ BASE jan25'!B:B)</f>
        <v>FOR54-DesMoreira2-CE</v>
      </c>
      <c r="D251" s="1" t="str">
        <f>_xlfn.XLOOKUP(Tabela1[[#This Row],[FILIAL]],'CNPJ BASE jan25'!A:A,'CNPJ BASE jan25'!C:C)</f>
        <v>06.626.253/0052-00</v>
      </c>
      <c r="E251" s="55" t="s">
        <v>76</v>
      </c>
      <c r="F251" s="1" t="s">
        <v>4846</v>
      </c>
      <c r="G251" s="1" t="s">
        <v>4162</v>
      </c>
      <c r="H251" s="1">
        <v>1629130</v>
      </c>
      <c r="I251" s="1" t="s">
        <v>5260</v>
      </c>
      <c r="M251" s="1">
        <v>605781</v>
      </c>
      <c r="P251" s="47">
        <v>4199.8999999999996</v>
      </c>
      <c r="R251" s="47">
        <f>IF(Tabela1[[#This Row],[VALOR A PAGAR]]&gt;1,Tabela1[[#This Row],[VALOR A PAGAR]],Tabela1[[#This Row],[VALOR RC]])</f>
        <v>4199.8999999999996</v>
      </c>
      <c r="S2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1" s="1">
        <v>4500911962</v>
      </c>
      <c r="U251" s="54" t="str">
        <f>F251 &amp; " " &amp; " " &amp; B251 &amp; " - " &amp; I251 &amp; " - " &amp; "N°" &amp; H251 &amp; " - " &amp; Tabela1[[#This Row],[Coluna1]]</f>
        <v xml:space="preserve">SALA DE DESCANSO  52 - IBYTE - N°1629130 - </v>
      </c>
      <c r="V251" s="85">
        <v>2142740</v>
      </c>
      <c r="W251" s="89" t="s">
        <v>5263</v>
      </c>
      <c r="X251" s="1" t="str">
        <f t="shared" si="11"/>
        <v>ABERTO</v>
      </c>
      <c r="Y251" s="48"/>
      <c r="Z251" s="51">
        <v>0</v>
      </c>
      <c r="AA251" s="1">
        <f>IF(Tabela1[[#This Row],[CHAMADO]]="ABERTO",Tabela1[[#This Row],[procx status]],"")</f>
        <v>0</v>
      </c>
      <c r="AC251" s="49">
        <v>45903</v>
      </c>
      <c r="AD251" s="91">
        <v>5105970214</v>
      </c>
      <c r="AE251" s="1" t="str">
        <f>IF(Tabela1[[#This Row],[Status Result1]]="Aguardando autorização pgto", "sim","")</f>
        <v/>
      </c>
      <c r="AF2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03/09/2025</v>
      </c>
      <c r="AG2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03/09/2025</v>
      </c>
      <c r="AH251" s="12"/>
      <c r="AJ251" s="53">
        <v>0</v>
      </c>
      <c r="AK251" s="12">
        <f>IF(Tabela1[[#This Row],[procx ticket]]="",Tabela1[[#This Row],[Data criação ticket]],Tabela1[[#This Row],[procx ticket]])</f>
        <v>0</v>
      </c>
      <c r="AM2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1" s="62"/>
      <c r="AP251" s="62"/>
      <c r="AQ2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526057814199,9HENRIQUESALA DE DESCANSOAr Condicionado - ACIBYTE</v>
      </c>
      <c r="AR251" s="62" t="e">
        <v>#N/A</v>
      </c>
    </row>
    <row r="252" spans="1:44" ht="17.149999999999999" hidden="1" customHeight="1">
      <c r="A252" s="1">
        <f t="shared" si="13"/>
        <v>1000</v>
      </c>
      <c r="B252" s="51">
        <v>616</v>
      </c>
      <c r="C252" s="51" t="s">
        <v>41</v>
      </c>
      <c r="D252" s="51" t="s">
        <v>183</v>
      </c>
      <c r="E252" s="51" t="s">
        <v>55</v>
      </c>
      <c r="F252" s="51" t="s">
        <v>23</v>
      </c>
      <c r="G252" s="1" t="s">
        <v>4162</v>
      </c>
      <c r="H252" s="51">
        <v>49220</v>
      </c>
      <c r="I252" s="51" t="s">
        <v>4786</v>
      </c>
      <c r="J252" s="51"/>
      <c r="K252" s="51"/>
      <c r="L252" s="51">
        <v>99036</v>
      </c>
      <c r="M252" s="51">
        <v>603708</v>
      </c>
      <c r="N252" s="51">
        <v>10019726</v>
      </c>
      <c r="O252" s="51"/>
      <c r="P252" s="46">
        <v>53763.85</v>
      </c>
      <c r="Q252" s="46"/>
      <c r="R252" s="46">
        <f>IF(Tabela1[[#This Row],[VALOR A PAGAR]]&gt;1,Tabela1[[#This Row],[VALOR A PAGAR]],Tabela1[[#This Row],[VALOR RC]])</f>
        <v>53763.85</v>
      </c>
      <c r="S2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2" s="51">
        <v>4500764089</v>
      </c>
      <c r="U252" s="54" t="str">
        <f>F252 &amp; " " &amp; " " &amp; B252 &amp; " - " &amp; I252 &amp; " - " &amp; "N°" &amp; H252 &amp; " - " &amp; Tabela1[[#This Row],[Coluna1]]</f>
        <v xml:space="preserve">LOJAS NOVAS  616 - DENTECK - N°49220 - </v>
      </c>
      <c r="V252" s="85">
        <v>870049</v>
      </c>
      <c r="W252" s="51"/>
      <c r="X252" s="1" t="str">
        <f t="shared" si="11"/>
        <v>ABERTO</v>
      </c>
      <c r="Y252" s="51" t="s">
        <v>4159</v>
      </c>
      <c r="Z252" s="51" t="s">
        <v>4159</v>
      </c>
      <c r="AA252" s="51" t="str">
        <f>IF(Tabela1[[#This Row],[CHAMADO]]="ABERTO",Tabela1[[#This Row],[procx status]],"")</f>
        <v>Closed</v>
      </c>
      <c r="AB252" s="51" t="str">
        <f>IFERROR(IF(OR(Y252="Solved",Y252="Closed"),"OK","OUTRO"),"")</f>
        <v>OK</v>
      </c>
      <c r="AC252" s="52">
        <f>Tabela1[[#This Row],[Data criação ticket br]]+15</f>
        <v>45661</v>
      </c>
      <c r="AD252" s="55">
        <v>5105821498</v>
      </c>
      <c r="AE252" s="51" t="str">
        <f>IF(Tabela1[[#This Row],[Status Result1]]="Aguardando autorização pgto", "sim","")</f>
        <v/>
      </c>
      <c r="AF25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52" s="53">
        <v>45645</v>
      </c>
      <c r="AI252" s="53" t="s">
        <v>4632</v>
      </c>
      <c r="AJ252" s="53" t="s">
        <v>4632</v>
      </c>
      <c r="AK252" s="53" t="str">
        <f>IF(Tabela1[[#This Row],[procx ticket]]="",Tabela1[[#This Row],[Data criação ticket]],Tabela1[[#This Row],[procx ticket]])</f>
        <v>2024-12-20</v>
      </c>
      <c r="AL252" s="53">
        <v>45607</v>
      </c>
      <c r="AM2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5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2" s="62"/>
      <c r="AP252" s="62"/>
      <c r="AQ2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61660370853763,85JORDANALOJAS NOVASAr Condicionado - ACDENTECK</v>
      </c>
      <c r="AR252" s="62" t="e">
        <v>#N/A</v>
      </c>
    </row>
    <row r="253" spans="1:44" ht="14.5" hidden="1">
      <c r="A253" s="1">
        <f t="shared" si="13"/>
        <v>1000</v>
      </c>
      <c r="B253" s="51">
        <v>616</v>
      </c>
      <c r="C253" s="51" t="s">
        <v>41</v>
      </c>
      <c r="D253" s="51" t="s">
        <v>183</v>
      </c>
      <c r="E253" s="51" t="s">
        <v>55</v>
      </c>
      <c r="F253" s="51" t="s">
        <v>23</v>
      </c>
      <c r="G253" s="1" t="s">
        <v>4162</v>
      </c>
      <c r="H253" s="51">
        <v>144185</v>
      </c>
      <c r="I253" s="51" t="s">
        <v>4786</v>
      </c>
      <c r="J253" s="51"/>
      <c r="K253" s="51"/>
      <c r="L253" s="51">
        <v>99037</v>
      </c>
      <c r="M253" s="51">
        <v>603708</v>
      </c>
      <c r="N253" s="51">
        <v>10019726</v>
      </c>
      <c r="O253" s="51"/>
      <c r="P253" s="46">
        <v>20200.66</v>
      </c>
      <c r="Q253" s="46"/>
      <c r="R253" s="46">
        <f>IF(Tabela1[[#This Row],[VALOR A PAGAR]]&gt;1,Tabela1[[#This Row],[VALOR A PAGAR]],Tabela1[[#This Row],[VALOR RC]])</f>
        <v>20200.66</v>
      </c>
      <c r="S2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3" s="51">
        <v>4500764090</v>
      </c>
      <c r="U253" s="54" t="str">
        <f>F253 &amp; " " &amp; " " &amp; B253 &amp; " - " &amp; I253 &amp; " - " &amp; "N°" &amp; H253 &amp; " - " &amp; Tabela1[[#This Row],[Coluna1]]</f>
        <v xml:space="preserve">LOJAS NOVAS  616 - DENTECK - N°144185 - </v>
      </c>
      <c r="V253" s="85">
        <v>870035</v>
      </c>
      <c r="W253" s="51"/>
      <c r="X253" s="1" t="str">
        <f t="shared" si="11"/>
        <v>ABERTO</v>
      </c>
      <c r="Y253" s="51" t="s">
        <v>4159</v>
      </c>
      <c r="Z253" s="51" t="s">
        <v>4159</v>
      </c>
      <c r="AA253" s="51" t="str">
        <f>IF(Tabela1[[#This Row],[CHAMADO]]="ABERTO",Tabela1[[#This Row],[procx status]],"")</f>
        <v>Closed</v>
      </c>
      <c r="AB253" s="51" t="str">
        <f>IFERROR(IF(OR(Y253="Solved",Y253="Closed"),"OK","OUTRO"),"")</f>
        <v>OK</v>
      </c>
      <c r="AC253" s="52">
        <f>Tabela1[[#This Row],[Data criação ticket br]]+15</f>
        <v>45661</v>
      </c>
      <c r="AD253" s="55">
        <v>5105829080</v>
      </c>
      <c r="AE253" s="51" t="str">
        <f>IF(Tabela1[[#This Row],[Status Result1]]="Aguardando autorização pgto", "sim","")</f>
        <v/>
      </c>
      <c r="AF25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53" s="53">
        <v>45645</v>
      </c>
      <c r="AI253" s="53" t="s">
        <v>4632</v>
      </c>
      <c r="AJ253" s="53" t="s">
        <v>4632</v>
      </c>
      <c r="AK253" s="53" t="str">
        <f>IF(Tabela1[[#This Row],[procx ticket]]="",Tabela1[[#This Row],[Data criação ticket]],Tabela1[[#This Row],[procx ticket]])</f>
        <v>2024-12-20</v>
      </c>
      <c r="AL253" s="53">
        <v>45607</v>
      </c>
      <c r="AM2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5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3" s="62"/>
      <c r="AP253" s="62"/>
      <c r="AQ2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61660370820200,66JORDANALOJAS NOVASAr Condicionado - ACDENTECK</v>
      </c>
      <c r="AR253" s="62" t="e">
        <v>#N/A</v>
      </c>
    </row>
    <row r="254" spans="1:44" ht="14.5" hidden="1">
      <c r="A254" s="55">
        <v>1000</v>
      </c>
      <c r="B254" s="55">
        <v>1464</v>
      </c>
      <c r="C254" s="1" t="s">
        <v>40</v>
      </c>
      <c r="D254" s="55" t="s">
        <v>168</v>
      </c>
      <c r="E254" s="55" t="s">
        <v>30</v>
      </c>
      <c r="F254" s="55" t="s">
        <v>23</v>
      </c>
      <c r="G254" s="1" t="s">
        <v>4162</v>
      </c>
      <c r="H254" s="55">
        <v>150641</v>
      </c>
      <c r="I254" s="55" t="s">
        <v>4786</v>
      </c>
      <c r="J254" s="55"/>
      <c r="K254" s="55"/>
      <c r="L254" s="55" t="s">
        <v>4173</v>
      </c>
      <c r="M254" s="55">
        <v>604010</v>
      </c>
      <c r="N254" s="55">
        <v>10020288</v>
      </c>
      <c r="O254" s="55"/>
      <c r="P254" s="57">
        <v>50885.34</v>
      </c>
      <c r="Q254" s="57" t="s">
        <v>4173</v>
      </c>
      <c r="R254" s="88" t="str">
        <f>IF(Tabela1[[#This Row],[VALOR A PAGAR]]&gt;1,Tabela1[[#This Row],[VALOR A PAGAR]],Tabela1[[#This Row],[VALOR RC]])</f>
        <v> </v>
      </c>
      <c r="S2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4" s="55">
        <v>4500807926</v>
      </c>
      <c r="U254" s="54" t="str">
        <f>F254 &amp; " " &amp; " " &amp; B254 &amp; " - " &amp; I254 &amp; " - " &amp; "N°" &amp; H254 &amp; " - " &amp; Tabela1[[#This Row],[Coluna1]]</f>
        <v xml:space="preserve">LOJAS NOVAS  1464 - DENTECK - N°150641 - </v>
      </c>
      <c r="V254" s="85">
        <v>1163805</v>
      </c>
      <c r="W254" s="55"/>
      <c r="X254" s="1" t="str">
        <f t="shared" si="11"/>
        <v>ABERTO</v>
      </c>
      <c r="Y254" s="55" t="s">
        <v>4159</v>
      </c>
      <c r="Z254" s="51" t="s">
        <v>4159</v>
      </c>
      <c r="AA254" s="51" t="str">
        <f>IF(Tabela1[[#This Row],[CHAMADO]]="ABERTO",Tabela1[[#This Row],[procx status]],"")</f>
        <v>Closed</v>
      </c>
      <c r="AB254" s="55" t="s">
        <v>4173</v>
      </c>
      <c r="AC254" s="59">
        <v>45720</v>
      </c>
      <c r="AD254" s="55">
        <v>5105877058</v>
      </c>
      <c r="AE254" s="55" t="str">
        <f>IF(Tabela1[[#This Row],[Status Result1]]="Aguardando autorização pgto", "sim","")</f>
        <v/>
      </c>
      <c r="AF25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2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254" s="59">
        <v>45693</v>
      </c>
      <c r="AI254" s="59">
        <v>45698</v>
      </c>
      <c r="AJ254" s="53">
        <v>45698</v>
      </c>
      <c r="AK254" s="12">
        <f>IF(Tabela1[[#This Row],[procx ticket]]="",Tabela1[[#This Row],[Data criação ticket]],Tabela1[[#This Row],[procx ticket]])</f>
        <v>45698</v>
      </c>
      <c r="AL254" s="60">
        <v>45670</v>
      </c>
      <c r="AM2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5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4" s="62"/>
      <c r="AP254" s="62"/>
      <c r="AQ2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146460401050885,34ANDRELOJAS NOVASAr Condicionado - ACDENTECK</v>
      </c>
      <c r="AR254" s="62" t="e">
        <v>#N/A</v>
      </c>
    </row>
    <row r="255" spans="1:44" ht="14.5" hidden="1">
      <c r="A255" s="55">
        <v>1000</v>
      </c>
      <c r="B255" s="55">
        <v>52</v>
      </c>
      <c r="C255" s="1" t="str">
        <f>_xlfn.XLOOKUP(Tabela1[[#This Row],[FILIAL]],'CNPJ BASE jan25'!A:A,'CNPJ BASE jan25'!B:B)</f>
        <v>FOR54-DesMoreira2-CE</v>
      </c>
      <c r="D255" s="1" t="s">
        <v>185</v>
      </c>
      <c r="E255" s="55" t="s">
        <v>76</v>
      </c>
      <c r="F255" s="55" t="s">
        <v>5167</v>
      </c>
      <c r="G255" s="1" t="s">
        <v>4162</v>
      </c>
      <c r="H255" s="55">
        <v>148534</v>
      </c>
      <c r="I255" s="55" t="s">
        <v>5260</v>
      </c>
      <c r="J255" s="55"/>
      <c r="K255" s="55"/>
      <c r="L255" s="55" t="s">
        <v>4173</v>
      </c>
      <c r="M255" s="55">
        <v>604660</v>
      </c>
      <c r="N255" s="55" t="s">
        <v>4173</v>
      </c>
      <c r="O255" s="55"/>
      <c r="P255" s="57">
        <v>2423</v>
      </c>
      <c r="Q255" s="57" t="s">
        <v>4173</v>
      </c>
      <c r="R255" s="88" t="str">
        <f>IF(Tabela1[[#This Row],[VALOR A PAGAR]]&gt;1,Tabela1[[#This Row],[VALOR A PAGAR]],Tabela1[[#This Row],[VALOR RC]])</f>
        <v> </v>
      </c>
      <c r="S2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5" s="55">
        <v>4500807580</v>
      </c>
      <c r="U255" s="54" t="str">
        <f>F255 &amp; " " &amp; " " &amp; B255 &amp; " - " &amp; I255 &amp; " - " &amp; "N°" &amp; H255 &amp; " - " &amp; Tabela1[[#This Row],[Coluna1]]</f>
        <v>PONTOS DE VACINAÇÃO  52 - IBYTE - N°148534 - no radar dele</v>
      </c>
      <c r="V255" s="85">
        <v>1138968</v>
      </c>
      <c r="W255" s="55"/>
      <c r="X255" s="1" t="str">
        <f t="shared" si="11"/>
        <v>ABERTO</v>
      </c>
      <c r="Y255" s="55" t="s">
        <v>4159</v>
      </c>
      <c r="Z255" s="51" t="s">
        <v>4159</v>
      </c>
      <c r="AA255" s="51" t="str">
        <f>IF(Tabela1[[#This Row],[CHAMADO]]="ABERTO",Tabela1[[#This Row],[procx status]],"")</f>
        <v>Closed</v>
      </c>
      <c r="AB255" s="55" t="s">
        <v>4173</v>
      </c>
      <c r="AC255" s="59">
        <v>45720</v>
      </c>
      <c r="AD255" s="55" t="s">
        <v>5261</v>
      </c>
      <c r="AE255" s="55" t="str">
        <f>IF(Tabela1[[#This Row],[Status Result1]]="Aguardando autorização pgto", "sim","")</f>
        <v/>
      </c>
      <c r="AF25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2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255" s="59">
        <v>45694</v>
      </c>
      <c r="AI255" s="59">
        <v>45693</v>
      </c>
      <c r="AJ255" s="53">
        <v>45693</v>
      </c>
      <c r="AK255" s="12">
        <f>IF(Tabela1[[#This Row],[procx ticket]]="",Tabela1[[#This Row],[Data criação ticket]],Tabela1[[#This Row],[procx ticket]])</f>
        <v>45693</v>
      </c>
      <c r="AL255" s="60"/>
      <c r="AM2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5" s="62" t="s">
        <v>4613</v>
      </c>
      <c r="AP255" s="62" t="s">
        <v>4180</v>
      </c>
      <c r="AQ2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526046602423HENRIQUEPONTOS DE VACINAÇÃOAr Condicionado - ACIBYTE</v>
      </c>
      <c r="AR255" s="62" t="e">
        <v>#N/A</v>
      </c>
    </row>
    <row r="256" spans="1:44" ht="14.5" hidden="1">
      <c r="A256" s="1">
        <f t="shared" ref="A256:A285" si="14">IF(B256&lt;7000,1000,2000)</f>
        <v>1000</v>
      </c>
      <c r="B256" s="1">
        <v>36</v>
      </c>
      <c r="C256" s="1" t="str">
        <f>_xlfn.XLOOKUP(Tabela1[[#This Row],[FILIAL]],'CNPJ BASE jan25'!A:A,'CNPJ BASE jan25'!B:B)</f>
        <v>FOR20-13deMaio-CE#</v>
      </c>
      <c r="D256" s="1" t="str">
        <f>_xlfn.XLOOKUP(Tabela1[[#This Row],[FILIAL]],'CNPJ BASE jan25'!A:A,'CNPJ BASE jan25'!C:C)</f>
        <v>06.626.253/0036-81</v>
      </c>
      <c r="E256" s="1" t="s">
        <v>4025</v>
      </c>
      <c r="F256" s="1" t="s">
        <v>4026</v>
      </c>
      <c r="G256" s="1" t="s">
        <v>4162</v>
      </c>
      <c r="H256" s="1">
        <v>30452</v>
      </c>
      <c r="I256" s="1" t="s">
        <v>4511</v>
      </c>
      <c r="M256" s="1">
        <v>605784</v>
      </c>
      <c r="Q256" s="47">
        <v>2103.96</v>
      </c>
      <c r="R256" s="47">
        <f>IF(Tabela1[[#This Row],[VALOR A PAGAR]]&gt;1,Tabela1[[#This Row],[VALOR A PAGAR]],Tabela1[[#This Row],[VALOR RC]])</f>
        <v>2103.96</v>
      </c>
      <c r="S2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6" s="1">
        <v>4500885603</v>
      </c>
      <c r="U256" s="54" t="str">
        <f>F256 &amp; " " &amp; " " &amp; B256 &amp; " - " &amp; I256 &amp; " - " &amp; "N°" &amp; H256 &amp; " - " &amp; Tabela1[[#This Row],[Coluna1]]</f>
        <v xml:space="preserve">REVITALIZA  36 - CARRIER - N°30452 - </v>
      </c>
      <c r="V256" s="85">
        <v>1849421</v>
      </c>
      <c r="W256" s="89" t="s">
        <v>4533</v>
      </c>
      <c r="X256" s="1" t="str">
        <f t="shared" si="11"/>
        <v>ABERTO</v>
      </c>
      <c r="Y256" s="48"/>
      <c r="Z256" s="51">
        <v>0</v>
      </c>
      <c r="AA256" s="1">
        <f>IF(Tabela1[[#This Row],[CHAMADO]]="ABERTO",Tabela1[[#This Row],[procx status]],"")</f>
        <v>0</v>
      </c>
      <c r="AC256" s="49">
        <v>45813</v>
      </c>
      <c r="AD256" s="55">
        <v>5105940491</v>
      </c>
      <c r="AE256" s="1" t="str">
        <f>IF(Tabela1[[#This Row],[Status Result1]]="Aguardando autorização pgto", "sim","")</f>
        <v/>
      </c>
      <c r="AF2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2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256" s="12">
        <v>45778</v>
      </c>
      <c r="AI256" s="1" t="s">
        <v>4534</v>
      </c>
      <c r="AJ256" s="53" t="s">
        <v>4534</v>
      </c>
      <c r="AK256" s="12" t="str">
        <f>IF(Tabela1[[#This Row],[procx ticket]]="",Tabela1[[#This Row],[Data criação ticket]],Tabela1[[#This Row],[procx ticket]])</f>
        <v>2025-05-27</v>
      </c>
      <c r="AM2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2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6" s="62"/>
      <c r="AP256" s="62"/>
      <c r="AQ2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36605784ADRIANOREVITALIZAAr Condicionado - ACCARRIER</v>
      </c>
      <c r="AR256" s="62" t="e">
        <v>#N/A</v>
      </c>
    </row>
    <row r="257" spans="1:44" ht="14.5" hidden="1">
      <c r="A257" s="1">
        <f t="shared" si="14"/>
        <v>1000</v>
      </c>
      <c r="B257" s="1">
        <v>1489</v>
      </c>
      <c r="C257" s="1" t="s">
        <v>280</v>
      </c>
      <c r="D257" s="1" t="s">
        <v>2947</v>
      </c>
      <c r="E257" s="1" t="s">
        <v>30</v>
      </c>
      <c r="F257" s="1" t="s">
        <v>23</v>
      </c>
      <c r="G257" s="1" t="s">
        <v>4162</v>
      </c>
      <c r="H257" s="1">
        <v>80582</v>
      </c>
      <c r="I257" s="1" t="s">
        <v>4786</v>
      </c>
      <c r="M257" s="1">
        <v>605482</v>
      </c>
      <c r="N257" s="1">
        <v>10021853</v>
      </c>
      <c r="O257" s="1" t="s">
        <v>4163</v>
      </c>
      <c r="P257" s="47">
        <v>52102.78</v>
      </c>
      <c r="R257" s="47">
        <f>IF(Tabela1[[#This Row],[VALOR A PAGAR]]&gt;1,Tabela1[[#This Row],[VALOR A PAGAR]],Tabela1[[#This Row],[VALOR RC]])</f>
        <v>52102.78</v>
      </c>
      <c r="S2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7" s="1">
        <v>4500885349</v>
      </c>
      <c r="U257" s="54" t="str">
        <f>F257 &amp; " " &amp; " " &amp; B257 &amp; " - " &amp; I257 &amp; " - " &amp; "N°" &amp; H257 &amp; " - " &amp; Tabela1[[#This Row],[Coluna1]]</f>
        <v xml:space="preserve">LOJAS NOVAS  1489 - DENTECK - N°80582 - </v>
      </c>
      <c r="V257" s="85">
        <v>1960714</v>
      </c>
      <c r="W257" s="89" t="s">
        <v>4801</v>
      </c>
      <c r="X257" s="1" t="str">
        <f t="shared" si="11"/>
        <v>ABERTO</v>
      </c>
      <c r="Y257" s="48"/>
      <c r="Z257" s="51">
        <v>0</v>
      </c>
      <c r="AA257" s="1">
        <f>IF(Tabela1[[#This Row],[CHAMADO]]="ABERTO",Tabela1[[#This Row],[procx status]],"")</f>
        <v>0</v>
      </c>
      <c r="AC257" s="49">
        <v>45843</v>
      </c>
      <c r="AD257" s="55">
        <v>5105949120</v>
      </c>
      <c r="AE257" s="1" t="str">
        <f>IF(Tabela1[[#This Row],[Status Result1]]="Aguardando autorização pgto", "sim","")</f>
        <v/>
      </c>
      <c r="AF2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05/07/2025</v>
      </c>
      <c r="AG2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05/07/2025</v>
      </c>
      <c r="AH257" s="12">
        <v>45790</v>
      </c>
      <c r="AI257" s="1" t="s">
        <v>4344</v>
      </c>
      <c r="AJ257" s="53" t="s">
        <v>4344</v>
      </c>
      <c r="AK257" s="12" t="str">
        <f>IF(Tabela1[[#This Row],[procx ticket]]="",Tabela1[[#This Row],[Data criação ticket]],Tabela1[[#This Row],[procx ticket]])</f>
        <v>2025-06-13</v>
      </c>
      <c r="AM2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2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7" s="62"/>
      <c r="AP257" s="62"/>
      <c r="AQ2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148960548252102,78ANDRELOJAS NOVASAr Condicionado - ACDENTECK</v>
      </c>
      <c r="AR257" s="62" t="e">
        <v>#N/A</v>
      </c>
    </row>
    <row r="258" spans="1:44" ht="17" hidden="1">
      <c r="A258" s="1">
        <f t="shared" si="14"/>
        <v>1000</v>
      </c>
      <c r="B258" s="1">
        <v>1496</v>
      </c>
      <c r="C258" s="1" t="s">
        <v>262</v>
      </c>
      <c r="D258" s="12" t="s">
        <v>1573</v>
      </c>
      <c r="E258" s="1" t="s">
        <v>76</v>
      </c>
      <c r="F258" s="1" t="s">
        <v>23</v>
      </c>
      <c r="G258" s="1" t="s">
        <v>4162</v>
      </c>
      <c r="H258" s="1">
        <v>236351</v>
      </c>
      <c r="I258" s="1" t="s">
        <v>4786</v>
      </c>
      <c r="M258" s="1">
        <v>604328</v>
      </c>
      <c r="P258" s="47">
        <v>55008.2</v>
      </c>
      <c r="R258" s="47">
        <f>IF(Tabela1[[#This Row],[VALOR A PAGAR]]&gt;1,Tabela1[[#This Row],[VALOR A PAGAR]],Tabela1[[#This Row],[VALOR RC]])</f>
        <v>55008.2</v>
      </c>
      <c r="S2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8" s="1">
        <v>4500906745</v>
      </c>
      <c r="U258" s="54" t="str">
        <f>F258 &amp; " " &amp; " " &amp; B258 &amp; " - " &amp; I258 &amp; " - " &amp; "N°" &amp; H258 &amp; " - " &amp; Tabela1[[#This Row],[Coluna1]]</f>
        <v xml:space="preserve">LOJAS NOVAS  1496 - DENTECK - N°236351 - </v>
      </c>
      <c r="V258" s="85">
        <v>2119762</v>
      </c>
      <c r="W258" s="89" t="s">
        <v>4816</v>
      </c>
      <c r="X258" s="1" t="str">
        <f t="shared" ref="X258:X321" si="15">IF(V258&lt;&gt;"","ABERTO","PENDENTE")</f>
        <v>ABERTO</v>
      </c>
      <c r="Y258" s="48"/>
      <c r="Z258" s="51">
        <v>0</v>
      </c>
      <c r="AA258" s="1">
        <f>IF(Tabela1[[#This Row],[CHAMADO]]="ABERTO",Tabela1[[#This Row],[procx status]],"")</f>
        <v>0</v>
      </c>
      <c r="AC258" s="49">
        <v>45905</v>
      </c>
      <c r="AD258" s="90">
        <v>5105968291</v>
      </c>
      <c r="AE258" s="1" t="str">
        <f>IF(Tabela1[[#This Row],[Status Result1]]="Aguardando autorização pgto", "sim","")</f>
        <v/>
      </c>
      <c r="AF2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05/09/2025</v>
      </c>
      <c r="AG2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05/09/2025</v>
      </c>
      <c r="AH258" s="12"/>
      <c r="AI258" s="1" t="s">
        <v>4234</v>
      </c>
      <c r="AJ258" s="53" t="s">
        <v>4234</v>
      </c>
      <c r="AK258" s="12" t="str">
        <f>IF(Tabela1[[#This Row],[procx ticket]]="",Tabela1[[#This Row],[Data criação ticket]],Tabela1[[#This Row],[procx ticket]])</f>
        <v>não aberto ticket</v>
      </c>
      <c r="AM2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8" s="62"/>
      <c r="AP258" s="62"/>
      <c r="AQ2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149660432855008,2HENRIQUELOJAS NOVASAr Condicionado - ACDENTECK</v>
      </c>
      <c r="AR258" s="62" t="e">
        <v>#N/A</v>
      </c>
    </row>
    <row r="259" spans="1:44" ht="14.5" hidden="1">
      <c r="A259" s="1">
        <f t="shared" si="14"/>
        <v>1000</v>
      </c>
      <c r="B259" s="1">
        <v>1470</v>
      </c>
      <c r="C259" s="1" t="s">
        <v>4068</v>
      </c>
      <c r="D259" s="1" t="s">
        <v>4228</v>
      </c>
      <c r="E259" s="1" t="s">
        <v>76</v>
      </c>
      <c r="F259" s="1" t="s">
        <v>23</v>
      </c>
      <c r="G259" s="1" t="s">
        <v>4162</v>
      </c>
      <c r="H259" s="1">
        <v>166231</v>
      </c>
      <c r="I259" s="1" t="s">
        <v>4786</v>
      </c>
      <c r="M259" s="1">
        <v>604306</v>
      </c>
      <c r="N259" s="1">
        <v>10022312</v>
      </c>
      <c r="O259" s="1" t="s">
        <v>4163</v>
      </c>
      <c r="P259" s="47">
        <v>41092.959999999999</v>
      </c>
      <c r="R259" s="47">
        <f>IF(Tabela1[[#This Row],[VALOR A PAGAR]]&gt;1,Tabela1[[#This Row],[VALOR A PAGAR]],Tabela1[[#This Row],[VALOR RC]])</f>
        <v>41092.959999999999</v>
      </c>
      <c r="S2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59" s="1">
        <v>4500912492</v>
      </c>
      <c r="U259" s="54" t="str">
        <f>F259 &amp; " " &amp; " " &amp; B259 &amp; " - " &amp; I259 &amp; " - " &amp; "N°" &amp; H259 &amp; " - " &amp; Tabela1[[#This Row],[Coluna1]]</f>
        <v xml:space="preserve">LOJAS NOVAS  1470 - DENTECK - N°166231 - </v>
      </c>
      <c r="V259" s="85">
        <v>2135522</v>
      </c>
      <c r="W259" s="89" t="s">
        <v>4803</v>
      </c>
      <c r="X259" s="1" t="str">
        <f t="shared" si="15"/>
        <v>ABERTO</v>
      </c>
      <c r="Y259" s="48"/>
      <c r="Z259" s="51">
        <v>0</v>
      </c>
      <c r="AA259" s="1">
        <f>IF(Tabela1[[#This Row],[CHAMADO]]="ABERTO",Tabela1[[#This Row],[procx status]],"")</f>
        <v>0</v>
      </c>
      <c r="AC259" s="53">
        <v>45935</v>
      </c>
      <c r="AD259" s="92">
        <v>5105969979</v>
      </c>
      <c r="AE259" s="1" t="str">
        <f>IF(Tabela1[[#This Row],[Status Result1]]="Aguardando autorização pgto", "sim","")</f>
        <v/>
      </c>
      <c r="AF2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2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259" s="12"/>
      <c r="AJ259" s="53">
        <v>0</v>
      </c>
      <c r="AK259" s="12">
        <f>IF(Tabela1[[#This Row],[procx ticket]]="",Tabela1[[#This Row],[Data criação ticket]],Tabela1[[#This Row],[procx ticket]])</f>
        <v>0</v>
      </c>
      <c r="AM259" s="53"/>
      <c r="AN2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59" s="62"/>
      <c r="AP259" s="62"/>
      <c r="AQ2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147060430641092,96HENRIQUELOJAS NOVASAr Condicionado - ACDENTECK</v>
      </c>
      <c r="AR259" s="62" t="e">
        <v>#N/A</v>
      </c>
    </row>
    <row r="260" spans="1:44" ht="17.149999999999999" hidden="1" customHeight="1">
      <c r="A260" s="1">
        <f t="shared" si="14"/>
        <v>1000</v>
      </c>
      <c r="B260" s="1">
        <v>1470</v>
      </c>
      <c r="C260" s="1" t="s">
        <v>4068</v>
      </c>
      <c r="D260" s="1" t="s">
        <v>185</v>
      </c>
      <c r="E260" s="1" t="s">
        <v>76</v>
      </c>
      <c r="F260" s="1" t="s">
        <v>23</v>
      </c>
      <c r="G260" s="1" t="s">
        <v>4162</v>
      </c>
      <c r="H260" s="1">
        <v>85291</v>
      </c>
      <c r="I260" s="1" t="s">
        <v>4786</v>
      </c>
      <c r="M260" s="1">
        <v>604306</v>
      </c>
      <c r="P260" s="47">
        <v>12966.76</v>
      </c>
      <c r="R260" s="47">
        <f>IF(Tabela1[[#This Row],[VALOR A PAGAR]]&gt;1,Tabela1[[#This Row],[VALOR A PAGAR]],Tabela1[[#This Row],[VALOR RC]])</f>
        <v>12966.76</v>
      </c>
      <c r="S2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0" s="1">
        <v>4500912493</v>
      </c>
      <c r="U260" s="54" t="str">
        <f>F260 &amp; " " &amp; " " &amp; B260 &amp; " - " &amp; I260 &amp; " - " &amp; "N°" &amp; H260 &amp; " - " &amp; Tabela1[[#This Row],[Coluna1]]</f>
        <v xml:space="preserve">LOJAS NOVAS  1470 - DENTECK - N°85291 - </v>
      </c>
      <c r="V260" s="85">
        <v>2135534</v>
      </c>
      <c r="W260" s="89" t="s">
        <v>4820</v>
      </c>
      <c r="X260" s="1" t="str">
        <f t="shared" si="15"/>
        <v>ABERTO</v>
      </c>
      <c r="Y260" s="48"/>
      <c r="Z260" s="51">
        <v>0</v>
      </c>
      <c r="AA260" s="1">
        <f>IF(Tabela1[[#This Row],[CHAMADO]]="ABERTO",Tabela1[[#This Row],[procx status]],"")</f>
        <v>0</v>
      </c>
      <c r="AC260" s="49">
        <v>45935</v>
      </c>
      <c r="AD260" s="91">
        <v>5105969985</v>
      </c>
      <c r="AE260" s="1" t="str">
        <f>IF(Tabela1[[#This Row],[Status Result1]]="Aguardando autorização pgto", "sim","")</f>
        <v/>
      </c>
      <c r="AF2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2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260" s="12"/>
      <c r="AJ260" s="53">
        <v>0</v>
      </c>
      <c r="AK260" s="12">
        <f>IF(Tabela1[[#This Row],[procx ticket]]="",Tabela1[[#This Row],[Data criação ticket]],Tabela1[[#This Row],[procx ticket]])</f>
        <v>0</v>
      </c>
      <c r="AM2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0" s="62"/>
      <c r="AP260" s="62"/>
      <c r="AQ2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147060430612966,76HENRIQUELOJAS NOVASAr Condicionado - ACDENTECK</v>
      </c>
      <c r="AR260" s="62" t="e">
        <v>#N/A</v>
      </c>
    </row>
    <row r="261" spans="1:44" ht="17" hidden="1">
      <c r="A261" s="1">
        <f t="shared" si="14"/>
        <v>1000</v>
      </c>
      <c r="B261" s="1">
        <v>1494</v>
      </c>
      <c r="C261" s="1" t="s">
        <v>4059</v>
      </c>
      <c r="D261" s="1" t="s">
        <v>3019</v>
      </c>
      <c r="E261" s="1" t="s">
        <v>55</v>
      </c>
      <c r="F261" s="1" t="s">
        <v>23</v>
      </c>
      <c r="G261" s="1" t="s">
        <v>4162</v>
      </c>
      <c r="H261" s="1">
        <v>30804</v>
      </c>
      <c r="I261" s="1" t="s">
        <v>5818</v>
      </c>
      <c r="M261" s="1">
        <v>605741</v>
      </c>
      <c r="N261" s="1">
        <v>10022273</v>
      </c>
      <c r="O261" s="1" t="s">
        <v>4163</v>
      </c>
      <c r="P261" s="47">
        <v>44513.67</v>
      </c>
      <c r="R261" s="47">
        <f>IF(Tabela1[[#This Row],[VALOR A PAGAR]]&gt;1,Tabela1[[#This Row],[VALOR A PAGAR]],Tabela1[[#This Row],[VALOR RC]])</f>
        <v>44513.67</v>
      </c>
      <c r="S2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1" s="1">
        <v>4500900784</v>
      </c>
      <c r="U261" s="54" t="str">
        <f>F261 &amp; " " &amp; " " &amp; B261 &amp; " - " &amp; I261 &amp; " - " &amp; "N°" &amp; H261 &amp; " - " &amp; Tabela1[[#This Row],[Coluna1]]</f>
        <v xml:space="preserve">LOJAS NOVAS  1494 - SPRINGER - N°30804 - </v>
      </c>
      <c r="V261" s="85">
        <v>2119710</v>
      </c>
      <c r="W261" s="89" t="s">
        <v>5819</v>
      </c>
      <c r="X261" s="1" t="str">
        <f t="shared" si="15"/>
        <v>ABERTO</v>
      </c>
      <c r="Y261" s="48"/>
      <c r="Z261" s="51">
        <v>0</v>
      </c>
      <c r="AA261" s="1">
        <f>IF(Tabela1[[#This Row],[CHAMADO]]="ABERTO",Tabela1[[#This Row],[procx status]],"")</f>
        <v>0</v>
      </c>
      <c r="AC261" s="49">
        <v>45935</v>
      </c>
      <c r="AD261" s="90">
        <v>5105968281</v>
      </c>
      <c r="AE261" s="1" t="str">
        <f>IF(Tabela1[[#This Row],[Status Result1]]="Aguardando autorização pgto", "sim","")</f>
        <v/>
      </c>
      <c r="AF2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2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261" s="12"/>
      <c r="AI261" s="1" t="s">
        <v>4234</v>
      </c>
      <c r="AJ261" s="53" t="s">
        <v>4234</v>
      </c>
      <c r="AK261" s="12" t="str">
        <f>IF(Tabela1[[#This Row],[procx ticket]]="",Tabela1[[#This Row],[Data criação ticket]],Tabela1[[#This Row],[procx ticket]])</f>
        <v>não aberto ticket</v>
      </c>
      <c r="AM2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1" s="62"/>
      <c r="AP261" s="62"/>
      <c r="AQ2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149460574144513,67JORDANALOJAS NOVASAr Condicionado - ACSPRINGER</v>
      </c>
      <c r="AR261" s="62" t="e">
        <v>#N/A</v>
      </c>
    </row>
    <row r="262" spans="1:44" ht="14.5" hidden="1" customHeight="1">
      <c r="A262" s="1">
        <f t="shared" si="14"/>
        <v>1000</v>
      </c>
      <c r="B262" s="1">
        <v>1487</v>
      </c>
      <c r="C262" s="1" t="s">
        <v>278</v>
      </c>
      <c r="D262" s="1" t="s">
        <v>992</v>
      </c>
      <c r="E262" s="1" t="s">
        <v>76</v>
      </c>
      <c r="F262" s="1" t="s">
        <v>23</v>
      </c>
      <c r="G262" s="1" t="s">
        <v>4162</v>
      </c>
      <c r="H262" s="1">
        <v>237826</v>
      </c>
      <c r="I262" s="1" t="s">
        <v>4511</v>
      </c>
      <c r="M262" s="1">
        <v>604304</v>
      </c>
      <c r="P262" s="47">
        <v>47949.4</v>
      </c>
      <c r="R262" s="47">
        <f>IF(Tabela1[[#This Row],[VALOR A PAGAR]]&gt;1,Tabela1[[#This Row],[VALOR A PAGAR]],Tabela1[[#This Row],[VALOR RC]])</f>
        <v>47949.4</v>
      </c>
      <c r="S2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2" s="1">
        <v>4500940602</v>
      </c>
      <c r="U262" s="54" t="str">
        <f>F262 &amp; " " &amp; " " &amp; B262 &amp; " - " &amp; I262 &amp; " - " &amp; "N°" &amp; H262 &amp; " - " &amp; Tabela1[[#This Row],[Coluna1]]</f>
        <v>LOJAS NOVAS  1487 - CARRIER - N°237826 - VENC 05/11/2025</v>
      </c>
      <c r="V262" s="85">
        <v>2541927</v>
      </c>
      <c r="W262" s="64" t="s">
        <v>4521</v>
      </c>
      <c r="X262" s="1" t="str">
        <f t="shared" si="15"/>
        <v>ABERTO</v>
      </c>
      <c r="Y262" s="48"/>
      <c r="Z262" s="51"/>
      <c r="AA262" s="1">
        <f>IF(Tabela1[[#This Row],[CHAMADO]]="ABERTO",Tabela1[[#This Row],[procx status]],"")</f>
        <v>0</v>
      </c>
      <c r="AC262" s="49">
        <v>45966</v>
      </c>
      <c r="AD262" s="109">
        <v>5106015333</v>
      </c>
      <c r="AE262" s="1" t="str">
        <f>IF(Tabela1[[#This Row],[Status Result1]]="Aguardando autorização pgto", "sim","")</f>
        <v/>
      </c>
      <c r="AF2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2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262" s="116"/>
      <c r="AJ262" s="117"/>
      <c r="AK262" s="116">
        <f>IF(Tabela1[[#This Row],[procx ticket]]="",Tabela1[[#This Row],[Data criação ticket]],Tabela1[[#This Row],[procx ticket]])</f>
        <v>0</v>
      </c>
      <c r="AL262" s="116"/>
      <c r="AM262" s="53" t="s">
        <v>75</v>
      </c>
      <c r="AN2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2" s="62"/>
      <c r="AP262" s="62" t="s">
        <v>4522</v>
      </c>
      <c r="AQ2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148760430447949,4HENRIQUELOJAS NOVASAr Condicionado - ACCARRIER</v>
      </c>
      <c r="AR262" s="62" t="e">
        <v>#N/A</v>
      </c>
    </row>
    <row r="263" spans="1:44" ht="14.5" hidden="1">
      <c r="A263" s="1">
        <f t="shared" si="14"/>
        <v>1000</v>
      </c>
      <c r="B263" s="1">
        <v>1500</v>
      </c>
      <c r="C263" s="1" t="s">
        <v>4075</v>
      </c>
      <c r="D263" s="1" t="s">
        <v>1194</v>
      </c>
      <c r="E263" s="1" t="s">
        <v>76</v>
      </c>
      <c r="F263" s="1" t="s">
        <v>23</v>
      </c>
      <c r="G263" s="1" t="s">
        <v>4162</v>
      </c>
      <c r="H263" s="1">
        <v>89487</v>
      </c>
      <c r="I263" s="1" t="s">
        <v>4786</v>
      </c>
      <c r="M263" s="1">
        <v>605662</v>
      </c>
      <c r="N263" s="1">
        <v>10022563</v>
      </c>
      <c r="P263" s="47">
        <v>45608.79</v>
      </c>
      <c r="R263" s="47">
        <f>IF(Tabela1[[#This Row],[VALOR A PAGAR]]&gt;1,Tabela1[[#This Row],[VALOR A PAGAR]],Tabela1[[#This Row],[VALOR RC]])</f>
        <v>45608.79</v>
      </c>
      <c r="S2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3" s="1">
        <v>4500923343</v>
      </c>
      <c r="U263" s="54" t="str">
        <f>F263 &amp; " " &amp; " " &amp; B263 &amp; " - " &amp; I263 &amp; " - " &amp; "N°" &amp; H263 &amp; " - " &amp; Tabela1[[#This Row],[Coluna1]]</f>
        <v>LOJAS NOVAS  1500 - DENTECK - N°89487 - VENC 05/11/2025</v>
      </c>
      <c r="V263" s="85">
        <v>2334735</v>
      </c>
      <c r="W263" s="64" t="s">
        <v>4808</v>
      </c>
      <c r="X263" s="1" t="str">
        <f t="shared" si="15"/>
        <v>ABERTO</v>
      </c>
      <c r="Y263" s="48"/>
      <c r="Z263" s="51">
        <v>0</v>
      </c>
      <c r="AA263" s="1">
        <f>IF(Tabela1[[#This Row],[CHAMADO]]="ABERTO",Tabela1[[#This Row],[procx status]],"")</f>
        <v>0</v>
      </c>
      <c r="AC263" s="49">
        <v>45966</v>
      </c>
      <c r="AD263" s="109">
        <v>5105994087</v>
      </c>
      <c r="AE263" s="1" t="str">
        <f>IF(Tabela1[[#This Row],[Status Result1]]="Aguardando autorização pgto", "sim","")</f>
        <v/>
      </c>
      <c r="AF2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2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263" s="12"/>
      <c r="AI263" s="1" t="s">
        <v>4362</v>
      </c>
      <c r="AJ263" s="53" t="s">
        <v>4234</v>
      </c>
      <c r="AK263" s="12" t="str">
        <f>IF(Tabela1[[#This Row],[procx ticket]]="",Tabela1[[#This Row],[Data criação ticket]],Tabela1[[#This Row],[procx ticket]])</f>
        <v>não aberto ticket</v>
      </c>
      <c r="AM2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2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3" s="62"/>
      <c r="AP263" s="62" t="s">
        <v>4522</v>
      </c>
      <c r="AQ2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150060566245608,79HENRIQUELOJAS NOVASAr Condicionado - ACDENTECK</v>
      </c>
      <c r="AR263" s="62" t="e">
        <v>#N/A</v>
      </c>
    </row>
    <row r="264" spans="1:44" ht="14.5" hidden="1">
      <c r="A264" s="1">
        <f t="shared" si="14"/>
        <v>1000</v>
      </c>
      <c r="B264" s="1">
        <v>1500</v>
      </c>
      <c r="C264" s="1" t="s">
        <v>4075</v>
      </c>
      <c r="D264" s="1" t="s">
        <v>2392</v>
      </c>
      <c r="E264" s="1" t="s">
        <v>76</v>
      </c>
      <c r="F264" s="1" t="s">
        <v>23</v>
      </c>
      <c r="G264" s="1" t="s">
        <v>4162</v>
      </c>
      <c r="H264" s="1">
        <v>169184</v>
      </c>
      <c r="I264" s="1" t="s">
        <v>4786</v>
      </c>
      <c r="M264" s="1">
        <v>605662</v>
      </c>
      <c r="P264" s="47">
        <v>3640</v>
      </c>
      <c r="R264" s="47">
        <f>IF(Tabela1[[#This Row],[VALOR A PAGAR]]&gt;1,Tabela1[[#This Row],[VALOR A PAGAR]],Tabela1[[#This Row],[VALOR RC]])</f>
        <v>3640</v>
      </c>
      <c r="S2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4" s="1">
        <v>4500923354</v>
      </c>
      <c r="U264" s="54" t="str">
        <f>F264 &amp; " " &amp; " " &amp; B264 &amp; " - " &amp; I264 &amp; " - " &amp; "N°" &amp; H264 &amp; " - " &amp; Tabela1[[#This Row],[Coluna1]]</f>
        <v>LOJAS NOVAS  1500 - DENTECK - N°169184 - VENC 05/11/2025</v>
      </c>
      <c r="V264" s="85">
        <v>2334745</v>
      </c>
      <c r="W264" s="64" t="s">
        <v>4817</v>
      </c>
      <c r="X264" s="1" t="str">
        <f t="shared" si="15"/>
        <v>ABERTO</v>
      </c>
      <c r="Y264" s="48"/>
      <c r="Z264" s="51"/>
      <c r="AA264" s="1">
        <f>IF(Tabela1[[#This Row],[CHAMADO]]="ABERTO",Tabela1[[#This Row],[procx status]],"")</f>
        <v>0</v>
      </c>
      <c r="AC264" s="49">
        <v>45966</v>
      </c>
      <c r="AD264" s="109">
        <v>5105994096</v>
      </c>
      <c r="AE264" s="1" t="str">
        <f>IF(Tabela1[[#This Row],[Status Result1]]="Aguardando autorização pgto", "sim","")</f>
        <v/>
      </c>
      <c r="AF2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2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264" s="12"/>
      <c r="AI264" s="1" t="s">
        <v>4362</v>
      </c>
      <c r="AJ264" s="53"/>
      <c r="AK264" s="12" t="str">
        <f>IF(Tabela1[[#This Row],[procx ticket]]="",Tabela1[[#This Row],[Data criação ticket]],Tabela1[[#This Row],[procx ticket]])</f>
        <v>2025-08-11</v>
      </c>
      <c r="AM2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2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4" s="62"/>
      <c r="AP264" s="62" t="s">
        <v>4522</v>
      </c>
      <c r="AQ2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15006056623640HENRIQUELOJAS NOVASAr Condicionado - ACDENTECK</v>
      </c>
      <c r="AR264" s="62" t="e">
        <v>#N/A</v>
      </c>
    </row>
    <row r="265" spans="1:44" ht="14.5" hidden="1">
      <c r="A265" s="1">
        <f t="shared" si="14"/>
        <v>1000</v>
      </c>
      <c r="B265" s="1">
        <v>1502</v>
      </c>
      <c r="C265" s="1" t="s">
        <v>4080</v>
      </c>
      <c r="D265" s="1" t="s">
        <v>4165</v>
      </c>
      <c r="E265" s="1" t="s">
        <v>76</v>
      </c>
      <c r="F265" s="1" t="s">
        <v>23</v>
      </c>
      <c r="G265" s="1" t="s">
        <v>4162</v>
      </c>
      <c r="H265" s="1">
        <v>137941</v>
      </c>
      <c r="I265" s="1" t="s">
        <v>4511</v>
      </c>
      <c r="M265" s="1">
        <v>605470</v>
      </c>
      <c r="Q265" s="47">
        <v>33967.589999999997</v>
      </c>
      <c r="R265" s="47">
        <f>IF(Tabela1[[#This Row],[VALOR A PAGAR]]&gt;1,Tabela1[[#This Row],[VALOR A PAGAR]],Tabela1[[#This Row],[VALOR RC]])</f>
        <v>33967.589999999997</v>
      </c>
      <c r="S2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5" s="1">
        <v>4500949012</v>
      </c>
      <c r="U265" s="54" t="str">
        <f>F265 &amp; " " &amp; " " &amp; B265 &amp; " - " &amp; I265 &amp; " - " &amp; "N°" &amp; H265 &amp; " - " &amp; Tabela1[[#This Row],[Coluna1]]</f>
        <v>LOJAS NOVAS  1502 - CARRIER - N°137941 - VENC 05/12/2025</v>
      </c>
      <c r="V265" s="85">
        <v>3277638</v>
      </c>
      <c r="W265" s="64" t="s">
        <v>5969</v>
      </c>
      <c r="X265" s="1" t="str">
        <f t="shared" si="15"/>
        <v>ABERTO</v>
      </c>
      <c r="Y265" s="48"/>
      <c r="Z265" s="51"/>
      <c r="AA265" s="1">
        <f>IF(Tabela1[[#This Row],[CHAMADO]]="ABERTO",Tabela1[[#This Row],[procx status]],"")</f>
        <v>0</v>
      </c>
      <c r="AC265" s="49">
        <v>45996</v>
      </c>
      <c r="AD265" s="55">
        <v>5106040374</v>
      </c>
      <c r="AE265" s="1" t="str">
        <f>IF(Tabela1[[#This Row],[Status Result1]]="Aguardando autorização pgto", "sim","")</f>
        <v/>
      </c>
      <c r="AF2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05/12/2025</v>
      </c>
      <c r="AG2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05/12/2025</v>
      </c>
      <c r="AH265" s="116"/>
      <c r="AJ265" s="117"/>
      <c r="AK265" s="116">
        <f>IF(Tabela1[[#This Row],[procx ticket]]="",Tabela1[[#This Row],[Data criação ticket]],Tabela1[[#This Row],[procx ticket]])</f>
        <v>0</v>
      </c>
      <c r="AL265" s="116"/>
      <c r="AM265" s="53" t="s">
        <v>4527</v>
      </c>
      <c r="AN2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5" s="62"/>
      <c r="AP265" s="62" t="s">
        <v>4535</v>
      </c>
      <c r="AQ2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NOVASAr Condicionado - ACCARRIER</v>
      </c>
      <c r="AR265" s="62" t="e">
        <v>#N/A</v>
      </c>
    </row>
    <row r="266" spans="1:44" ht="14.5" hidden="1">
      <c r="A266" s="1">
        <f t="shared" si="14"/>
        <v>1000</v>
      </c>
      <c r="B266" s="1">
        <v>1508</v>
      </c>
      <c r="C266" s="1" t="s">
        <v>4074</v>
      </c>
      <c r="D266" s="1" t="s">
        <v>4198</v>
      </c>
      <c r="E266" s="1" t="s">
        <v>76</v>
      </c>
      <c r="F266" s="1" t="s">
        <v>23</v>
      </c>
      <c r="G266" s="1" t="s">
        <v>4162</v>
      </c>
      <c r="H266" s="1">
        <v>238477</v>
      </c>
      <c r="I266" s="1" t="s">
        <v>5818</v>
      </c>
      <c r="M266" s="1">
        <v>605664</v>
      </c>
      <c r="N266" s="1">
        <v>10023360</v>
      </c>
      <c r="P266" s="47">
        <v>49687.4</v>
      </c>
      <c r="R266" s="47">
        <f>IF(Tabela1[[#This Row],[VALOR A PAGAR]]&gt;1,Tabela1[[#This Row],[VALOR A PAGAR]],Tabela1[[#This Row],[VALOR RC]])</f>
        <v>49687.4</v>
      </c>
      <c r="S2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6" s="1">
        <v>4500967839</v>
      </c>
      <c r="U266" s="54" t="str">
        <f>F266 &amp; " " &amp; " " &amp; B266 &amp; " - " &amp; I266 &amp; " - " &amp; "N°" &amp; H266 &amp; " - " &amp; Tabela1[[#This Row],[Coluna1]]</f>
        <v>LOJAS NOVAS  1508 - SPRINGER - N°238477 - VENC 05/12/2025</v>
      </c>
      <c r="V266" s="85">
        <v>2790804</v>
      </c>
      <c r="W266" s="64" t="s">
        <v>5822</v>
      </c>
      <c r="X266" s="1" t="str">
        <f t="shared" si="15"/>
        <v>ABERTO</v>
      </c>
      <c r="Y266" s="48"/>
      <c r="Z266" s="51"/>
      <c r="AA266" s="1">
        <f>IF(Tabela1[[#This Row],[CHAMADO]]="ABERTO",Tabela1[[#This Row],[procx status]],"")</f>
        <v>0</v>
      </c>
      <c r="AC266" s="49">
        <v>45996</v>
      </c>
      <c r="AD266" s="55">
        <v>5106040363</v>
      </c>
      <c r="AE266" s="1" t="str">
        <f>IF(Tabela1[[#This Row],[Status Result1]]="Aguardando autorização pgto", "sim","")</f>
        <v/>
      </c>
      <c r="AF2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05/12/2025</v>
      </c>
      <c r="AG2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05/12/2025</v>
      </c>
      <c r="AH266" s="116"/>
      <c r="AJ266" s="117"/>
      <c r="AK266" s="116">
        <f>IF(Tabela1[[#This Row],[procx ticket]]="",Tabela1[[#This Row],[Data criação ticket]],Tabela1[[#This Row],[procx ticket]])</f>
        <v>0</v>
      </c>
      <c r="AL266" s="116"/>
      <c r="AM266" s="53" t="s">
        <v>4527</v>
      </c>
      <c r="AN2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6" s="62"/>
      <c r="AP266" s="62" t="s">
        <v>4535</v>
      </c>
      <c r="AQ2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150860566449687,4HENRIQUELOJAS NOVASAr Condicionado - ACSPRINGER</v>
      </c>
      <c r="AR266" s="62" t="e">
        <v>#N/A</v>
      </c>
    </row>
    <row r="267" spans="1:44" ht="14.5" hidden="1">
      <c r="A267" s="1">
        <f t="shared" si="14"/>
        <v>1000</v>
      </c>
      <c r="B267" s="1">
        <v>1381</v>
      </c>
      <c r="C267" s="1" t="s">
        <v>169</v>
      </c>
      <c r="D267" s="1" t="s">
        <v>185</v>
      </c>
      <c r="E267" s="1" t="s">
        <v>30</v>
      </c>
      <c r="F267" s="1" t="s">
        <v>23</v>
      </c>
      <c r="G267" s="1" t="s">
        <v>4162</v>
      </c>
      <c r="H267" s="1">
        <v>152955</v>
      </c>
      <c r="I267" s="1" t="s">
        <v>4786</v>
      </c>
      <c r="M267" s="1">
        <v>603265</v>
      </c>
      <c r="P267" s="47">
        <v>59004.98</v>
      </c>
      <c r="R267" s="47">
        <f>IF(Tabela1[[#This Row],[VALOR A PAGAR]]&gt;1,Tabela1[[#This Row],[VALOR A PAGAR]],Tabela1[[#This Row],[VALOR RC]])</f>
        <v>59004.98</v>
      </c>
      <c r="S2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7" s="1">
        <v>4500822117</v>
      </c>
      <c r="U267" s="54" t="str">
        <f>F267 &amp; " " &amp; " " &amp; B267 &amp; " - " &amp; I267 &amp; " - " &amp; "N°" &amp; H267 &amp; " - " &amp; Tabela1[[#This Row],[Coluna1]]</f>
        <v xml:space="preserve">LOJAS NOVAS  1381 - DENTECK - N°152955 - </v>
      </c>
      <c r="V267" s="85">
        <v>1623390</v>
      </c>
      <c r="W267" s="89" t="s">
        <v>4818</v>
      </c>
      <c r="X267" s="1" t="str">
        <f t="shared" si="15"/>
        <v>ABERTO</v>
      </c>
      <c r="Y267" s="48"/>
      <c r="Z267" s="51">
        <v>0</v>
      </c>
      <c r="AA267" s="1">
        <f>IF(Tabela1[[#This Row],[CHAMADO]]="ABERTO",Tabela1[[#This Row],[procx status]],"")</f>
        <v>0</v>
      </c>
      <c r="AC267" s="49">
        <v>45783</v>
      </c>
      <c r="AD267" s="55" t="s">
        <v>4819</v>
      </c>
      <c r="AE267" s="1" t="str">
        <f>IF(Tabela1[[#This Row],[Status Result1]]="Aguardando autorização pgto", "sim","")</f>
        <v/>
      </c>
      <c r="AF2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2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267" s="12">
        <v>45778</v>
      </c>
      <c r="AI267" s="1" t="s">
        <v>4171</v>
      </c>
      <c r="AJ267" s="53" t="s">
        <v>4171</v>
      </c>
      <c r="AK267" s="12" t="str">
        <f>IF(Tabela1[[#This Row],[procx ticket]]="",Tabela1[[#This Row],[Data criação ticket]],Tabela1[[#This Row],[procx ticket]])</f>
        <v>2025-04-23</v>
      </c>
      <c r="AM2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23/04/2025</v>
      </c>
      <c r="AN2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7" s="62"/>
      <c r="AP267" s="62"/>
      <c r="AQ2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138160326559004,98ANDRELOJAS NOVASAr Condicionado - ACDENTECK</v>
      </c>
      <c r="AR267" s="62" t="e">
        <v>#N/A</v>
      </c>
    </row>
    <row r="268" spans="1:44" ht="14.5" hidden="1">
      <c r="A268" s="1">
        <f t="shared" si="14"/>
        <v>1000</v>
      </c>
      <c r="B268" s="1">
        <v>1439</v>
      </c>
      <c r="C268" s="1" t="s">
        <v>222</v>
      </c>
      <c r="D268" s="1" t="s">
        <v>224</v>
      </c>
      <c r="E268" s="1" t="s">
        <v>76</v>
      </c>
      <c r="F268" s="1" t="s">
        <v>23</v>
      </c>
      <c r="G268" s="1" t="s">
        <v>4162</v>
      </c>
      <c r="H268" s="1">
        <v>235714</v>
      </c>
      <c r="I268" s="1" t="s">
        <v>4511</v>
      </c>
      <c r="M268" s="1">
        <v>603440</v>
      </c>
      <c r="P268" s="47">
        <v>50568.66</v>
      </c>
      <c r="R268" s="47">
        <f>IF(Tabela1[[#This Row],[VALOR A PAGAR]]&gt;1,Tabela1[[#This Row],[VALOR A PAGAR]],Tabela1[[#This Row],[VALOR RC]])</f>
        <v>50568.66</v>
      </c>
      <c r="S2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8" s="1">
        <v>4500886319</v>
      </c>
      <c r="U268" s="54" t="str">
        <f>F268 &amp; " " &amp; " " &amp; B268 &amp; " - " &amp; I268 &amp; " - " &amp; "N°" &amp; H268 &amp; " - " &amp; Tabela1[[#This Row],[Coluna1]]</f>
        <v>LOJAS NOVAS  1439 - CARRIER - N°235714 - aguardando programação</v>
      </c>
      <c r="V268" s="85">
        <v>1915951</v>
      </c>
      <c r="W268" s="89" t="s">
        <v>4530</v>
      </c>
      <c r="X268" s="1" t="str">
        <f t="shared" si="15"/>
        <v>ABERTO</v>
      </c>
      <c r="Y268" s="48"/>
      <c r="Z268" s="51">
        <v>0</v>
      </c>
      <c r="AA268" s="1">
        <f>IF(Tabela1[[#This Row],[CHAMADO]]="ABERTO",Tabela1[[#This Row],[procx status]],"")</f>
        <v>0</v>
      </c>
      <c r="AC268" s="49">
        <v>45844</v>
      </c>
      <c r="AD268" s="55">
        <v>5105954492</v>
      </c>
      <c r="AE268" s="1" t="str">
        <f>IF(Tabela1[[#This Row],[Status Result1]]="Aguardando autorização pgto", "sim","")</f>
        <v/>
      </c>
      <c r="AF2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06/07/2025</v>
      </c>
      <c r="AG2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06/07/2025</v>
      </c>
      <c r="AH268" s="12"/>
      <c r="AI268" s="1" t="s">
        <v>4531</v>
      </c>
      <c r="AJ268" s="53" t="s">
        <v>4531</v>
      </c>
      <c r="AK268" s="12" t="str">
        <f>IF(Tabela1[[#This Row],[procx ticket]]="",Tabela1[[#This Row],[Data criação ticket]],Tabela1[[#This Row],[procx ticket]])</f>
        <v>2025-06-06</v>
      </c>
      <c r="AM2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06/06/2025</v>
      </c>
      <c r="AN2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8" s="62" t="s">
        <v>4404</v>
      </c>
      <c r="AP268" s="62" t="s">
        <v>4338</v>
      </c>
      <c r="AQ2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143960344050568,66HENRIQUELOJAS NOVASAr Condicionado - ACCARRIER</v>
      </c>
      <c r="AR268" s="62" t="e">
        <v>#N/A</v>
      </c>
    </row>
    <row r="269" spans="1:44" ht="17" hidden="1">
      <c r="A269" s="1">
        <f t="shared" si="14"/>
        <v>2000</v>
      </c>
      <c r="B269" s="1">
        <v>7190</v>
      </c>
      <c r="C269" s="1" t="str">
        <f>_xlfn.XLOOKUP(Tabela1[[#This Row],[FILIAL]],'CNPJ BASE jan25'!A:A,'CNPJ BASE jan25'!B:B)</f>
        <v>CAU05-EdMotCor-CE-EF</v>
      </c>
      <c r="D269" s="1" t="str">
        <f>_xlfn.XLOOKUP(Tabela1[[#This Row],[FILIAL]],'CNPJ BASE jan25'!A:A,'CNPJ BASE jan25'!C:C)</f>
        <v>04.899.316/0190-56</v>
      </c>
      <c r="E269" s="1" t="s">
        <v>55</v>
      </c>
      <c r="F269" s="1" t="s">
        <v>4408</v>
      </c>
      <c r="G269" s="1" t="s">
        <v>4162</v>
      </c>
      <c r="H269" s="1">
        <v>166345</v>
      </c>
      <c r="I269" s="1" t="s">
        <v>4786</v>
      </c>
      <c r="M269" s="1">
        <v>605847</v>
      </c>
      <c r="N269" s="1">
        <v>10022389</v>
      </c>
      <c r="O269" s="1" t="s">
        <v>4163</v>
      </c>
      <c r="P269" s="47">
        <v>13247.27</v>
      </c>
      <c r="R269" s="47">
        <f>IF(Tabela1[[#This Row],[VALOR A PAGAR]]&gt;1,Tabela1[[#This Row],[VALOR A PAGAR]],Tabela1[[#This Row],[VALOR RC]])</f>
        <v>13247.27</v>
      </c>
      <c r="S2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69" s="1">
        <v>4500914632</v>
      </c>
      <c r="U269" s="54" t="str">
        <f>F269 &amp; " " &amp; " " &amp; B269 &amp; " - " &amp; I269 &amp; " - " &amp; "N°" &amp; H269 &amp; " - " &amp; Tabela1[[#This Row],[Coluna1]]</f>
        <v xml:space="preserve">RESIZE  7190 - DENTECK - N°166345 - </v>
      </c>
      <c r="V269" s="85">
        <v>2167691</v>
      </c>
      <c r="W269" s="89" t="s">
        <v>4804</v>
      </c>
      <c r="X269" s="1" t="str">
        <f t="shared" si="15"/>
        <v>ABERTO</v>
      </c>
      <c r="Y269" s="48"/>
      <c r="Z269" s="51">
        <v>0</v>
      </c>
      <c r="AA269" s="1">
        <f>IF(Tabela1[[#This Row],[CHAMADO]]="ABERTO",Tabela1[[#This Row],[procx status]],"")</f>
        <v>0</v>
      </c>
      <c r="AC269" s="49">
        <v>45936</v>
      </c>
      <c r="AD269" s="65">
        <v>5105972085</v>
      </c>
      <c r="AE269" s="1" t="str">
        <f>IF(Tabela1[[#This Row],[Status Result1]]="Aguardando autorização pgto", "sim","")</f>
        <v/>
      </c>
      <c r="AF2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06/10/2025</v>
      </c>
      <c r="AG2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06/10/2025</v>
      </c>
      <c r="AH269" s="12"/>
      <c r="AJ269" s="53">
        <v>0</v>
      </c>
      <c r="AK269" s="12">
        <f>IF(Tabela1[[#This Row],[procx ticket]]="",Tabela1[[#This Row],[Data criação ticket]],Tabela1[[#This Row],[procx ticket]])</f>
        <v>0</v>
      </c>
      <c r="AM2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69" s="62"/>
      <c r="AP269" s="62"/>
      <c r="AQ2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719060584713247,27JORDANARESIZEAr Condicionado - ACDENTECK</v>
      </c>
      <c r="AR269" s="62" t="e">
        <v>#N/A</v>
      </c>
    </row>
    <row r="270" spans="1:44" ht="14.5" hidden="1">
      <c r="A270" s="1">
        <f t="shared" si="14"/>
        <v>1000</v>
      </c>
      <c r="B270" s="1">
        <v>1488</v>
      </c>
      <c r="C270" s="1" t="s">
        <v>4077</v>
      </c>
      <c r="D270" s="1" t="s">
        <v>4207</v>
      </c>
      <c r="E270" s="1" t="s">
        <v>30</v>
      </c>
      <c r="F270" s="1" t="s">
        <v>23</v>
      </c>
      <c r="G270" s="1" t="s">
        <v>4162</v>
      </c>
      <c r="H270" s="1">
        <v>89899</v>
      </c>
      <c r="I270" s="1" t="s">
        <v>4786</v>
      </c>
      <c r="M270" s="1">
        <v>604006</v>
      </c>
      <c r="N270" s="1">
        <v>10022529</v>
      </c>
      <c r="P270" s="47">
        <v>39892.720000000001</v>
      </c>
      <c r="R270" s="47">
        <f>IF(Tabela1[[#This Row],[VALOR A PAGAR]]&gt;1,Tabela1[[#This Row],[VALOR A PAGAR]],Tabela1[[#This Row],[VALOR RC]])</f>
        <v>39892.720000000001</v>
      </c>
      <c r="S2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0" s="1">
        <v>4500918551</v>
      </c>
      <c r="U270" s="54" t="str">
        <f>F270 &amp; " " &amp; " " &amp; B270 &amp; " - " &amp; I270 &amp; " - " &amp; "N°" &amp; H270 &amp; " - " &amp; Tabela1[[#This Row],[Coluna1]]</f>
        <v>LOJAS NOVAS  1488 - DENTECK - N°89899 - VENC 09/11/2025</v>
      </c>
      <c r="V270" s="85">
        <v>2354339</v>
      </c>
      <c r="W270" s="64" t="s">
        <v>4806</v>
      </c>
      <c r="X270" s="1" t="str">
        <f t="shared" si="15"/>
        <v>ABERTO</v>
      </c>
      <c r="Y270" s="48"/>
      <c r="Z270" s="51">
        <v>0</v>
      </c>
      <c r="AA270" s="1">
        <f>IF(Tabela1[[#This Row],[CHAMADO]]="ABERTO",Tabela1[[#This Row],[procx status]],"")</f>
        <v>0</v>
      </c>
      <c r="AC270" s="49">
        <v>45970</v>
      </c>
      <c r="AD270" s="109">
        <v>5105999684</v>
      </c>
      <c r="AE270" s="1" t="str">
        <f>IF(Tabela1[[#This Row],[Status Result1]]="Aguardando autorização pgto", "sim","")</f>
        <v/>
      </c>
      <c r="AF2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09/11/2025</v>
      </c>
      <c r="AG2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09/11/2025</v>
      </c>
      <c r="AH270" s="12"/>
      <c r="AI270" s="1" t="s">
        <v>4558</v>
      </c>
      <c r="AJ270" s="53" t="s">
        <v>4234</v>
      </c>
      <c r="AK270" s="12" t="str">
        <f>IF(Tabela1[[#This Row],[procx ticket]]="",Tabela1[[#This Row],[Data criação ticket]],Tabela1[[#This Row],[procx ticket]])</f>
        <v>não aberto ticket</v>
      </c>
      <c r="AM2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2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0" s="62"/>
      <c r="AP270" s="62" t="s">
        <v>4807</v>
      </c>
      <c r="AQ2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148860400639892,72ANDRELOJAS NOVASAr Condicionado - ACDENTECK</v>
      </c>
      <c r="AR270" s="62" t="e">
        <v>#N/A</v>
      </c>
    </row>
    <row r="271" spans="1:44" ht="14.5" hidden="1">
      <c r="A271" s="1">
        <f t="shared" si="14"/>
        <v>1000</v>
      </c>
      <c r="B271" s="1">
        <v>1488</v>
      </c>
      <c r="C271" s="1" t="s">
        <v>4077</v>
      </c>
      <c r="D271" s="1" t="s">
        <v>4207</v>
      </c>
      <c r="E271" s="1" t="s">
        <v>30</v>
      </c>
      <c r="F271" s="1" t="s">
        <v>23</v>
      </c>
      <c r="G271" s="1" t="s">
        <v>4162</v>
      </c>
      <c r="H271" s="1">
        <v>169589</v>
      </c>
      <c r="I271" s="1" t="s">
        <v>4786</v>
      </c>
      <c r="M271" s="1">
        <v>604006</v>
      </c>
      <c r="P271" s="47">
        <v>1820</v>
      </c>
      <c r="R271" s="47">
        <f>IF(Tabela1[[#This Row],[VALOR A PAGAR]]&gt;1,Tabela1[[#This Row],[VALOR A PAGAR]],Tabela1[[#This Row],[VALOR RC]])</f>
        <v>1820</v>
      </c>
      <c r="S2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1" s="1">
        <v>4500918557</v>
      </c>
      <c r="U271" s="54" t="str">
        <f>F271 &amp; " " &amp; " " &amp; B271 &amp; " - " &amp; I271 &amp; " - " &amp; "N°" &amp; H271 &amp; " - " &amp; Tabela1[[#This Row],[Coluna1]]</f>
        <v>LOJAS NOVAS  1488 - DENTECK - N°169589 - VENC 09/11/2025</v>
      </c>
      <c r="V271" s="85">
        <v>2354365</v>
      </c>
      <c r="W271" s="64" t="s">
        <v>4826</v>
      </c>
      <c r="X271" s="1" t="str">
        <f t="shared" si="15"/>
        <v>ABERTO</v>
      </c>
      <c r="Y271" s="48"/>
      <c r="Z271" s="51"/>
      <c r="AA271" s="1">
        <f>IF(Tabela1[[#This Row],[CHAMADO]]="ABERTO",Tabela1[[#This Row],[procx status]],"")</f>
        <v>0</v>
      </c>
      <c r="AC271" s="49">
        <v>45970</v>
      </c>
      <c r="AD271" s="109">
        <v>5105995154</v>
      </c>
      <c r="AE271" s="1" t="str">
        <f>IF(Tabela1[[#This Row],[Status Result1]]="Aguardando autorização pgto", "sim","")</f>
        <v/>
      </c>
      <c r="AF2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09/11/2025</v>
      </c>
      <c r="AG2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09/11/2025</v>
      </c>
      <c r="AH271" s="12"/>
      <c r="AI271" s="1" t="s">
        <v>4558</v>
      </c>
      <c r="AJ271" s="53"/>
      <c r="AK271" s="12" t="str">
        <f>IF(Tabela1[[#This Row],[procx ticket]]="",Tabela1[[#This Row],[Data criação ticket]],Tabela1[[#This Row],[procx ticket]])</f>
        <v>2025-08-13</v>
      </c>
      <c r="AM2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2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1" s="62"/>
      <c r="AP271" s="62" t="s">
        <v>4807</v>
      </c>
      <c r="AQ2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14886040061820ANDRELOJAS NOVASAr Condicionado - ACDENTECK</v>
      </c>
      <c r="AR271" s="62" t="e">
        <v>#N/A</v>
      </c>
    </row>
    <row r="272" spans="1:44" ht="14.5" hidden="1">
      <c r="A272" s="1">
        <f t="shared" si="14"/>
        <v>1000</v>
      </c>
      <c r="B272" s="1">
        <v>1510</v>
      </c>
      <c r="C272" s="1" t="s">
        <v>4098</v>
      </c>
      <c r="D272" s="1" t="s">
        <v>1258</v>
      </c>
      <c r="E272" s="1" t="s">
        <v>76</v>
      </c>
      <c r="F272" s="1" t="s">
        <v>23</v>
      </c>
      <c r="G272" s="1" t="s">
        <v>4162</v>
      </c>
      <c r="H272" s="1">
        <v>239978</v>
      </c>
      <c r="I272" s="1" t="s">
        <v>4511</v>
      </c>
      <c r="M272" s="1">
        <v>605801</v>
      </c>
      <c r="N272" s="1">
        <v>10023493</v>
      </c>
      <c r="O272" s="1" t="s">
        <v>4163</v>
      </c>
      <c r="P272" s="47">
        <v>49687.4</v>
      </c>
      <c r="R272" s="47">
        <f>IF(Tabela1[[#This Row],[VALOR A PAGAR]]&gt;1,Tabela1[[#This Row],[VALOR A PAGAR]],Tabela1[[#This Row],[VALOR RC]])</f>
        <v>49687.4</v>
      </c>
      <c r="S2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2" s="1">
        <v>4500982695</v>
      </c>
      <c r="U272" s="54" t="str">
        <f>F272 &amp; " " &amp; " " &amp; B272 &amp; " - " &amp; I272 &amp; " - " &amp; "N°" &amp; H272 &amp; " - " &amp; Tabela1[[#This Row],[Coluna1]]</f>
        <v xml:space="preserve">LOJAS NOVAS  1510 - CARRIER - N°239978 - </v>
      </c>
      <c r="V272" s="85">
        <v>3227733</v>
      </c>
      <c r="W272" s="89" t="s">
        <v>4176</v>
      </c>
      <c r="X272" s="1" t="str">
        <f t="shared" si="15"/>
        <v>ABERTO</v>
      </c>
      <c r="Y272" s="48"/>
      <c r="Z272" s="51"/>
      <c r="AA272" s="1">
        <f>IF(Tabela1[[#This Row],[CHAMADO]]="ABERTO",Tabela1[[#This Row],[procx status]],"")</f>
        <v>0</v>
      </c>
      <c r="AC272" s="49">
        <v>46001</v>
      </c>
      <c r="AD272" s="55">
        <v>5106074622</v>
      </c>
      <c r="AE272" s="1" t="s">
        <v>4177</v>
      </c>
      <c r="AF2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2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272" s="116"/>
      <c r="AJ272" s="117"/>
      <c r="AK272" s="116">
        <f>IF(Tabela1[[#This Row],[procx ticket]]="",Tabela1[[#This Row],[Data criação ticket]],Tabela1[[#This Row],[procx ticket]])</f>
        <v>0</v>
      </c>
      <c r="AL272" s="116"/>
      <c r="AM272" s="53">
        <v>45994</v>
      </c>
      <c r="AN2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2" s="62"/>
      <c r="AP272" s="62"/>
      <c r="AQ2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151060580149687,4HENRIQUELOJAS NOVASAr Condicionado - ACCARRIER</v>
      </c>
      <c r="AR272" s="62" t="e">
        <v>#N/A</v>
      </c>
    </row>
    <row r="273" spans="1:44" ht="14.5" hidden="1">
      <c r="A273" s="1">
        <f t="shared" si="14"/>
        <v>1000</v>
      </c>
      <c r="B273" s="1">
        <v>1515</v>
      </c>
      <c r="C273" s="1" t="s">
        <v>4648</v>
      </c>
      <c r="D273" s="1" t="s">
        <v>354</v>
      </c>
      <c r="E273" s="1" t="s">
        <v>76</v>
      </c>
      <c r="F273" s="1" t="s">
        <v>23</v>
      </c>
      <c r="G273" s="1" t="s">
        <v>4162</v>
      </c>
      <c r="H273" s="1">
        <v>152888</v>
      </c>
      <c r="I273" s="1" t="s">
        <v>5260</v>
      </c>
      <c r="M273" s="1">
        <v>605945</v>
      </c>
      <c r="N273" s="1">
        <v>10023931</v>
      </c>
      <c r="O273" s="1" t="s">
        <v>4163</v>
      </c>
      <c r="P273" s="47">
        <v>53286.8</v>
      </c>
      <c r="R273" s="47">
        <f>IF(Tabela1[[#This Row],[VALOR A PAGAR]]&gt;1,Tabela1[[#This Row],[VALOR A PAGAR]],Tabela1[[#This Row],[VALOR RC]])</f>
        <v>53286.8</v>
      </c>
      <c r="S2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3" s="1">
        <v>4500999493</v>
      </c>
      <c r="U273" s="54" t="str">
        <f>F273 &amp; " " &amp; " " &amp; B273 &amp; " - " &amp; I273 &amp; " - " &amp; "N°" &amp; H273 &amp; " - " &amp; Tabela1[[#This Row],[Coluna1]]</f>
        <v xml:space="preserve">LOJAS NOVAS  1515 - IBYTE - N°152888 - </v>
      </c>
      <c r="V273" s="85">
        <v>3227751</v>
      </c>
      <c r="W273" s="89" t="s">
        <v>4176</v>
      </c>
      <c r="X273" s="1" t="str">
        <f t="shared" si="15"/>
        <v>ABERTO</v>
      </c>
      <c r="Y273" s="48"/>
      <c r="Z273" s="51"/>
      <c r="AA273" s="1">
        <f>IF(Tabela1[[#This Row],[CHAMADO]]="ABERTO",Tabela1[[#This Row],[procx status]],"")</f>
        <v>0</v>
      </c>
      <c r="AC273" s="49">
        <v>46001</v>
      </c>
      <c r="AE273" s="1" t="s">
        <v>4177</v>
      </c>
      <c r="AF2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2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273" s="116"/>
      <c r="AJ273" s="117"/>
      <c r="AK273" s="116">
        <f>IF(Tabela1[[#This Row],[procx ticket]]="",Tabela1[[#This Row],[Data criação ticket]],Tabela1[[#This Row],[procx ticket]])</f>
        <v>0</v>
      </c>
      <c r="AL273" s="116"/>
      <c r="AM273" s="53">
        <v>45994</v>
      </c>
      <c r="AN2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3" s="62"/>
      <c r="AP273" s="62"/>
      <c r="AQ2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151560594553286,8HENRIQUELOJAS NOVASAr Condicionado - ACIBYTE</v>
      </c>
      <c r="AR273" s="62" t="e">
        <v>#N/A</v>
      </c>
    </row>
    <row r="274" spans="1:44" ht="14.5" hidden="1">
      <c r="A274" s="1">
        <f t="shared" si="14"/>
        <v>1000</v>
      </c>
      <c r="B274" s="1">
        <v>1515</v>
      </c>
      <c r="C274" s="1" t="s">
        <v>4648</v>
      </c>
      <c r="D274" s="1" t="s">
        <v>354</v>
      </c>
      <c r="E274" s="1" t="s">
        <v>76</v>
      </c>
      <c r="F274" s="1" t="s">
        <v>23</v>
      </c>
      <c r="G274" s="1" t="s">
        <v>4162</v>
      </c>
      <c r="H274" s="1">
        <v>183349</v>
      </c>
      <c r="I274" s="1" t="s">
        <v>4786</v>
      </c>
      <c r="M274" s="1">
        <v>605945</v>
      </c>
      <c r="N274" s="1">
        <v>10023931</v>
      </c>
      <c r="O274" s="1" t="s">
        <v>4163</v>
      </c>
      <c r="P274" s="47">
        <v>3596.4</v>
      </c>
      <c r="R274" s="47">
        <f>IF(Tabela1[[#This Row],[VALOR A PAGAR]]&gt;1,Tabela1[[#This Row],[VALOR A PAGAR]],Tabela1[[#This Row],[VALOR RC]])</f>
        <v>3596.4</v>
      </c>
      <c r="S2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4" s="1">
        <v>4500999497</v>
      </c>
      <c r="U274" s="54" t="str">
        <f>F274 &amp; " " &amp; " " &amp; B274 &amp; " - " &amp; I274 &amp; " - " &amp; "N°" &amp; H274 &amp; " - " &amp; Tabela1[[#This Row],[Coluna1]]</f>
        <v xml:space="preserve">LOJAS NOVAS  1515 - DENTECK - N°183349 - </v>
      </c>
      <c r="V274" s="85">
        <v>3227760</v>
      </c>
      <c r="W274" s="89" t="s">
        <v>4176</v>
      </c>
      <c r="X274" s="1" t="str">
        <f t="shared" si="15"/>
        <v>ABERTO</v>
      </c>
      <c r="Y274" s="48"/>
      <c r="Z274" s="51"/>
      <c r="AA274" s="1">
        <f>IF(Tabela1[[#This Row],[CHAMADO]]="ABERTO",Tabela1[[#This Row],[procx status]],"")</f>
        <v>0</v>
      </c>
      <c r="AC274" s="49">
        <v>46002</v>
      </c>
      <c r="AE274" s="1" t="s">
        <v>4177</v>
      </c>
      <c r="AF2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2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274" s="116"/>
      <c r="AJ274" s="117"/>
      <c r="AK274" s="116">
        <f>IF(Tabela1[[#This Row],[procx ticket]]="",Tabela1[[#This Row],[Data criação ticket]],Tabela1[[#This Row],[procx ticket]])</f>
        <v>0</v>
      </c>
      <c r="AL274" s="116"/>
      <c r="AM274" s="53">
        <v>45994</v>
      </c>
      <c r="AN2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4" s="62"/>
      <c r="AP274" s="62"/>
      <c r="AQ2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15156059453596,4HENRIQUELOJAS NOVASAr Condicionado - ACDENTECK</v>
      </c>
      <c r="AR274" s="1" t="e">
        <v>#N/A</v>
      </c>
    </row>
    <row r="275" spans="1:44" ht="17" hidden="1">
      <c r="A275" s="1">
        <f t="shared" si="14"/>
        <v>1000</v>
      </c>
      <c r="B275" s="1">
        <v>1501</v>
      </c>
      <c r="C275" s="1" t="s">
        <v>4083</v>
      </c>
      <c r="D275" s="1" t="s">
        <v>185</v>
      </c>
      <c r="E275" s="1" t="s">
        <v>76</v>
      </c>
      <c r="F275" s="1" t="s">
        <v>23</v>
      </c>
      <c r="G275" s="1" t="s">
        <v>4162</v>
      </c>
      <c r="H275" s="1">
        <v>86119</v>
      </c>
      <c r="I275" s="1" t="s">
        <v>4786</v>
      </c>
      <c r="M275" s="1">
        <v>605727</v>
      </c>
      <c r="P275" s="47">
        <v>8926.9599999999991</v>
      </c>
      <c r="R275" s="47">
        <f>IF(Tabela1[[#This Row],[VALOR A PAGAR]]&gt;1,Tabela1[[#This Row],[VALOR A PAGAR]],Tabela1[[#This Row],[VALOR RC]])</f>
        <v>8926.9599999999991</v>
      </c>
      <c r="S2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5" s="1">
        <v>4500917288</v>
      </c>
      <c r="U275" s="54" t="str">
        <f>F275 &amp; " " &amp; " " &amp; B275 &amp; " - " &amp; I275 &amp; " - " &amp; "N°" &amp; H275 &amp; " - " &amp; Tabela1[[#This Row],[Coluna1]]</f>
        <v>LOJAS NOVAS  1501 - DENTECK - N°86119 - VENC 12/10/2025</v>
      </c>
      <c r="V275" s="85">
        <v>2263682</v>
      </c>
      <c r="W275" s="64" t="s">
        <v>4821</v>
      </c>
      <c r="X275" s="1" t="str">
        <f t="shared" si="15"/>
        <v>ABERTO</v>
      </c>
      <c r="Y275" s="48"/>
      <c r="Z275" s="51">
        <v>0</v>
      </c>
      <c r="AA275" s="1">
        <f>IF(Tabela1[[#This Row],[CHAMADO]]="ABERTO",Tabela1[[#This Row],[procx status]],"")</f>
        <v>0</v>
      </c>
      <c r="AC275" s="49">
        <v>45942</v>
      </c>
      <c r="AD275" s="65">
        <v>5105983188</v>
      </c>
      <c r="AE275" s="1" t="str">
        <f>IF(Tabela1[[#This Row],[Status Result1]]="Aguardando autorização pgto", "sim","")</f>
        <v/>
      </c>
      <c r="AF2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2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275" s="12"/>
      <c r="AI275" s="1" t="s">
        <v>4657</v>
      </c>
      <c r="AJ275" s="53" t="s">
        <v>4234</v>
      </c>
      <c r="AK275" s="12" t="str">
        <f>IF(Tabela1[[#This Row],[procx ticket]]="",Tabela1[[#This Row],[Data criação ticket]],Tabela1[[#This Row],[procx ticket]])</f>
        <v>não aberto ticket</v>
      </c>
      <c r="AM2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2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5" s="62"/>
      <c r="AP275" s="62" t="s">
        <v>4822</v>
      </c>
      <c r="AQ2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15016057278926,96HENRIQUELOJAS NOVASAr Condicionado - ACDENTECK</v>
      </c>
      <c r="AR275" s="62" t="e">
        <v>#N/A</v>
      </c>
    </row>
    <row r="276" spans="1:44" ht="17" hidden="1">
      <c r="A276" s="1">
        <f t="shared" si="14"/>
        <v>1000</v>
      </c>
      <c r="B276" s="1">
        <v>1501</v>
      </c>
      <c r="C276" s="1" t="s">
        <v>4083</v>
      </c>
      <c r="D276" s="1" t="s">
        <v>185</v>
      </c>
      <c r="E276" s="1" t="s">
        <v>76</v>
      </c>
      <c r="F276" s="1" t="s">
        <v>23</v>
      </c>
      <c r="G276" s="1" t="s">
        <v>4162</v>
      </c>
      <c r="H276" s="1">
        <v>166988</v>
      </c>
      <c r="I276" s="1" t="s">
        <v>4786</v>
      </c>
      <c r="M276" s="1">
        <v>605727</v>
      </c>
      <c r="P276" s="47">
        <v>42912.959999999999</v>
      </c>
      <c r="R276" s="47">
        <f>IF(Tabela1[[#This Row],[VALOR A PAGAR]]&gt;1,Tabela1[[#This Row],[VALOR A PAGAR]],Tabela1[[#This Row],[VALOR RC]])</f>
        <v>42912.959999999999</v>
      </c>
      <c r="S2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6" s="1">
        <v>4500917297</v>
      </c>
      <c r="U276" s="54" t="str">
        <f>F276 &amp; " " &amp; " " &amp; B276 &amp; " - " &amp; I276 &amp; " - " &amp; "N°" &amp; H276 &amp; " - " &amp; Tabela1[[#This Row],[Coluna1]]</f>
        <v>LOJAS NOVAS  1501 - DENTECK - N°166988 - VENC 12/10/2025</v>
      </c>
      <c r="V276" s="85">
        <v>2263719</v>
      </c>
      <c r="W276" s="64" t="s">
        <v>4823</v>
      </c>
      <c r="X276" s="1" t="str">
        <f t="shared" si="15"/>
        <v>ABERTO</v>
      </c>
      <c r="Y276" s="48"/>
      <c r="Z276" s="51">
        <v>0</v>
      </c>
      <c r="AA276" s="1">
        <f>IF(Tabela1[[#This Row],[CHAMADO]]="ABERTO",Tabela1[[#This Row],[procx status]],"")</f>
        <v>0</v>
      </c>
      <c r="AC276" s="49">
        <v>45942</v>
      </c>
      <c r="AD276" s="65">
        <v>5105983196</v>
      </c>
      <c r="AE276" s="1" t="str">
        <f>IF(Tabela1[[#This Row],[Status Result1]]="Aguardando autorização pgto", "sim","")</f>
        <v/>
      </c>
      <c r="AF2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2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276" s="12"/>
      <c r="AI276" s="1" t="s">
        <v>4657</v>
      </c>
      <c r="AJ276" s="53" t="s">
        <v>4234</v>
      </c>
      <c r="AK276" s="12" t="str">
        <f>IF(Tabela1[[#This Row],[procx ticket]]="",Tabela1[[#This Row],[Data criação ticket]],Tabela1[[#This Row],[procx ticket]])</f>
        <v>não aberto ticket</v>
      </c>
      <c r="AM2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27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6" s="62"/>
      <c r="AP276" s="62" t="s">
        <v>4822</v>
      </c>
      <c r="AQ2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150160572742912,96HENRIQUELOJAS NOVASAr Condicionado - ACDENTECK</v>
      </c>
      <c r="AR276" s="62" t="e">
        <v>#N/A</v>
      </c>
    </row>
    <row r="277" spans="1:44" ht="14.5" hidden="1">
      <c r="A277" s="1">
        <f t="shared" si="14"/>
        <v>1000</v>
      </c>
      <c r="B277" s="1">
        <v>1455</v>
      </c>
      <c r="C277" s="1" t="s">
        <v>36</v>
      </c>
      <c r="D277" s="1" t="s">
        <v>185</v>
      </c>
      <c r="E277" s="1" t="s">
        <v>55</v>
      </c>
      <c r="F277" s="1" t="s">
        <v>23</v>
      </c>
      <c r="G277" s="1" t="s">
        <v>4162</v>
      </c>
      <c r="H277" s="1">
        <v>231647</v>
      </c>
      <c r="I277" s="1" t="s">
        <v>4511</v>
      </c>
      <c r="M277" s="1">
        <v>603908</v>
      </c>
      <c r="N277" s="1">
        <v>10029973</v>
      </c>
      <c r="P277" s="47">
        <v>8192.5400000000009</v>
      </c>
      <c r="R277" s="47">
        <f>IF(Tabela1[[#This Row],[VALOR A PAGAR]]&gt;1,Tabela1[[#This Row],[VALOR A PAGAR]],Tabela1[[#This Row],[VALOR RC]])</f>
        <v>8192.5400000000009</v>
      </c>
      <c r="S2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7" s="1">
        <v>4500793333</v>
      </c>
      <c r="U277" s="54" t="str">
        <f>F277 &amp; " " &amp; " " &amp; B277 &amp; " - " &amp; I277 &amp; " - " &amp; "N°" &amp; H277 &amp; " - " &amp; Tabela1[[#This Row],[Coluna1]]</f>
        <v xml:space="preserve">LOJAS NOVAS  1455 - CARRIER - N°231647 - </v>
      </c>
      <c r="V277" s="85">
        <v>1245993</v>
      </c>
      <c r="X277" s="1" t="str">
        <f t="shared" si="15"/>
        <v>ABERTO</v>
      </c>
      <c r="Y277" s="1" t="s">
        <v>4159</v>
      </c>
      <c r="Z277" s="51" t="s">
        <v>4159</v>
      </c>
      <c r="AA277" s="51" t="str">
        <f>IF(Tabela1[[#This Row],[CHAMADO]]="ABERTO",Tabela1[[#This Row],[procx status]],"")</f>
        <v>Closed</v>
      </c>
      <c r="AC277" s="49">
        <v>45729</v>
      </c>
      <c r="AD277" s="55">
        <v>5105882254</v>
      </c>
      <c r="AE277" s="1" t="str">
        <f>IF(Tabela1[[#This Row],[Status Result1]]="Aguardando autorização pgto", "sim","")</f>
        <v/>
      </c>
      <c r="AF2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13/03/2025</v>
      </c>
      <c r="AG2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13/03/2025</v>
      </c>
      <c r="AH277" s="12">
        <v>45677</v>
      </c>
      <c r="AI277" s="12" t="s">
        <v>4512</v>
      </c>
      <c r="AJ277" s="53" t="s">
        <v>4512</v>
      </c>
      <c r="AK277" s="12" t="str">
        <f>IF(Tabela1[[#This Row],[procx ticket]]="",Tabela1[[#This Row],[Data criação ticket]],Tabela1[[#This Row],[procx ticket]])</f>
        <v>2025-02-21</v>
      </c>
      <c r="AL277" s="53" t="s">
        <v>75</v>
      </c>
      <c r="AM2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21/02/2025</v>
      </c>
      <c r="AN2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7" s="62"/>
      <c r="AP277" s="62"/>
      <c r="AQ2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14556039088192,54JORDANALOJAS NOVASAr Condicionado - ACCARRIER</v>
      </c>
      <c r="AR277" s="62" t="e">
        <v>#N/A</v>
      </c>
    </row>
    <row r="278" spans="1:44" ht="17" hidden="1">
      <c r="A278" s="1">
        <f t="shared" si="14"/>
        <v>1000</v>
      </c>
      <c r="B278" s="1">
        <v>1495</v>
      </c>
      <c r="C278" s="1" t="s">
        <v>285</v>
      </c>
      <c r="D278" s="1" t="s">
        <v>4226</v>
      </c>
      <c r="E278" s="1" t="s">
        <v>76</v>
      </c>
      <c r="F278" s="1" t="s">
        <v>23</v>
      </c>
      <c r="G278" s="1" t="s">
        <v>4162</v>
      </c>
      <c r="H278" s="1">
        <v>167143</v>
      </c>
      <c r="I278" s="1" t="s">
        <v>4786</v>
      </c>
      <c r="M278" s="1">
        <v>605462</v>
      </c>
      <c r="N278" s="1">
        <v>10022453</v>
      </c>
      <c r="O278" s="1" t="s">
        <v>4163</v>
      </c>
      <c r="P278" s="47">
        <v>43532.72</v>
      </c>
      <c r="R278" s="47">
        <f>IF(Tabela1[[#This Row],[VALOR A PAGAR]]&gt;1,Tabela1[[#This Row],[VALOR A PAGAR]],Tabela1[[#This Row],[VALOR RC]])</f>
        <v>43532.72</v>
      </c>
      <c r="S2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8" s="1">
        <v>4500917504</v>
      </c>
      <c r="U278" s="54" t="str">
        <f>F278 &amp; " " &amp; " " &amp; B278 &amp; " - " &amp; I278 &amp; " - " &amp; "N°" &amp; H278 &amp; " - " &amp; Tabela1[[#This Row],[Coluna1]]</f>
        <v xml:space="preserve">LOJAS NOVAS  1495 - DENTECK - N°167143 - </v>
      </c>
      <c r="V278" s="85">
        <v>2190342</v>
      </c>
      <c r="W278" s="64" t="s">
        <v>4805</v>
      </c>
      <c r="X278" s="1" t="str">
        <f t="shared" si="15"/>
        <v>ABERTO</v>
      </c>
      <c r="Y278" s="48"/>
      <c r="Z278" s="51">
        <v>0</v>
      </c>
      <c r="AA278" s="1">
        <f>IF(Tabela1[[#This Row],[CHAMADO]]="ABERTO",Tabela1[[#This Row],[procx status]],"")</f>
        <v>0</v>
      </c>
      <c r="AC278" s="49">
        <v>45943</v>
      </c>
      <c r="AD278" s="65">
        <v>5105975152</v>
      </c>
      <c r="AE278" s="1" t="str">
        <f>IF(Tabela1[[#This Row],[Status Result1]]="Aguardando autorização pgto", "sim","")</f>
        <v/>
      </c>
      <c r="AF2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2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278" s="12"/>
      <c r="AJ278" s="53" t="s">
        <v>4234</v>
      </c>
      <c r="AK278" s="12" t="str">
        <f>IF(Tabela1[[#This Row],[procx ticket]]="",Tabela1[[#This Row],[Data criação ticket]],Tabela1[[#This Row],[procx ticket]])</f>
        <v>não aberto ticket</v>
      </c>
      <c r="AM2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8" s="62"/>
      <c r="AP278" s="62"/>
      <c r="AQ2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149560546243532,72HENRIQUELOJAS NOVASAr Condicionado - ACDENTECK</v>
      </c>
      <c r="AR278" s="62" t="e">
        <v>#N/A</v>
      </c>
    </row>
    <row r="279" spans="1:44" ht="14.5" hidden="1">
      <c r="A279" s="1">
        <f t="shared" si="14"/>
        <v>2000</v>
      </c>
      <c r="B279" s="1" t="s">
        <v>4156</v>
      </c>
      <c r="D279" s="1" t="s">
        <v>4166</v>
      </c>
      <c r="E279" s="1" t="s">
        <v>30</v>
      </c>
      <c r="F279" s="1" t="s">
        <v>4167</v>
      </c>
      <c r="G279" s="1" t="s">
        <v>4162</v>
      </c>
      <c r="H279" s="1">
        <v>239071</v>
      </c>
      <c r="I279" s="1" t="s">
        <v>4511</v>
      </c>
      <c r="M279" s="1">
        <v>606050</v>
      </c>
      <c r="N279" s="1">
        <v>10023508</v>
      </c>
      <c r="O279" s="1" t="s">
        <v>4163</v>
      </c>
      <c r="P279" s="47">
        <v>22674.55</v>
      </c>
      <c r="Q279" s="47">
        <v>22674.55</v>
      </c>
      <c r="R279" s="47">
        <f>IF(Tabela1[[#This Row],[VALOR A PAGAR]]&gt;1,Tabela1[[#This Row],[VALOR A PAGAR]],Tabela1[[#This Row],[VALOR RC]])</f>
        <v>22674.55</v>
      </c>
      <c r="S2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79" s="1">
        <v>4500982187</v>
      </c>
      <c r="U279" s="54" t="str">
        <f>F279 &amp; " " &amp; " " &amp; B279 &amp; " - " &amp; I279 &amp; " - " &amp; "N°" &amp; H279 &amp; " - " &amp; Tabela1[[#This Row],[Coluna1]]</f>
        <v>MISSOES HIGIENICAS  CD CE - CARRIER - N°239071 - VENC 25/12/2025</v>
      </c>
      <c r="V279" s="85">
        <v>2912290</v>
      </c>
      <c r="W279" s="64" t="s">
        <v>4519</v>
      </c>
      <c r="X279" s="1" t="str">
        <f t="shared" si="15"/>
        <v>ABERTO</v>
      </c>
      <c r="Y279" s="48"/>
      <c r="Z279" s="51"/>
      <c r="AA279" s="1">
        <f>IF(Tabela1[[#This Row],[CHAMADO]]="ABERTO",Tabela1[[#This Row],[procx status]],"")</f>
        <v>0</v>
      </c>
      <c r="AC279" s="49">
        <v>45974</v>
      </c>
      <c r="AD279" s="55">
        <v>5106054874</v>
      </c>
      <c r="AF2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13/11/2025</v>
      </c>
      <c r="AG2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13/11/2025</v>
      </c>
      <c r="AH279" s="116"/>
      <c r="AJ279" s="117"/>
      <c r="AK279" s="116">
        <f>IF(Tabela1[[#This Row],[procx ticket]]="",Tabela1[[#This Row],[Data criação ticket]],Tabela1[[#This Row],[procx ticket]])</f>
        <v>0</v>
      </c>
      <c r="AL279" s="116"/>
      <c r="AM279" s="53">
        <v>45959</v>
      </c>
      <c r="AN2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79" s="62"/>
      <c r="AP279" s="62" t="s">
        <v>4514</v>
      </c>
      <c r="AQ2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CE60605022674,55ANDREMISSOES HIGIENICASAr Condicionado - ACCARRIER</v>
      </c>
      <c r="AR279" s="62" t="e">
        <v>#N/A</v>
      </c>
    </row>
    <row r="280" spans="1:44" ht="17" hidden="1">
      <c r="A280" s="1">
        <f t="shared" si="14"/>
        <v>1000</v>
      </c>
      <c r="B280" s="1">
        <v>1428</v>
      </c>
      <c r="C280" s="1" t="s">
        <v>275</v>
      </c>
      <c r="D280" s="1" t="s">
        <v>276</v>
      </c>
      <c r="E280" s="1" t="s">
        <v>30</v>
      </c>
      <c r="F280" s="1" t="s">
        <v>23</v>
      </c>
      <c r="G280" s="1" t="s">
        <v>4162</v>
      </c>
      <c r="H280" s="1">
        <v>167464</v>
      </c>
      <c r="I280" s="1" t="s">
        <v>4786</v>
      </c>
      <c r="M280" s="1">
        <v>602884</v>
      </c>
      <c r="P280" s="47">
        <v>49467.35</v>
      </c>
      <c r="R280" s="47">
        <f>IF(Tabela1[[#This Row],[VALOR A PAGAR]]&gt;1,Tabela1[[#This Row],[VALOR A PAGAR]],Tabela1[[#This Row],[VALOR RC]])</f>
        <v>49467.35</v>
      </c>
      <c r="S2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0" s="1">
        <v>4500915261</v>
      </c>
      <c r="U280" s="54" t="str">
        <f>F280 &amp; " " &amp; " " &amp; B280 &amp; " - " &amp; I280 &amp; " - " &amp; "N°" &amp; H280 &amp; " - " &amp; Tabela1[[#This Row],[Coluna1]]</f>
        <v>LOJAS NOVAS  1428 - DENTECK - N°167464 - VENC 15/10/2025</v>
      </c>
      <c r="V280" s="85">
        <v>2229319</v>
      </c>
      <c r="W280" s="64" t="s">
        <v>4828</v>
      </c>
      <c r="X280" s="1" t="str">
        <f t="shared" si="15"/>
        <v>ABERTO</v>
      </c>
      <c r="Y280" s="48"/>
      <c r="Z280" s="51">
        <v>0</v>
      </c>
      <c r="AA280" s="1">
        <f>IF(Tabela1[[#This Row],[CHAMADO]]="ABERTO",Tabela1[[#This Row],[procx status]],"")</f>
        <v>0</v>
      </c>
      <c r="AC280" s="49">
        <v>45945</v>
      </c>
      <c r="AD280" s="65">
        <v>5105981698</v>
      </c>
      <c r="AE280" s="1" t="str">
        <f>IF(Tabela1[[#This Row],[Status Result1]]="Aguardando autorização pgto", "sim","")</f>
        <v/>
      </c>
      <c r="AF2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2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280" s="12"/>
      <c r="AI280" s="53" t="s">
        <v>4407</v>
      </c>
      <c r="AJ280" s="53" t="s">
        <v>4407</v>
      </c>
      <c r="AK280" s="12" t="str">
        <f>IF(Tabela1[[#This Row],[procx ticket]]="",Tabela1[[#This Row],[Data criação ticket]],Tabela1[[#This Row],[procx ticket]])</f>
        <v>2025-07-24</v>
      </c>
      <c r="AM2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28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0" s="62"/>
      <c r="AP280" s="62" t="s">
        <v>4829</v>
      </c>
      <c r="AQ2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142860288449467,35ANDRELOJAS NOVASAr Condicionado - ACDENTECK</v>
      </c>
      <c r="AR280" s="62" t="e">
        <v>#N/A</v>
      </c>
    </row>
    <row r="281" spans="1:44" ht="14.5" hidden="1">
      <c r="A281" s="1">
        <f t="shared" si="14"/>
        <v>1000</v>
      </c>
      <c r="B281" s="1">
        <v>1502</v>
      </c>
      <c r="C281" s="1" t="s">
        <v>4080</v>
      </c>
      <c r="D281" s="1" t="s">
        <v>4165</v>
      </c>
      <c r="E281" s="1" t="s">
        <v>76</v>
      </c>
      <c r="F281" s="1" t="s">
        <v>23</v>
      </c>
      <c r="G281" s="1" t="s">
        <v>4162</v>
      </c>
      <c r="H281" s="1">
        <v>137992</v>
      </c>
      <c r="I281" s="1" t="s">
        <v>4511</v>
      </c>
      <c r="M281" s="1">
        <v>605470</v>
      </c>
      <c r="P281" s="47">
        <v>52983.66</v>
      </c>
      <c r="Q281" s="47">
        <v>19016.09</v>
      </c>
      <c r="R281" s="47">
        <f>IF(Tabela1[[#This Row],[VALOR A PAGAR]]&gt;1,Tabela1[[#This Row],[VALOR A PAGAR]],Tabela1[[#This Row],[VALOR RC]])</f>
        <v>19016.09</v>
      </c>
      <c r="S2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1" s="1">
        <v>4500949012</v>
      </c>
      <c r="U281" s="54" t="str">
        <f>F281 &amp; " " &amp; " " &amp; B281 &amp; " - " &amp; I281 &amp; " - " &amp; "N°" &amp; H281 &amp; " - " &amp; Tabela1[[#This Row],[Coluna1]]</f>
        <v>LOJAS NOVAS  1502 - CARRIER - N°137992 - VENC 15/12/2025</v>
      </c>
      <c r="V281" s="85">
        <v>2790780</v>
      </c>
      <c r="W281" s="64" t="s">
        <v>4526</v>
      </c>
      <c r="X281" s="1" t="str">
        <f t="shared" si="15"/>
        <v>ABERTO</v>
      </c>
      <c r="Y281" s="48"/>
      <c r="Z281" s="51"/>
      <c r="AA281" s="1">
        <f>IF(Tabela1[[#This Row],[CHAMADO]]="ABERTO",Tabela1[[#This Row],[procx status]],"")</f>
        <v>0</v>
      </c>
      <c r="AC281" s="49">
        <v>46006</v>
      </c>
      <c r="AD281" s="55">
        <v>5106040373</v>
      </c>
      <c r="AE281" s="1" t="str">
        <f>IF(Tabela1[[#This Row],[Status Result1]]="Aguardando autorização pgto", "sim","")</f>
        <v/>
      </c>
      <c r="AF2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2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281" s="116"/>
      <c r="AJ281" s="117"/>
      <c r="AK281" s="116">
        <f>IF(Tabela1[[#This Row],[procx ticket]]="",Tabela1[[#This Row],[Data criação ticket]],Tabela1[[#This Row],[procx ticket]])</f>
        <v>0</v>
      </c>
      <c r="AL281" s="116"/>
      <c r="AM281" s="53" t="s">
        <v>4527</v>
      </c>
      <c r="AN2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1" s="62"/>
      <c r="AP281" s="62" t="s">
        <v>4515</v>
      </c>
      <c r="AQ2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150260547052983,66HENRIQUELOJAS NOVASAr Condicionado - ACCARRIER</v>
      </c>
      <c r="AR281" s="62" t="e">
        <v>#N/A</v>
      </c>
    </row>
    <row r="282" spans="1:44" ht="14.5" hidden="1">
      <c r="A282" s="1">
        <f t="shared" si="14"/>
        <v>1000</v>
      </c>
      <c r="B282" s="1">
        <v>1435</v>
      </c>
      <c r="C282" s="1" t="s">
        <v>268</v>
      </c>
      <c r="D282" s="1" t="s">
        <v>185</v>
      </c>
      <c r="E282" s="1" t="s">
        <v>30</v>
      </c>
      <c r="F282" s="1" t="s">
        <v>23</v>
      </c>
      <c r="G282" s="1" t="s">
        <v>4162</v>
      </c>
      <c r="H282" s="1">
        <v>238014</v>
      </c>
      <c r="I282" s="1" t="s">
        <v>4511</v>
      </c>
      <c r="M282" s="1">
        <v>603839</v>
      </c>
      <c r="P282" s="47">
        <v>47949.4</v>
      </c>
      <c r="R282" s="47">
        <f>IF(Tabela1[[#This Row],[VALOR A PAGAR]]&gt;1,Tabela1[[#This Row],[VALOR A PAGAR]],Tabela1[[#This Row],[VALOR RC]])</f>
        <v>47949.4</v>
      </c>
      <c r="S2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2" s="1">
        <v>4500949042</v>
      </c>
      <c r="U282" s="54" t="str">
        <f>F282 &amp; " " &amp; " " &amp; B282 &amp; " - " &amp; I282 &amp; " - " &amp; "N°" &amp; H282 &amp; " - " &amp; Tabela1[[#This Row],[Coluna1]]</f>
        <v>LOJAS NOVAS  1435 - CARRIER - N°238014 - VENC 15/12/2025</v>
      </c>
      <c r="V282" s="85">
        <v>2705909</v>
      </c>
      <c r="W282" s="64" t="s">
        <v>4529</v>
      </c>
      <c r="X282" s="1" t="str">
        <f t="shared" si="15"/>
        <v>ABERTO</v>
      </c>
      <c r="Y282" s="48"/>
      <c r="Z282" s="51"/>
      <c r="AA282" s="1">
        <f>IF(Tabela1[[#This Row],[CHAMADO]]="ABERTO",Tabela1[[#This Row],[procx status]],"")</f>
        <v>0</v>
      </c>
      <c r="AC282" s="49">
        <v>46006</v>
      </c>
      <c r="AD282" s="109">
        <v>5106034346</v>
      </c>
      <c r="AE282" s="1" t="str">
        <f>IF(Tabela1[[#This Row],[Status Result1]]="Aguardando autorização pgto", "sim","")</f>
        <v/>
      </c>
      <c r="AF2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2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282" s="116"/>
      <c r="AJ282" s="117"/>
      <c r="AK282" s="116">
        <f>IF(Tabela1[[#This Row],[procx ticket]]="",Tabela1[[#This Row],[Data criação ticket]],Tabela1[[#This Row],[procx ticket]])</f>
        <v>0</v>
      </c>
      <c r="AL282" s="116"/>
      <c r="AM282" s="53">
        <v>45698</v>
      </c>
      <c r="AN2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2" s="62"/>
      <c r="AP282" s="62" t="s">
        <v>4515</v>
      </c>
      <c r="AQ2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143560383947949,4ANDRELOJAS NOVASAr Condicionado - ACCARRIER</v>
      </c>
      <c r="AR282" s="62" t="e">
        <v>#N/A</v>
      </c>
    </row>
    <row r="283" spans="1:44" ht="14.5" hidden="1">
      <c r="A283" s="1">
        <f t="shared" si="14"/>
        <v>1000</v>
      </c>
      <c r="B283" s="1">
        <v>1512</v>
      </c>
      <c r="C283" s="1" t="s">
        <v>4078</v>
      </c>
      <c r="D283" s="1" t="s">
        <v>2935</v>
      </c>
      <c r="E283" s="1" t="s">
        <v>30</v>
      </c>
      <c r="F283" s="1" t="s">
        <v>23</v>
      </c>
      <c r="G283" s="1" t="s">
        <v>4162</v>
      </c>
      <c r="H283" s="1">
        <v>238012</v>
      </c>
      <c r="I283" s="1" t="s">
        <v>4511</v>
      </c>
      <c r="M283" s="1">
        <v>605746</v>
      </c>
      <c r="N283" s="1">
        <v>10023206</v>
      </c>
      <c r="O283" s="1" t="s">
        <v>4163</v>
      </c>
      <c r="P283" s="47">
        <v>51860.87</v>
      </c>
      <c r="R283" s="47">
        <f>IF(Tabela1[[#This Row],[VALOR A PAGAR]]&gt;1,Tabela1[[#This Row],[VALOR A PAGAR]],Tabela1[[#This Row],[VALOR RC]])</f>
        <v>51860.87</v>
      </c>
      <c r="S2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3" s="1">
        <v>4500955087</v>
      </c>
      <c r="U283" s="54" t="str">
        <f>F283 &amp; " " &amp; " " &amp; B283 &amp; " - " &amp; I283 &amp; " - " &amp; "N°" &amp; H283 &amp; " - " &amp; Tabela1[[#This Row],[Coluna1]]</f>
        <v>LOJAS NOVAS  1512 - CARRIER - N°238012 - VENC 15/12/2025</v>
      </c>
      <c r="V283" s="85">
        <v>2662545</v>
      </c>
      <c r="W283" s="64" t="s">
        <v>4516</v>
      </c>
      <c r="X283" s="1" t="str">
        <f t="shared" si="15"/>
        <v>ABERTO</v>
      </c>
      <c r="Y283" s="48"/>
      <c r="Z283" s="51"/>
      <c r="AA283" s="1">
        <f>IF(Tabela1[[#This Row],[CHAMADO]]="ABERTO",Tabela1[[#This Row],[procx status]],"")</f>
        <v>0</v>
      </c>
      <c r="AC283" s="49">
        <v>46006</v>
      </c>
      <c r="AD283" s="109">
        <v>5106023629</v>
      </c>
      <c r="AE283" s="1" t="str">
        <f>IF(Tabela1[[#This Row],[Status Result1]]="Aguardando autorização pgto", "sim","")</f>
        <v/>
      </c>
      <c r="AF2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2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283" s="116"/>
      <c r="AJ283" s="117"/>
      <c r="AK283" s="116">
        <f>IF(Tabela1[[#This Row],[procx ticket]]="",Tabela1[[#This Row],[Data criação ticket]],Tabela1[[#This Row],[procx ticket]])</f>
        <v>0</v>
      </c>
      <c r="AL283" s="116"/>
      <c r="AM283" s="53" t="s">
        <v>4302</v>
      </c>
      <c r="AN2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3" s="62"/>
      <c r="AP283" s="62" t="s">
        <v>4515</v>
      </c>
      <c r="AQ2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151260574651860,87ANDRELOJAS NOVASAr Condicionado - ACCARRIER</v>
      </c>
      <c r="AR283" s="62" t="e">
        <v>#N/A</v>
      </c>
    </row>
    <row r="284" spans="1:44" ht="17.149999999999999" hidden="1" customHeight="1">
      <c r="A284" s="1">
        <f t="shared" si="14"/>
        <v>1000</v>
      </c>
      <c r="B284" s="1">
        <v>1427</v>
      </c>
      <c r="C284" s="1" t="s">
        <v>229</v>
      </c>
      <c r="D284" s="1" t="s">
        <v>230</v>
      </c>
      <c r="E284" s="1" t="s">
        <v>4025</v>
      </c>
      <c r="F284" s="1" t="s">
        <v>23</v>
      </c>
      <c r="G284" s="1" t="s">
        <v>4162</v>
      </c>
      <c r="H284" s="1">
        <v>238013</v>
      </c>
      <c r="I284" s="1" t="s">
        <v>4511</v>
      </c>
      <c r="M284" s="1">
        <v>603806</v>
      </c>
      <c r="N284" s="1">
        <v>10023247</v>
      </c>
      <c r="O284" s="1" t="s">
        <v>4163</v>
      </c>
      <c r="P284" s="47">
        <v>47949.38</v>
      </c>
      <c r="R284" s="47">
        <f>IF(Tabela1[[#This Row],[VALOR A PAGAR]]&gt;1,Tabela1[[#This Row],[VALOR A PAGAR]],Tabela1[[#This Row],[VALOR RC]])</f>
        <v>47949.38</v>
      </c>
      <c r="S2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4" s="1">
        <v>4500955102</v>
      </c>
      <c r="U284" s="54" t="str">
        <f>F284 &amp; " " &amp; " " &amp; B284 &amp; " - " &amp; I284 &amp; " - " &amp; "N°" &amp; H284 &amp; " - " &amp; Tabela1[[#This Row],[Coluna1]]</f>
        <v>LOJAS NOVAS  1427 - CARRIER - N°238013 - VENC 15/12/2025</v>
      </c>
      <c r="V284" s="85">
        <v>2705866</v>
      </c>
      <c r="W284" s="64" t="s">
        <v>4517</v>
      </c>
      <c r="X284" s="1" t="str">
        <f t="shared" si="15"/>
        <v>ABERTO</v>
      </c>
      <c r="Y284" s="48"/>
      <c r="Z284" s="51"/>
      <c r="AA284" s="1">
        <f>IF(Tabela1[[#This Row],[CHAMADO]]="ABERTO",Tabela1[[#This Row],[procx status]],"")</f>
        <v>0</v>
      </c>
      <c r="AC284" s="49">
        <v>46006</v>
      </c>
      <c r="AD284" s="109">
        <v>5106034350</v>
      </c>
      <c r="AE284" s="1" t="str">
        <f>IF(Tabela1[[#This Row],[Status Result1]]="Aguardando autorização pgto", "sim","")</f>
        <v/>
      </c>
      <c r="AF2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2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284" s="116"/>
      <c r="AJ284" s="117"/>
      <c r="AK284" s="116">
        <f>IF(Tabela1[[#This Row],[procx ticket]]="",Tabela1[[#This Row],[Data criação ticket]],Tabela1[[#This Row],[procx ticket]])</f>
        <v>0</v>
      </c>
      <c r="AL284" s="116"/>
      <c r="AM284" s="53">
        <v>45698</v>
      </c>
      <c r="AN2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4" s="62"/>
      <c r="AP284" s="62" t="s">
        <v>4515</v>
      </c>
      <c r="AQ2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142760380647949,38ADRIANOLOJAS NOVASAr Condicionado - ACCARRIER</v>
      </c>
      <c r="AR284" s="62" t="e">
        <v>#N/A</v>
      </c>
    </row>
    <row r="285" spans="1:44" ht="14.5" hidden="1">
      <c r="A285" s="1">
        <f t="shared" si="14"/>
        <v>1000</v>
      </c>
      <c r="B285" s="1">
        <v>1499</v>
      </c>
      <c r="C285" s="1" t="s">
        <v>4065</v>
      </c>
      <c r="D285" s="1" t="s">
        <v>4217</v>
      </c>
      <c r="E285" s="1" t="s">
        <v>30</v>
      </c>
      <c r="F285" s="1" t="s">
        <v>23</v>
      </c>
      <c r="G285" s="1" t="s">
        <v>4162</v>
      </c>
      <c r="H285" s="1">
        <v>238904</v>
      </c>
      <c r="I285" s="1" t="s">
        <v>4511</v>
      </c>
      <c r="M285" s="1">
        <v>602910</v>
      </c>
      <c r="N285" s="1">
        <v>10023480</v>
      </c>
      <c r="P285" s="47">
        <v>52602.16</v>
      </c>
      <c r="R285" s="47">
        <f>IF(Tabela1[[#This Row],[VALOR A PAGAR]]&gt;1,Tabela1[[#This Row],[VALOR A PAGAR]],Tabela1[[#This Row],[VALOR RC]])</f>
        <v>52602.16</v>
      </c>
      <c r="S2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5" s="1">
        <v>4500973248</v>
      </c>
      <c r="U285" s="54" t="str">
        <f>F285 &amp; " " &amp; " " &amp; B285 &amp; " - " &amp; I285 &amp; " - " &amp; "N°" &amp; H285 &amp; " - " &amp; Tabela1[[#This Row],[Coluna1]]</f>
        <v>LOJAS NOVAS  1499 - CARRIER - N°238904 - VENC 15/12/2025</v>
      </c>
      <c r="V285" s="85">
        <v>2879678</v>
      </c>
      <c r="W285" s="89" t="s">
        <v>4176</v>
      </c>
      <c r="X285" s="1" t="str">
        <f t="shared" si="15"/>
        <v>ABERTO</v>
      </c>
      <c r="Y285" s="48"/>
      <c r="Z285" s="51"/>
      <c r="AA285" s="1">
        <f>IF(Tabela1[[#This Row],[CHAMADO]]="ABERTO",Tabela1[[#This Row],[procx status]],"")</f>
        <v>0</v>
      </c>
      <c r="AC285" s="49">
        <v>46006</v>
      </c>
      <c r="AD285" s="55">
        <v>5106046620</v>
      </c>
      <c r="AE285" s="1" t="str">
        <f>IF(Tabela1[[#This Row],[Status Result1]]="Aguardando autorização pgto", "sim","")</f>
        <v/>
      </c>
      <c r="AF2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2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285" s="116"/>
      <c r="AJ285" s="117"/>
      <c r="AK285" s="116">
        <f>IF(Tabela1[[#This Row],[procx ticket]]="",Tabela1[[#This Row],[Data criação ticket]],Tabela1[[#This Row],[procx ticket]])</f>
        <v>0</v>
      </c>
      <c r="AL285" s="116"/>
      <c r="AM285" s="53" t="s">
        <v>4513</v>
      </c>
      <c r="AN2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5" s="62"/>
      <c r="AP285" s="62" t="s">
        <v>4515</v>
      </c>
      <c r="AQ2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149960291052602,16ANDRELOJAS NOVASAr Condicionado - ACCARRIER</v>
      </c>
      <c r="AR285" s="62" t="e">
        <v>#N/A</v>
      </c>
    </row>
    <row r="286" spans="1:44" ht="14.5" hidden="1">
      <c r="A286" s="55">
        <v>1000</v>
      </c>
      <c r="B286" s="55">
        <v>1372</v>
      </c>
      <c r="C286" s="55" t="s">
        <v>31</v>
      </c>
      <c r="D286" s="55" t="s">
        <v>32</v>
      </c>
      <c r="E286" s="55" t="s">
        <v>55</v>
      </c>
      <c r="F286" s="55" t="s">
        <v>23</v>
      </c>
      <c r="G286" s="1" t="s">
        <v>4162</v>
      </c>
      <c r="H286" s="55">
        <v>50552</v>
      </c>
      <c r="I286" s="55" t="s">
        <v>4786</v>
      </c>
      <c r="J286" s="55"/>
      <c r="K286" s="55"/>
      <c r="L286" s="55" t="s">
        <v>4173</v>
      </c>
      <c r="M286" s="55">
        <v>603125</v>
      </c>
      <c r="N286" s="58">
        <v>10019728</v>
      </c>
      <c r="O286" s="58"/>
      <c r="P286" s="57">
        <v>51438.86</v>
      </c>
      <c r="Q286" s="57" t="s">
        <v>4173</v>
      </c>
      <c r="R286" s="88" t="str">
        <f>IF(Tabela1[[#This Row],[VALOR A PAGAR]]&gt;1,Tabela1[[#This Row],[VALOR A PAGAR]],Tabela1[[#This Row],[VALOR RC]])</f>
        <v> </v>
      </c>
      <c r="S2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6" s="55">
        <v>4500764060</v>
      </c>
      <c r="U286" s="54" t="str">
        <f>F286 &amp; " " &amp; " " &amp; B286 &amp; " - " &amp; I286 &amp; " - " &amp; "N°" &amp; H286 &amp; " - " &amp; Tabela1[[#This Row],[Coluna1]]</f>
        <v xml:space="preserve">LOJAS NOVAS  1372 - DENTECK - N°50552 - </v>
      </c>
      <c r="V286" s="85">
        <v>1163836</v>
      </c>
      <c r="W286" s="55"/>
      <c r="X286" s="1" t="str">
        <f t="shared" si="15"/>
        <v>ABERTO</v>
      </c>
      <c r="Y286" s="55" t="s">
        <v>4159</v>
      </c>
      <c r="Z286" s="51" t="s">
        <v>4159</v>
      </c>
      <c r="AA286" s="51" t="str">
        <f>IF(Tabela1[[#This Row],[CHAMADO]]="ABERTO",Tabela1[[#This Row],[procx status]],"")</f>
        <v>Closed</v>
      </c>
      <c r="AB286" s="55" t="s">
        <v>4173</v>
      </c>
      <c r="AC286" s="59">
        <v>45674</v>
      </c>
      <c r="AD286" s="55" t="s">
        <v>4787</v>
      </c>
      <c r="AE286" s="55" t="str">
        <f>IF(Tabela1[[#This Row],[Status Result1]]="Aguardando autorização pgto", "sim","")</f>
        <v/>
      </c>
      <c r="AF28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17/01/2025</v>
      </c>
      <c r="AG2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17/01/2025</v>
      </c>
      <c r="AH286" s="59">
        <v>45698</v>
      </c>
      <c r="AI286" s="55" t="s">
        <v>4173</v>
      </c>
      <c r="AJ286" s="53" t="s">
        <v>4173</v>
      </c>
      <c r="AK286" s="12" t="str">
        <f>IF(Tabela1[[#This Row],[procx ticket]]="",Tabela1[[#This Row],[Data criação ticket]],Tabela1[[#This Row],[procx ticket]])</f>
        <v> </v>
      </c>
      <c r="AL286" s="60"/>
      <c r="AM2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6" s="62"/>
      <c r="AP286" s="62"/>
      <c r="AQ2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137260312551438,86JORDANALOJAS NOVASAr Condicionado - ACDENTECK</v>
      </c>
      <c r="AR286" s="62" t="e">
        <v>#N/A</v>
      </c>
    </row>
    <row r="287" spans="1:44" ht="14.5" hidden="1">
      <c r="A287" s="55">
        <v>1000</v>
      </c>
      <c r="B287" s="55">
        <v>1372</v>
      </c>
      <c r="C287" s="55" t="s">
        <v>31</v>
      </c>
      <c r="D287" s="55" t="s">
        <v>32</v>
      </c>
      <c r="E287" s="55" t="s">
        <v>55</v>
      </c>
      <c r="F287" s="55" t="s">
        <v>23</v>
      </c>
      <c r="G287" s="1" t="s">
        <v>4162</v>
      </c>
      <c r="H287" s="55">
        <v>145343</v>
      </c>
      <c r="I287" s="55" t="s">
        <v>4786</v>
      </c>
      <c r="J287" s="55"/>
      <c r="K287" s="55"/>
      <c r="L287" s="55" t="s">
        <v>4173</v>
      </c>
      <c r="M287" s="55">
        <v>603125</v>
      </c>
      <c r="N287" s="58">
        <v>10019728</v>
      </c>
      <c r="O287" s="58"/>
      <c r="P287" s="57">
        <v>2350</v>
      </c>
      <c r="Q287" s="57" t="s">
        <v>4173</v>
      </c>
      <c r="R287" s="88" t="str">
        <f>IF(Tabela1[[#This Row],[VALOR A PAGAR]]&gt;1,Tabela1[[#This Row],[VALOR A PAGAR]],Tabela1[[#This Row],[VALOR RC]])</f>
        <v> </v>
      </c>
      <c r="S2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7" s="55">
        <v>4500764064</v>
      </c>
      <c r="U287" s="54" t="str">
        <f>F287 &amp; " " &amp; " " &amp; B287 &amp; " - " &amp; I287 &amp; " - " &amp; "N°" &amp; H287 &amp; " - " &amp; Tabela1[[#This Row],[Coluna1]]</f>
        <v xml:space="preserve">LOJAS NOVAS  1372 - DENTECK - N°145343 - </v>
      </c>
      <c r="V287" s="85">
        <v>145343</v>
      </c>
      <c r="W287" s="55"/>
      <c r="X287" s="1" t="str">
        <f t="shared" si="15"/>
        <v>ABERTO</v>
      </c>
      <c r="Y287" s="55" t="s">
        <v>4159</v>
      </c>
      <c r="Z287" s="51" t="s">
        <v>4159</v>
      </c>
      <c r="AA287" s="51" t="str">
        <f>IF(Tabela1[[#This Row],[CHAMADO]]="ABERTO",Tabela1[[#This Row],[procx status]],"")</f>
        <v>Closed</v>
      </c>
      <c r="AB287" s="55" t="s">
        <v>4173</v>
      </c>
      <c r="AC287" s="59">
        <v>45674</v>
      </c>
      <c r="AD287" s="55">
        <v>5105838119</v>
      </c>
      <c r="AE287" s="55" t="str">
        <f>IF(Tabela1[[#This Row],[Status Result1]]="Aguardando autorização pgto", "sim","")</f>
        <v/>
      </c>
      <c r="AF28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17/01/2025</v>
      </c>
      <c r="AG2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17/01/2025</v>
      </c>
      <c r="AH287" s="59">
        <v>45698</v>
      </c>
      <c r="AI287" s="55" t="s">
        <v>4173</v>
      </c>
      <c r="AJ287" s="53" t="s">
        <v>4173</v>
      </c>
      <c r="AK287" s="12" t="str">
        <f>IF(Tabela1[[#This Row],[procx ticket]]="",Tabela1[[#This Row],[Data criação ticket]],Tabela1[[#This Row],[procx ticket]])</f>
        <v> </v>
      </c>
      <c r="AL287" s="60"/>
      <c r="AM2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7" s="62"/>
      <c r="AP287" s="62"/>
      <c r="AQ2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13726031252350JORDANALOJAS NOVASAr Condicionado - ACDENTECK</v>
      </c>
      <c r="AR287" s="62" t="e">
        <v>#N/A</v>
      </c>
    </row>
    <row r="288" spans="1:44" ht="14.5" hidden="1">
      <c r="A288" s="1">
        <f>IF(B288&lt;7000,1000,2000)</f>
        <v>1000</v>
      </c>
      <c r="B288" s="1">
        <v>1455</v>
      </c>
      <c r="C288" s="1" t="s">
        <v>36</v>
      </c>
      <c r="D288" s="1" t="s">
        <v>37</v>
      </c>
      <c r="E288" s="1" t="s">
        <v>55</v>
      </c>
      <c r="F288" s="1" t="s">
        <v>23</v>
      </c>
      <c r="G288" s="1" t="s">
        <v>4162</v>
      </c>
      <c r="H288" s="1">
        <v>148115</v>
      </c>
      <c r="I288" s="1" t="s">
        <v>4786</v>
      </c>
      <c r="M288" s="1">
        <v>603908</v>
      </c>
      <c r="Q288" s="47">
        <v>14192.62</v>
      </c>
      <c r="R288" s="47">
        <f>IF(Tabela1[[#This Row],[VALOR A PAGAR]]&gt;1,Tabela1[[#This Row],[VALOR A PAGAR]],Tabela1[[#This Row],[VALOR RC]])</f>
        <v>14192.62</v>
      </c>
      <c r="S2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8" s="1">
        <v>4500794323</v>
      </c>
      <c r="U288" s="54" t="str">
        <f>F288 &amp; " " &amp; " " &amp; B288 &amp; " - " &amp; I288 &amp; " - " &amp; "N°" &amp; H288 &amp; " - " &amp; Tabela1[[#This Row],[Coluna1]]</f>
        <v>LOJAS NOVAS  1455 - DENTECK - N°148115 - chamado fechado, abri acompanhamento: #1358653</v>
      </c>
      <c r="V288" s="85">
        <v>1313343</v>
      </c>
      <c r="X288" s="1" t="str">
        <f t="shared" si="15"/>
        <v>ABERTO</v>
      </c>
      <c r="Y288" s="48" t="s">
        <v>4159</v>
      </c>
      <c r="Z288" s="51" t="s">
        <v>4159</v>
      </c>
      <c r="AA288" s="1" t="str">
        <f>IF(Tabela1[[#This Row],[CHAMADO]]="ABERTO",Tabela1[[#This Row],[procx status]],"")</f>
        <v>Closed</v>
      </c>
      <c r="AC288" s="49">
        <v>45764</v>
      </c>
      <c r="AD288" s="55">
        <v>5105908139</v>
      </c>
      <c r="AE288" s="1" t="str">
        <f>IF(Tabela1[[#This Row],[Status Result1]]="Aguardando autorização pgto", "sim","")</f>
        <v/>
      </c>
      <c r="AF2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17/04/2025</v>
      </c>
      <c r="AG2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17/04/2025</v>
      </c>
      <c r="AH288" s="12">
        <v>45721</v>
      </c>
      <c r="AI288" s="1" t="s">
        <v>4833</v>
      </c>
      <c r="AJ288" s="53" t="s">
        <v>4833</v>
      </c>
      <c r="AK288" s="12" t="str">
        <f>IF(Tabela1[[#This Row],[procx ticket]]="",Tabela1[[#This Row],[Data criação ticket]],Tabela1[[#This Row],[procx ticket]])</f>
        <v>2025-03-05</v>
      </c>
      <c r="AL288" s="60">
        <v>0</v>
      </c>
      <c r="AM2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05/03/2025</v>
      </c>
      <c r="AN2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8" s="62" t="s">
        <v>4174</v>
      </c>
      <c r="AP288" s="62" t="s">
        <v>4834</v>
      </c>
      <c r="AQ2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NOVASAr Condicionado - ACDENTECK</v>
      </c>
      <c r="AR288" s="62" t="e">
        <v>#N/A</v>
      </c>
    </row>
    <row r="289" spans="1:44" ht="16" hidden="1">
      <c r="A289" s="1">
        <f>IF(B289&lt;7000,1000,2000)</f>
        <v>1000</v>
      </c>
      <c r="B289" s="1">
        <v>1476</v>
      </c>
      <c r="C289" s="1" t="s">
        <v>243</v>
      </c>
      <c r="D289" s="1" t="s">
        <v>2408</v>
      </c>
      <c r="E289" s="1" t="s">
        <v>76</v>
      </c>
      <c r="F289" s="1" t="s">
        <v>23</v>
      </c>
      <c r="G289" s="1" t="s">
        <v>4162</v>
      </c>
      <c r="H289" s="1">
        <v>175153</v>
      </c>
      <c r="I289" s="1" t="s">
        <v>4786</v>
      </c>
      <c r="M289" s="1">
        <v>603852</v>
      </c>
      <c r="N289" s="125">
        <v>10022958</v>
      </c>
      <c r="O289" s="1" t="s">
        <v>4163</v>
      </c>
      <c r="P289" s="47">
        <v>29431.279999999999</v>
      </c>
      <c r="R289" s="47">
        <f>IF(Tabela1[[#This Row],[VALOR A PAGAR]]&gt;1,Tabela1[[#This Row],[VALOR A PAGAR]],Tabela1[[#This Row],[VALOR RC]])</f>
        <v>29431.279999999999</v>
      </c>
      <c r="S2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89" s="1">
        <v>4500961123</v>
      </c>
      <c r="U289" s="54" t="str">
        <f>F289 &amp; " " &amp; " " &amp; B289 &amp; " - " &amp; I289 &amp; " - " &amp; "N°" &amp; H289 &amp; " - " &amp; Tabela1[[#This Row],[Coluna1]]</f>
        <v>LOJAS NOVAS  1476 - DENTECK - N°175153 - VENC 17/12/2025</v>
      </c>
      <c r="V289" s="85">
        <v>2705888</v>
      </c>
      <c r="W289" s="64" t="s">
        <v>4809</v>
      </c>
      <c r="X289" s="1" t="str">
        <f t="shared" si="15"/>
        <v>ABERTO</v>
      </c>
      <c r="Y289" s="48"/>
      <c r="Z289" s="51"/>
      <c r="AA289" s="1">
        <f>IF(Tabela1[[#This Row],[CHAMADO]]="ABERTO",Tabela1[[#This Row],[procx status]],"")</f>
        <v>0</v>
      </c>
      <c r="AC289" s="49">
        <v>46008</v>
      </c>
      <c r="AD289" s="109">
        <v>5106079867</v>
      </c>
      <c r="AE289" s="1" t="str">
        <f>IF(Tabela1[[#This Row],[Status Result1]]="Aguardando autorização pgto", "sim","")</f>
        <v/>
      </c>
      <c r="AF2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2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289" s="116"/>
      <c r="AJ289" s="117"/>
      <c r="AK289" s="116">
        <f>IF(Tabela1[[#This Row],[procx ticket]]="",Tabela1[[#This Row],[Data criação ticket]],Tabela1[[#This Row],[procx ticket]])</f>
        <v>0</v>
      </c>
      <c r="AL289" s="116"/>
      <c r="AM289" s="53">
        <v>45698</v>
      </c>
      <c r="AN2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89" s="62"/>
      <c r="AP289" s="62" t="s">
        <v>4810</v>
      </c>
      <c r="AQ2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147660385229431,28HENRIQUELOJAS NOVASAr Condicionado - ACDENTECK</v>
      </c>
      <c r="AR289" s="62" t="e">
        <v>#N/A</v>
      </c>
    </row>
    <row r="290" spans="1:44" ht="16" hidden="1">
      <c r="A290" s="1">
        <f>IF(B290&lt;7000,1000,2000)</f>
        <v>1000</v>
      </c>
      <c r="B290" s="1">
        <v>1476</v>
      </c>
      <c r="C290" s="1" t="s">
        <v>243</v>
      </c>
      <c r="D290" s="1" t="s">
        <v>2408</v>
      </c>
      <c r="E290" s="1" t="s">
        <v>76</v>
      </c>
      <c r="F290" s="1" t="s">
        <v>23</v>
      </c>
      <c r="G290" s="1" t="s">
        <v>4162</v>
      </c>
      <c r="H290" s="1">
        <v>95407</v>
      </c>
      <c r="I290" s="1" t="s">
        <v>4786</v>
      </c>
      <c r="M290" s="1">
        <v>603852</v>
      </c>
      <c r="N290" s="125">
        <v>10022958</v>
      </c>
      <c r="O290" s="1" t="s">
        <v>4163</v>
      </c>
      <c r="P290" s="47">
        <v>8237</v>
      </c>
      <c r="R290" s="47">
        <f>IF(Tabela1[[#This Row],[VALOR A PAGAR]]&gt;1,Tabela1[[#This Row],[VALOR A PAGAR]],Tabela1[[#This Row],[VALOR RC]])</f>
        <v>8237</v>
      </c>
      <c r="S2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0" s="1">
        <v>4500961126</v>
      </c>
      <c r="U290" s="54" t="str">
        <f>F290 &amp; " " &amp; " " &amp; B290 &amp; " - " &amp; I290 &amp; " - " &amp; "N°" &amp; H290 &amp; " - " &amp; Tabela1[[#This Row],[Coluna1]]</f>
        <v>LOJAS NOVAS  1476 - DENTECK - N°95407 - VENC 17/12/2025</v>
      </c>
      <c r="V290" s="85">
        <v>2705894</v>
      </c>
      <c r="W290" s="64" t="s">
        <v>4811</v>
      </c>
      <c r="X290" s="1" t="str">
        <f t="shared" si="15"/>
        <v>ABERTO</v>
      </c>
      <c r="Y290" s="48"/>
      <c r="Z290" s="51"/>
      <c r="AA290" s="1">
        <f>IF(Tabela1[[#This Row],[CHAMADO]]="ABERTO",Tabela1[[#This Row],[procx status]],"")</f>
        <v>0</v>
      </c>
      <c r="AC290" s="49">
        <v>46008</v>
      </c>
      <c r="AD290" s="109">
        <v>5106034041</v>
      </c>
      <c r="AE290" s="1" t="str">
        <f>IF(Tabela1[[#This Row],[Status Result1]]="Aguardando autorização pgto", "sim","")</f>
        <v/>
      </c>
      <c r="AF2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2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290" s="116"/>
      <c r="AJ290" s="117"/>
      <c r="AK290" s="116">
        <f>IF(Tabela1[[#This Row],[procx ticket]]="",Tabela1[[#This Row],[Data criação ticket]],Tabela1[[#This Row],[procx ticket]])</f>
        <v>0</v>
      </c>
      <c r="AL290" s="116"/>
      <c r="AM290" s="53">
        <v>45698</v>
      </c>
      <c r="AN2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0" s="62"/>
      <c r="AP290" s="62" t="s">
        <v>4810</v>
      </c>
      <c r="AQ2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14766038528237HENRIQUELOJAS NOVASAr Condicionado - ACDENTECK</v>
      </c>
      <c r="AR290" s="62" t="e">
        <v>#N/A</v>
      </c>
    </row>
    <row r="291" spans="1:44" ht="14.5" hidden="1">
      <c r="A291" s="55">
        <v>1000</v>
      </c>
      <c r="B291" s="55">
        <v>1481</v>
      </c>
      <c r="C291" s="55" t="s">
        <v>166</v>
      </c>
      <c r="D291" s="55" t="s">
        <v>45</v>
      </c>
      <c r="E291" s="55" t="s">
        <v>55</v>
      </c>
      <c r="F291" s="55" t="s">
        <v>23</v>
      </c>
      <c r="G291" s="1" t="s">
        <v>4162</v>
      </c>
      <c r="H291" s="55">
        <v>150647</v>
      </c>
      <c r="I291" s="55" t="s">
        <v>4786</v>
      </c>
      <c r="J291" s="55"/>
      <c r="K291" s="55"/>
      <c r="L291" s="55" t="s">
        <v>4173</v>
      </c>
      <c r="M291" s="55">
        <v>603999</v>
      </c>
      <c r="N291" s="55">
        <v>10020316</v>
      </c>
      <c r="O291" s="55"/>
      <c r="P291" s="57">
        <v>50885.34</v>
      </c>
      <c r="Q291" s="57" t="s">
        <v>4173</v>
      </c>
      <c r="R291" s="88" t="str">
        <f>IF(Tabela1[[#This Row],[VALOR A PAGAR]]&gt;1,Tabela1[[#This Row],[VALOR A PAGAR]],Tabela1[[#This Row],[VALOR RC]])</f>
        <v> </v>
      </c>
      <c r="S2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1" s="55">
        <v>4500809372</v>
      </c>
      <c r="U291" s="54" t="str">
        <f>F291 &amp; " " &amp; " " &amp; B291 &amp; " - " &amp; I291 &amp; " - " &amp; "N°" &amp; H291 &amp; " - " &amp; Tabela1[[#This Row],[Coluna1]]</f>
        <v xml:space="preserve">LOJAS NOVAS  1481 - DENTECK - N°150647 - </v>
      </c>
      <c r="V291" s="85">
        <v>1349479</v>
      </c>
      <c r="W291" s="55"/>
      <c r="X291" s="1" t="str">
        <f t="shared" si="15"/>
        <v>ABERTO</v>
      </c>
      <c r="Y291" s="55" t="s">
        <v>4159</v>
      </c>
      <c r="Z291" s="51" t="s">
        <v>4159</v>
      </c>
      <c r="AA291" s="51" t="str">
        <f>IF(Tabela1[[#This Row],[CHAMADO]]="ABERTO",Tabela1[[#This Row],[procx status]],"")</f>
        <v>Closed</v>
      </c>
      <c r="AB291" s="55" t="s">
        <v>4173</v>
      </c>
      <c r="AC291" s="59">
        <v>45735</v>
      </c>
      <c r="AD291" s="55">
        <v>5105885986</v>
      </c>
      <c r="AE291" s="55" t="str">
        <f>IF(Tabela1[[#This Row],[Status Result1]]="Aguardando autorização pgto", "sim","")</f>
        <v/>
      </c>
      <c r="AF291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2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291" s="59">
        <v>45693</v>
      </c>
      <c r="AI291" s="55" t="s">
        <v>4233</v>
      </c>
      <c r="AJ291" s="53" t="s">
        <v>4233</v>
      </c>
      <c r="AK291" s="12" t="str">
        <f>IF(Tabela1[[#This Row],[procx ticket]]="",Tabela1[[#This Row],[Data criação ticket]],Tabela1[[#This Row],[procx ticket]])</f>
        <v>2025-03-11</v>
      </c>
      <c r="AL291" s="60">
        <v>45677</v>
      </c>
      <c r="AM2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2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1" s="62"/>
      <c r="AP291" s="62"/>
      <c r="AQ2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148160399950885,34JORDANALOJAS NOVASAr Condicionado - ACDENTECK</v>
      </c>
      <c r="AR291" s="62" t="e">
        <v>#N/A</v>
      </c>
    </row>
    <row r="292" spans="1:44" ht="14.5" hidden="1">
      <c r="A292" s="1">
        <f t="shared" ref="A292:A323" si="16">IF(B292&lt;7000,1000,2000)</f>
        <v>1000</v>
      </c>
      <c r="B292" s="1">
        <v>1492</v>
      </c>
      <c r="C292" s="1" t="s">
        <v>260</v>
      </c>
      <c r="D292" s="1" t="s">
        <v>185</v>
      </c>
      <c r="E292" s="1" t="s">
        <v>76</v>
      </c>
      <c r="F292" s="1" t="s">
        <v>23</v>
      </c>
      <c r="G292" s="1" t="s">
        <v>4162</v>
      </c>
      <c r="H292" s="1">
        <v>235662</v>
      </c>
      <c r="I292" s="1" t="s">
        <v>4511</v>
      </c>
      <c r="M292" s="1">
        <v>603167</v>
      </c>
      <c r="Q292" s="47">
        <v>54316.18</v>
      </c>
      <c r="R292" s="47">
        <f>IF(Tabela1[[#This Row],[VALOR A PAGAR]]&gt;1,Tabela1[[#This Row],[VALOR A PAGAR]],Tabela1[[#This Row],[VALOR RC]])</f>
        <v>54316.18</v>
      </c>
      <c r="S2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2" s="1">
        <v>4500886335</v>
      </c>
      <c r="U292" s="54" t="str">
        <f>F292 &amp; " " &amp; " " &amp; B292 &amp; " - " &amp; I292 &amp; " - " &amp; "N°" &amp; H292 &amp; " - " &amp; Tabela1[[#This Row],[Coluna1]]</f>
        <v xml:space="preserve">LOJAS NOVAS  1492 - CARRIER - N°235662 - </v>
      </c>
      <c r="V292" s="85">
        <v>1909455</v>
      </c>
      <c r="W292" s="89" t="s">
        <v>4520</v>
      </c>
      <c r="X292" s="1" t="str">
        <f t="shared" si="15"/>
        <v>ABERTO</v>
      </c>
      <c r="Y292" s="48"/>
      <c r="Z292" s="51">
        <v>0</v>
      </c>
      <c r="AA292" s="1">
        <f>IF(Tabela1[[#This Row],[CHAMADO]]="ABERTO",Tabela1[[#This Row],[procx status]],"")</f>
        <v>0</v>
      </c>
      <c r="AC292" s="49">
        <v>45827</v>
      </c>
      <c r="AD292" s="55">
        <v>5105948512</v>
      </c>
      <c r="AE292" s="1" t="str">
        <f>IF(Tabela1[[#This Row],[Status Result1]]="Aguardando autorização pgto", "sim","")</f>
        <v/>
      </c>
      <c r="AF2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2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292" s="12"/>
      <c r="AI292" s="1" t="s">
        <v>4335</v>
      </c>
      <c r="AJ292" s="53" t="s">
        <v>4335</v>
      </c>
      <c r="AK292" s="12" t="str">
        <f>IF(Tabela1[[#This Row],[procx ticket]]="",Tabela1[[#This Row],[Data criação ticket]],Tabela1[[#This Row],[procx ticket]])</f>
        <v>2025-06-05</v>
      </c>
      <c r="AM2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2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2" s="62"/>
      <c r="AP292" s="62"/>
      <c r="AQ2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NOVASAr Condicionado - ACCARRIER</v>
      </c>
      <c r="AR292" s="62" t="e">
        <v>#N/A</v>
      </c>
    </row>
    <row r="293" spans="1:44" ht="14.5" hidden="1">
      <c r="A293" s="1">
        <f t="shared" si="16"/>
        <v>2000</v>
      </c>
      <c r="B293" s="1" t="s">
        <v>4538</v>
      </c>
      <c r="D293" s="1" t="s">
        <v>4539</v>
      </c>
      <c r="E293" s="1" t="s">
        <v>30</v>
      </c>
      <c r="F293" s="1" t="s">
        <v>4167</v>
      </c>
      <c r="G293" s="1" t="s">
        <v>4162</v>
      </c>
      <c r="H293" s="1">
        <v>72539</v>
      </c>
      <c r="I293" s="1" t="s">
        <v>5260</v>
      </c>
      <c r="M293" s="1">
        <v>606050</v>
      </c>
      <c r="N293" s="1">
        <v>10023795</v>
      </c>
      <c r="P293" s="47">
        <v>19166.88</v>
      </c>
      <c r="R293" s="47">
        <f>IF(Tabela1[[#This Row],[VALOR A PAGAR]]&gt;1,Tabela1[[#This Row],[VALOR A PAGAR]],Tabela1[[#This Row],[VALOR RC]])</f>
        <v>19166.88</v>
      </c>
      <c r="S2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3" s="1">
        <v>4500992493</v>
      </c>
      <c r="U293" s="54" t="str">
        <f>F293 &amp; " " &amp; " " &amp; B293 &amp; " - " &amp; I293 &amp; " - " &amp; "N°" &amp; H293 &amp; " - " &amp; Tabela1[[#This Row],[Coluna1]]</f>
        <v xml:space="preserve">MISSOES HIGIENICAS  CD MG - IBYTE - N°72539 - </v>
      </c>
      <c r="V293" s="85">
        <v>3027189</v>
      </c>
      <c r="W293" s="89" t="s">
        <v>4176</v>
      </c>
      <c r="X293" s="1" t="str">
        <f t="shared" si="15"/>
        <v>ABERTO</v>
      </c>
      <c r="Y293" s="48"/>
      <c r="Z293" s="51"/>
      <c r="AA293" s="1">
        <f>IF(Tabela1[[#This Row],[CHAMADO]]="ABERTO",Tabela1[[#This Row],[procx status]],"")</f>
        <v>0</v>
      </c>
      <c r="AC293" s="49">
        <v>45981</v>
      </c>
      <c r="AD293" s="55">
        <v>5106059768</v>
      </c>
      <c r="AE293" s="1" t="s">
        <v>4177</v>
      </c>
      <c r="AF2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2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293" s="116"/>
      <c r="AJ293" s="117"/>
      <c r="AK293" s="116">
        <f>IF(Tabela1[[#This Row],[procx ticket]]="",Tabela1[[#This Row],[Data criação ticket]],Tabela1[[#This Row],[procx ticket]])</f>
        <v>0</v>
      </c>
      <c r="AL293" s="116"/>
      <c r="AM293" s="53">
        <v>45971</v>
      </c>
      <c r="AN2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3" s="62"/>
      <c r="AP293" s="62"/>
      <c r="AQ2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MG60605019166,88ANDREMISSOES HIGIENICASAr Condicionado - ACIBYTE</v>
      </c>
      <c r="AR293" s="62" t="e">
        <v>#N/A</v>
      </c>
    </row>
    <row r="294" spans="1:44" ht="14.5" hidden="1" customHeight="1">
      <c r="A294" s="1">
        <f t="shared" si="16"/>
        <v>2000</v>
      </c>
      <c r="B294" s="1" t="s">
        <v>4546</v>
      </c>
      <c r="D294" s="1" t="s">
        <v>5264</v>
      </c>
      <c r="E294" s="1" t="s">
        <v>30</v>
      </c>
      <c r="F294" s="1" t="s">
        <v>4167</v>
      </c>
      <c r="G294" s="1" t="s">
        <v>4162</v>
      </c>
      <c r="H294" s="1">
        <v>72541</v>
      </c>
      <c r="I294" s="1" t="s">
        <v>5260</v>
      </c>
      <c r="M294" s="1">
        <v>606012</v>
      </c>
      <c r="N294" s="1">
        <v>10023797</v>
      </c>
      <c r="P294" s="47">
        <v>18176.7</v>
      </c>
      <c r="R294" s="47">
        <f>IF(Tabela1[[#This Row],[VALOR A PAGAR]]&gt;1,Tabela1[[#This Row],[VALOR A PAGAR]],Tabela1[[#This Row],[VALOR RC]])</f>
        <v>18176.7</v>
      </c>
      <c r="S2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4" s="1">
        <v>4500992502</v>
      </c>
      <c r="U294" s="54" t="str">
        <f>F294 &amp; " " &amp; " " &amp; B294 &amp; " - " &amp; I294 &amp; " - " &amp; "N°" &amp; H294 &amp; " - " &amp; Tabela1[[#This Row],[Coluna1]]</f>
        <v xml:space="preserve">MISSOES HIGIENICAS  CD MA - IBYTE - N°72541 - </v>
      </c>
      <c r="V294" s="85">
        <v>3027197</v>
      </c>
      <c r="W294" s="89" t="s">
        <v>4176</v>
      </c>
      <c r="X294" s="1" t="str">
        <f t="shared" si="15"/>
        <v>ABERTO</v>
      </c>
      <c r="Y294" s="48"/>
      <c r="Z294" s="51"/>
      <c r="AA294" s="1">
        <f>IF(Tabela1[[#This Row],[CHAMADO]]="ABERTO",Tabela1[[#This Row],[procx status]],"")</f>
        <v>0</v>
      </c>
      <c r="AC294" s="49">
        <v>45981</v>
      </c>
      <c r="AD294" s="55">
        <v>5106059770</v>
      </c>
      <c r="AE294" s="1" t="s">
        <v>4177</v>
      </c>
      <c r="AF2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2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294" s="116"/>
      <c r="AJ294" s="117"/>
      <c r="AK294" s="116">
        <f>IF(Tabela1[[#This Row],[procx ticket]]="",Tabela1[[#This Row],[Data criação ticket]],Tabela1[[#This Row],[procx ticket]])</f>
        <v>0</v>
      </c>
      <c r="AL294" s="116"/>
      <c r="AM294" s="53">
        <v>45971</v>
      </c>
      <c r="AN2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4" s="62"/>
      <c r="AP294" s="62"/>
      <c r="AQ2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MA60601218176,7ANDREMISSOES HIGIENICASAr Condicionado - ACIBYTE</v>
      </c>
      <c r="AR294" s="62" t="e">
        <v>#N/A</v>
      </c>
    </row>
    <row r="295" spans="1:44" ht="14.5" hidden="1">
      <c r="A295" s="1">
        <f t="shared" si="16"/>
        <v>1000</v>
      </c>
      <c r="B295" s="1">
        <v>1440</v>
      </c>
      <c r="C295" s="1" t="s">
        <v>35</v>
      </c>
      <c r="D295" s="1" t="s">
        <v>187</v>
      </c>
      <c r="E295" s="1" t="s">
        <v>30</v>
      </c>
      <c r="F295" s="1" t="s">
        <v>23</v>
      </c>
      <c r="G295" s="1" t="s">
        <v>4162</v>
      </c>
      <c r="H295" s="1">
        <v>1556329</v>
      </c>
      <c r="I295" s="1" t="s">
        <v>5260</v>
      </c>
      <c r="M295" s="51">
        <v>602883</v>
      </c>
      <c r="N295" s="1">
        <v>10019715</v>
      </c>
      <c r="P295" s="47">
        <v>10492.11</v>
      </c>
      <c r="R295" s="47">
        <f>IF(Tabela1[[#This Row],[VALOR A PAGAR]]&gt;1,Tabela1[[#This Row],[VALOR A PAGAR]],Tabela1[[#This Row],[VALOR RC]])</f>
        <v>10492.11</v>
      </c>
      <c r="S2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5" s="1">
        <v>4500751151</v>
      </c>
      <c r="U295" s="54" t="str">
        <f>F295 &amp; " " &amp; " " &amp; B295 &amp; " - " &amp; I295 &amp; " - " &amp; "N°" &amp; H295 &amp; " - " &amp; Tabela1[[#This Row],[Coluna1]]</f>
        <v xml:space="preserve">LOJAS NOVAS  1440 - IBYTE - N°1556329 - </v>
      </c>
      <c r="V295" s="85">
        <v>993724</v>
      </c>
      <c r="X295" s="1" t="str">
        <f t="shared" si="15"/>
        <v>ABERTO</v>
      </c>
      <c r="Y295" s="1" t="s">
        <v>4159</v>
      </c>
      <c r="Z295" s="51" t="s">
        <v>4159</v>
      </c>
      <c r="AA295" s="51" t="str">
        <f>IF(Tabela1[[#This Row],[CHAMADO]]="ABERTO",Tabela1[[#This Row],[procx status]],"")</f>
        <v>Closed</v>
      </c>
      <c r="AC295" s="49">
        <v>45678</v>
      </c>
      <c r="AD295" s="55">
        <v>5105846549</v>
      </c>
      <c r="AE295" s="1" t="str">
        <f>IF(Tabela1[[#This Row],[Status Result1]]="Aguardando autorização pgto", "sim","")</f>
        <v/>
      </c>
      <c r="AF2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21/01/2025</v>
      </c>
      <c r="AG2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21/01/2025</v>
      </c>
      <c r="AH295" s="12">
        <v>45677</v>
      </c>
      <c r="AI295" s="12" t="s">
        <v>4791</v>
      </c>
      <c r="AJ295" s="53" t="s">
        <v>4791</v>
      </c>
      <c r="AK295" s="12" t="str">
        <f>IF(Tabela1[[#This Row],[procx ticket]]="",Tabela1[[#This Row],[Data criação ticket]],Tabela1[[#This Row],[procx ticket]])</f>
        <v>2025-01-13</v>
      </c>
      <c r="AL295" s="53">
        <v>45607</v>
      </c>
      <c r="AM2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13/01/2025</v>
      </c>
      <c r="AN2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5" s="62"/>
      <c r="AP295" s="62"/>
      <c r="AQ2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144060288310492,11ANDRELOJAS NOVASAr Condicionado - ACIBYTE</v>
      </c>
      <c r="AR295" s="62" t="e">
        <v>#N/A</v>
      </c>
    </row>
    <row r="296" spans="1:44" ht="14.5" hidden="1">
      <c r="A296" s="1">
        <f t="shared" si="16"/>
        <v>1000</v>
      </c>
      <c r="B296" s="1">
        <v>1440</v>
      </c>
      <c r="C296" s="1" t="s">
        <v>35</v>
      </c>
      <c r="D296" s="1" t="s">
        <v>187</v>
      </c>
      <c r="E296" s="1" t="s">
        <v>30</v>
      </c>
      <c r="F296" s="1" t="s">
        <v>23</v>
      </c>
      <c r="G296" s="1" t="s">
        <v>4162</v>
      </c>
      <c r="H296" s="1">
        <v>146550</v>
      </c>
      <c r="I296" s="1" t="s">
        <v>5260</v>
      </c>
      <c r="M296" s="51">
        <v>602883</v>
      </c>
      <c r="N296" s="1">
        <v>10019715</v>
      </c>
      <c r="P296" s="47">
        <v>39597.480000000003</v>
      </c>
      <c r="R296" s="47">
        <f>IF(Tabela1[[#This Row],[VALOR A PAGAR]]&gt;1,Tabela1[[#This Row],[VALOR A PAGAR]],Tabela1[[#This Row],[VALOR RC]])</f>
        <v>39597.480000000003</v>
      </c>
      <c r="S2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6" s="1">
        <v>4500751153</v>
      </c>
      <c r="U296" s="54" t="str">
        <f>F296 &amp; " " &amp; " " &amp; B296 &amp; " - " &amp; I296 &amp; " - " &amp; "N°" &amp; H296 &amp; " - " &amp; Tabela1[[#This Row],[Coluna1]]</f>
        <v xml:space="preserve">LOJAS NOVAS  1440 - IBYTE - N°146550 - </v>
      </c>
      <c r="V296" s="85">
        <v>993753</v>
      </c>
      <c r="X296" s="1" t="str">
        <f t="shared" si="15"/>
        <v>ABERTO</v>
      </c>
      <c r="Y296" s="1" t="s">
        <v>4159</v>
      </c>
      <c r="Z296" s="51" t="s">
        <v>4159</v>
      </c>
      <c r="AA296" s="51" t="str">
        <f>IF(Tabela1[[#This Row],[CHAMADO]]="ABERTO",Tabela1[[#This Row],[procx status]],"")</f>
        <v>Closed</v>
      </c>
      <c r="AC296" s="49">
        <v>45678</v>
      </c>
      <c r="AD296" s="55">
        <v>5105846546</v>
      </c>
      <c r="AE296" s="1" t="str">
        <f>IF(Tabela1[[#This Row],[Status Result1]]="Aguardando autorização pgto", "sim","")</f>
        <v/>
      </c>
      <c r="AF2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21/01/2025</v>
      </c>
      <c r="AG2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21/01/2025</v>
      </c>
      <c r="AH296" s="12">
        <v>45677</v>
      </c>
      <c r="AI296" s="12" t="s">
        <v>4791</v>
      </c>
      <c r="AJ296" s="53" t="s">
        <v>4791</v>
      </c>
      <c r="AK296" s="12" t="str">
        <f>IF(Tabela1[[#This Row],[procx ticket]]="",Tabela1[[#This Row],[Data criação ticket]],Tabela1[[#This Row],[procx ticket]])</f>
        <v>2025-01-13</v>
      </c>
      <c r="AL296" s="53">
        <v>45607</v>
      </c>
      <c r="AM2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13/01/2025</v>
      </c>
      <c r="AN2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6" s="62"/>
      <c r="AP296" s="62"/>
      <c r="AQ2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144060288339597,48ANDRELOJAS NOVASAr Condicionado - ACIBYTE</v>
      </c>
      <c r="AR296" s="62" t="e">
        <v>#N/A</v>
      </c>
    </row>
    <row r="297" spans="1:44" ht="14.5" hidden="1">
      <c r="A297" s="1">
        <f t="shared" si="16"/>
        <v>1000</v>
      </c>
      <c r="B297" s="1">
        <v>1369</v>
      </c>
      <c r="C297" s="1" t="s">
        <v>218</v>
      </c>
      <c r="D297" s="1" t="s">
        <v>219</v>
      </c>
      <c r="E297" s="1" t="s">
        <v>55</v>
      </c>
      <c r="F297" s="1" t="s">
        <v>23</v>
      </c>
      <c r="G297" s="1" t="s">
        <v>4162</v>
      </c>
      <c r="H297" s="1">
        <v>73054</v>
      </c>
      <c r="I297" s="1" t="s">
        <v>4786</v>
      </c>
      <c r="M297" s="1">
        <v>603049</v>
      </c>
      <c r="N297" s="1">
        <v>10021590</v>
      </c>
      <c r="O297" s="1" t="s">
        <v>4163</v>
      </c>
      <c r="P297" s="47">
        <v>52102.78</v>
      </c>
      <c r="R297" s="47">
        <f>IF(Tabela1[[#This Row],[VALOR A PAGAR]]&gt;1,Tabela1[[#This Row],[VALOR A PAGAR]],Tabela1[[#This Row],[VALOR RC]])</f>
        <v>52102.78</v>
      </c>
      <c r="S2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7" s="1">
        <v>4500869506</v>
      </c>
      <c r="U297" s="54" t="str">
        <f>F297 &amp; " " &amp; " " &amp; B297 &amp; " - " &amp; I297 &amp; " - " &amp; "N°" &amp; H297 &amp; " - " &amp; Tabela1[[#This Row],[Coluna1]]</f>
        <v xml:space="preserve">LOJAS NOVAS  1369 - DENTECK - N°73054 - </v>
      </c>
      <c r="V297" s="85">
        <v>1978884</v>
      </c>
      <c r="W297" s="89" t="s">
        <v>4799</v>
      </c>
      <c r="X297" s="1" t="str">
        <f t="shared" si="15"/>
        <v>ABERTO</v>
      </c>
      <c r="Y297" s="48"/>
      <c r="Z297" s="51">
        <v>0</v>
      </c>
      <c r="AA297" s="1">
        <f>IF(Tabela1[[#This Row],[CHAMADO]]="ABERTO",Tabela1[[#This Row],[procx status]],"")</f>
        <v>0</v>
      </c>
      <c r="AC297" s="49">
        <v>45831</v>
      </c>
      <c r="AD297" s="55">
        <v>5105950750</v>
      </c>
      <c r="AE297" s="1" t="str">
        <f>IF(Tabela1[[#This Row],[Status Result1]]="Aguardando autorização pgto", "sim","")</f>
        <v/>
      </c>
      <c r="AF2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23/06/2025</v>
      </c>
      <c r="AG2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23/06/2025</v>
      </c>
      <c r="AH297" s="12">
        <v>45764</v>
      </c>
      <c r="AI297" s="1" t="s">
        <v>4295</v>
      </c>
      <c r="AJ297" s="53" t="s">
        <v>4295</v>
      </c>
      <c r="AK297" s="12" t="str">
        <f>IF(Tabela1[[#This Row],[procx ticket]]="",Tabela1[[#This Row],[Data criação ticket]],Tabela1[[#This Row],[procx ticket]])</f>
        <v>2025-06-16</v>
      </c>
      <c r="AL297" s="60">
        <v>45770</v>
      </c>
      <c r="AM2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7" s="62"/>
      <c r="AP297" s="62"/>
      <c r="AQ2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136960304952102,78JORDANALOJAS NOVASAr Condicionado - ACDENTECK</v>
      </c>
      <c r="AR297" s="62" t="e">
        <v>#N/A</v>
      </c>
    </row>
    <row r="298" spans="1:44" ht="14.5" hidden="1">
      <c r="A298" s="1">
        <f t="shared" si="16"/>
        <v>1000</v>
      </c>
      <c r="B298" s="1">
        <v>1369</v>
      </c>
      <c r="C298" s="1" t="s">
        <v>218</v>
      </c>
      <c r="D298" s="1" t="s">
        <v>219</v>
      </c>
      <c r="E298" s="1" t="s">
        <v>55</v>
      </c>
      <c r="F298" s="1" t="s">
        <v>23</v>
      </c>
      <c r="G298" s="1" t="s">
        <v>4162</v>
      </c>
      <c r="H298" s="1">
        <v>160980</v>
      </c>
      <c r="I298" s="1" t="s">
        <v>4786</v>
      </c>
      <c r="M298" s="1">
        <v>603049</v>
      </c>
      <c r="N298" s="1">
        <v>10021590</v>
      </c>
      <c r="O298" s="1" t="s">
        <v>4163</v>
      </c>
      <c r="P298" s="47">
        <v>1125.72</v>
      </c>
      <c r="R298" s="47">
        <f>IF(Tabela1[[#This Row],[VALOR A PAGAR]]&gt;1,Tabela1[[#This Row],[VALOR A PAGAR]],Tabela1[[#This Row],[VALOR RC]])</f>
        <v>1125.72</v>
      </c>
      <c r="S2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8" s="1">
        <v>4500869513</v>
      </c>
      <c r="U298" s="54" t="str">
        <f>F298 &amp; " " &amp; " " &amp; B298 &amp; " - " &amp; I298 &amp; " - " &amp; "N°" &amp; H298 &amp; " - " &amp; Tabela1[[#This Row],[Coluna1]]</f>
        <v xml:space="preserve">LOJAS NOVAS  1369 - DENTECK - N°160980 - </v>
      </c>
      <c r="V298" s="85">
        <v>1978897</v>
      </c>
      <c r="W298" s="89" t="s">
        <v>4800</v>
      </c>
      <c r="X298" s="1" t="str">
        <f t="shared" si="15"/>
        <v>ABERTO</v>
      </c>
      <c r="Y298" s="48"/>
      <c r="Z298" s="51">
        <v>0</v>
      </c>
      <c r="AA298" s="1">
        <f>IF(Tabela1[[#This Row],[CHAMADO]]="ABERTO",Tabela1[[#This Row],[procx status]],"")</f>
        <v>0</v>
      </c>
      <c r="AC298" s="49">
        <v>45831</v>
      </c>
      <c r="AD298" s="55">
        <v>5105950735</v>
      </c>
      <c r="AE298" s="1" t="str">
        <f>IF(Tabela1[[#This Row],[Status Result1]]="Aguardando autorização pgto", "sim","")</f>
        <v/>
      </c>
      <c r="AF2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23/06/2025</v>
      </c>
      <c r="AG2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23/06/2025</v>
      </c>
      <c r="AH298" s="12">
        <v>45778</v>
      </c>
      <c r="AI298" s="1" t="s">
        <v>4295</v>
      </c>
      <c r="AJ298" s="53" t="s">
        <v>4295</v>
      </c>
      <c r="AK298" s="12" t="str">
        <f>IF(Tabela1[[#This Row],[procx ticket]]="",Tabela1[[#This Row],[Data criação ticket]],Tabela1[[#This Row],[procx ticket]])</f>
        <v>2025-06-16</v>
      </c>
      <c r="AM2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8" s="62"/>
      <c r="AP298" s="62"/>
      <c r="AQ2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13696030491125,72JORDANALOJAS NOVASAr Condicionado - ACDENTECK</v>
      </c>
      <c r="AR298" s="62" t="e">
        <v>#N/A</v>
      </c>
    </row>
    <row r="299" spans="1:44" ht="17" hidden="1">
      <c r="A299" s="1">
        <f t="shared" si="16"/>
        <v>1000</v>
      </c>
      <c r="B299" s="1">
        <v>1459</v>
      </c>
      <c r="C299" s="1" t="s">
        <v>4058</v>
      </c>
      <c r="D299" s="1" t="s">
        <v>185</v>
      </c>
      <c r="E299" s="1" t="s">
        <v>30</v>
      </c>
      <c r="F299" s="1" t="s">
        <v>23</v>
      </c>
      <c r="G299" s="1" t="s">
        <v>4162</v>
      </c>
      <c r="H299" s="1">
        <v>165057</v>
      </c>
      <c r="I299" s="1" t="s">
        <v>4786</v>
      </c>
      <c r="M299" s="1">
        <v>603123</v>
      </c>
      <c r="P299" s="47">
        <v>45656</v>
      </c>
      <c r="R299" s="47">
        <f>IF(Tabela1[[#This Row],[VALOR A PAGAR]]&gt;1,Tabela1[[#This Row],[VALOR A PAGAR]],Tabela1[[#This Row],[VALOR RC]])</f>
        <v>45656</v>
      </c>
      <c r="S2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99" s="1">
        <v>4500893710</v>
      </c>
      <c r="U299" s="54" t="str">
        <f>F299 &amp; " " &amp; " " &amp; B299 &amp; " - " &amp; I299 &amp; " - " &amp; "N°" &amp; H299 &amp; " - " &amp; Tabela1[[#This Row],[Coluna1]]</f>
        <v xml:space="preserve">LOJAS NOVAS  1459 - DENTECK - N°165057 - </v>
      </c>
      <c r="V299" s="85">
        <v>2119803</v>
      </c>
      <c r="W299" s="89" t="s">
        <v>4815</v>
      </c>
      <c r="X299" s="1" t="str">
        <f t="shared" si="15"/>
        <v>ABERTO</v>
      </c>
      <c r="Y299" s="48"/>
      <c r="Z299" s="51">
        <v>0</v>
      </c>
      <c r="AA299" s="1">
        <f>IF(Tabela1[[#This Row],[CHAMADO]]="ABERTO",Tabela1[[#This Row],[procx status]],"")</f>
        <v>0</v>
      </c>
      <c r="AC299" s="49">
        <v>45923</v>
      </c>
      <c r="AD299" s="90">
        <v>5105969414</v>
      </c>
      <c r="AE299" s="1" t="str">
        <f>IF(Tabela1[[#This Row],[Status Result1]]="Aguardando autorização pgto", "sim","")</f>
        <v/>
      </c>
      <c r="AF2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23/09/2025</v>
      </c>
      <c r="AG2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23/09/2025</v>
      </c>
      <c r="AH299" s="12"/>
      <c r="AI299" s="1" t="s">
        <v>4234</v>
      </c>
      <c r="AJ299" s="53" t="s">
        <v>4234</v>
      </c>
      <c r="AK299" s="12" t="str">
        <f>IF(Tabela1[[#This Row],[procx ticket]]="",Tabela1[[#This Row],[Data criação ticket]],Tabela1[[#This Row],[procx ticket]])</f>
        <v>não aberto ticket</v>
      </c>
      <c r="AM2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99" s="62"/>
      <c r="AP299" s="62"/>
      <c r="AQ2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145960312345656ANDRELOJAS NOVASAr Condicionado - ACDENTECK</v>
      </c>
      <c r="AR299" s="62" t="e">
        <v>#N/A</v>
      </c>
    </row>
    <row r="300" spans="1:44" ht="17" hidden="1">
      <c r="A300" s="1">
        <f t="shared" si="16"/>
        <v>1000</v>
      </c>
      <c r="B300" s="1">
        <v>1485</v>
      </c>
      <c r="C300" s="1" t="s">
        <v>4052</v>
      </c>
      <c r="D300" s="1" t="s">
        <v>2001</v>
      </c>
      <c r="E300" s="1" t="s">
        <v>55</v>
      </c>
      <c r="F300" s="1" t="s">
        <v>4574</v>
      </c>
      <c r="G300" s="1" t="s">
        <v>4162</v>
      </c>
      <c r="H300" s="1">
        <v>159769</v>
      </c>
      <c r="I300" s="1" t="s">
        <v>4786</v>
      </c>
      <c r="M300" s="1">
        <v>605638</v>
      </c>
      <c r="N300" s="1">
        <v>10021084</v>
      </c>
      <c r="P300" s="47">
        <v>20781.560000000001</v>
      </c>
      <c r="R300" s="47">
        <f>IF(Tabela1[[#This Row],[VALOR A PAGAR]]&gt;1,Tabela1[[#This Row],[VALOR A PAGAR]],Tabela1[[#This Row],[VALOR RC]])</f>
        <v>20781.560000000001</v>
      </c>
      <c r="S3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0" s="1">
        <v>4500853002</v>
      </c>
      <c r="U300" s="54" t="str">
        <f>F300 &amp; " " &amp; " " &amp; B300 &amp; " - " &amp; I300 &amp; " - " &amp; "N°" &amp; H300 &amp; " - " &amp; Tabela1[[#This Row],[Coluna1]]</f>
        <v>PROJETO ESPECIAL  1485 - DENTECK - N°159769 - aprovação</v>
      </c>
      <c r="V300" s="85">
        <v>2099508</v>
      </c>
      <c r="W300" s="89" t="s">
        <v>4796</v>
      </c>
      <c r="X300" s="1" t="str">
        <f t="shared" si="15"/>
        <v>ABERTO</v>
      </c>
      <c r="Y300" s="48"/>
      <c r="Z300" s="51">
        <v>0</v>
      </c>
      <c r="AA300" s="1">
        <f>IF(Tabela1[[#This Row],[CHAMADO]]="ABERTO",Tabela1[[#This Row],[procx status]],"")</f>
        <v>0</v>
      </c>
      <c r="AC300" s="49">
        <v>45862</v>
      </c>
      <c r="AD300" s="90">
        <v>5105969266</v>
      </c>
      <c r="AE300" s="1" t="str">
        <f>IF(Tabela1[[#This Row],[Status Result1]]="Aguardando autorização pgto", "sim","")</f>
        <v/>
      </c>
      <c r="AF3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24/07/2025</v>
      </c>
      <c r="AG3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24/07/2025</v>
      </c>
      <c r="AH300" s="12">
        <v>45749</v>
      </c>
      <c r="AI300" s="1" t="s">
        <v>4431</v>
      </c>
      <c r="AJ300" s="53" t="s">
        <v>4431</v>
      </c>
      <c r="AK300" s="12" t="str">
        <f>IF(Tabela1[[#This Row],[procx ticket]]="",Tabela1[[#This Row],[Data criação ticket]],Tabela1[[#This Row],[procx ticket]])</f>
        <v>2025-07-03</v>
      </c>
      <c r="AL300" s="60">
        <v>45750</v>
      </c>
      <c r="AM3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03/07/2025</v>
      </c>
      <c r="AN3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0" s="62" t="s">
        <v>4797</v>
      </c>
      <c r="AP300" s="62" t="s">
        <v>4798</v>
      </c>
      <c r="AQ3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148560563820781,56JORDANAPROJETO ESPECIALAr Condicionado - ACDENTECK</v>
      </c>
      <c r="AR300" s="62" t="e">
        <v>#N/A</v>
      </c>
    </row>
    <row r="301" spans="1:44" ht="14.5" hidden="1">
      <c r="A301" s="1">
        <f t="shared" si="16"/>
        <v>2000</v>
      </c>
      <c r="B301" s="1" t="s">
        <v>4544</v>
      </c>
      <c r="D301" s="1" t="s">
        <v>4837</v>
      </c>
      <c r="E301" s="1" t="s">
        <v>30</v>
      </c>
      <c r="F301" s="1" t="s">
        <v>4167</v>
      </c>
      <c r="G301" s="1" t="s">
        <v>4162</v>
      </c>
      <c r="H301" s="1">
        <v>182270</v>
      </c>
      <c r="I301" s="1" t="s">
        <v>4786</v>
      </c>
      <c r="M301" s="1">
        <v>606050</v>
      </c>
      <c r="N301" s="1">
        <v>10023794</v>
      </c>
      <c r="P301" s="47">
        <v>29916.48</v>
      </c>
      <c r="R301" s="47">
        <f>IF(Tabela1[[#This Row],[VALOR A PAGAR]]&gt;1,Tabela1[[#This Row],[VALOR A PAGAR]],Tabela1[[#This Row],[VALOR RC]])</f>
        <v>29916.48</v>
      </c>
      <c r="S3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1" s="1">
        <v>4500992483</v>
      </c>
      <c r="U301" s="54" t="str">
        <f>F301 &amp; " " &amp; " " &amp; B301 &amp; " - " &amp; I301 &amp; " - " &amp; "N°" &amp; H301 &amp; " - " &amp; Tabela1[[#This Row],[Coluna1]]</f>
        <v xml:space="preserve">MISSOES HIGIENICAS  CD BA - DENTECK - N°182270 - </v>
      </c>
      <c r="V301" s="85">
        <v>3044664</v>
      </c>
      <c r="W301" s="89" t="s">
        <v>4176</v>
      </c>
      <c r="X301" s="1" t="str">
        <f t="shared" si="15"/>
        <v>ABERTO</v>
      </c>
      <c r="Y301" s="48"/>
      <c r="Z301" s="51"/>
      <c r="AA301" s="1">
        <f>IF(Tabela1[[#This Row],[CHAMADO]]="ABERTO",Tabela1[[#This Row],[procx status]],"")</f>
        <v>0</v>
      </c>
      <c r="AC301" s="49">
        <v>45985</v>
      </c>
      <c r="AE301" s="1" t="s">
        <v>4177</v>
      </c>
      <c r="AF3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3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301" s="116"/>
      <c r="AJ301" s="117"/>
      <c r="AK301" s="116">
        <f>IF(Tabela1[[#This Row],[procx ticket]]="",Tabela1[[#This Row],[Data criação ticket]],Tabela1[[#This Row],[procx ticket]])</f>
        <v>0</v>
      </c>
      <c r="AL301" s="116"/>
      <c r="AM301" s="53">
        <v>45973</v>
      </c>
      <c r="AN3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1" s="62"/>
      <c r="AP301" s="62"/>
      <c r="AQ3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BA60605029916,48ANDREMISSOES HIGIENICASAr Condicionado - ACDENTECK</v>
      </c>
      <c r="AR301" s="62" t="e">
        <v>#N/A</v>
      </c>
    </row>
    <row r="302" spans="1:44" ht="17.149999999999999" hidden="1" customHeight="1">
      <c r="A302" s="1">
        <f t="shared" si="16"/>
        <v>2000</v>
      </c>
      <c r="B302" s="1" t="s">
        <v>4542</v>
      </c>
      <c r="D302" s="1" t="s">
        <v>4838</v>
      </c>
      <c r="E302" s="1" t="s">
        <v>30</v>
      </c>
      <c r="F302" s="1" t="s">
        <v>4167</v>
      </c>
      <c r="G302" s="1" t="s">
        <v>4162</v>
      </c>
      <c r="H302" s="1">
        <v>182271</v>
      </c>
      <c r="I302" s="1" t="s">
        <v>4786</v>
      </c>
      <c r="M302" s="1">
        <v>606012</v>
      </c>
      <c r="N302" s="1">
        <v>10023796</v>
      </c>
      <c r="P302" s="47">
        <v>22437.360000000001</v>
      </c>
      <c r="R302" s="47">
        <f>IF(Tabela1[[#This Row],[VALOR A PAGAR]]&gt;1,Tabela1[[#This Row],[VALOR A PAGAR]],Tabela1[[#This Row],[VALOR RC]])</f>
        <v>22437.360000000001</v>
      </c>
      <c r="S3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2" s="1">
        <v>4500992497</v>
      </c>
      <c r="U302" s="54" t="str">
        <f>F302 &amp; " " &amp; " " &amp; B302 &amp; " - " &amp; I302 &amp; " - " &amp; "N°" &amp; H302 &amp; " - " &amp; Tabela1[[#This Row],[Coluna1]]</f>
        <v xml:space="preserve">MISSOES HIGIENICAS  CD PA - DENTECK - N°182271 - </v>
      </c>
      <c r="V302" s="85">
        <v>3044673</v>
      </c>
      <c r="W302" s="89" t="s">
        <v>4176</v>
      </c>
      <c r="X302" s="1" t="str">
        <f t="shared" si="15"/>
        <v>ABERTO</v>
      </c>
      <c r="Y302" s="48"/>
      <c r="Z302" s="51"/>
      <c r="AA302" s="1">
        <f>IF(Tabela1[[#This Row],[CHAMADO]]="ABERTO",Tabela1[[#This Row],[procx status]],"")</f>
        <v>0</v>
      </c>
      <c r="AC302" s="49">
        <v>45985</v>
      </c>
      <c r="AE302" s="1" t="s">
        <v>4177</v>
      </c>
      <c r="AF3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3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302" s="116"/>
      <c r="AJ302" s="117"/>
      <c r="AK302" s="116">
        <f>IF(Tabela1[[#This Row],[procx ticket]]="",Tabela1[[#This Row],[Data criação ticket]],Tabela1[[#This Row],[procx ticket]])</f>
        <v>0</v>
      </c>
      <c r="AL302" s="116"/>
      <c r="AM302" s="53">
        <v>45973</v>
      </c>
      <c r="AN3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2" s="62"/>
      <c r="AP302" s="62"/>
      <c r="AQ3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PA60601222437,36ANDREMISSOES HIGIENICASAr Condicionado - ACDENTECK</v>
      </c>
      <c r="AR302" s="62" t="e">
        <v>#N/A</v>
      </c>
    </row>
    <row r="303" spans="1:44" ht="17.149999999999999" hidden="1" customHeight="1">
      <c r="A303" s="1">
        <f t="shared" si="16"/>
        <v>2000</v>
      </c>
      <c r="B303" s="1" t="s">
        <v>4547</v>
      </c>
      <c r="D303" s="1" t="s">
        <v>4839</v>
      </c>
      <c r="E303" s="1" t="s">
        <v>30</v>
      </c>
      <c r="F303" s="1" t="s">
        <v>4167</v>
      </c>
      <c r="G303" s="1" t="s">
        <v>4162</v>
      </c>
      <c r="H303" s="1">
        <v>182354</v>
      </c>
      <c r="I303" s="1" t="s">
        <v>4786</v>
      </c>
      <c r="M303" s="1">
        <v>606012</v>
      </c>
      <c r="N303" s="1">
        <v>10023798</v>
      </c>
      <c r="P303" s="47">
        <v>14958.24</v>
      </c>
      <c r="R303" s="47">
        <f>IF(Tabela1[[#This Row],[VALOR A PAGAR]]&gt;1,Tabela1[[#This Row],[VALOR A PAGAR]],Tabela1[[#This Row],[VALOR RC]])</f>
        <v>14958.24</v>
      </c>
      <c r="S3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3" s="1">
        <v>4500992518</v>
      </c>
      <c r="U303" s="54" t="str">
        <f>F303 &amp; " " &amp; " " &amp; B303 &amp; " - " &amp; I303 &amp; " - " &amp; "N°" &amp; H303 &amp; " - " &amp; Tabela1[[#This Row],[Coluna1]]</f>
        <v xml:space="preserve">MISSOES HIGIENICAS  CD CE2 - DENTECK - N°182354 - </v>
      </c>
      <c r="V303" s="85">
        <v>3044684</v>
      </c>
      <c r="W303" s="89" t="s">
        <v>4176</v>
      </c>
      <c r="X303" s="1" t="str">
        <f t="shared" si="15"/>
        <v>ABERTO</v>
      </c>
      <c r="Y303" s="48"/>
      <c r="Z303" s="51"/>
      <c r="AA303" s="1">
        <f>IF(Tabela1[[#This Row],[CHAMADO]]="ABERTO",Tabela1[[#This Row],[procx status]],"")</f>
        <v>0</v>
      </c>
      <c r="AC303" s="49">
        <v>45985</v>
      </c>
      <c r="AE303" s="1" t="s">
        <v>4177</v>
      </c>
      <c r="AF3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3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303" s="116"/>
      <c r="AJ303" s="117"/>
      <c r="AK303" s="116">
        <f>IF(Tabela1[[#This Row],[procx ticket]]="",Tabela1[[#This Row],[Data criação ticket]],Tabela1[[#This Row],[procx ticket]])</f>
        <v>0</v>
      </c>
      <c r="AL303" s="116"/>
      <c r="AM303" s="53">
        <v>45973</v>
      </c>
      <c r="AN3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3" s="62"/>
      <c r="AP303" s="62"/>
      <c r="AQ3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CE260601214958,24ANDREMISSOES HIGIENICASAr Condicionado - ACDENTECK</v>
      </c>
      <c r="AR303" s="62" t="e">
        <v>#N/A</v>
      </c>
    </row>
    <row r="304" spans="1:44" ht="14.5" hidden="1">
      <c r="A304" s="1">
        <f t="shared" si="16"/>
        <v>1000</v>
      </c>
      <c r="B304" s="1">
        <v>1440</v>
      </c>
      <c r="C304" s="1" t="s">
        <v>35</v>
      </c>
      <c r="D304" s="1" t="s">
        <v>187</v>
      </c>
      <c r="E304" s="1" t="s">
        <v>30</v>
      </c>
      <c r="F304" s="1" t="s">
        <v>23</v>
      </c>
      <c r="G304" s="1" t="s">
        <v>4162</v>
      </c>
      <c r="H304" s="1">
        <v>140636</v>
      </c>
      <c r="I304" s="1" t="s">
        <v>4786</v>
      </c>
      <c r="M304" s="51">
        <v>602883</v>
      </c>
      <c r="N304" s="1">
        <v>10019715</v>
      </c>
      <c r="P304" s="47">
        <v>2350</v>
      </c>
      <c r="R304" s="47">
        <f>IF(Tabela1[[#This Row],[VALOR A PAGAR]]&gt;1,Tabela1[[#This Row],[VALOR A PAGAR]],Tabela1[[#This Row],[VALOR RC]])</f>
        <v>2350</v>
      </c>
      <c r="S3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4" s="1">
        <v>4500751142</v>
      </c>
      <c r="U304" s="54" t="str">
        <f>F304 &amp; " " &amp; " " &amp; B304 &amp; " - " &amp; I304 &amp; " - " &amp; "N°" &amp; H304 &amp; " - " &amp; Tabela1[[#This Row],[Coluna1]]</f>
        <v xml:space="preserve">LOJAS NOVAS  1440 - DENTECK - N°140636 - </v>
      </c>
      <c r="V304" s="85">
        <v>993807</v>
      </c>
      <c r="X304" s="1" t="str">
        <f t="shared" si="15"/>
        <v>ABERTO</v>
      </c>
      <c r="Y304" s="1" t="s">
        <v>4159</v>
      </c>
      <c r="Z304" s="51" t="s">
        <v>4159</v>
      </c>
      <c r="AA304" s="51" t="str">
        <f>IF(Tabela1[[#This Row],[CHAMADO]]="ABERTO",Tabela1[[#This Row],[procx status]],"")</f>
        <v>Closed</v>
      </c>
      <c r="AC304" s="49">
        <v>45682</v>
      </c>
      <c r="AD304" s="55">
        <v>5105847623</v>
      </c>
      <c r="AE304" s="1" t="str">
        <f>IF(Tabela1[[#This Row],[Status Result1]]="Aguardando autorização pgto", "sim","")</f>
        <v/>
      </c>
      <c r="AF3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25/01/2025</v>
      </c>
      <c r="AG3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25/01/2025</v>
      </c>
      <c r="AH304" s="12">
        <v>45677</v>
      </c>
      <c r="AI304" s="12" t="s">
        <v>4791</v>
      </c>
      <c r="AJ304" s="53" t="s">
        <v>4791</v>
      </c>
      <c r="AK304" s="12" t="str">
        <f>IF(Tabela1[[#This Row],[procx ticket]]="",Tabela1[[#This Row],[Data criação ticket]],Tabela1[[#This Row],[procx ticket]])</f>
        <v>2025-01-13</v>
      </c>
      <c r="AL304" s="53">
        <v>45607</v>
      </c>
      <c r="AM3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13/01/2025</v>
      </c>
      <c r="AN30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4" s="62"/>
      <c r="AP304" s="62"/>
      <c r="AQ3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14406028832350ANDRELOJAS NOVASAr Condicionado - ACDENTECK</v>
      </c>
      <c r="AR304" s="62" t="e">
        <v>#N/A</v>
      </c>
    </row>
    <row r="305" spans="1:44" ht="17.149999999999999" hidden="1" customHeight="1">
      <c r="A305" s="1">
        <f t="shared" si="16"/>
        <v>1000</v>
      </c>
      <c r="B305" s="1">
        <v>1446</v>
      </c>
      <c r="C305" s="1" t="s">
        <v>175</v>
      </c>
      <c r="D305" s="1" t="s">
        <v>176</v>
      </c>
      <c r="E305" s="1" t="s">
        <v>76</v>
      </c>
      <c r="F305" s="1" t="s">
        <v>23</v>
      </c>
      <c r="G305" s="1" t="s">
        <v>4162</v>
      </c>
      <c r="H305" s="1">
        <v>151041</v>
      </c>
      <c r="I305" s="1" t="s">
        <v>4786</v>
      </c>
      <c r="M305" s="55">
        <v>603787</v>
      </c>
      <c r="P305" s="47">
        <v>50560.49</v>
      </c>
      <c r="R305" s="47">
        <f>IF(Tabela1[[#This Row],[VALOR A PAGAR]]&gt;1,Tabela1[[#This Row],[VALOR A PAGAR]],Tabela1[[#This Row],[VALOR RC]])</f>
        <v>50560.49</v>
      </c>
      <c r="S3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5" s="1">
        <v>4500810836</v>
      </c>
      <c r="U305" s="54" t="str">
        <f>F305 &amp; " " &amp; " " &amp; B305 &amp; " - " &amp; I305 &amp; " - " &amp; "N°" &amp; H305 &amp; " - " &amp; Tabela1[[#This Row],[Coluna1]]</f>
        <v xml:space="preserve">LOJAS NOVAS  1446 - DENTECK - N°151041 - </v>
      </c>
      <c r="V305" s="85">
        <v>1467387</v>
      </c>
      <c r="W305" s="89" t="s">
        <v>4824</v>
      </c>
      <c r="X305" s="1" t="str">
        <f t="shared" si="15"/>
        <v>ABERTO</v>
      </c>
      <c r="Y305" s="48" t="s">
        <v>4825</v>
      </c>
      <c r="Z305" s="51" t="s">
        <v>4825</v>
      </c>
      <c r="AA305" s="1" t="str">
        <f>IF(Tabela1[[#This Row],[CHAMADO]]="ABERTO",Tabela1[[#This Row],[procx status]],"")</f>
        <v>Pending</v>
      </c>
      <c r="AC305" s="49">
        <v>45772</v>
      </c>
      <c r="AE305" s="1" t="str">
        <f>IF(Tabela1[[#This Row],[Status Result1]]="Aguardando autorização pgto", "sim","")</f>
        <v/>
      </c>
      <c r="AF3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25/04/2025</v>
      </c>
      <c r="AG3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25/04/2025</v>
      </c>
      <c r="AH305" s="12">
        <v>45767</v>
      </c>
      <c r="AI305" s="1" t="s">
        <v>4449</v>
      </c>
      <c r="AJ305" s="53" t="s">
        <v>4449</v>
      </c>
      <c r="AK305" s="12" t="str">
        <f>IF(Tabela1[[#This Row],[procx ticket]]="",Tabela1[[#This Row],[Data criação ticket]],Tabela1[[#This Row],[procx ticket]])</f>
        <v>2025-03-31</v>
      </c>
      <c r="AL305" s="60">
        <v>0</v>
      </c>
      <c r="AM3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3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5" s="62"/>
      <c r="AP305" s="62"/>
      <c r="AQ3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144660378750560,49HENRIQUELOJAS NOVASAr Condicionado - ACDENTECK</v>
      </c>
      <c r="AR305" s="62" t="e">
        <v>#N/A</v>
      </c>
    </row>
    <row r="306" spans="1:44" ht="17" hidden="1">
      <c r="A306" s="1">
        <f t="shared" si="16"/>
        <v>1000</v>
      </c>
      <c r="B306" s="1">
        <v>1494</v>
      </c>
      <c r="C306" s="1" t="s">
        <v>4059</v>
      </c>
      <c r="D306" s="1" t="s">
        <v>3019</v>
      </c>
      <c r="E306" s="1" t="s">
        <v>55</v>
      </c>
      <c r="F306" s="1" t="s">
        <v>23</v>
      </c>
      <c r="G306" s="1" t="s">
        <v>4162</v>
      </c>
      <c r="H306" s="1">
        <v>236321</v>
      </c>
      <c r="I306" s="1" t="s">
        <v>5818</v>
      </c>
      <c r="M306" s="1">
        <v>605741</v>
      </c>
      <c r="N306" s="1">
        <v>10022273</v>
      </c>
      <c r="P306" s="47">
        <v>1758</v>
      </c>
      <c r="R306" s="47">
        <f>IF(Tabela1[[#This Row],[VALOR A PAGAR]]&gt;1,Tabela1[[#This Row],[VALOR A PAGAR]],Tabela1[[#This Row],[VALOR RC]])</f>
        <v>1758</v>
      </c>
      <c r="S3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6" s="1">
        <v>4500900796</v>
      </c>
      <c r="U306" s="54" t="str">
        <f>F306 &amp; " " &amp; " " &amp; B306 &amp; " - " &amp; I306 &amp; " - " &amp; "N°" &amp; H306 &amp; " - " &amp; Tabela1[[#This Row],[Coluna1]]</f>
        <v xml:space="preserve">LOJAS NOVAS  1494 - SPRINGER - N°236321 - </v>
      </c>
      <c r="V306" s="85">
        <v>2119734</v>
      </c>
      <c r="W306" s="89" t="s">
        <v>5820</v>
      </c>
      <c r="X306" s="1" t="str">
        <f t="shared" si="15"/>
        <v>ABERTO</v>
      </c>
      <c r="Y306" s="48"/>
      <c r="Z306" s="51">
        <v>0</v>
      </c>
      <c r="AA306" s="1">
        <f>IF(Tabela1[[#This Row],[CHAMADO]]="ABERTO",Tabela1[[#This Row],[procx status]],"")</f>
        <v>0</v>
      </c>
      <c r="AC306" s="49">
        <v>45863</v>
      </c>
      <c r="AD306" s="90">
        <v>5105968285</v>
      </c>
      <c r="AE306" s="1" t="str">
        <f>IF(Tabela1[[#This Row],[Status Result1]]="Aguardando autorização pgto", "sim","")</f>
        <v/>
      </c>
      <c r="AF3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25/07/2025</v>
      </c>
      <c r="AG3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25/07/2025</v>
      </c>
      <c r="AH306" s="12"/>
      <c r="AI306" s="1" t="s">
        <v>4234</v>
      </c>
      <c r="AJ306" s="53" t="s">
        <v>4234</v>
      </c>
      <c r="AK306" s="12" t="str">
        <f>IF(Tabela1[[#This Row],[procx ticket]]="",Tabela1[[#This Row],[Data criação ticket]],Tabela1[[#This Row],[procx ticket]])</f>
        <v>não aberto ticket</v>
      </c>
      <c r="AM3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6" s="62"/>
      <c r="AP306" s="62"/>
      <c r="AQ3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14946057411758JORDANALOJAS NOVASAr Condicionado - ACSPRINGER</v>
      </c>
      <c r="AR306" s="62" t="e">
        <v>#N/A</v>
      </c>
    </row>
    <row r="307" spans="1:44" ht="14.5" hidden="1">
      <c r="A307" s="1">
        <f t="shared" si="16"/>
        <v>1000</v>
      </c>
      <c r="B307" s="1">
        <v>1502</v>
      </c>
      <c r="C307" s="1" t="s">
        <v>4080</v>
      </c>
      <c r="D307" s="1" t="s">
        <v>4165</v>
      </c>
      <c r="E307" s="1" t="s">
        <v>76</v>
      </c>
      <c r="F307" s="1" t="s">
        <v>23</v>
      </c>
      <c r="G307" s="1" t="s">
        <v>4162</v>
      </c>
      <c r="H307" s="1">
        <v>238335</v>
      </c>
      <c r="I307" s="1" t="s">
        <v>4511</v>
      </c>
      <c r="M307" s="1">
        <v>605470</v>
      </c>
      <c r="P307" s="47">
        <v>1738</v>
      </c>
      <c r="Q307" s="47">
        <v>1737.99</v>
      </c>
      <c r="R307" s="47">
        <f>IF(Tabela1[[#This Row],[VALOR A PAGAR]]&gt;1,Tabela1[[#This Row],[VALOR A PAGAR]],Tabela1[[#This Row],[VALOR RC]])</f>
        <v>1737.99</v>
      </c>
      <c r="S3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7" s="1">
        <v>4500949015</v>
      </c>
      <c r="U307" s="54" t="str">
        <f>F307 &amp; " " &amp; " " &amp; B307 &amp; " - " &amp; I307 &amp; " - " &amp; "N°" &amp; H307 &amp; " - " &amp; Tabela1[[#This Row],[Coluna1]]</f>
        <v>LOJAS NOVAS  1502 - CARRIER - N°238335 - VENC 25/11/2025</v>
      </c>
      <c r="V307" s="85">
        <v>2790788</v>
      </c>
      <c r="W307" s="64" t="s">
        <v>4528</v>
      </c>
      <c r="X307" s="1" t="str">
        <f t="shared" si="15"/>
        <v>ABERTO</v>
      </c>
      <c r="Y307" s="48"/>
      <c r="Z307" s="51"/>
      <c r="AA307" s="1">
        <f>IF(Tabela1[[#This Row],[CHAMADO]]="ABERTO",Tabela1[[#This Row],[procx status]],"")</f>
        <v>0</v>
      </c>
      <c r="AC307" s="49">
        <v>45986</v>
      </c>
      <c r="AD307" s="55">
        <v>5106040364</v>
      </c>
      <c r="AE307" s="1" t="str">
        <f>IF(Tabela1[[#This Row],[Status Result1]]="Aguardando autorização pgto", "sim","")</f>
        <v/>
      </c>
      <c r="AF3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3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307" s="116"/>
      <c r="AJ307" s="117"/>
      <c r="AK307" s="116">
        <f>IF(Tabela1[[#This Row],[procx ticket]]="",Tabela1[[#This Row],[Data criação ticket]],Tabela1[[#This Row],[procx ticket]])</f>
        <v>0</v>
      </c>
      <c r="AL307" s="116"/>
      <c r="AM307" s="53" t="s">
        <v>4527</v>
      </c>
      <c r="AN3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7" s="62"/>
      <c r="AP307" s="62" t="s">
        <v>4525</v>
      </c>
      <c r="AQ3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15026054701738HENRIQUELOJAS NOVASAr Condicionado - ACCARRIER</v>
      </c>
      <c r="AR307" s="62" t="e">
        <v>#N/A</v>
      </c>
    </row>
    <row r="308" spans="1:44" ht="14.5" hidden="1">
      <c r="A308" s="1">
        <f t="shared" si="16"/>
        <v>1000</v>
      </c>
      <c r="B308" s="1">
        <v>1514</v>
      </c>
      <c r="C308" s="1" t="s">
        <v>4090</v>
      </c>
      <c r="D308" s="1" t="s">
        <v>2813</v>
      </c>
      <c r="E308" s="1" t="s">
        <v>76</v>
      </c>
      <c r="F308" s="1" t="s">
        <v>23</v>
      </c>
      <c r="G308" s="1" t="s">
        <v>4162</v>
      </c>
      <c r="H308" s="1">
        <v>238287</v>
      </c>
      <c r="I308" s="1" t="s">
        <v>4511</v>
      </c>
      <c r="M308" s="1">
        <v>605803</v>
      </c>
      <c r="P308" s="47">
        <v>43094.12</v>
      </c>
      <c r="R308" s="47">
        <f>IF(Tabela1[[#This Row],[VALOR A PAGAR]]&gt;1,Tabela1[[#This Row],[VALOR A PAGAR]],Tabela1[[#This Row],[VALOR RC]])</f>
        <v>43094.12</v>
      </c>
      <c r="S3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8" s="1">
        <v>4500963644</v>
      </c>
      <c r="U308" s="54" t="str">
        <f>F308 &amp; " " &amp; " " &amp; B308 &amp; " - " &amp; I308 &amp; " - " &amp; "N°" &amp; H308 &amp; " - " &amp; Tabela1[[#This Row],[Coluna1]]</f>
        <v>LOJAS NOVAS  1514 - CARRIER - N°238287 - VENC 25/11/2025</v>
      </c>
      <c r="V308" s="85">
        <v>2662589</v>
      </c>
      <c r="W308" s="64" t="s">
        <v>4523</v>
      </c>
      <c r="X308" s="1" t="str">
        <f t="shared" si="15"/>
        <v>ABERTO</v>
      </c>
      <c r="Y308" s="48"/>
      <c r="Z308" s="51"/>
      <c r="AA308" s="1">
        <f>IF(Tabela1[[#This Row],[CHAMADO]]="ABERTO",Tabela1[[#This Row],[procx status]],"")</f>
        <v>0</v>
      </c>
      <c r="AC308" s="49">
        <v>45986</v>
      </c>
      <c r="AD308" s="109">
        <v>5106044737</v>
      </c>
      <c r="AE308" s="1" t="str">
        <f>IF(Tabela1[[#This Row],[Status Result1]]="Aguardando autorização pgto", "sim","")</f>
        <v/>
      </c>
      <c r="AF3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3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308" s="116"/>
      <c r="AJ308" s="117"/>
      <c r="AK308" s="116">
        <f>IF(Tabela1[[#This Row],[procx ticket]]="",Tabela1[[#This Row],[Data criação ticket]],Tabela1[[#This Row],[procx ticket]])</f>
        <v>0</v>
      </c>
      <c r="AL308" s="116"/>
      <c r="AM308" s="53" t="s">
        <v>4302</v>
      </c>
      <c r="AN3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8" s="62" t="s">
        <v>4524</v>
      </c>
      <c r="AP308" s="62" t="s">
        <v>4525</v>
      </c>
      <c r="AQ3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151460580343094,12HENRIQUELOJAS NOVASAr Condicionado - ACCARRIER</v>
      </c>
      <c r="AR308" s="62" t="e">
        <v>#N/A</v>
      </c>
    </row>
    <row r="309" spans="1:44" ht="14.5" hidden="1" customHeight="1">
      <c r="A309" s="1">
        <f t="shared" si="16"/>
        <v>1000</v>
      </c>
      <c r="B309" s="1">
        <v>1504</v>
      </c>
      <c r="C309" s="1" t="s">
        <v>4087</v>
      </c>
      <c r="D309" s="1" t="s">
        <v>4185</v>
      </c>
      <c r="E309" s="1" t="s">
        <v>76</v>
      </c>
      <c r="F309" s="1" t="s">
        <v>23</v>
      </c>
      <c r="G309" s="1" t="s">
        <v>4162</v>
      </c>
      <c r="H309" s="1">
        <v>238288</v>
      </c>
      <c r="I309" s="1" t="s">
        <v>4511</v>
      </c>
      <c r="M309" s="1">
        <v>604037</v>
      </c>
      <c r="P309" s="47">
        <v>47949.4</v>
      </c>
      <c r="R309" s="47">
        <f>IF(Tabela1[[#This Row],[VALOR A PAGAR]]&gt;1,Tabela1[[#This Row],[VALOR A PAGAR]],Tabela1[[#This Row],[VALOR RC]])</f>
        <v>47949.4</v>
      </c>
      <c r="S3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09" s="1">
        <v>4500963653</v>
      </c>
      <c r="U309" s="54" t="str">
        <f>F309 &amp; " " &amp; " " &amp; B309 &amp; " - " &amp; I309 &amp; " - " &amp; "N°" &amp; H309 &amp; " - " &amp; Tabela1[[#This Row],[Coluna1]]</f>
        <v>LOJAS NOVAS  1504 - CARRIER - N°238288 - VENC 25/11/2025</v>
      </c>
      <c r="V309" s="85">
        <v>2662567</v>
      </c>
      <c r="W309" s="64" t="s">
        <v>4532</v>
      </c>
      <c r="X309" s="1" t="str">
        <f t="shared" si="15"/>
        <v>ABERTO</v>
      </c>
      <c r="Y309" s="48"/>
      <c r="Z309" s="51"/>
      <c r="AA309" s="1">
        <f>IF(Tabela1[[#This Row],[CHAMADO]]="ABERTO",Tabela1[[#This Row],[procx status]],"")</f>
        <v>0</v>
      </c>
      <c r="AC309" s="49">
        <v>45986</v>
      </c>
      <c r="AD309" s="109">
        <v>5106023613</v>
      </c>
      <c r="AE309" s="1" t="str">
        <f>IF(Tabela1[[#This Row],[Status Result1]]="Aguardando autorização pgto", "sim","")</f>
        <v/>
      </c>
      <c r="AF3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3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309" s="116"/>
      <c r="AJ309" s="117"/>
      <c r="AK309" s="116">
        <f>IF(Tabela1[[#This Row],[procx ticket]]="",Tabela1[[#This Row],[Data criação ticket]],Tabela1[[#This Row],[procx ticket]])</f>
        <v>0</v>
      </c>
      <c r="AL309" s="116"/>
      <c r="AM309" s="53" t="s">
        <v>4302</v>
      </c>
      <c r="AN3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09" s="62"/>
      <c r="AP309" s="62" t="s">
        <v>4525</v>
      </c>
      <c r="AQ3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150460403747949,4HENRIQUELOJAS NOVASAr Condicionado - ACCARRIER</v>
      </c>
      <c r="AR309" s="62" t="e">
        <v>#N/A</v>
      </c>
    </row>
    <row r="310" spans="1:44" ht="14.5" hidden="1" customHeight="1">
      <c r="A310" s="1">
        <f t="shared" si="16"/>
        <v>1000</v>
      </c>
      <c r="B310" s="1">
        <v>1437</v>
      </c>
      <c r="C310" s="1" t="s">
        <v>4091</v>
      </c>
      <c r="D310" s="1" t="s">
        <v>4229</v>
      </c>
      <c r="E310" s="1" t="s">
        <v>4025</v>
      </c>
      <c r="F310" s="1" t="s">
        <v>23</v>
      </c>
      <c r="G310" s="1" t="s">
        <v>4162</v>
      </c>
      <c r="H310" s="1">
        <v>238203</v>
      </c>
      <c r="I310" s="1" t="s">
        <v>5818</v>
      </c>
      <c r="M310" s="1">
        <v>605905</v>
      </c>
      <c r="N310" s="1">
        <v>10023207</v>
      </c>
      <c r="O310" s="1" t="s">
        <v>4163</v>
      </c>
      <c r="P310" s="47">
        <v>49467.4</v>
      </c>
      <c r="R310" s="47">
        <f>IF(Tabela1[[#This Row],[VALOR A PAGAR]]&gt;1,Tabela1[[#This Row],[VALOR A PAGAR]],Tabela1[[#This Row],[VALOR RC]])</f>
        <v>49467.4</v>
      </c>
      <c r="S3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0" s="1">
        <v>4500955504</v>
      </c>
      <c r="U310" s="54" t="str">
        <f>F310 &amp; " " &amp; " " &amp; B310 &amp; " - " &amp; I310 &amp; " - " &amp; "N°" &amp; H310 &amp; " - " &amp; Tabela1[[#This Row],[Coluna1]]</f>
        <v>LOJAS NOVAS  1437 - SPRINGER - N°238203 - VENC 25/11/2025</v>
      </c>
      <c r="V310" s="85">
        <v>2662364</v>
      </c>
      <c r="W310" s="64" t="s">
        <v>5821</v>
      </c>
      <c r="X310" s="1" t="str">
        <f t="shared" si="15"/>
        <v>ABERTO</v>
      </c>
      <c r="Y310" s="48"/>
      <c r="Z310" s="51"/>
      <c r="AA310" s="1">
        <f>IF(Tabela1[[#This Row],[CHAMADO]]="ABERTO",Tabela1[[#This Row],[procx status]],"")</f>
        <v>0</v>
      </c>
      <c r="AC310" s="49">
        <v>45986</v>
      </c>
      <c r="AD310" s="109">
        <v>5106023648</v>
      </c>
      <c r="AE310" s="1" t="str">
        <f>IF(Tabela1[[#This Row],[Status Result1]]="Aguardando autorização pgto", "sim","")</f>
        <v/>
      </c>
      <c r="AF3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3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310" s="116"/>
      <c r="AJ310" s="117"/>
      <c r="AK310" s="116">
        <f>IF(Tabela1[[#This Row],[procx ticket]]="",Tabela1[[#This Row],[Data criação ticket]],Tabela1[[#This Row],[procx ticket]])</f>
        <v>0</v>
      </c>
      <c r="AL310" s="116"/>
      <c r="AM310" s="53" t="s">
        <v>4302</v>
      </c>
      <c r="AN3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0" s="62"/>
      <c r="AP310" s="62" t="s">
        <v>4525</v>
      </c>
      <c r="AQ3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143760590549467,4ADRIANOLOJAS NOVASAr Condicionado - ACSPRINGER</v>
      </c>
      <c r="AR310" s="62" t="e">
        <v>#N/A</v>
      </c>
    </row>
    <row r="311" spans="1:44" ht="17.149999999999999" hidden="1" customHeight="1">
      <c r="A311" s="1">
        <f t="shared" si="16"/>
        <v>1000</v>
      </c>
      <c r="B311" s="1">
        <v>1505</v>
      </c>
      <c r="C311" s="1" t="s">
        <v>4085</v>
      </c>
      <c r="D311" s="1" t="s">
        <v>4216</v>
      </c>
      <c r="E311" s="1" t="s">
        <v>30</v>
      </c>
      <c r="F311" s="1" t="s">
        <v>23</v>
      </c>
      <c r="G311" s="1" t="s">
        <v>4162</v>
      </c>
      <c r="H311" s="1">
        <v>239203</v>
      </c>
      <c r="I311" s="1" t="s">
        <v>4511</v>
      </c>
      <c r="M311" s="1">
        <v>605728</v>
      </c>
      <c r="N311" s="1">
        <v>10023339</v>
      </c>
      <c r="P311" s="47">
        <v>49687.4</v>
      </c>
      <c r="R311" s="47">
        <f>IF(Tabela1[[#This Row],[VALOR A PAGAR]]&gt;1,Tabela1[[#This Row],[VALOR A PAGAR]],Tabela1[[#This Row],[VALOR RC]])</f>
        <v>49687.4</v>
      </c>
      <c r="S3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1" s="1">
        <v>4500973276</v>
      </c>
      <c r="U311" s="54" t="str">
        <f>F311 &amp; " " &amp; " " &amp; B311 &amp; " - " &amp; I311 &amp; " - " &amp; "N°" &amp; H311 &amp; " - " &amp; Tabela1[[#This Row],[Coluna1]]</f>
        <v>LOJAS NOVAS  1505 - CARRIER - N°239203 - VENC 25/12/2025</v>
      </c>
      <c r="V311" s="85">
        <v>2909503</v>
      </c>
      <c r="W311" s="89" t="s">
        <v>4176</v>
      </c>
      <c r="X311" s="1" t="str">
        <f t="shared" si="15"/>
        <v>ABERTO</v>
      </c>
      <c r="Y311" s="48"/>
      <c r="Z311" s="51"/>
      <c r="AA311" s="1">
        <f>IF(Tabela1[[#This Row],[CHAMADO]]="ABERTO",Tabela1[[#This Row],[procx status]],"")</f>
        <v>0</v>
      </c>
      <c r="AC311" s="49">
        <v>46016</v>
      </c>
      <c r="AD311" s="55">
        <v>5106054726</v>
      </c>
      <c r="AE311" s="1" t="s">
        <v>4177</v>
      </c>
      <c r="AF3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11" s="116"/>
      <c r="AJ311" s="117"/>
      <c r="AK311" s="116">
        <f>IF(Tabela1[[#This Row],[procx ticket]]="",Tabela1[[#This Row],[Data criação ticket]],Tabela1[[#This Row],[procx ticket]])</f>
        <v>0</v>
      </c>
      <c r="AL311" s="116"/>
      <c r="AM311" s="53" t="s">
        <v>4518</v>
      </c>
      <c r="AN3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1" s="62"/>
      <c r="AP311" s="62" t="s">
        <v>4514</v>
      </c>
      <c r="AQ3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150560572849687,4ANDRELOJAS NOVASAr Condicionado - ACCARRIER</v>
      </c>
      <c r="AR311" s="62" t="e">
        <v>#N/A</v>
      </c>
    </row>
    <row r="312" spans="1:44" ht="14.5" hidden="1" customHeight="1">
      <c r="A312" s="1">
        <f t="shared" si="16"/>
        <v>1000</v>
      </c>
      <c r="B312" s="1">
        <v>1506</v>
      </c>
      <c r="C312" s="1" t="s">
        <v>4094</v>
      </c>
      <c r="D312" s="1" t="s">
        <v>4201</v>
      </c>
      <c r="E312" s="1" t="s">
        <v>30</v>
      </c>
      <c r="F312" s="1" t="s">
        <v>23</v>
      </c>
      <c r="G312" s="1" t="s">
        <v>4162</v>
      </c>
      <c r="H312" s="1">
        <v>239072</v>
      </c>
      <c r="I312" s="1" t="s">
        <v>4511</v>
      </c>
      <c r="M312" s="1">
        <v>605804</v>
      </c>
      <c r="N312" s="1">
        <v>10023464</v>
      </c>
      <c r="P312" s="47">
        <v>47949.4</v>
      </c>
      <c r="R312" s="47">
        <f>IF(Tabela1[[#This Row],[VALOR A PAGAR]]&gt;1,Tabela1[[#This Row],[VALOR A PAGAR]],Tabela1[[#This Row],[VALOR RC]])</f>
        <v>47949.4</v>
      </c>
      <c r="S3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2" s="1">
        <v>4500974206</v>
      </c>
      <c r="U312" s="54" t="str">
        <f>F312 &amp; " " &amp; " " &amp; B312 &amp; " - " &amp; I312 &amp; " - " &amp; "N°" &amp; H312 &amp; " - " &amp; Tabela1[[#This Row],[Coluna1]]</f>
        <v>LOJAS NOVAS  1506 - CARRIER - N°239072 - VENC 25/12/2025</v>
      </c>
      <c r="V312" s="85">
        <v>2879668</v>
      </c>
      <c r="W312" s="89" t="s">
        <v>4176</v>
      </c>
      <c r="X312" s="1" t="str">
        <f t="shared" si="15"/>
        <v>ABERTO</v>
      </c>
      <c r="Y312" s="48"/>
      <c r="Z312" s="51"/>
      <c r="AA312" s="1">
        <f>IF(Tabela1[[#This Row],[CHAMADO]]="ABERTO",Tabela1[[#This Row],[procx status]],"")</f>
        <v>0</v>
      </c>
      <c r="AC312" s="49">
        <v>46016</v>
      </c>
      <c r="AE312" s="1" t="str">
        <f>IF(Tabela1[[#This Row],[Status Result1]]="Aguardando autorização pgto", "sim","")</f>
        <v/>
      </c>
      <c r="AF3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12" s="116"/>
      <c r="AJ312" s="117"/>
      <c r="AK312" s="116">
        <f>IF(Tabela1[[#This Row],[procx ticket]]="",Tabela1[[#This Row],[Data criação ticket]],Tabela1[[#This Row],[procx ticket]])</f>
        <v>0</v>
      </c>
      <c r="AL312" s="116"/>
      <c r="AM312" s="53" t="s">
        <v>4513</v>
      </c>
      <c r="AN3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2" s="62"/>
      <c r="AP312" s="62" t="s">
        <v>4514</v>
      </c>
      <c r="AQ3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150660580447949,4ANDRELOJAS NOVASAr Condicionado - ACCARRIER</v>
      </c>
      <c r="AR312" s="62" t="e">
        <v>#N/A</v>
      </c>
    </row>
    <row r="313" spans="1:44" ht="14.5" hidden="1" customHeight="1">
      <c r="A313" s="1">
        <f t="shared" si="16"/>
        <v>1000</v>
      </c>
      <c r="B313" s="1">
        <v>1491</v>
      </c>
      <c r="C313" s="1" t="s">
        <v>4076</v>
      </c>
      <c r="D313" s="1" t="s">
        <v>1115</v>
      </c>
      <c r="E313" s="1" t="s">
        <v>30</v>
      </c>
      <c r="F313" s="1" t="s">
        <v>23</v>
      </c>
      <c r="G313" s="1" t="s">
        <v>4162</v>
      </c>
      <c r="H313" s="1">
        <v>239009</v>
      </c>
      <c r="I313" s="1" t="s">
        <v>4511</v>
      </c>
      <c r="M313" s="1">
        <v>605585</v>
      </c>
      <c r="N313" s="1">
        <v>10023462</v>
      </c>
      <c r="P313" s="47">
        <v>51682.79</v>
      </c>
      <c r="Q313" s="47">
        <v>49346.87</v>
      </c>
      <c r="R313" s="47">
        <f>IF(Tabela1[[#This Row],[VALOR A PAGAR]]&gt;1,Tabela1[[#This Row],[VALOR A PAGAR]],Tabela1[[#This Row],[VALOR RC]])</f>
        <v>49346.87</v>
      </c>
      <c r="S3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3" s="1">
        <v>4500977117</v>
      </c>
      <c r="U313" s="54" t="str">
        <f>F313 &amp; " " &amp; " " &amp; B313 &amp; " - " &amp; I313 &amp; " - " &amp; "N°" &amp; H313 &amp; " - " &amp; Tabela1[[#This Row],[Coluna1]]</f>
        <v>LOJAS NOVAS  1491 - CARRIER - N°239009 - VENC 25/12/2025</v>
      </c>
      <c r="V313" s="85">
        <v>2927371</v>
      </c>
      <c r="W313" s="89" t="s">
        <v>4176</v>
      </c>
      <c r="X313" s="1" t="str">
        <f t="shared" si="15"/>
        <v>ABERTO</v>
      </c>
      <c r="Y313" s="48"/>
      <c r="Z313" s="51"/>
      <c r="AA313" s="1">
        <f>IF(Tabela1[[#This Row],[CHAMADO]]="ABERTO",Tabela1[[#This Row],[procx status]],"")</f>
        <v>0</v>
      </c>
      <c r="AC313" s="49">
        <v>46016</v>
      </c>
      <c r="AE313" s="1" t="s">
        <v>4177</v>
      </c>
      <c r="AF3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13" s="116"/>
      <c r="AJ313" s="117"/>
      <c r="AK313" s="116">
        <f>IF(Tabela1[[#This Row],[procx ticket]]="",Tabela1[[#This Row],[Data criação ticket]],Tabela1[[#This Row],[procx ticket]])</f>
        <v>0</v>
      </c>
      <c r="AL313" s="116"/>
      <c r="AM313" s="53" t="s">
        <v>4441</v>
      </c>
      <c r="AN3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3" s="62"/>
      <c r="AP313" s="62" t="s">
        <v>4514</v>
      </c>
      <c r="AQ3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149160558551682,79ANDRELOJAS NOVASAr Condicionado - ACCARRIER</v>
      </c>
      <c r="AR313" s="62" t="e">
        <v>#N/A</v>
      </c>
    </row>
    <row r="314" spans="1:44" ht="14.5" hidden="1">
      <c r="A314" s="1">
        <f t="shared" si="16"/>
        <v>1000</v>
      </c>
      <c r="B314" s="1">
        <v>1491</v>
      </c>
      <c r="C314" s="1" t="s">
        <v>4076</v>
      </c>
      <c r="D314" s="1" t="s">
        <v>1115</v>
      </c>
      <c r="E314" s="1" t="s">
        <v>30</v>
      </c>
      <c r="F314" s="1" t="s">
        <v>23</v>
      </c>
      <c r="G314" s="1" t="s">
        <v>4162</v>
      </c>
      <c r="H314" s="1">
        <v>239145</v>
      </c>
      <c r="I314" s="1" t="s">
        <v>4511</v>
      </c>
      <c r="M314" s="1">
        <v>605585</v>
      </c>
      <c r="N314" s="1">
        <v>10023462</v>
      </c>
      <c r="P314" s="47">
        <v>51682.79</v>
      </c>
      <c r="R314" s="47">
        <f>IF(Tabela1[[#This Row],[VALOR A PAGAR]]&gt;1,Tabela1[[#This Row],[VALOR A PAGAR]],Tabela1[[#This Row],[VALOR RC]])</f>
        <v>51682.79</v>
      </c>
      <c r="S3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4" s="1">
        <v>4500977117</v>
      </c>
      <c r="U314" s="54" t="str">
        <f>F314 &amp; " " &amp; " " &amp; B314 &amp; " - " &amp; I314 &amp; " - " &amp; "N°" &amp; H314 &amp; " - " &amp; Tabela1[[#This Row],[Coluna1]]</f>
        <v>LOJAS NOVAS  1491 - CARRIER - N°239145 - VENC 25/12/2025</v>
      </c>
      <c r="V314" s="85">
        <v>2926729</v>
      </c>
      <c r="W314" s="89" t="s">
        <v>4176</v>
      </c>
      <c r="X314" s="1" t="str">
        <f t="shared" si="15"/>
        <v>ABERTO</v>
      </c>
      <c r="Y314" s="48"/>
      <c r="Z314" s="51"/>
      <c r="AA314" s="1">
        <f>IF(Tabela1[[#This Row],[CHAMADO]]="ABERTO",Tabela1[[#This Row],[procx status]],"")</f>
        <v>0</v>
      </c>
      <c r="AC314" s="49">
        <v>46016</v>
      </c>
      <c r="AE314" s="1" t="s">
        <v>4177</v>
      </c>
      <c r="AF3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14" s="116"/>
      <c r="AJ314" s="117"/>
      <c r="AK314" s="116">
        <f>IF(Tabela1[[#This Row],[procx ticket]]="",Tabela1[[#This Row],[Data criação ticket]],Tabela1[[#This Row],[procx ticket]])</f>
        <v>0</v>
      </c>
      <c r="AL314" s="116"/>
      <c r="AM314" s="53" t="s">
        <v>4441</v>
      </c>
      <c r="AN3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4" s="62"/>
      <c r="AP314" s="62" t="s">
        <v>4514</v>
      </c>
      <c r="AQ3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149160558551682,79ANDRELOJAS NOVASAr Condicionado - ACCARRIER</v>
      </c>
      <c r="AR314" s="62" t="e">
        <v>#N/A</v>
      </c>
    </row>
    <row r="315" spans="1:44" ht="14.5" hidden="1" customHeight="1">
      <c r="A315" s="1">
        <f t="shared" si="16"/>
        <v>1000</v>
      </c>
      <c r="B315" s="1">
        <v>1498</v>
      </c>
      <c r="C315" s="1" t="s">
        <v>226</v>
      </c>
      <c r="D315" s="1" t="s">
        <v>227</v>
      </c>
      <c r="E315" s="1" t="s">
        <v>76</v>
      </c>
      <c r="F315" s="1" t="s">
        <v>23</v>
      </c>
      <c r="G315" s="1" t="s">
        <v>4162</v>
      </c>
      <c r="H315" s="1">
        <v>76362</v>
      </c>
      <c r="I315" s="1" t="s">
        <v>4786</v>
      </c>
      <c r="M315" s="1">
        <v>603464</v>
      </c>
      <c r="N315" s="1">
        <v>10021889</v>
      </c>
      <c r="O315" s="1" t="s">
        <v>4163</v>
      </c>
      <c r="P315" s="47">
        <v>47865.34</v>
      </c>
      <c r="R315" s="47">
        <f>IF(Tabela1[[#This Row],[VALOR A PAGAR]]&gt;1,Tabela1[[#This Row],[VALOR A PAGAR]],Tabela1[[#This Row],[VALOR RC]])</f>
        <v>47865.34</v>
      </c>
      <c r="S3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5" s="1">
        <v>4500885273</v>
      </c>
      <c r="U315" s="54" t="str">
        <f>F315 &amp; " " &amp; " " &amp; B315 &amp; " - " &amp; I315 &amp; " - " &amp; "N°" &amp; H315 &amp; " - " &amp; Tabela1[[#This Row],[Coluna1]]</f>
        <v xml:space="preserve">LOJAS NOVAS  1498 - DENTECK - N°76362 - </v>
      </c>
      <c r="V315" s="85">
        <v>1859817</v>
      </c>
      <c r="W315" s="89" t="s">
        <v>4802</v>
      </c>
      <c r="X315" s="1" t="str">
        <f t="shared" si="15"/>
        <v>ABERTO</v>
      </c>
      <c r="Y315" s="48"/>
      <c r="Z315" s="51">
        <v>0</v>
      </c>
      <c r="AA315" s="1">
        <f>IF(Tabela1[[#This Row],[CHAMADO]]="ABERTO",Tabela1[[#This Row],[procx status]],"")</f>
        <v>0</v>
      </c>
      <c r="AC315" s="49">
        <v>45834</v>
      </c>
      <c r="AD315" s="55">
        <v>5105940432</v>
      </c>
      <c r="AE315" s="1" t="str">
        <f>IF(Tabela1[[#This Row],[Status Result1]]="Aguardando autorização pgto", "sim","")</f>
        <v/>
      </c>
      <c r="AF3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26/06/2025</v>
      </c>
      <c r="AG3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26/06/2025</v>
      </c>
      <c r="AH315" s="12">
        <v>45798</v>
      </c>
      <c r="AI315" s="1" t="s">
        <v>4323</v>
      </c>
      <c r="AJ315" s="53" t="s">
        <v>4323</v>
      </c>
      <c r="AK315" s="12" t="str">
        <f>IF(Tabela1[[#This Row],[procx ticket]]="",Tabela1[[#This Row],[Data criação ticket]],Tabela1[[#This Row],[procx ticket]])</f>
        <v>2025-05-29</v>
      </c>
      <c r="AM3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3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5" s="62"/>
      <c r="AP315" s="62"/>
      <c r="AQ3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149860346447865,34HENRIQUELOJAS NOVASAr Condicionado - ACDENTECK</v>
      </c>
      <c r="AR315" s="62" t="e">
        <v>#N/A</v>
      </c>
    </row>
    <row r="316" spans="1:44" ht="17" hidden="1">
      <c r="A316" s="1">
        <f t="shared" si="16"/>
        <v>1000</v>
      </c>
      <c r="B316" s="1">
        <v>1498</v>
      </c>
      <c r="C316" s="1" t="s">
        <v>226</v>
      </c>
      <c r="D316" s="1" t="s">
        <v>227</v>
      </c>
      <c r="E316" s="1" t="s">
        <v>76</v>
      </c>
      <c r="F316" s="1" t="s">
        <v>23</v>
      </c>
      <c r="G316" s="1" t="s">
        <v>4162</v>
      </c>
      <c r="H316" s="1">
        <v>162262</v>
      </c>
      <c r="I316" s="1" t="s">
        <v>4786</v>
      </c>
      <c r="M316" s="1">
        <v>603464</v>
      </c>
      <c r="P316" s="47">
        <v>1820</v>
      </c>
      <c r="R316" s="47">
        <f>IF(Tabela1[[#This Row],[VALOR A PAGAR]]&gt;1,Tabela1[[#This Row],[VALOR A PAGAR]],Tabela1[[#This Row],[VALOR RC]])</f>
        <v>1820</v>
      </c>
      <c r="S3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6" s="1">
        <v>4500885285</v>
      </c>
      <c r="U316" s="54" t="str">
        <f>F316 &amp; " " &amp; " " &amp; B316 &amp; " - " &amp; I316 &amp; " - " &amp; "N°" &amp; H316 &amp; " - " &amp; Tabela1[[#This Row],[Coluna1]]</f>
        <v xml:space="preserve">LOJAS NOVAS  1498 - DENTECK - N°162262 - </v>
      </c>
      <c r="V316" s="85">
        <v>1859826</v>
      </c>
      <c r="W316" s="89" t="s">
        <v>4827</v>
      </c>
      <c r="X316" s="1" t="str">
        <f t="shared" si="15"/>
        <v>ABERTO</v>
      </c>
      <c r="Y316" s="48"/>
      <c r="Z316" s="51">
        <v>0</v>
      </c>
      <c r="AA316" s="1">
        <f>IF(Tabela1[[#This Row],[CHAMADO]]="ABERTO",Tabela1[[#This Row],[procx status]],"")</f>
        <v>0</v>
      </c>
      <c r="AC316" s="49">
        <v>45834</v>
      </c>
      <c r="AD316" s="90">
        <v>5105940423</v>
      </c>
      <c r="AE316" s="1" t="str">
        <f>IF(Tabela1[[#This Row],[Status Result1]]="Aguardando autorização pgto", "sim","")</f>
        <v/>
      </c>
      <c r="AF3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26/06/2025</v>
      </c>
      <c r="AG3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26/06/2025</v>
      </c>
      <c r="AH316" s="12">
        <v>45778</v>
      </c>
      <c r="AI316" s="1" t="s">
        <v>4323</v>
      </c>
      <c r="AJ316" s="53" t="s">
        <v>4323</v>
      </c>
      <c r="AK316" s="12" t="str">
        <f>IF(Tabela1[[#This Row],[procx ticket]]="",Tabela1[[#This Row],[Data criação ticket]],Tabela1[[#This Row],[procx ticket]])</f>
        <v>2025-05-29</v>
      </c>
      <c r="AM3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3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6" s="62"/>
      <c r="AP316" s="62"/>
      <c r="AQ3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14986034641820HENRIQUELOJAS NOVASAr Condicionado - ACDENTECK</v>
      </c>
      <c r="AR316" s="62" t="e">
        <v>#N/A</v>
      </c>
    </row>
    <row r="317" spans="1:44" ht="17" hidden="1">
      <c r="A317" s="1">
        <f t="shared" si="16"/>
        <v>1000</v>
      </c>
      <c r="B317" s="1">
        <v>1497</v>
      </c>
      <c r="C317" s="1" t="s">
        <v>4062</v>
      </c>
      <c r="D317" s="1" t="s">
        <v>185</v>
      </c>
      <c r="E317" s="1" t="s">
        <v>76</v>
      </c>
      <c r="F317" s="1" t="s">
        <v>23</v>
      </c>
      <c r="G317" s="1" t="s">
        <v>4162</v>
      </c>
      <c r="H317" s="1">
        <v>236322</v>
      </c>
      <c r="I317" s="1" t="s">
        <v>5818</v>
      </c>
      <c r="M317" s="1">
        <v>605480</v>
      </c>
      <c r="P317" s="47">
        <v>56054.16</v>
      </c>
      <c r="R317" s="47">
        <f>IF(Tabela1[[#This Row],[VALOR A PAGAR]]&gt;1,Tabela1[[#This Row],[VALOR A PAGAR]],Tabela1[[#This Row],[VALOR RC]])</f>
        <v>56054.16</v>
      </c>
      <c r="S3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7" s="1">
        <v>4500900684</v>
      </c>
      <c r="U317" s="54" t="str">
        <f>F317 &amp; " " &amp; " " &amp; B317 &amp; " - " &amp; I317 &amp; " - " &amp; "N°" &amp; H317 &amp; " - " &amp; Tabela1[[#This Row],[Coluna1]]</f>
        <v xml:space="preserve">LOJAS NOVAS  1497 - SPRINGER - N°236322 - </v>
      </c>
      <c r="V317" s="85">
        <v>2074704</v>
      </c>
      <c r="W317" s="89" t="s">
        <v>5823</v>
      </c>
      <c r="X317" s="1" t="str">
        <f t="shared" si="15"/>
        <v>ABERTO</v>
      </c>
      <c r="Y317" s="48"/>
      <c r="Z317" s="51">
        <v>0</v>
      </c>
      <c r="AA317" s="1">
        <f>IF(Tabela1[[#This Row],[CHAMADO]]="ABERTO",Tabela1[[#This Row],[procx status]],"")</f>
        <v>0</v>
      </c>
      <c r="AC317" s="49">
        <v>45895</v>
      </c>
      <c r="AD317" s="90">
        <v>5105962997</v>
      </c>
      <c r="AE317" s="1" t="str">
        <f>IF(Tabela1[[#This Row],[Status Result1]]="Aguardando autorização pgto", "sim","")</f>
        <v/>
      </c>
      <c r="AF3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3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317" s="12"/>
      <c r="AI317" s="1" t="s">
        <v>4234</v>
      </c>
      <c r="AJ317" s="53" t="s">
        <v>4325</v>
      </c>
      <c r="AK317" s="12" t="str">
        <f>IF(Tabela1[[#This Row],[procx ticket]]="",Tabela1[[#This Row],[Data criação ticket]],Tabela1[[#This Row],[procx ticket]])</f>
        <v>2025-06-30</v>
      </c>
      <c r="AM3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7" s="62"/>
      <c r="AP317" s="62"/>
      <c r="AQ3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149760548056054,16HENRIQUELOJAS NOVASAr Condicionado - ACSPRINGER</v>
      </c>
      <c r="AR317" s="62" t="e">
        <v>#N/A</v>
      </c>
    </row>
    <row r="318" spans="1:44" ht="14.5" hidden="1">
      <c r="A318" s="1">
        <f t="shared" si="16"/>
        <v>1000</v>
      </c>
      <c r="B318" s="51">
        <v>486</v>
      </c>
      <c r="C318" s="51" t="s">
        <v>38</v>
      </c>
      <c r="D318" s="51" t="s">
        <v>1190</v>
      </c>
      <c r="E318" s="51" t="s">
        <v>76</v>
      </c>
      <c r="F318" s="51" t="s">
        <v>23</v>
      </c>
      <c r="G318" s="1" t="s">
        <v>4162</v>
      </c>
      <c r="H318" s="51">
        <v>144298</v>
      </c>
      <c r="I318" s="51" t="s">
        <v>4786</v>
      </c>
      <c r="J318" s="51"/>
      <c r="K318" s="51"/>
      <c r="L318" s="51">
        <v>99036</v>
      </c>
      <c r="M318" s="51">
        <v>603682</v>
      </c>
      <c r="N318" s="51">
        <v>10019972</v>
      </c>
      <c r="O318" s="51"/>
      <c r="P318" s="46">
        <v>2350</v>
      </c>
      <c r="Q318" s="46"/>
      <c r="R318" s="46">
        <f>IF(Tabela1[[#This Row],[VALOR A PAGAR]]&gt;1,Tabela1[[#This Row],[VALOR A PAGAR]],Tabela1[[#This Row],[VALOR RC]])</f>
        <v>2350</v>
      </c>
      <c r="S3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8" s="51">
        <v>4500764106</v>
      </c>
      <c r="U318" s="54" t="str">
        <f>F318 &amp; " " &amp; " " &amp; B318 &amp; " - " &amp; I318 &amp; " - " &amp; "N°" &amp; H318 &amp; " - " &amp; Tabela1[[#This Row],[Coluna1]]</f>
        <v xml:space="preserve">LOJAS NOVAS  486 - DENTECK - N°144298 - </v>
      </c>
      <c r="V318" s="85">
        <v>831499</v>
      </c>
      <c r="W318" s="51"/>
      <c r="X318" s="1" t="str">
        <f t="shared" si="15"/>
        <v>ABERTO</v>
      </c>
      <c r="Y318" s="51" t="s">
        <v>4159</v>
      </c>
      <c r="Z318" s="51" t="s">
        <v>4159</v>
      </c>
      <c r="AA318" s="51" t="str">
        <f>IF(Tabela1[[#This Row],[CHAMADO]]="ABERTO",Tabela1[[#This Row],[procx status]],"")</f>
        <v>Closed</v>
      </c>
      <c r="AB318" s="51" t="str">
        <f>IFERROR(IF(OR(Y318="Solved",Y318="Closed"),"OK","OUTRO"),"")</f>
        <v>OK</v>
      </c>
      <c r="AC318" s="52">
        <f>Tabela1[[#This Row],[Data criação ticket br]]+15</f>
        <v>45653</v>
      </c>
      <c r="AD318" s="55">
        <v>5105822960</v>
      </c>
      <c r="AE318" s="51" t="str">
        <f>IF(Tabela1[[#This Row],[Status Result1]]="Aguardando autorização pgto", "sim","")</f>
        <v/>
      </c>
      <c r="AF31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3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318" s="53">
        <v>45638</v>
      </c>
      <c r="AI318" s="53" t="s">
        <v>4792</v>
      </c>
      <c r="AJ318" s="53" t="s">
        <v>4792</v>
      </c>
      <c r="AK318" s="53" t="str">
        <f>IF(Tabela1[[#This Row],[procx ticket]]="",Tabela1[[#This Row],[Data criação ticket]],Tabela1[[#This Row],[procx ticket]])</f>
        <v>2024-12-12</v>
      </c>
      <c r="AL318" s="53">
        <v>45624</v>
      </c>
      <c r="AM3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12/12/2024</v>
      </c>
      <c r="AN31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8" s="62"/>
      <c r="AP318" s="62"/>
      <c r="AQ3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4866036822350HENRIQUELOJAS NOVASAr Condicionado - ACDENTECK</v>
      </c>
      <c r="AR318" s="62" t="e">
        <v>#N/A</v>
      </c>
    </row>
    <row r="319" spans="1:44" ht="14.5" hidden="1">
      <c r="A319" s="1">
        <f t="shared" si="16"/>
        <v>1000</v>
      </c>
      <c r="B319" s="51">
        <v>486</v>
      </c>
      <c r="C319" s="51" t="s">
        <v>38</v>
      </c>
      <c r="D319" s="51" t="s">
        <v>1190</v>
      </c>
      <c r="E319" s="51" t="s">
        <v>76</v>
      </c>
      <c r="F319" s="51" t="s">
        <v>23</v>
      </c>
      <c r="G319" s="1" t="s">
        <v>4162</v>
      </c>
      <c r="H319" s="51">
        <v>1563066</v>
      </c>
      <c r="I319" s="51" t="s">
        <v>5260</v>
      </c>
      <c r="J319" s="51"/>
      <c r="K319" s="51"/>
      <c r="L319" s="51">
        <v>2279</v>
      </c>
      <c r="M319" s="51">
        <v>603682</v>
      </c>
      <c r="N319" s="51">
        <v>10019972</v>
      </c>
      <c r="O319" s="51"/>
      <c r="P319" s="46">
        <v>54270.9</v>
      </c>
      <c r="Q319" s="46"/>
      <c r="R319" s="46">
        <f>IF(Tabela1[[#This Row],[VALOR A PAGAR]]&gt;1,Tabela1[[#This Row],[VALOR A PAGAR]],Tabela1[[#This Row],[VALOR RC]])</f>
        <v>54270.9</v>
      </c>
      <c r="S3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19" s="51">
        <v>4500764104</v>
      </c>
      <c r="U319" s="54" t="str">
        <f>F319 &amp; " " &amp; " " &amp; B319 &amp; " - " &amp; I319 &amp; " - " &amp; "N°" &amp; H319 &amp; " - " &amp; Tabela1[[#This Row],[Coluna1]]</f>
        <v xml:space="preserve">LOJAS NOVAS  486 - IBYTE - N°1563066 - </v>
      </c>
      <c r="V319" s="85">
        <v>831514</v>
      </c>
      <c r="W319" s="51"/>
      <c r="X319" s="1" t="str">
        <f t="shared" si="15"/>
        <v>ABERTO</v>
      </c>
      <c r="Y319" s="51" t="s">
        <v>4159</v>
      </c>
      <c r="Z319" s="51" t="s">
        <v>4159</v>
      </c>
      <c r="AA319" s="51" t="str">
        <f>IF(Tabela1[[#This Row],[CHAMADO]]="ABERTO",Tabela1[[#This Row],[procx status]],"")</f>
        <v>Closed</v>
      </c>
      <c r="AB319" s="51" t="str">
        <f>IFERROR(IF(OR(Y319="Solved",Y319="Closed"),"OK","OUTRO"),"")</f>
        <v>OK</v>
      </c>
      <c r="AC319" s="52">
        <f>Tabela1[[#This Row],[Data criação ticket br]]+15</f>
        <v>45653</v>
      </c>
      <c r="AD319" s="55" t="s">
        <v>5262</v>
      </c>
      <c r="AE319" s="51" t="str">
        <f>IF(Tabela1[[#This Row],[Status Result1]]="Aguardando autorização pgto", "sim","")</f>
        <v/>
      </c>
      <c r="AF31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3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319" s="53">
        <v>45638</v>
      </c>
      <c r="AI319" s="53" t="s">
        <v>4792</v>
      </c>
      <c r="AJ319" s="53" t="s">
        <v>4792</v>
      </c>
      <c r="AK319" s="53" t="str">
        <f>IF(Tabela1[[#This Row],[procx ticket]]="",Tabela1[[#This Row],[Data criação ticket]],Tabela1[[#This Row],[procx ticket]])</f>
        <v>2024-12-12</v>
      </c>
      <c r="AL319" s="53">
        <v>45624</v>
      </c>
      <c r="AM3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12/12/2024</v>
      </c>
      <c r="AN31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19" s="62"/>
      <c r="AP319" s="62"/>
      <c r="AQ3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48660368254270,9HENRIQUELOJAS NOVASAr Condicionado - ACIBYTE</v>
      </c>
      <c r="AR319" s="62" t="e">
        <v>#N/A</v>
      </c>
    </row>
    <row r="320" spans="1:44" ht="14.5" hidden="1">
      <c r="A320" s="1">
        <f t="shared" si="16"/>
        <v>1000</v>
      </c>
      <c r="B320" s="1">
        <v>1483</v>
      </c>
      <c r="C320" s="1" t="s">
        <v>28</v>
      </c>
      <c r="D320" s="1" t="s">
        <v>185</v>
      </c>
      <c r="E320" s="1" t="s">
        <v>30</v>
      </c>
      <c r="F320" s="1" t="s">
        <v>23</v>
      </c>
      <c r="G320" s="1" t="s">
        <v>4162</v>
      </c>
      <c r="H320" s="1">
        <v>146046</v>
      </c>
      <c r="I320" s="1" t="s">
        <v>4786</v>
      </c>
      <c r="M320" s="51">
        <v>603320</v>
      </c>
      <c r="N320" s="1" t="s">
        <v>4788</v>
      </c>
      <c r="P320" s="47">
        <v>52613.86</v>
      </c>
      <c r="R320" s="47">
        <f>IF(Tabela1[[#This Row],[VALOR A PAGAR]]&gt;1,Tabela1[[#This Row],[VALOR A PAGAR]],Tabela1[[#This Row],[VALOR RC]])</f>
        <v>52613.86</v>
      </c>
      <c r="S3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0" s="1" t="s">
        <v>4789</v>
      </c>
      <c r="U320" s="54" t="str">
        <f>F320 &amp; " " &amp; " " &amp; B320 &amp; " - " &amp; I320 &amp; " - " &amp; "N°" &amp; H320 &amp; " - " &amp; Tabela1[[#This Row],[Coluna1]]</f>
        <v xml:space="preserve">LOJAS NOVAS  1483 - DENTECK - N°146046 - </v>
      </c>
      <c r="V320" s="85">
        <v>1838484</v>
      </c>
      <c r="W320" s="89" t="s">
        <v>4790</v>
      </c>
      <c r="X320" s="1" t="str">
        <f t="shared" si="15"/>
        <v>ABERTO</v>
      </c>
      <c r="Y320" s="1" t="s">
        <v>75</v>
      </c>
      <c r="Z320" s="51" t="s">
        <v>75</v>
      </c>
      <c r="AA320" s="51" t="str">
        <f>IF(Tabela1[[#This Row],[CHAMADO]]="ABERTO",Tabela1[[#This Row],[procx status]],"")</f>
        <v/>
      </c>
      <c r="AC320" s="49">
        <v>45805</v>
      </c>
      <c r="AD320" s="55">
        <v>5105937458</v>
      </c>
      <c r="AE320" s="1" t="str">
        <f>IF(Tabela1[[#This Row],[Status Result1]]="Aguardando autorização pgto", "sim","")</f>
        <v/>
      </c>
      <c r="AF3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3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320" s="12">
        <v>45677</v>
      </c>
      <c r="AI320" s="12" t="s">
        <v>4379</v>
      </c>
      <c r="AJ320" s="53" t="s">
        <v>4379</v>
      </c>
      <c r="AK320" s="12" t="str">
        <f>IF(Tabela1[[#This Row],[procx ticket]]="",Tabela1[[#This Row],[Data criação ticket]],Tabela1[[#This Row],[procx ticket]])</f>
        <v>2025-05-26</v>
      </c>
      <c r="AL320" s="53" t="s">
        <v>75</v>
      </c>
      <c r="AM3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3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0" s="62"/>
      <c r="AP320" s="62"/>
      <c r="AQ3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148360332052613,86ANDRELOJAS NOVASAr Condicionado - ACDENTECK</v>
      </c>
      <c r="AR320" s="62" t="e">
        <v>#N/A</v>
      </c>
    </row>
    <row r="321" spans="1:44" ht="14.5" hidden="1" customHeight="1">
      <c r="A321" s="1">
        <f t="shared" si="16"/>
        <v>1000</v>
      </c>
      <c r="B321" s="1">
        <v>1486</v>
      </c>
      <c r="C321" s="1" t="s">
        <v>4211</v>
      </c>
      <c r="D321" s="1" t="s">
        <v>185</v>
      </c>
      <c r="E321" s="1" t="s">
        <v>30</v>
      </c>
      <c r="F321" s="1" t="s">
        <v>23</v>
      </c>
      <c r="G321" s="1" t="s">
        <v>4162</v>
      </c>
      <c r="H321" s="1">
        <v>157871</v>
      </c>
      <c r="I321" s="1" t="s">
        <v>4786</v>
      </c>
      <c r="M321" s="1">
        <v>604407</v>
      </c>
      <c r="Q321" s="47">
        <v>52726.71</v>
      </c>
      <c r="R321" s="47">
        <f>IF(Tabela1[[#This Row],[VALOR A PAGAR]]&gt;1,Tabela1[[#This Row],[VALOR A PAGAR]],Tabela1[[#This Row],[VALOR RC]])</f>
        <v>52726.71</v>
      </c>
      <c r="S3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1" s="1">
        <v>4500848103</v>
      </c>
      <c r="U321" s="54" t="str">
        <f>F321 &amp; " " &amp; " " &amp; B321 &amp; " - " &amp; I321 &amp; " - " &amp; "N°" &amp; H321 &amp; " - " &amp; Tabela1[[#This Row],[Coluna1]]</f>
        <v xml:space="preserve">LOJAS NOVAS  1486 - DENTECK - N°157871 - </v>
      </c>
      <c r="V321" s="85">
        <v>1822975</v>
      </c>
      <c r="W321" s="89" t="s">
        <v>4813</v>
      </c>
      <c r="X321" s="1" t="str">
        <f t="shared" si="15"/>
        <v>ABERTO</v>
      </c>
      <c r="Y321" s="48"/>
      <c r="Z321" s="51">
        <v>0</v>
      </c>
      <c r="AA321" s="1">
        <f>IF(Tabela1[[#This Row],[CHAMADO]]="ABERTO",Tabela1[[#This Row],[procx status]],"")</f>
        <v>0</v>
      </c>
      <c r="AC321" s="49">
        <v>45807</v>
      </c>
      <c r="AD321" s="55">
        <v>5105936515</v>
      </c>
      <c r="AE321" s="1" t="str">
        <f>IF(Tabela1[[#This Row],[Status Result1]]="Aguardando autorização pgto", "sim","")</f>
        <v/>
      </c>
      <c r="AF3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3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321" s="12">
        <v>45756</v>
      </c>
      <c r="AI321" s="1" t="s">
        <v>4311</v>
      </c>
      <c r="AJ321" s="53" t="s">
        <v>4311</v>
      </c>
      <c r="AK321" s="12" t="str">
        <f>IF(Tabela1[[#This Row],[procx ticket]]="",Tabela1[[#This Row],[Data criação ticket]],Tabela1[[#This Row],[procx ticket]])</f>
        <v>2025-05-23</v>
      </c>
      <c r="AL321" s="60">
        <v>0</v>
      </c>
      <c r="AM3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3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1" s="62"/>
      <c r="AP321" s="62"/>
      <c r="AQ3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NOVASAr Condicionado - ACDENTECK</v>
      </c>
      <c r="AR321" s="62" t="e">
        <v>#N/A</v>
      </c>
    </row>
    <row r="322" spans="1:44" ht="17" hidden="1">
      <c r="A322" s="1">
        <f t="shared" si="16"/>
        <v>1000</v>
      </c>
      <c r="B322" s="1">
        <v>549</v>
      </c>
      <c r="C322" s="1" t="str">
        <f>_xlfn.XLOOKUP(Tabela1[[#This Row],[FILIAL]],'CNPJ BASE jan25'!A:A,'CNPJ BASE jan25'!B:B)</f>
        <v>LIN01-Linhares-ES#</v>
      </c>
      <c r="D322" s="1" t="str">
        <f>_xlfn.XLOOKUP(Tabela1[[#This Row],[FILIAL]],'CNPJ BASE jan25'!A:A,'CNPJ BASE jan25'!C:C)</f>
        <v>06.626.253/0549-10</v>
      </c>
      <c r="E322" s="1" t="s">
        <v>30</v>
      </c>
      <c r="F322" s="1" t="s">
        <v>4270</v>
      </c>
      <c r="G322" s="1" t="s">
        <v>5015</v>
      </c>
      <c r="H322" s="1">
        <v>95151</v>
      </c>
      <c r="I322" s="1" t="s">
        <v>5016</v>
      </c>
      <c r="P322" s="47">
        <v>5572.45</v>
      </c>
      <c r="Q322" s="47">
        <v>5072.45</v>
      </c>
      <c r="R322" s="47">
        <f>IF(Tabela1[[#This Row],[VALOR A PAGAR]]&gt;1,Tabela1[[#This Row],[VALOR A PAGAR]],Tabela1[[#This Row],[VALOR RC]])</f>
        <v>5072.45</v>
      </c>
      <c r="S3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2" s="1">
        <v>4500812167</v>
      </c>
      <c r="U322" s="54" t="str">
        <f>F322 &amp; " " &amp; " " &amp; B322 &amp; " - " &amp; I322 &amp; " - " &amp; "N°" &amp; H322 &amp; " - " &amp; Tabela1[[#This Row],[Coluna1]]</f>
        <v xml:space="preserve">VISA  549 - HMY - N°95151 - </v>
      </c>
      <c r="V322" s="85">
        <v>1931204</v>
      </c>
      <c r="W322" s="89" t="s">
        <v>5018</v>
      </c>
      <c r="X322" s="1" t="str">
        <f t="shared" ref="X322:X385" si="17">IF(V322&lt;&gt;"","ABERTO","PENDENTE")</f>
        <v>ABERTO</v>
      </c>
      <c r="Y322" s="48" t="s">
        <v>75</v>
      </c>
      <c r="Z322" s="51" t="s">
        <v>75</v>
      </c>
      <c r="AA322" s="1" t="str">
        <f>IF(Tabela1[[#This Row],[CHAMADO]]="ABERTO",Tabela1[[#This Row],[procx status]],"")</f>
        <v/>
      </c>
      <c r="AC322" s="49">
        <v>45827</v>
      </c>
      <c r="AD322" s="90">
        <v>5105948456</v>
      </c>
      <c r="AE322" s="1" t="str">
        <f>IF(Tabela1[[#This Row],[Status Result1]]="Aguardando autorização pgto", "sim","")</f>
        <v/>
      </c>
      <c r="AF3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3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322" s="12">
        <v>45726</v>
      </c>
      <c r="AI322" s="1" t="s">
        <v>4403</v>
      </c>
      <c r="AJ322" s="53" t="s">
        <v>4403</v>
      </c>
      <c r="AK322" s="12" t="str">
        <f>IF(Tabela1[[#This Row],[procx ticket]]="",Tabela1[[#This Row],[Data criação ticket]],Tabela1[[#This Row],[procx ticket]])</f>
        <v>2025-06-09</v>
      </c>
      <c r="AL322" s="60">
        <v>0</v>
      </c>
      <c r="AM3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32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2" s="62"/>
      <c r="AP322" s="62"/>
      <c r="AQ3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5495572,45ANDREVISAARMARIOHMY</v>
      </c>
      <c r="AR322" s="62" t="e">
        <v>#N/A</v>
      </c>
    </row>
    <row r="323" spans="1:44" ht="17.149999999999999" hidden="1" customHeight="1">
      <c r="A323" s="1">
        <f t="shared" si="16"/>
        <v>1000</v>
      </c>
      <c r="B323" s="1">
        <v>154</v>
      </c>
      <c r="C323" s="1" t="str">
        <f>_xlfn.XLOOKUP(Tabela1[[#This Row],[FILIAL]],'CNPJ BASE jan25'!A:A,'CNPJ BASE jan25'!B:B)</f>
        <v>AJU02-JoaoPessoa-SE</v>
      </c>
      <c r="D323" s="1" t="str">
        <f>_xlfn.XLOOKUP(Tabela1[[#This Row],[FILIAL]],'CNPJ BASE jan25'!A:A,'CNPJ BASE jan25'!C:C)</f>
        <v>06.626.253/0154-26</v>
      </c>
      <c r="E323" s="1" t="s">
        <v>30</v>
      </c>
      <c r="F323" s="1" t="s">
        <v>4270</v>
      </c>
      <c r="G323" s="12" t="s">
        <v>5015</v>
      </c>
      <c r="H323" s="1">
        <v>95166</v>
      </c>
      <c r="I323" s="1" t="s">
        <v>5016</v>
      </c>
      <c r="M323" s="1">
        <v>605722</v>
      </c>
      <c r="N323" s="1">
        <v>10020578</v>
      </c>
      <c r="P323" s="47">
        <v>15217.34</v>
      </c>
      <c r="Q323" s="47">
        <v>15217.36</v>
      </c>
      <c r="R323" s="47">
        <f>IF(Tabela1[[#This Row],[VALOR A PAGAR]]&gt;1,Tabela1[[#This Row],[VALOR A PAGAR]],Tabela1[[#This Row],[VALOR RC]])</f>
        <v>15217.36</v>
      </c>
      <c r="S3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3" s="1">
        <v>4500820982</v>
      </c>
      <c r="U323" s="54" t="str">
        <f>F323 &amp; " " &amp; " " &amp; B323 &amp; " - " &amp; I323 &amp; " - " &amp; "N°" &amp; H323 &amp; " - " &amp; Tabela1[[#This Row],[Coluna1]]</f>
        <v xml:space="preserve">VISA  154 - HMY - N°95166 - </v>
      </c>
      <c r="V323" s="85">
        <v>1961193</v>
      </c>
      <c r="W323" s="89" t="s">
        <v>5017</v>
      </c>
      <c r="X323" s="1" t="str">
        <f t="shared" si="17"/>
        <v>ABERTO</v>
      </c>
      <c r="Y323" s="48" t="s">
        <v>75</v>
      </c>
      <c r="Z323" s="51" t="s">
        <v>75</v>
      </c>
      <c r="AA323" s="51" t="str">
        <f>IF(Tabela1[[#This Row],[CHAMADO]]="ABERTO",Tabela1[[#This Row],[procx status]],"")</f>
        <v/>
      </c>
      <c r="AC323" s="49">
        <v>45828</v>
      </c>
      <c r="AD323" s="55">
        <v>5105949210</v>
      </c>
      <c r="AE323" s="1" t="str">
        <f>IF(Tabela1[[#This Row],[Status Result1]]="Aguardando autorização pgto", "sim","")</f>
        <v/>
      </c>
      <c r="AF3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3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323" s="12">
        <v>45708</v>
      </c>
      <c r="AI323" s="1" t="s">
        <v>4344</v>
      </c>
      <c r="AJ323" s="53" t="s">
        <v>4344</v>
      </c>
      <c r="AK323" s="12" t="str">
        <f>IF(Tabela1[[#This Row],[procx ticket]]="",Tabela1[[#This Row],[Data criação ticket]],Tabela1[[#This Row],[procx ticket]])</f>
        <v>2025-06-13</v>
      </c>
      <c r="AL323" s="60">
        <v>45701</v>
      </c>
      <c r="AM3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32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3" s="62"/>
      <c r="AP323" s="62"/>
      <c r="AQ3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15460572215217,34ANDREVISAARMARIOHMY</v>
      </c>
      <c r="AR323" s="62" t="e">
        <v>#N/A</v>
      </c>
    </row>
    <row r="324" spans="1:44" ht="14.5" hidden="1">
      <c r="A324" s="1">
        <f t="shared" ref="A324:A355" si="18">IF(B324&lt;7000,1000,2000)</f>
        <v>1000</v>
      </c>
      <c r="B324" s="1">
        <v>1293</v>
      </c>
      <c r="C324" s="1" t="str">
        <f>_xlfn.XLOOKUP(Tabela1[[#This Row],[FILIAL]],'CNPJ BASE jan25'!A:A,'CNPJ BASE jan25'!B:B)</f>
        <v>SOB06-LuciaSaboia-CE</v>
      </c>
      <c r="D324" s="1" t="str">
        <f>_xlfn.XLOOKUP(Tabela1[[#This Row],[FILIAL]],'CNPJ BASE jan25'!A:A,'CNPJ BASE jan25'!C:C)</f>
        <v>06.626.253/1293-59</v>
      </c>
      <c r="E324" s="1" t="s">
        <v>4025</v>
      </c>
      <c r="F324" s="1" t="s">
        <v>4270</v>
      </c>
      <c r="G324" s="1" t="s">
        <v>5019</v>
      </c>
      <c r="H324" s="1">
        <v>91022</v>
      </c>
      <c r="I324" s="1" t="s">
        <v>5016</v>
      </c>
      <c r="P324" s="47">
        <v>3036.22</v>
      </c>
      <c r="Q324" s="47">
        <v>2536.23</v>
      </c>
      <c r="R324" s="47">
        <f>IF(Tabela1[[#This Row],[VALOR A PAGAR]]&gt;1,Tabela1[[#This Row],[VALOR A PAGAR]],Tabela1[[#This Row],[VALOR RC]])</f>
        <v>2536.23</v>
      </c>
      <c r="S3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4" s="1">
        <v>4500725174</v>
      </c>
      <c r="U324" s="54" t="str">
        <f>F324 &amp; " " &amp; " " &amp; B324 &amp; " - " &amp; I324 &amp; " - " &amp; "N°" &amp; H324 &amp; " - " &amp; Tabela1[[#This Row],[Coluna1]]</f>
        <v xml:space="preserve">VISA  1293 - HMY - N°91022 - </v>
      </c>
      <c r="V324" s="85">
        <v>1956335</v>
      </c>
      <c r="W324" s="89" t="s">
        <v>5021</v>
      </c>
      <c r="X324" s="1" t="str">
        <f t="shared" si="17"/>
        <v>ABERTO</v>
      </c>
      <c r="Y324" s="48"/>
      <c r="Z324" s="51">
        <v>0</v>
      </c>
      <c r="AA324" s="1">
        <f>IF(Tabela1[[#This Row],[CHAMADO]]="ABERTO",Tabela1[[#This Row],[procx status]],"")</f>
        <v>0</v>
      </c>
      <c r="AC324" s="49">
        <v>45824</v>
      </c>
      <c r="AD324" s="55">
        <v>5105948412</v>
      </c>
      <c r="AE324" s="1" t="str">
        <f>IF(Tabela1[[#This Row],[Status Result1]]="Aguardando autorização pgto", "sim","")</f>
        <v/>
      </c>
      <c r="AF3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3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324" s="12"/>
      <c r="AI324" s="1" t="s">
        <v>4280</v>
      </c>
      <c r="AJ324" s="53" t="s">
        <v>4280</v>
      </c>
      <c r="AK324" s="12" t="str">
        <f>IF(Tabela1[[#This Row],[procx ticket]]="",Tabela1[[#This Row],[Data criação ticket]],Tabela1[[#This Row],[procx ticket]])</f>
        <v>2025-06-12</v>
      </c>
      <c r="AM3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3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4" s="62"/>
      <c r="AP324" s="62"/>
      <c r="AQ3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12933036,22ADRIANOVISAARMÁRIOHMY</v>
      </c>
      <c r="AR324" s="62" t="e">
        <v>#N/A</v>
      </c>
    </row>
    <row r="325" spans="1:44" ht="17.149999999999999" hidden="1" customHeight="1">
      <c r="A325" s="1">
        <f t="shared" si="18"/>
        <v>1000</v>
      </c>
      <c r="B325" s="51">
        <v>929</v>
      </c>
      <c r="C325" s="51" t="s">
        <v>2033</v>
      </c>
      <c r="D325" s="1" t="s">
        <v>2034</v>
      </c>
      <c r="E325" s="51" t="s">
        <v>30</v>
      </c>
      <c r="F325" s="51" t="s">
        <v>4270</v>
      </c>
      <c r="G325" s="51" t="s">
        <v>5019</v>
      </c>
      <c r="H325" s="51">
        <v>91214</v>
      </c>
      <c r="I325" s="51" t="s">
        <v>5016</v>
      </c>
      <c r="J325" s="51"/>
      <c r="K325" s="51"/>
      <c r="L325" s="51"/>
      <c r="M325" s="51">
        <v>605121</v>
      </c>
      <c r="N325" s="51"/>
      <c r="O325" s="51"/>
      <c r="P325" s="46"/>
      <c r="Q325" s="46">
        <v>2685.67</v>
      </c>
      <c r="R325" s="46">
        <f>IF(Tabela1[[#This Row],[VALOR A PAGAR]]&gt;1,Tabela1[[#This Row],[VALOR A PAGAR]],Tabela1[[#This Row],[VALOR RC]])</f>
        <v>2685.67</v>
      </c>
      <c r="S3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5" s="1">
        <v>4500698579</v>
      </c>
      <c r="U325" s="54" t="str">
        <f>F325 &amp; " " &amp; " " &amp; B325 &amp; " - " &amp; I325 &amp; " - " &amp; "N°" &amp; H325 &amp; " - " &amp; Tabela1[[#This Row],[Coluna1]]</f>
        <v xml:space="preserve">VISA  929 - HMY - N°91214 - </v>
      </c>
      <c r="V325" s="85">
        <v>1956518</v>
      </c>
      <c r="W325" s="89" t="s">
        <v>5020</v>
      </c>
      <c r="X325" s="1" t="str">
        <f t="shared" si="17"/>
        <v>ABERTO</v>
      </c>
      <c r="Y325" s="51" t="s">
        <v>4159</v>
      </c>
      <c r="Z325" s="51" t="s">
        <v>4159</v>
      </c>
      <c r="AA325" s="51" t="str">
        <f>IF(Tabela1[[#This Row],[CHAMADO]]="ABERTO",Tabela1[[#This Row],[procx status]],"")</f>
        <v>Closed</v>
      </c>
      <c r="AB325" s="51" t="str">
        <f>IFERROR(IF(OR(Y325="Solved",Y325="Closed"),"OK","OUTRO"),"")</f>
        <v>OK</v>
      </c>
      <c r="AC325" s="52">
        <v>45828</v>
      </c>
      <c r="AD325" s="55">
        <v>5105949002</v>
      </c>
      <c r="AE325" s="51" t="str">
        <f>IF(Tabela1[[#This Row],[Status Result1]]="Aguardando autorização pgto", "sim","")</f>
        <v/>
      </c>
      <c r="AF32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3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325" s="53">
        <v>45649</v>
      </c>
      <c r="AI325" s="53" t="s">
        <v>4280</v>
      </c>
      <c r="AJ325" s="53" t="s">
        <v>4280</v>
      </c>
      <c r="AK325" s="53" t="str">
        <f>IF(Tabela1[[#This Row],[procx ticket]]="",Tabela1[[#This Row],[Data criação ticket]],Tabela1[[#This Row],[procx ticket]])</f>
        <v>2025-06-12</v>
      </c>
      <c r="AL325" s="53" t="s">
        <v>75</v>
      </c>
      <c r="AM3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32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5" s="62"/>
      <c r="AP325" s="62"/>
      <c r="AQ3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929605121ANDREVISAARMÁRIOHMY</v>
      </c>
      <c r="AR325" s="62" t="e">
        <v>#N/A</v>
      </c>
    </row>
    <row r="326" spans="1:44" ht="17.149999999999999" hidden="1" customHeight="1">
      <c r="A326" s="1">
        <f t="shared" si="18"/>
        <v>1000</v>
      </c>
      <c r="B326" s="1">
        <v>154</v>
      </c>
      <c r="C326" s="1" t="s">
        <v>561</v>
      </c>
      <c r="D326" s="1" t="s">
        <v>185</v>
      </c>
      <c r="E326" s="1" t="s">
        <v>30</v>
      </c>
      <c r="F326" s="1" t="s">
        <v>4270</v>
      </c>
      <c r="G326" s="1" t="s">
        <v>4271</v>
      </c>
      <c r="H326" s="1">
        <v>849499</v>
      </c>
      <c r="I326" s="1" t="s">
        <v>4272</v>
      </c>
      <c r="M326" s="1">
        <v>605722</v>
      </c>
      <c r="P326" s="47">
        <v>2222.6799999999998</v>
      </c>
      <c r="R326" s="47">
        <f>IF(Tabela1[[#This Row],[VALOR A PAGAR]]&gt;1,Tabela1[[#This Row],[VALOR A PAGAR]],Tabela1[[#This Row],[VALOR RC]])</f>
        <v>2222.6799999999998</v>
      </c>
      <c r="S3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6" s="1">
        <v>4500821713</v>
      </c>
      <c r="U326" s="54" t="str">
        <f>F326 &amp; " " &amp; " " &amp; B326 &amp; " - " &amp; I326 &amp; " - " &amp; "N°" &amp; H326 &amp; " - " &amp; Tabela1[[#This Row],[Coluna1]]</f>
        <v xml:space="preserve">VISA  154 - AUTOPEL - N°849499 - </v>
      </c>
      <c r="V326" s="85">
        <v>2399356</v>
      </c>
      <c r="W326" s="64" t="s">
        <v>4273</v>
      </c>
      <c r="X326" s="1" t="str">
        <f t="shared" si="17"/>
        <v>ABERTO</v>
      </c>
      <c r="Y326" s="48"/>
      <c r="Z326" s="51"/>
      <c r="AA326" s="1">
        <f>IF(Tabela1[[#This Row],[CHAMADO]]="ABERTO",Tabela1[[#This Row],[procx status]],"")</f>
        <v>0</v>
      </c>
      <c r="AC326" s="49">
        <v>45904</v>
      </c>
      <c r="AD326" s="109">
        <v>5106007345</v>
      </c>
      <c r="AE326" s="1" t="str">
        <f>IF(Tabela1[[#This Row],[Status Result1]]="Aguardando autorização pgto", "sim","")</f>
        <v/>
      </c>
      <c r="AF3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3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326" s="116"/>
      <c r="AJ326" s="117"/>
      <c r="AK326" s="116">
        <f>IF(Tabela1[[#This Row],[procx ticket]]="",Tabela1[[#This Row],[Data criação ticket]],Tabela1[[#This Row],[procx ticket]])</f>
        <v>0</v>
      </c>
      <c r="AL326" s="116"/>
      <c r="AM326" s="53" t="e">
        <v>#N/A</v>
      </c>
      <c r="AN3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6" s="62" t="s">
        <v>4214</v>
      </c>
      <c r="AP326" s="62"/>
      <c r="AQ3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1546057222222,68ANDREVISAARMARIO AUTOPELAUTOPEL</v>
      </c>
      <c r="AR326" s="62" t="e">
        <v>#N/A</v>
      </c>
    </row>
    <row r="327" spans="1:44" ht="14.5" hidden="1">
      <c r="A327" s="1">
        <f t="shared" si="18"/>
        <v>1000</v>
      </c>
      <c r="B327" s="1">
        <v>1106</v>
      </c>
      <c r="C327" s="1" t="str">
        <f>_xlfn.XLOOKUP(Tabela1[[#This Row],[FILIAL]],'CNPJ BASE jan25'!A:A,'CNPJ BASE jan25'!B:B)</f>
        <v>PSA03-OlavoGomes-MG</v>
      </c>
      <c r="D327" s="1" t="str">
        <f>_xlfn.XLOOKUP(Tabela1[[#This Row],[FILIAL]],'CNPJ BASE jan25'!A:A,'CNPJ BASE jan25'!C:C)</f>
        <v>06.626.253/1106-82</v>
      </c>
      <c r="E327" s="1" t="s">
        <v>4025</v>
      </c>
      <c r="F327" s="1" t="s">
        <v>4270</v>
      </c>
      <c r="G327" s="1" t="s">
        <v>4274</v>
      </c>
      <c r="I327" s="1" t="s">
        <v>4272</v>
      </c>
      <c r="M327" s="1">
        <v>604724</v>
      </c>
      <c r="P327" s="47">
        <v>2536.2199999999998</v>
      </c>
      <c r="R327" s="47">
        <f>IF(Tabela1[[#This Row],[VALOR A PAGAR]]&gt;1,Tabela1[[#This Row],[VALOR A PAGAR]],Tabela1[[#This Row],[VALOR RC]])</f>
        <v>2536.2199999999998</v>
      </c>
      <c r="S3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7" s="1">
        <v>4500898946</v>
      </c>
      <c r="U327" s="54" t="str">
        <f>F327 &amp; " " &amp; " " &amp; B327 &amp; " - " &amp; I327 &amp; " - " &amp; "N°" &amp; H327 &amp; " - " &amp; Tabela1[[#This Row],[Coluna1]]</f>
        <v xml:space="preserve">VISA  1106 - AUTOPEL - N° - </v>
      </c>
      <c r="X327" s="1" t="str">
        <f t="shared" si="17"/>
        <v>PENDENTE</v>
      </c>
      <c r="Y327" s="48"/>
      <c r="Z327" s="51"/>
      <c r="AA327" s="1" t="str">
        <f>IF(Tabela1[[#This Row],[CHAMADO]]="ABERTO",Tabela1[[#This Row],[procx status]],"")</f>
        <v/>
      </c>
      <c r="AE327" s="1" t="str">
        <f>IF(Tabela1[[#This Row],[Status Result1]]="Aguardando autorização pgto", "sim","")</f>
        <v/>
      </c>
      <c r="AF3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27" s="12"/>
      <c r="AJ327" s="53"/>
      <c r="AK327" s="12">
        <f>IF(Tabela1[[#This Row],[procx ticket]]="",Tabela1[[#This Row],[Data criação ticket]],Tabela1[[#This Row],[procx ticket]])</f>
        <v>0</v>
      </c>
      <c r="AM3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27" s="62"/>
      <c r="AP327" s="62"/>
      <c r="AQ3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11066047242536,22ADRIANOVISAARMÁRIO DE MEDICAMENTOS CONTROLADOSAUTOPEL</v>
      </c>
      <c r="AR327" s="62" t="e">
        <v>#N/A</v>
      </c>
    </row>
    <row r="328" spans="1:44" ht="14.5" hidden="1">
      <c r="A328" s="1">
        <f t="shared" si="18"/>
        <v>1000</v>
      </c>
      <c r="B328" s="1">
        <v>1106</v>
      </c>
      <c r="C328" s="1" t="str">
        <f>_xlfn.XLOOKUP(Tabela1[[#This Row],[FILIAL]],'CNPJ BASE jan25'!A:A,'CNPJ BASE jan25'!B:B)</f>
        <v>PSA03-OlavoGomes-MG</v>
      </c>
      <c r="D328" s="1" t="str">
        <f>_xlfn.XLOOKUP(Tabela1[[#This Row],[FILIAL]],'CNPJ BASE jan25'!A:A,'CNPJ BASE jan25'!C:C)</f>
        <v>06.626.253/1106-82</v>
      </c>
      <c r="E328" s="1" t="s">
        <v>4025</v>
      </c>
      <c r="F328" s="1" t="s">
        <v>4270</v>
      </c>
      <c r="G328" s="1" t="s">
        <v>4275</v>
      </c>
      <c r="I328" s="1" t="s">
        <v>4272</v>
      </c>
      <c r="M328" s="1">
        <v>604724</v>
      </c>
      <c r="P328" s="47">
        <v>1006.77</v>
      </c>
      <c r="Q328" s="47">
        <v>1063.97</v>
      </c>
      <c r="R328" s="47">
        <f>IF(Tabela1[[#This Row],[VALOR A PAGAR]]&gt;1,Tabela1[[#This Row],[VALOR A PAGAR]],Tabela1[[#This Row],[VALOR RC]])</f>
        <v>1063.97</v>
      </c>
      <c r="S3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8" s="1">
        <v>4500898928</v>
      </c>
      <c r="U328" s="54" t="str">
        <f>F328 &amp; " " &amp; " " &amp; B328 &amp; " - " &amp; I328 &amp; " - " &amp; "N°" &amp; H328 &amp; " - " &amp; Tabela1[[#This Row],[Coluna1]]</f>
        <v xml:space="preserve">VISA  1106 - AUTOPEL - N° - </v>
      </c>
      <c r="X328" s="1" t="str">
        <f t="shared" si="17"/>
        <v>PENDENTE</v>
      </c>
      <c r="Y328" s="48"/>
      <c r="Z328" s="51"/>
      <c r="AA328" s="1" t="str">
        <f>IF(Tabela1[[#This Row],[CHAMADO]]="ABERTO",Tabela1[[#This Row],[procx status]],"")</f>
        <v/>
      </c>
      <c r="AE328" s="1" t="str">
        <f>IF(Tabela1[[#This Row],[Status Result1]]="Aguardando autorização pgto", "sim","")</f>
        <v/>
      </c>
      <c r="AF3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28" s="12"/>
      <c r="AJ328" s="53"/>
      <c r="AK328" s="12">
        <f>IF(Tabela1[[#This Row],[procx ticket]]="",Tabela1[[#This Row],[Data criação ticket]],Tabela1[[#This Row],[procx ticket]])</f>
        <v>0</v>
      </c>
      <c r="AM3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28" s="62"/>
      <c r="AP328" s="62"/>
      <c r="AQ3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11066047241006,77ADRIANOVISAARMÁRIO DMLAUTOPEL</v>
      </c>
      <c r="AR328" s="62" t="e">
        <v>#N/A</v>
      </c>
    </row>
    <row r="329" spans="1:44" ht="17" hidden="1">
      <c r="A329" s="1">
        <f t="shared" si="18"/>
        <v>1000</v>
      </c>
      <c r="B329" s="1">
        <v>845</v>
      </c>
      <c r="C329" s="1" t="s">
        <v>4276</v>
      </c>
      <c r="D329" s="1" t="s">
        <v>4277</v>
      </c>
      <c r="E329" s="1" t="s">
        <v>30</v>
      </c>
      <c r="F329" s="1" t="s">
        <v>23</v>
      </c>
      <c r="G329" s="1" t="s">
        <v>4278</v>
      </c>
      <c r="H329" s="1">
        <v>880130</v>
      </c>
      <c r="I329" s="1" t="s">
        <v>4272</v>
      </c>
      <c r="M329" s="1">
        <v>605289</v>
      </c>
      <c r="P329" s="47">
        <v>1111.3399999999999</v>
      </c>
      <c r="R329" s="47">
        <f>IF(Tabela1[[#This Row],[VALOR A PAGAR]]&gt;1,Tabela1[[#This Row],[VALOR A PAGAR]],Tabela1[[#This Row],[VALOR RC]])</f>
        <v>1111.3399999999999</v>
      </c>
      <c r="S3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29" s="1">
        <v>4500871435</v>
      </c>
      <c r="U329" s="54" t="str">
        <f>F329 &amp; " " &amp; " " &amp; B329 &amp; " - " &amp; I329 &amp; " - " &amp; "N°" &amp; H329 &amp; " - " &amp; Tabela1[[#This Row],[Coluna1]]</f>
        <v xml:space="preserve">LOJAS NOVAS  845 - AUTOPEL - N°880130 - </v>
      </c>
      <c r="V329" s="85">
        <v>1957442</v>
      </c>
      <c r="W329" s="89" t="s">
        <v>4279</v>
      </c>
      <c r="X329" s="1" t="str">
        <f t="shared" si="17"/>
        <v>ABERTO</v>
      </c>
      <c r="Y329" s="48"/>
      <c r="Z329" s="51">
        <v>0</v>
      </c>
      <c r="AA329" s="1">
        <f>IF(Tabela1[[#This Row],[CHAMADO]]="ABERTO",Tabela1[[#This Row],[procx status]],"")</f>
        <v>0</v>
      </c>
      <c r="AC329" s="49">
        <v>45827</v>
      </c>
      <c r="AD329" s="90">
        <v>5105948520</v>
      </c>
      <c r="AE329" s="1" t="str">
        <f>IF(Tabela1[[#This Row],[Status Result1]]="Aguardando autorização pgto", "sim","")</f>
        <v/>
      </c>
      <c r="AF3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3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329" s="12">
        <v>45778</v>
      </c>
      <c r="AI329" s="1" t="s">
        <v>4280</v>
      </c>
      <c r="AJ329" s="53" t="s">
        <v>4280</v>
      </c>
      <c r="AK329" s="12" t="str">
        <f>IF(Tabela1[[#This Row],[procx ticket]]="",Tabela1[[#This Row],[Data criação ticket]],Tabela1[[#This Row],[procx ticket]])</f>
        <v>2025-06-12</v>
      </c>
      <c r="AM3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3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29" s="62"/>
      <c r="AP329" s="62"/>
      <c r="AQ3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8456052891111,34ANDRELOJAS NOVASARMARIO ROUPEIROAUTOPEL</v>
      </c>
      <c r="AR329" s="62" t="e">
        <v>#N/A</v>
      </c>
    </row>
    <row r="330" spans="1:44" ht="14.5" hidden="1">
      <c r="A330" s="1">
        <f t="shared" si="18"/>
        <v>1000</v>
      </c>
      <c r="B330" s="1">
        <v>845</v>
      </c>
      <c r="C330" s="1" t="s">
        <v>4276</v>
      </c>
      <c r="D330" s="1" t="s">
        <v>2593</v>
      </c>
      <c r="E330" s="1" t="s">
        <v>30</v>
      </c>
      <c r="F330" s="1" t="s">
        <v>23</v>
      </c>
      <c r="G330" s="1" t="s">
        <v>4548</v>
      </c>
      <c r="H330" s="1">
        <v>44766</v>
      </c>
      <c r="I330" s="1" t="s">
        <v>4549</v>
      </c>
      <c r="M330" s="1">
        <v>605289</v>
      </c>
      <c r="P330" s="47">
        <v>1163</v>
      </c>
      <c r="Q330" s="47">
        <v>1163</v>
      </c>
      <c r="R330" s="47">
        <f>IF(Tabela1[[#This Row],[VALOR A PAGAR]]&gt;1,Tabela1[[#This Row],[VALOR A PAGAR]],Tabela1[[#This Row],[VALOR RC]])</f>
        <v>1163</v>
      </c>
      <c r="S3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0" s="1">
        <v>4500873209</v>
      </c>
      <c r="U330" s="54" t="str">
        <f>F330 &amp; " " &amp; " " &amp; B330 &amp; " - " &amp; I330 &amp; " - " &amp; "N°" &amp; H330 &amp; " - " &amp; Tabela1[[#This Row],[Coluna1]]</f>
        <v xml:space="preserve">LOJAS NOVAS  845 - CASA E CIA - N°44766 - </v>
      </c>
      <c r="V330" s="85">
        <v>1812028</v>
      </c>
      <c r="W330" s="89" t="s">
        <v>4550</v>
      </c>
      <c r="X330" s="1" t="str">
        <f t="shared" si="17"/>
        <v>ABERTO</v>
      </c>
      <c r="Y330" s="48"/>
      <c r="Z330" s="51">
        <v>0</v>
      </c>
      <c r="AA330" s="1">
        <f>IF(Tabela1[[#This Row],[CHAMADO]]="ABERTO",Tabela1[[#This Row],[procx status]],"")</f>
        <v>0</v>
      </c>
      <c r="AC330" s="49">
        <v>45813</v>
      </c>
      <c r="AD330" s="55">
        <v>5105935862</v>
      </c>
      <c r="AE330" s="1" t="str">
        <f>IF(Tabela1[[#This Row],[Status Result1]]="Aguardando autorização pgto", "sim","")</f>
        <v/>
      </c>
      <c r="AF3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3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330" s="12">
        <v>45799</v>
      </c>
      <c r="AI330" s="1" t="s">
        <v>4365</v>
      </c>
      <c r="AJ330" s="53" t="s">
        <v>4365</v>
      </c>
      <c r="AK330" s="12" t="str">
        <f>IF(Tabela1[[#This Row],[procx ticket]]="",Tabela1[[#This Row],[Data criação ticket]],Tabela1[[#This Row],[procx ticket]])</f>
        <v>2025-05-21</v>
      </c>
      <c r="AM3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3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0" s="62"/>
      <c r="AP330" s="62"/>
      <c r="AQ3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8456052891163ANDRELOJAS NOVASBEBEDOUROCASA E CIA</v>
      </c>
      <c r="AR330" s="62" t="e">
        <v>#N/A</v>
      </c>
    </row>
    <row r="331" spans="1:44" ht="17.149999999999999" hidden="1" customHeight="1">
      <c r="A331" s="1">
        <f t="shared" si="18"/>
        <v>1000</v>
      </c>
      <c r="B331" s="1">
        <v>1485</v>
      </c>
      <c r="C331" s="1" t="s">
        <v>4052</v>
      </c>
      <c r="D331" s="1" t="s">
        <v>2001</v>
      </c>
      <c r="E331" s="1" t="s">
        <v>55</v>
      </c>
      <c r="F331" s="1" t="s">
        <v>4574</v>
      </c>
      <c r="G331" s="1" t="s">
        <v>5337</v>
      </c>
      <c r="H331" s="1">
        <v>10996</v>
      </c>
      <c r="I331" s="1" t="s">
        <v>5338</v>
      </c>
      <c r="M331" s="1">
        <v>605638</v>
      </c>
      <c r="N331" s="1">
        <v>10021642</v>
      </c>
      <c r="O331" s="1" t="s">
        <v>4163</v>
      </c>
      <c r="P331" s="47">
        <v>2968</v>
      </c>
      <c r="R331" s="47">
        <f>IF(Tabela1[[#This Row],[VALOR A PAGAR]]&gt;1,Tabela1[[#This Row],[VALOR A PAGAR]],Tabela1[[#This Row],[VALOR RC]])</f>
        <v>2968</v>
      </c>
      <c r="S3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1" s="1">
        <v>4500868868</v>
      </c>
      <c r="U331" s="54" t="str">
        <f>F331 &amp; " " &amp; " " &amp; B331 &amp; " - " &amp; I331 &amp; " - " &amp; "N°" &amp; H331 &amp; " - " &amp; Tabela1[[#This Row],[Coluna1]]</f>
        <v>PROJETO ESPECIAL  1485 - LBM - N°10996 - aguardando miro</v>
      </c>
      <c r="V331" s="85">
        <v>1979127</v>
      </c>
      <c r="W331" s="89" t="s">
        <v>5339</v>
      </c>
      <c r="X331" s="1" t="str">
        <f t="shared" si="17"/>
        <v>ABERTO</v>
      </c>
      <c r="Y331" s="48"/>
      <c r="Z331" s="51">
        <v>0</v>
      </c>
      <c r="AA331" s="1">
        <f>IF(Tabela1[[#This Row],[CHAMADO]]="ABERTO",Tabela1[[#This Row],[procx status]],"")</f>
        <v>0</v>
      </c>
      <c r="AC331" s="49">
        <v>45841</v>
      </c>
      <c r="AD331" s="90">
        <v>5105958643</v>
      </c>
      <c r="AE331" s="1" t="str">
        <f>IF(Tabela1[[#This Row],[Status Result1]]="Aguardando autorização pgto", "sim","")</f>
        <v/>
      </c>
      <c r="AF3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3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331" s="12">
        <v>45770</v>
      </c>
      <c r="AI331" s="1" t="s">
        <v>4295</v>
      </c>
      <c r="AJ331" s="53" t="s">
        <v>4295</v>
      </c>
      <c r="AK331" s="12" t="str">
        <f>IF(Tabela1[[#This Row],[procx ticket]]="",Tabela1[[#This Row],[Data criação ticket]],Tabela1[[#This Row],[procx ticket]])</f>
        <v>2025-06-16</v>
      </c>
      <c r="AL331" s="12">
        <v>45772</v>
      </c>
      <c r="AM3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3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1" s="62" t="s">
        <v>4296</v>
      </c>
      <c r="AP331" s="62" t="s">
        <v>4297</v>
      </c>
      <c r="AQ3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14856056382968JORDANAPROJETO ESPECIALCADEIRALBM</v>
      </c>
      <c r="AR331" s="62" t="e">
        <v>#N/A</v>
      </c>
    </row>
    <row r="332" spans="1:44" ht="14.5" hidden="1">
      <c r="A332" s="1">
        <f t="shared" si="18"/>
        <v>1000</v>
      </c>
      <c r="B332" s="1">
        <v>1485</v>
      </c>
      <c r="C332" s="1" t="s">
        <v>4052</v>
      </c>
      <c r="D332" s="1" t="s">
        <v>185</v>
      </c>
      <c r="E332" s="1" t="s">
        <v>55</v>
      </c>
      <c r="F332" s="1" t="s">
        <v>4574</v>
      </c>
      <c r="G332" s="1" t="s">
        <v>4844</v>
      </c>
      <c r="H332" s="1">
        <v>17628</v>
      </c>
      <c r="I332" s="1" t="s">
        <v>4845</v>
      </c>
      <c r="M332" s="1">
        <v>605638</v>
      </c>
      <c r="P332" s="47">
        <v>1800</v>
      </c>
      <c r="R332" s="47">
        <f>IF(Tabela1[[#This Row],[VALOR A PAGAR]]&gt;1,Tabela1[[#This Row],[VALOR A PAGAR]],Tabela1[[#This Row],[VALOR RC]])</f>
        <v>1800</v>
      </c>
      <c r="S3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2" s="1">
        <v>4500961290</v>
      </c>
      <c r="U332" s="54" t="str">
        <f>F332 &amp; " " &amp; " " &amp; B332 &amp; " - " &amp; I332 &amp; " - " &amp; "N°" &amp; H332 &amp; " - " &amp; Tabela1[[#This Row],[Coluna1]]</f>
        <v xml:space="preserve">PROJETO ESPECIAL  1485 - DUANA - N°17628 - </v>
      </c>
      <c r="V332" s="85">
        <v>3069483</v>
      </c>
      <c r="W332" s="89" t="s">
        <v>4176</v>
      </c>
      <c r="X332" s="1" t="str">
        <f t="shared" si="17"/>
        <v>ABERTO</v>
      </c>
      <c r="Y332" s="48"/>
      <c r="Z332" s="51"/>
      <c r="AA332" s="1">
        <f>IF(Tabela1[[#This Row],[CHAMADO]]="ABERTO",Tabela1[[#This Row],[procx status]],"")</f>
        <v>0</v>
      </c>
      <c r="AC332" s="49">
        <v>45986</v>
      </c>
      <c r="AE332" s="1" t="s">
        <v>4177</v>
      </c>
      <c r="AF3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3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332" s="116"/>
      <c r="AJ332" s="117"/>
      <c r="AK332" s="116">
        <f>IF(Tabela1[[#This Row],[procx ticket]]="",Tabela1[[#This Row],[Data criação ticket]],Tabela1[[#This Row],[procx ticket]])</f>
        <v>0</v>
      </c>
      <c r="AL332" s="116"/>
      <c r="AM332" s="53">
        <v>45975</v>
      </c>
      <c r="AN3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2" s="62"/>
      <c r="AP332" s="62"/>
      <c r="AQ3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14856056381800JORDANAPROJETO ESPECIALCADEIRA GIRATORIADUANA</v>
      </c>
      <c r="AR332" s="62" t="e">
        <v>#N/A</v>
      </c>
    </row>
    <row r="333" spans="1:44" ht="17" hidden="1">
      <c r="A333" s="1">
        <f t="shared" si="18"/>
        <v>1000</v>
      </c>
      <c r="B333" s="1">
        <v>1485</v>
      </c>
      <c r="C333" s="1" t="s">
        <v>4052</v>
      </c>
      <c r="D333" s="1" t="s">
        <v>2001</v>
      </c>
      <c r="E333" s="1" t="s">
        <v>55</v>
      </c>
      <c r="F333" s="1" t="s">
        <v>4574</v>
      </c>
      <c r="G333" s="1" t="s">
        <v>4844</v>
      </c>
      <c r="H333" s="1">
        <v>11004</v>
      </c>
      <c r="I333" s="1" t="s">
        <v>5338</v>
      </c>
      <c r="M333" s="1">
        <v>605638</v>
      </c>
      <c r="N333" s="1">
        <v>10021727</v>
      </c>
      <c r="P333" s="47">
        <v>1650</v>
      </c>
      <c r="R333" s="47">
        <f>IF(Tabela1[[#This Row],[VALOR A PAGAR]]&gt;1,Tabela1[[#This Row],[VALOR A PAGAR]],Tabela1[[#This Row],[VALOR RC]])</f>
        <v>1650</v>
      </c>
      <c r="S3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3" s="1">
        <v>4500870706</v>
      </c>
      <c r="U333" s="54" t="str">
        <f>F333 &amp; " " &amp; " " &amp; B333 &amp; " - " &amp; I333 &amp; " - " &amp; "N°" &amp; H333 &amp; " - " &amp; Tabela1[[#This Row],[Coluna1]]</f>
        <v xml:space="preserve">PROJETO ESPECIAL  1485 - LBM - N°11004 - </v>
      </c>
      <c r="V333" s="85">
        <v>1995745</v>
      </c>
      <c r="W333" s="89" t="s">
        <v>5340</v>
      </c>
      <c r="X333" s="1" t="str">
        <f t="shared" si="17"/>
        <v>ABERTO</v>
      </c>
      <c r="Y333" s="48"/>
      <c r="Z333" s="51">
        <v>0</v>
      </c>
      <c r="AA333" s="1">
        <f>IF(Tabela1[[#This Row],[CHAMADO]]="ABERTO",Tabela1[[#This Row],[procx status]],"")</f>
        <v>0</v>
      </c>
      <c r="AC333" s="49">
        <v>45838</v>
      </c>
      <c r="AD333" s="90">
        <v>5105955961</v>
      </c>
      <c r="AE333" s="1" t="str">
        <f>IF(Tabela1[[#This Row],[Status Result1]]="Aguardando autorização pgto", "sim","")</f>
        <v/>
      </c>
      <c r="AF3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3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333" s="12">
        <v>45778</v>
      </c>
      <c r="AI333" s="1" t="s">
        <v>4497</v>
      </c>
      <c r="AJ333" s="53" t="s">
        <v>4497</v>
      </c>
      <c r="AK333" s="12" t="str">
        <f>IF(Tabela1[[#This Row],[procx ticket]]="",Tabela1[[#This Row],[Data criação ticket]],Tabela1[[#This Row],[procx ticket]])</f>
        <v>2025-06-18</v>
      </c>
      <c r="AM3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3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3" s="62"/>
      <c r="AP333" s="62"/>
      <c r="AQ3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14856056381650JORDANAPROJETO ESPECIALCADEIRA GIRATORIALBM</v>
      </c>
      <c r="AR333" s="62" t="e">
        <v>#N/A</v>
      </c>
    </row>
    <row r="334" spans="1:44" ht="14.5" hidden="1" customHeight="1">
      <c r="A334" s="1">
        <f t="shared" si="18"/>
        <v>2000</v>
      </c>
      <c r="B334" s="1" t="s">
        <v>4259</v>
      </c>
      <c r="D334" s="1" t="s">
        <v>290</v>
      </c>
      <c r="E334" s="1" t="s">
        <v>55</v>
      </c>
      <c r="F334" s="1" t="s">
        <v>4260</v>
      </c>
      <c r="G334" s="1" t="s">
        <v>4261</v>
      </c>
      <c r="H334" s="1">
        <v>16655</v>
      </c>
      <c r="I334" s="1" t="s">
        <v>4262</v>
      </c>
      <c r="L334" s="1">
        <v>35012</v>
      </c>
      <c r="M334" s="1">
        <v>605907</v>
      </c>
      <c r="N334" s="1">
        <v>10023047</v>
      </c>
      <c r="P334" s="47">
        <v>42750</v>
      </c>
      <c r="R334" s="47">
        <f>IF(Tabela1[[#This Row],[VALOR A PAGAR]]&gt;1,Tabela1[[#This Row],[VALOR A PAGAR]],Tabela1[[#This Row],[VALOR RC]])</f>
        <v>42750</v>
      </c>
      <c r="S3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4" s="1">
        <v>4500941438</v>
      </c>
      <c r="U334" s="54" t="str">
        <f>F334 &amp; " " &amp; " " &amp; B334 &amp; " - " &amp; I334 &amp; " - " &amp; "N°" &amp; H334 &amp; " - " &amp; Tabela1[[#This Row],[Coluna1]]</f>
        <v xml:space="preserve">ESPECIAL  MATRIZ (AUDITÓRIO) - ARTEPISO - N°16655 - BOLETO VENC 07/09/2025 </v>
      </c>
      <c r="V334" s="85">
        <v>2401361</v>
      </c>
      <c r="W334" s="64" t="s">
        <v>4263</v>
      </c>
      <c r="X334" s="1" t="str">
        <f t="shared" si="17"/>
        <v>ABERTO</v>
      </c>
      <c r="Y334" s="48"/>
      <c r="Z334" s="51"/>
      <c r="AA334" s="1">
        <f>IF(Tabela1[[#This Row],[CHAMADO]]="ABERTO",Tabela1[[#This Row],[procx status]],"")</f>
        <v>0</v>
      </c>
      <c r="AC334" s="49">
        <v>45908</v>
      </c>
      <c r="AD334" s="109">
        <v>5106006181</v>
      </c>
      <c r="AE334" s="1" t="str">
        <f>IF(Tabela1[[#This Row],[Status Result1]]="Aguardando autorização pgto", "sim","")</f>
        <v/>
      </c>
      <c r="AF3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3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334" s="116"/>
      <c r="AJ334" s="117"/>
      <c r="AK334" s="116">
        <f>IF(Tabela1[[#This Row],[procx ticket]]="",Tabela1[[#This Row],[Data criação ticket]],Tabela1[[#This Row],[procx ticket]])</f>
        <v>0</v>
      </c>
      <c r="AL334" s="116"/>
      <c r="AM334" s="53" t="e">
        <v>#N/A</v>
      </c>
      <c r="AN3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4" s="62" t="s">
        <v>4214</v>
      </c>
      <c r="AP334" s="62" t="s">
        <v>4264</v>
      </c>
      <c r="AQ3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(AUDITÓRIO)60590742750JORDANAESPECIALCARPETE BEAULIEU EM PLACAARTEPISO</v>
      </c>
      <c r="AR334" s="62" t="e">
        <v>#N/A</v>
      </c>
    </row>
    <row r="335" spans="1:44" ht="14.5" hidden="1">
      <c r="A335" s="1">
        <f t="shared" si="18"/>
        <v>2000</v>
      </c>
      <c r="B335" s="1" t="s">
        <v>4156</v>
      </c>
      <c r="D335" s="1" t="s">
        <v>4166</v>
      </c>
      <c r="E335" s="1" t="s">
        <v>30</v>
      </c>
      <c r="F335" s="1" t="s">
        <v>4157</v>
      </c>
      <c r="G335" s="1" t="s">
        <v>4016</v>
      </c>
      <c r="I335" s="1" t="s">
        <v>4577</v>
      </c>
      <c r="M335" s="55">
        <v>604946</v>
      </c>
      <c r="N335" s="1">
        <v>10020726</v>
      </c>
      <c r="P335" s="47">
        <v>63927.5</v>
      </c>
      <c r="R335" s="47">
        <f>IF(Tabela1[[#This Row],[VALOR A PAGAR]]&gt;1,Tabela1[[#This Row],[VALOR A PAGAR]],Tabela1[[#This Row],[VALOR RC]])</f>
        <v>63927.5</v>
      </c>
      <c r="S3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5" s="1">
        <v>4500840197</v>
      </c>
      <c r="U335" s="54" t="str">
        <f>F335 &amp; " " &amp; " " &amp; B335 &amp; " - " &amp; I335 &amp; " - " &amp; "N°" &amp; H335 &amp; " - " &amp; Tabela1[[#This Row],[Coluna1]]</f>
        <v xml:space="preserve">LAUDO DE RISCO CD  CD CE - CEARA COMERCIAL - N° - </v>
      </c>
      <c r="V335" s="85">
        <v>111111</v>
      </c>
      <c r="X335" s="1" t="str">
        <f t="shared" si="17"/>
        <v>ABERTO</v>
      </c>
      <c r="Y335" s="48" t="s">
        <v>75</v>
      </c>
      <c r="Z335" s="51" t="s">
        <v>75</v>
      </c>
      <c r="AA335" s="1" t="str">
        <f>IF(Tabela1[[#This Row],[CHAMADO]]="ABERTO",Tabela1[[#This Row],[procx status]],"")</f>
        <v/>
      </c>
      <c r="AC335" s="49">
        <v>45749</v>
      </c>
      <c r="AD335" s="55">
        <v>5105896585</v>
      </c>
      <c r="AE335" s="1" t="str">
        <f>IF(Tabela1[[#This Row],[Status Result1]]="Aguardando autorização pgto", "sim","")</f>
        <v/>
      </c>
      <c r="AF3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02/04/2025</v>
      </c>
      <c r="AG3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02/04/2025</v>
      </c>
      <c r="AH335" s="12">
        <v>45726</v>
      </c>
      <c r="AI335" s="1" t="s">
        <v>75</v>
      </c>
      <c r="AJ335" s="53" t="s">
        <v>75</v>
      </c>
      <c r="AK335" s="12" t="str">
        <f>IF(Tabela1[[#This Row],[procx ticket]]="",Tabela1[[#This Row],[Data criação ticket]],Tabela1[[#This Row],[procx ticket]])</f>
        <v/>
      </c>
      <c r="AL335" s="60">
        <v>45727</v>
      </c>
      <c r="AM3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5" s="62"/>
      <c r="AP335" s="62"/>
      <c r="AQ3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CE60494663927,5ANDRELAUDO DE RISCO CDCHAPA DE FERROCEARA COMERCIAL</v>
      </c>
      <c r="AR335" s="62" t="e">
        <v>#N/A</v>
      </c>
    </row>
    <row r="336" spans="1:44" ht="17" hidden="1">
      <c r="A336" s="1">
        <f t="shared" si="18"/>
        <v>1000</v>
      </c>
      <c r="B336" s="1">
        <v>52</v>
      </c>
      <c r="C336" s="1" t="str">
        <f>_xlfn.XLOOKUP(Tabela1[[#This Row],[FILIAL]],'CNPJ BASE jan25'!A:A,'CNPJ BASE jan25'!B:B)</f>
        <v>FOR54-DesMoreira2-CE</v>
      </c>
      <c r="D336" s="1" t="str">
        <f>_xlfn.XLOOKUP(Tabela1[[#This Row],[FILIAL]],'CNPJ BASE jan25'!A:A,'CNPJ BASE jan25'!C:C)</f>
        <v>06.626.253/0052-00</v>
      </c>
      <c r="E336" s="1" t="s">
        <v>76</v>
      </c>
      <c r="F336" s="1" t="s">
        <v>4846</v>
      </c>
      <c r="G336" s="1" t="s">
        <v>4847</v>
      </c>
      <c r="H336" s="1">
        <v>17578</v>
      </c>
      <c r="I336" s="1" t="s">
        <v>4845</v>
      </c>
      <c r="M336" s="1">
        <v>604743</v>
      </c>
      <c r="P336" s="47">
        <v>1500</v>
      </c>
      <c r="R336" s="47">
        <f>IF(Tabela1[[#This Row],[VALOR A PAGAR]]&gt;1,Tabela1[[#This Row],[VALOR A PAGAR]],Tabela1[[#This Row],[VALOR RC]])</f>
        <v>1500</v>
      </c>
      <c r="S3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6" s="1">
        <v>4500936894</v>
      </c>
      <c r="U336" s="54" t="str">
        <f>F336 &amp; " " &amp; " " &amp; B336 &amp; " - " &amp; I336 &amp; " - " &amp; "N°" &amp; H336 &amp; " - " &amp; Tabela1[[#This Row],[Coluna1]]</f>
        <v>SALA DE DESCANSO  52 - DUANA - N°17578 - VENC 17/10/2025</v>
      </c>
      <c r="V336" s="85">
        <v>2764500</v>
      </c>
      <c r="W336" s="64" t="s">
        <v>4848</v>
      </c>
      <c r="X336" s="1" t="str">
        <f t="shared" si="17"/>
        <v>ABERTO</v>
      </c>
      <c r="Y336" s="48"/>
      <c r="Z336" s="51"/>
      <c r="AA336" s="1">
        <f>IF(Tabela1[[#This Row],[CHAMADO]]="ABERTO",Tabela1[[#This Row],[procx status]],"")</f>
        <v>0</v>
      </c>
      <c r="AC336" s="49">
        <v>45947</v>
      </c>
      <c r="AD336" s="65">
        <v>5106038762</v>
      </c>
      <c r="AE336" s="1" t="str">
        <f>IF(Tabela1[[#This Row],[Status Result1]]="Aguardando autorização pgto", "sim","")</f>
        <v/>
      </c>
      <c r="AF3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17/10/2025</v>
      </c>
      <c r="AG3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17/10/2025</v>
      </c>
      <c r="AH336" s="116"/>
      <c r="AJ336" s="117"/>
      <c r="AK336" s="116">
        <f>IF(Tabela1[[#This Row],[procx ticket]]="",Tabela1[[#This Row],[Data criação ticket]],Tabela1[[#This Row],[procx ticket]])</f>
        <v>0</v>
      </c>
      <c r="AL336" s="116"/>
      <c r="AM336" s="53">
        <v>45940</v>
      </c>
      <c r="AN3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6" s="62"/>
      <c r="AP336" s="62" t="s">
        <v>4849</v>
      </c>
      <c r="AQ3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526047431500HENRIQUESALA DE DESCANSOCOLCHAODUANA</v>
      </c>
      <c r="AR336" s="62" t="e">
        <v>#N/A</v>
      </c>
    </row>
    <row r="337" spans="1:44" ht="14.5" hidden="1">
      <c r="A337" s="1">
        <f t="shared" si="18"/>
        <v>2000</v>
      </c>
      <c r="B337" s="1" t="s">
        <v>4189</v>
      </c>
      <c r="D337" s="1" t="s">
        <v>4190</v>
      </c>
      <c r="E337" s="1" t="s">
        <v>30</v>
      </c>
      <c r="F337" s="1" t="s">
        <v>4167</v>
      </c>
      <c r="G337" s="1" t="s">
        <v>4956</v>
      </c>
      <c r="H337" s="1">
        <v>306</v>
      </c>
      <c r="I337" s="1" t="s">
        <v>4957</v>
      </c>
      <c r="Q337" s="47">
        <v>5200</v>
      </c>
      <c r="R337" s="47">
        <f>IF(Tabela1[[#This Row],[VALOR A PAGAR]]&gt;1,Tabela1[[#This Row],[VALOR A PAGAR]],Tabela1[[#This Row],[VALOR RC]])</f>
        <v>5200</v>
      </c>
      <c r="S3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7" s="1">
        <v>4500992501</v>
      </c>
      <c r="U337" s="54" t="str">
        <f>F337 &amp; " " &amp; " " &amp; B337 &amp; " - " &amp; I337 &amp; " - " &amp; "N°" &amp; H337 &amp; " - " &amp; Tabela1[[#This Row],[Coluna1]]</f>
        <v xml:space="preserve">MISSOES HIGIENICAS  CD GO - EXCLUSIVE COLCHOES - N°306 - </v>
      </c>
      <c r="V337" s="85">
        <v>3027320</v>
      </c>
      <c r="W337" s="89" t="s">
        <v>4176</v>
      </c>
      <c r="X337" s="1" t="str">
        <f t="shared" si="17"/>
        <v>ABERTO</v>
      </c>
      <c r="Y337" s="48"/>
      <c r="Z337" s="51"/>
      <c r="AA337" s="1">
        <f>IF(Tabela1[[#This Row],[CHAMADO]]="ABERTO",Tabela1[[#This Row],[procx status]],"")</f>
        <v>0</v>
      </c>
      <c r="AC337" s="49">
        <v>45981</v>
      </c>
      <c r="AD337" s="55">
        <v>5106060098</v>
      </c>
      <c r="AE337" s="1" t="s">
        <v>4177</v>
      </c>
      <c r="AF3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3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337" s="116"/>
      <c r="AJ337" s="117"/>
      <c r="AK337" s="116">
        <f>IF(Tabela1[[#This Row],[procx ticket]]="",Tabela1[[#This Row],[Data criação ticket]],Tabela1[[#This Row],[procx ticket]])</f>
        <v>0</v>
      </c>
      <c r="AL337" s="116"/>
      <c r="AM337" s="53">
        <v>45971</v>
      </c>
      <c r="AN3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7" s="62"/>
      <c r="AP337" s="62"/>
      <c r="AQ3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GOANDREMISSOES HIGIENICASCOLCHONETEEXCLUSIVE COLCHOES</v>
      </c>
      <c r="AR337" s="62" t="e">
        <v>#N/A</v>
      </c>
    </row>
    <row r="338" spans="1:44" ht="14.5" hidden="1">
      <c r="A338" s="1">
        <f t="shared" si="18"/>
        <v>2000</v>
      </c>
      <c r="B338" s="1" t="s">
        <v>4542</v>
      </c>
      <c r="D338" s="1" t="s">
        <v>4838</v>
      </c>
      <c r="E338" s="1" t="s">
        <v>30</v>
      </c>
      <c r="F338" s="1" t="s">
        <v>4167</v>
      </c>
      <c r="G338" s="1" t="s">
        <v>4956</v>
      </c>
      <c r="H338" s="1">
        <v>307</v>
      </c>
      <c r="I338" s="1" t="s">
        <v>4957</v>
      </c>
      <c r="Q338" s="47">
        <v>8740</v>
      </c>
      <c r="R338" s="47">
        <f>IF(Tabela1[[#This Row],[VALOR A PAGAR]]&gt;1,Tabela1[[#This Row],[VALOR A PAGAR]],Tabela1[[#This Row],[VALOR RC]])</f>
        <v>8740</v>
      </c>
      <c r="S3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8" s="1">
        <v>4500992503</v>
      </c>
      <c r="U338" s="54" t="str">
        <f>F338 &amp; " " &amp; " " &amp; B338 &amp; " - " &amp; I338 &amp; " - " &amp; "N°" &amp; H338 &amp; " - " &amp; Tabela1[[#This Row],[Coluna1]]</f>
        <v xml:space="preserve">MISSOES HIGIENICAS  CD PA - EXCLUSIVE COLCHOES - N°307 - </v>
      </c>
      <c r="V338" s="85">
        <v>3027328</v>
      </c>
      <c r="W338" s="89" t="s">
        <v>4176</v>
      </c>
      <c r="X338" s="1" t="str">
        <f t="shared" si="17"/>
        <v>ABERTO</v>
      </c>
      <c r="Y338" s="48"/>
      <c r="Z338" s="51"/>
      <c r="AA338" s="1">
        <f>IF(Tabela1[[#This Row],[CHAMADO]]="ABERTO",Tabela1[[#This Row],[procx status]],"")</f>
        <v>0</v>
      </c>
      <c r="AC338" s="49">
        <v>45981</v>
      </c>
      <c r="AD338" s="55">
        <v>5106060100</v>
      </c>
      <c r="AE338" s="1" t="s">
        <v>4177</v>
      </c>
      <c r="AF3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3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338" s="116"/>
      <c r="AJ338" s="117"/>
      <c r="AK338" s="116">
        <f>IF(Tabela1[[#This Row],[procx ticket]]="",Tabela1[[#This Row],[Data criação ticket]],Tabela1[[#This Row],[procx ticket]])</f>
        <v>0</v>
      </c>
      <c r="AL338" s="116"/>
      <c r="AM338" s="53">
        <v>45971</v>
      </c>
      <c r="AN3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38" s="62"/>
      <c r="AP338" s="62"/>
      <c r="AQ3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PAANDREMISSOES HIGIENICASCOLCHONETEEXCLUSIVE COLCHOES</v>
      </c>
      <c r="AR338" s="62" t="e">
        <v>#N/A</v>
      </c>
    </row>
    <row r="339" spans="1:44" ht="14.5" hidden="1">
      <c r="A339" s="1">
        <f t="shared" si="18"/>
        <v>1000</v>
      </c>
      <c r="B339" s="1">
        <v>447</v>
      </c>
      <c r="F339" s="1" t="s">
        <v>23</v>
      </c>
      <c r="G339" s="1" t="s">
        <v>5458</v>
      </c>
      <c r="I339" s="1" t="s">
        <v>5459</v>
      </c>
      <c r="R339" s="47">
        <f>IF(Tabela1[[#This Row],[VALOR A PAGAR]]&gt;1,Tabela1[[#This Row],[VALOR A PAGAR]],Tabela1[[#This Row],[VALOR RC]])</f>
        <v>0</v>
      </c>
      <c r="S3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39" s="1">
        <v>4501004445</v>
      </c>
      <c r="U339" s="54" t="str">
        <f>F339 &amp; " " &amp; " " &amp; B339 &amp; " - " &amp; I339 &amp; " - " &amp; "N°" &amp; H339 &amp; " - " &amp; Tabela1[[#This Row],[Coluna1]]</f>
        <v xml:space="preserve">LOJAS NOVAS  447 - METALFARMA - N° - </v>
      </c>
      <c r="X339" s="1" t="str">
        <f t="shared" si="17"/>
        <v>PENDENTE</v>
      </c>
      <c r="Y339" s="48"/>
      <c r="Z339" s="51"/>
      <c r="AA339" s="1" t="str">
        <f>IF(Tabela1[[#This Row],[CHAMADO]]="ABERTO",Tabela1[[#This Row],[procx status]],"")</f>
        <v/>
      </c>
      <c r="AE339" s="1" t="str">
        <f>IF(Tabela1[[#This Row],[Status Result1]]="Aguardando autorização pgto", "sim","")</f>
        <v/>
      </c>
      <c r="AF3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39" s="116"/>
      <c r="AJ339" s="117"/>
      <c r="AK339" s="116">
        <f>IF(Tabela1[[#This Row],[procx ticket]]="",Tabela1[[#This Row],[Data criação ticket]],Tabela1[[#This Row],[procx ticket]])</f>
        <v>0</v>
      </c>
      <c r="AL339" s="116"/>
      <c r="AM3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39" s="62"/>
      <c r="AP339" s="62"/>
      <c r="AQ3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447LOJAS NOVASCOLETOR DE MEDICAMENTOS [LINHA BRANCA]METALFARMA</v>
      </c>
      <c r="AR339" s="62" t="e">
        <v>#N/A</v>
      </c>
    </row>
    <row r="340" spans="1:44" ht="14.5" hidden="1" customHeight="1">
      <c r="A340" s="1">
        <f t="shared" si="18"/>
        <v>1000</v>
      </c>
      <c r="B340" s="1">
        <v>585</v>
      </c>
      <c r="F340" s="1" t="s">
        <v>23</v>
      </c>
      <c r="G340" s="1" t="s">
        <v>5458</v>
      </c>
      <c r="I340" s="1" t="s">
        <v>5459</v>
      </c>
      <c r="R340" s="47">
        <f>IF(Tabela1[[#This Row],[VALOR A PAGAR]]&gt;1,Tabela1[[#This Row],[VALOR A PAGAR]],Tabela1[[#This Row],[VALOR RC]])</f>
        <v>0</v>
      </c>
      <c r="S3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0" s="1">
        <v>4501004453</v>
      </c>
      <c r="U340" s="54" t="str">
        <f>F340 &amp; " " &amp; " " &amp; B340 &amp; " - " &amp; I340 &amp; " - " &amp; "N°" &amp; H340 &amp; " - " &amp; Tabela1[[#This Row],[Coluna1]]</f>
        <v xml:space="preserve">LOJAS NOVAS  585 - METALFARMA - N° - </v>
      </c>
      <c r="X340" s="1" t="str">
        <f t="shared" si="17"/>
        <v>PENDENTE</v>
      </c>
      <c r="Y340" s="48"/>
      <c r="Z340" s="51"/>
      <c r="AA340" s="1" t="str">
        <f>IF(Tabela1[[#This Row],[CHAMADO]]="ABERTO",Tabela1[[#This Row],[procx status]],"")</f>
        <v/>
      </c>
      <c r="AE340" s="1" t="str">
        <f>IF(Tabela1[[#This Row],[Status Result1]]="Aguardando autorização pgto", "sim","")</f>
        <v/>
      </c>
      <c r="AF3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40" s="116"/>
      <c r="AJ340" s="117"/>
      <c r="AK340" s="116">
        <f>IF(Tabela1[[#This Row],[procx ticket]]="",Tabela1[[#This Row],[Data criação ticket]],Tabela1[[#This Row],[procx ticket]])</f>
        <v>0</v>
      </c>
      <c r="AL340" s="116"/>
      <c r="AM3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40" s="62"/>
      <c r="AP340" s="62"/>
      <c r="AQ3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585LOJAS NOVASCOLETOR DE MEDICAMENTOS [LINHA BRANCA]METALFARMA</v>
      </c>
      <c r="AR340" s="62" t="e">
        <v>#N/A</v>
      </c>
    </row>
    <row r="341" spans="1:44" ht="14.5" hidden="1" customHeight="1">
      <c r="A341" s="1">
        <f t="shared" si="18"/>
        <v>1000</v>
      </c>
      <c r="B341" s="1">
        <v>1334</v>
      </c>
      <c r="C341" s="1" t="s">
        <v>4090</v>
      </c>
      <c r="D341" s="1" t="s">
        <v>2813</v>
      </c>
      <c r="E341" s="1" t="s">
        <v>76</v>
      </c>
      <c r="F341" s="1" t="s">
        <v>23</v>
      </c>
      <c r="G341" s="1" t="s">
        <v>5458</v>
      </c>
      <c r="I341" s="1" t="s">
        <v>5459</v>
      </c>
      <c r="R341" s="47">
        <f>IF(Tabela1[[#This Row],[VALOR A PAGAR]]&gt;1,Tabela1[[#This Row],[VALOR A PAGAR]],Tabela1[[#This Row],[VALOR RC]])</f>
        <v>0</v>
      </c>
      <c r="S3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1" s="1">
        <v>4500993965</v>
      </c>
      <c r="U341" s="54" t="str">
        <f>F341 &amp; " " &amp; " " &amp; B341 &amp; " - " &amp; I341 &amp; " - " &amp; "N°" &amp; H341 &amp; " - " &amp; Tabela1[[#This Row],[Coluna1]]</f>
        <v xml:space="preserve">LOJAS NOVAS  1334 - METALFARMA - N° - </v>
      </c>
      <c r="X341" s="1" t="str">
        <f t="shared" si="17"/>
        <v>PENDENTE</v>
      </c>
      <c r="Y341" s="48"/>
      <c r="Z341" s="51"/>
      <c r="AA341" s="1" t="str">
        <f>IF(Tabela1[[#This Row],[CHAMADO]]="ABERTO",Tabela1[[#This Row],[procx status]],"")</f>
        <v/>
      </c>
      <c r="AE341" s="1" t="str">
        <f>IF(Tabela1[[#This Row],[Status Result1]]="Aguardando autorização pgto", "sim","")</f>
        <v/>
      </c>
      <c r="AF3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41" s="116"/>
      <c r="AJ341" s="117"/>
      <c r="AK341" s="116">
        <f>IF(Tabela1[[#This Row],[procx ticket]]="",Tabela1[[#This Row],[Data criação ticket]],Tabela1[[#This Row],[procx ticket]])</f>
        <v>0</v>
      </c>
      <c r="AL341" s="116"/>
      <c r="AM3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41" s="62"/>
      <c r="AP341" s="62"/>
      <c r="AQ3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1334HENRIQUELOJAS NOVASCOLETOR DE MEDICAMENTOS [LINHA BRANCA]METALFARMA</v>
      </c>
      <c r="AR341" s="62" t="e">
        <v>#N/A</v>
      </c>
    </row>
    <row r="342" spans="1:44" ht="14.5" hidden="1">
      <c r="A342" s="1">
        <f t="shared" si="18"/>
        <v>1000</v>
      </c>
      <c r="B342" s="1">
        <v>33</v>
      </c>
      <c r="F342" s="1" t="s">
        <v>23</v>
      </c>
      <c r="G342" s="1" t="s">
        <v>5458</v>
      </c>
      <c r="H342" s="1">
        <v>62974</v>
      </c>
      <c r="I342" s="1" t="s">
        <v>5459</v>
      </c>
      <c r="R342" s="47">
        <f>IF(Tabela1[[#This Row],[VALOR A PAGAR]]&gt;1,Tabela1[[#This Row],[VALOR A PAGAR]],Tabela1[[#This Row],[VALOR RC]])</f>
        <v>0</v>
      </c>
      <c r="S3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2" s="1">
        <v>4501004457</v>
      </c>
      <c r="U342" s="54" t="str">
        <f>F342 &amp; " " &amp; " " &amp; B342 &amp; " - " &amp; I342 &amp; " - " &amp; "N°" &amp; H342 &amp; " - " &amp; Tabela1[[#This Row],[Coluna1]]</f>
        <v xml:space="preserve">LOJAS NOVAS  33 - METALFARMA - N°62974 - </v>
      </c>
      <c r="V342" s="85">
        <v>3329483</v>
      </c>
      <c r="W342" s="89" t="s">
        <v>4176</v>
      </c>
      <c r="X342" s="1" t="str">
        <f t="shared" si="17"/>
        <v>ABERTO</v>
      </c>
      <c r="Y342" s="48"/>
      <c r="Z342" s="51"/>
      <c r="AA342" s="1">
        <f>IF(Tabela1[[#This Row],[CHAMADO]]="ABERTO",Tabela1[[#This Row],[procx status]],"")</f>
        <v>0</v>
      </c>
      <c r="AC342" s="49">
        <v>46014</v>
      </c>
      <c r="AD342" s="55">
        <v>5106083280</v>
      </c>
      <c r="AE342" s="1" t="s">
        <v>4177</v>
      </c>
      <c r="AF3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3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342" s="116"/>
      <c r="AJ342" s="117"/>
      <c r="AK342" s="116">
        <f>IF(Tabela1[[#This Row],[procx ticket]]="",Tabela1[[#This Row],[Data criação ticket]],Tabela1[[#This Row],[procx ticket]])</f>
        <v>0</v>
      </c>
      <c r="AL342" s="116"/>
      <c r="AM342" s="53">
        <v>46006</v>
      </c>
      <c r="AN3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2" s="62"/>
      <c r="AP342" s="62"/>
      <c r="AQ3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33LOJAS NOVASCOLETOR DE MEDICAMENTOS [LINHA BRANCA]METALFARMA</v>
      </c>
      <c r="AR342" s="62" t="e">
        <v>#N/A</v>
      </c>
    </row>
    <row r="343" spans="1:44" ht="14.5" hidden="1" customHeight="1">
      <c r="A343" s="1">
        <f t="shared" si="18"/>
        <v>1000</v>
      </c>
      <c r="B343" s="1">
        <v>1513</v>
      </c>
      <c r="C343" s="1" t="s">
        <v>4096</v>
      </c>
      <c r="D343" s="1" t="s">
        <v>397</v>
      </c>
      <c r="E343" s="1" t="s">
        <v>76</v>
      </c>
      <c r="F343" s="1" t="s">
        <v>23</v>
      </c>
      <c r="G343" s="1" t="s">
        <v>5458</v>
      </c>
      <c r="H343" s="1">
        <v>62973</v>
      </c>
      <c r="I343" s="1" t="s">
        <v>5459</v>
      </c>
      <c r="M343" s="1">
        <v>605789</v>
      </c>
      <c r="P343" s="47">
        <v>914.77</v>
      </c>
      <c r="R343" s="47">
        <f>IF(Tabela1[[#This Row],[VALOR A PAGAR]]&gt;1,Tabela1[[#This Row],[VALOR A PAGAR]],Tabela1[[#This Row],[VALOR RC]])</f>
        <v>914.77</v>
      </c>
      <c r="S3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3" s="1">
        <v>4500993960</v>
      </c>
      <c r="U343" s="54" t="str">
        <f>F343 &amp; " " &amp; " " &amp; B343 &amp; " - " &amp; I343 &amp; " - " &amp; "N°" &amp; H343 &amp; " - " &amp; Tabela1[[#This Row],[Coluna1]]</f>
        <v>LOJAS NOVAS  1513 - METALFARMA - N°62973 - VENC 29/01/2026</v>
      </c>
      <c r="V343" s="85">
        <v>3329490</v>
      </c>
      <c r="W343" s="89" t="s">
        <v>4176</v>
      </c>
      <c r="X343" s="1" t="str">
        <f t="shared" si="17"/>
        <v>ABERTO</v>
      </c>
      <c r="Y343" s="48"/>
      <c r="Z343" s="51"/>
      <c r="AA343" s="1">
        <f>IF(Tabela1[[#This Row],[CHAMADO]]="ABERTO",Tabela1[[#This Row],[procx status]],"")</f>
        <v>0</v>
      </c>
      <c r="AC343" s="49">
        <v>46051</v>
      </c>
      <c r="AD343" s="55">
        <v>5106084549</v>
      </c>
      <c r="AE343" s="1" t="s">
        <v>4177</v>
      </c>
      <c r="AF3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29/01/2026</v>
      </c>
      <c r="AG3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29/01/2026</v>
      </c>
      <c r="AH343" s="116"/>
      <c r="AJ343" s="117"/>
      <c r="AK343" s="116">
        <f>IF(Tabela1[[#This Row],[procx ticket]]="",Tabela1[[#This Row],[Data criação ticket]],Tabela1[[#This Row],[procx ticket]])</f>
        <v>0</v>
      </c>
      <c r="AL343" s="116"/>
      <c r="AM343" s="53">
        <v>46006</v>
      </c>
      <c r="AN3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3" s="62"/>
      <c r="AP343" s="62" t="s">
        <v>5960</v>
      </c>
      <c r="AQ3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1513605789914,77HENRIQUELOJAS NOVASCOLETOR DE MEDICAMENTOS [LINHA BRANCA]METALFARMA</v>
      </c>
      <c r="AR343" s="62" t="e">
        <v>#N/A</v>
      </c>
    </row>
    <row r="344" spans="1:44" ht="14.5" hidden="1">
      <c r="A344" s="1">
        <f t="shared" si="18"/>
        <v>1000</v>
      </c>
      <c r="B344" s="1">
        <v>1497</v>
      </c>
      <c r="C344" s="1" t="s">
        <v>4062</v>
      </c>
      <c r="D344" s="1" t="s">
        <v>185</v>
      </c>
      <c r="E344" s="1" t="s">
        <v>76</v>
      </c>
      <c r="F344" s="1" t="s">
        <v>23</v>
      </c>
      <c r="G344" s="1" t="s">
        <v>5458</v>
      </c>
      <c r="H344" s="1">
        <v>60607</v>
      </c>
      <c r="I344" s="1" t="s">
        <v>5459</v>
      </c>
      <c r="M344" s="1">
        <v>605480</v>
      </c>
      <c r="P344" s="47">
        <v>816.35</v>
      </c>
      <c r="R344" s="47">
        <f>IF(Tabela1[[#This Row],[VALOR A PAGAR]]&gt;1,Tabela1[[#This Row],[VALOR A PAGAR]],Tabela1[[#This Row],[VALOR RC]])</f>
        <v>816.35</v>
      </c>
      <c r="S3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4" s="1">
        <v>4500948977</v>
      </c>
      <c r="U344" s="54" t="str">
        <f>F344 &amp; " " &amp; " " &amp; B344 &amp; " - " &amp; I344 &amp; " - " &amp; "N°" &amp; H344 &amp; " - " &amp; Tabela1[[#This Row],[Coluna1]]</f>
        <v>LOJAS NOVAS  1497 - METALFARMA - N°60607 - VENC 01/11/2025</v>
      </c>
      <c r="V344" s="85">
        <v>3295384</v>
      </c>
      <c r="W344" s="64" t="s">
        <v>4176</v>
      </c>
      <c r="X344" s="1" t="str">
        <f t="shared" si="17"/>
        <v>ABERTO</v>
      </c>
      <c r="Y344" s="48"/>
      <c r="Z344" s="51"/>
      <c r="AA344" s="1">
        <f>IF(Tabela1[[#This Row],[CHAMADO]]="ABERTO",Tabela1[[#This Row],[procx status]],"")</f>
        <v>0</v>
      </c>
      <c r="AC344" s="49">
        <v>46013</v>
      </c>
      <c r="AD344" s="55">
        <v>5106082370</v>
      </c>
      <c r="AE344" s="1" t="s">
        <v>4177</v>
      </c>
      <c r="AF3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44" s="116"/>
      <c r="AJ344" s="117"/>
      <c r="AK344" s="116">
        <f>IF(Tabela1[[#This Row],[procx ticket]]="",Tabela1[[#This Row],[Data criação ticket]],Tabela1[[#This Row],[procx ticket]])</f>
        <v>0</v>
      </c>
      <c r="AL344" s="116"/>
      <c r="AM344" s="53">
        <v>46001</v>
      </c>
      <c r="AN3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4" s="62"/>
      <c r="AP344" s="62" t="s">
        <v>5060</v>
      </c>
      <c r="AQ3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1497605480816,35HENRIQUELOJAS NOVASCOLETOR DE MEDICAMENTOS [LINHA BRANCA]METALFARMA</v>
      </c>
      <c r="AR344" s="62" t="e">
        <v>#N/A</v>
      </c>
    </row>
    <row r="345" spans="1:44" ht="14.5" hidden="1">
      <c r="A345" s="1">
        <f t="shared" si="18"/>
        <v>1000</v>
      </c>
      <c r="B345" s="1">
        <v>1512</v>
      </c>
      <c r="C345" s="1" t="s">
        <v>4078</v>
      </c>
      <c r="D345" s="1" t="s">
        <v>5474</v>
      </c>
      <c r="E345" s="1" t="s">
        <v>30</v>
      </c>
      <c r="F345" s="1" t="s">
        <v>23</v>
      </c>
      <c r="G345" s="1" t="s">
        <v>5458</v>
      </c>
      <c r="H345" s="1">
        <v>62796</v>
      </c>
      <c r="I345" s="1" t="s">
        <v>5459</v>
      </c>
      <c r="M345" s="1">
        <v>605746</v>
      </c>
      <c r="Q345" s="47">
        <v>964.56</v>
      </c>
      <c r="R345" s="47">
        <f>IF(Tabela1[[#This Row],[VALOR A PAGAR]]&gt;1,Tabela1[[#This Row],[VALOR A PAGAR]],Tabela1[[#This Row],[VALOR RC]])</f>
        <v>964.56</v>
      </c>
      <c r="S3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5" s="1">
        <v>4500987959</v>
      </c>
      <c r="U345" s="54" t="str">
        <f>F345 &amp; " " &amp; " " &amp; B345 &amp; " - " &amp; I345 &amp; " - " &amp; "N°" &amp; H345 &amp; " - " &amp; Tabela1[[#This Row],[Coluna1]]</f>
        <v>LOJAS NOVAS  1512 - METALFARMA - N°62796 - VENC 19/01/2026</v>
      </c>
      <c r="V345" s="85">
        <v>3284992</v>
      </c>
      <c r="W345" s="89" t="s">
        <v>4176</v>
      </c>
      <c r="X345" s="1" t="str">
        <f t="shared" si="17"/>
        <v>ABERTO</v>
      </c>
      <c r="Y345" s="48"/>
      <c r="Z345" s="51"/>
      <c r="AA345" s="1">
        <f>IF(Tabela1[[#This Row],[CHAMADO]]="ABERTO",Tabela1[[#This Row],[procx status]],"")</f>
        <v>0</v>
      </c>
      <c r="AC345" s="49">
        <v>46041</v>
      </c>
      <c r="AD345" s="55">
        <v>5106082340</v>
      </c>
      <c r="AE345" s="1" t="s">
        <v>4177</v>
      </c>
      <c r="AF3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19/01/2026</v>
      </c>
      <c r="AG3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19/01/2026</v>
      </c>
      <c r="AH345" s="116"/>
      <c r="AJ345" s="117"/>
      <c r="AK345" s="116">
        <f>IF(Tabela1[[#This Row],[procx ticket]]="",Tabela1[[#This Row],[Data criação ticket]],Tabela1[[#This Row],[procx ticket]])</f>
        <v>0</v>
      </c>
      <c r="AL345" s="116"/>
      <c r="AM345" s="53">
        <v>46000</v>
      </c>
      <c r="AN3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5" s="62"/>
      <c r="AP345" s="62" t="s">
        <v>5974</v>
      </c>
      <c r="AQ3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NOVASCOLETOR DE MEDICAMENTOS [LINHA BRANCA]METALFARMA</v>
      </c>
      <c r="AR345" s="62" t="e">
        <v>#N/A</v>
      </c>
    </row>
    <row r="346" spans="1:44" ht="14.5" hidden="1">
      <c r="A346" s="1">
        <f t="shared" si="18"/>
        <v>1000</v>
      </c>
      <c r="B346" s="1">
        <v>1476</v>
      </c>
      <c r="C346" s="1" t="s">
        <v>243</v>
      </c>
      <c r="D346" s="1" t="s">
        <v>244</v>
      </c>
      <c r="E346" s="1" t="s">
        <v>76</v>
      </c>
      <c r="F346" s="1" t="s">
        <v>23</v>
      </c>
      <c r="G346" s="1" t="s">
        <v>5458</v>
      </c>
      <c r="H346" s="1">
        <v>62794</v>
      </c>
      <c r="I346" s="1" t="s">
        <v>5459</v>
      </c>
      <c r="M346" s="1">
        <v>603852</v>
      </c>
      <c r="P346" s="47">
        <v>744.92</v>
      </c>
      <c r="R346" s="47">
        <f>IF(Tabela1[[#This Row],[VALOR A PAGAR]]&gt;1,Tabela1[[#This Row],[VALOR A PAGAR]],Tabela1[[#This Row],[VALOR RC]])</f>
        <v>744.92</v>
      </c>
      <c r="S3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6" s="1">
        <v>4500987964</v>
      </c>
      <c r="U346" s="54" t="str">
        <f>F346 &amp; " " &amp; " " &amp; B346 &amp; " - " &amp; I346 &amp; " - " &amp; "N°" &amp; H346 &amp; " - " &amp; Tabela1[[#This Row],[Coluna1]]</f>
        <v xml:space="preserve">LOJAS NOVAS  1476 - METALFARMA - N°62794 - </v>
      </c>
      <c r="V346" s="85">
        <v>3284994</v>
      </c>
      <c r="W346" s="89" t="s">
        <v>4176</v>
      </c>
      <c r="X346" s="1" t="str">
        <f t="shared" si="17"/>
        <v>ABERTO</v>
      </c>
      <c r="Y346" s="48"/>
      <c r="Z346" s="51"/>
      <c r="AA346" s="1">
        <f>IF(Tabela1[[#This Row],[CHAMADO]]="ABERTO",Tabela1[[#This Row],[procx status]],"")</f>
        <v>0</v>
      </c>
      <c r="AC346" s="49">
        <v>46013</v>
      </c>
      <c r="AD346" s="55">
        <v>5106082336</v>
      </c>
      <c r="AE346" s="1" t="s">
        <v>4177</v>
      </c>
      <c r="AF3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46" s="116"/>
      <c r="AJ346" s="117"/>
      <c r="AK346" s="116">
        <f>IF(Tabela1[[#This Row],[procx ticket]]="",Tabela1[[#This Row],[Data criação ticket]],Tabela1[[#This Row],[procx ticket]])</f>
        <v>0</v>
      </c>
      <c r="AL346" s="116"/>
      <c r="AM346" s="53">
        <v>46000</v>
      </c>
      <c r="AN3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6" s="62"/>
      <c r="AP346" s="62"/>
      <c r="AQ3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1476603852744,92HENRIQUELOJAS NOVASCOLETOR DE MEDICAMENTOS [LINHA BRANCA]METALFARMA</v>
      </c>
      <c r="AR346" s="62" t="e">
        <v>#N/A</v>
      </c>
    </row>
    <row r="347" spans="1:44" ht="14.5" hidden="1">
      <c r="A347" s="1">
        <f t="shared" si="18"/>
        <v>1000</v>
      </c>
      <c r="B347" s="1">
        <v>1505</v>
      </c>
      <c r="C347" s="1" t="s">
        <v>4085</v>
      </c>
      <c r="D347" s="1" t="s">
        <v>4216</v>
      </c>
      <c r="E347" s="1" t="s">
        <v>30</v>
      </c>
      <c r="F347" s="1" t="s">
        <v>23</v>
      </c>
      <c r="G347" s="1" t="s">
        <v>5458</v>
      </c>
      <c r="H347" s="1">
        <v>62712</v>
      </c>
      <c r="I347" s="1" t="s">
        <v>5459</v>
      </c>
      <c r="M347" s="1">
        <v>605728</v>
      </c>
      <c r="Q347" s="47">
        <v>859.24</v>
      </c>
      <c r="R347" s="47">
        <f>IF(Tabela1[[#This Row],[VALOR A PAGAR]]&gt;1,Tabela1[[#This Row],[VALOR A PAGAR]],Tabela1[[#This Row],[VALOR RC]])</f>
        <v>859.24</v>
      </c>
      <c r="S3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7" s="1">
        <v>4500987967</v>
      </c>
      <c r="U347" s="54" t="str">
        <f>F347 &amp; " " &amp; " " &amp; B347 &amp; " - " &amp; I347 &amp; " - " &amp; "N°" &amp; H347 &amp; " - " &amp; Tabela1[[#This Row],[Coluna1]]</f>
        <v>LOJAS NOVAS  1505 - METALFARMA - N°62712 - VENC 16/01/2026</v>
      </c>
      <c r="V347" s="85">
        <v>3274644</v>
      </c>
      <c r="W347" s="89" t="s">
        <v>4176</v>
      </c>
      <c r="X347" s="1" t="str">
        <f t="shared" si="17"/>
        <v>ABERTO</v>
      </c>
      <c r="Y347" s="48"/>
      <c r="Z347" s="51"/>
      <c r="AA347" s="1">
        <f>IF(Tabela1[[#This Row],[CHAMADO]]="ABERTO",Tabela1[[#This Row],[procx status]],"")</f>
        <v>0</v>
      </c>
      <c r="AC347" s="49">
        <v>46038</v>
      </c>
      <c r="AD347" s="55">
        <v>5106082489</v>
      </c>
      <c r="AE347" s="1" t="s">
        <v>4177</v>
      </c>
      <c r="AF3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16/01/2026</v>
      </c>
      <c r="AG3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16/01/2026</v>
      </c>
      <c r="AH347" s="116"/>
      <c r="AJ347" s="117"/>
      <c r="AK347" s="116">
        <f>IF(Tabela1[[#This Row],[procx ticket]]="",Tabela1[[#This Row],[Data criação ticket]],Tabela1[[#This Row],[procx ticket]])</f>
        <v>0</v>
      </c>
      <c r="AL347" s="116"/>
      <c r="AM347" s="53">
        <v>45999</v>
      </c>
      <c r="AN3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7" s="62"/>
      <c r="AP347" s="62" t="s">
        <v>5959</v>
      </c>
      <c r="AQ3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NOVASCOLETOR DE MEDICAMENTOS [LINHA BRANCA]METALFARMA</v>
      </c>
      <c r="AR347" s="62" t="e">
        <v>#N/A</v>
      </c>
    </row>
    <row r="348" spans="1:44" ht="14.5" hidden="1">
      <c r="A348" s="1">
        <f t="shared" si="18"/>
        <v>1000</v>
      </c>
      <c r="B348" s="1">
        <v>1506</v>
      </c>
      <c r="C348" s="1" t="s">
        <v>4094</v>
      </c>
      <c r="D348" s="1" t="s">
        <v>4201</v>
      </c>
      <c r="E348" s="1" t="s">
        <v>30</v>
      </c>
      <c r="F348" s="1" t="s">
        <v>23</v>
      </c>
      <c r="G348" s="1" t="s">
        <v>5458</v>
      </c>
      <c r="H348" s="1">
        <v>62799</v>
      </c>
      <c r="I348" s="1" t="s">
        <v>5459</v>
      </c>
      <c r="P348" s="47">
        <v>859.24</v>
      </c>
      <c r="R348" s="47">
        <f>IF(Tabela1[[#This Row],[VALOR A PAGAR]]&gt;1,Tabela1[[#This Row],[VALOR A PAGAR]],Tabela1[[#This Row],[VALOR RC]])</f>
        <v>859.24</v>
      </c>
      <c r="S3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8" s="1">
        <v>4500987970</v>
      </c>
      <c r="U348" s="54" t="str">
        <f>F348 &amp; " " &amp; " " &amp; B348 &amp; " - " &amp; I348 &amp; " - " &amp; "N°" &amp; H348 &amp; " - " &amp; Tabela1[[#This Row],[Coluna1]]</f>
        <v>LOJAS NOVAS  1506 - METALFARMA - N°62799 - VENC 19/01/2026</v>
      </c>
      <c r="V348" s="85">
        <v>3284998</v>
      </c>
      <c r="W348" s="89" t="s">
        <v>4176</v>
      </c>
      <c r="X348" s="1" t="str">
        <f t="shared" si="17"/>
        <v>ABERTO</v>
      </c>
      <c r="Y348" s="48"/>
      <c r="Z348" s="51"/>
      <c r="AA348" s="1">
        <f>IF(Tabela1[[#This Row],[CHAMADO]]="ABERTO",Tabela1[[#This Row],[procx status]],"")</f>
        <v>0</v>
      </c>
      <c r="AC348" s="49">
        <v>46013</v>
      </c>
      <c r="AD348" s="55">
        <v>5106082319</v>
      </c>
      <c r="AE348" s="1" t="s">
        <v>4177</v>
      </c>
      <c r="AF3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48" s="116"/>
      <c r="AJ348" s="117"/>
      <c r="AK348" s="116">
        <f>IF(Tabela1[[#This Row],[procx ticket]]="",Tabela1[[#This Row],[Data criação ticket]],Tabela1[[#This Row],[procx ticket]])</f>
        <v>0</v>
      </c>
      <c r="AL348" s="116"/>
      <c r="AM348" s="53">
        <v>46000</v>
      </c>
      <c r="AN3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8" s="62"/>
      <c r="AP348" s="62" t="s">
        <v>5974</v>
      </c>
      <c r="AQ3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1506859,24ANDRELOJAS NOVASCOLETOR DE MEDICAMENTOS [LINHA BRANCA]METALFARMA</v>
      </c>
      <c r="AR348" s="62" t="e">
        <v>#N/A</v>
      </c>
    </row>
    <row r="349" spans="1:44" ht="14.5" hidden="1">
      <c r="A349" s="1">
        <f t="shared" si="18"/>
        <v>1000</v>
      </c>
      <c r="B349" s="1">
        <v>1502</v>
      </c>
      <c r="C349" s="1" t="s">
        <v>4080</v>
      </c>
      <c r="D349" s="1" t="s">
        <v>4165</v>
      </c>
      <c r="E349" s="1" t="s">
        <v>76</v>
      </c>
      <c r="F349" s="1" t="s">
        <v>23</v>
      </c>
      <c r="G349" s="1" t="s">
        <v>5458</v>
      </c>
      <c r="H349" s="1">
        <v>62793</v>
      </c>
      <c r="I349" s="1" t="s">
        <v>5459</v>
      </c>
      <c r="M349" s="1">
        <v>605470</v>
      </c>
      <c r="P349" s="47">
        <v>994.48</v>
      </c>
      <c r="R349" s="47">
        <f>IF(Tabela1[[#This Row],[VALOR A PAGAR]]&gt;1,Tabela1[[#This Row],[VALOR A PAGAR]],Tabela1[[#This Row],[VALOR RC]])</f>
        <v>994.48</v>
      </c>
      <c r="S3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49" s="1">
        <v>4500987971</v>
      </c>
      <c r="U349" s="54" t="str">
        <f>F349 &amp; " " &amp; " " &amp; B349 &amp; " - " &amp; I349 &amp; " - " &amp; "N°" &amp; H349 &amp; " - " &amp; Tabela1[[#This Row],[Coluna1]]</f>
        <v xml:space="preserve">LOJAS NOVAS  1502 - METALFARMA - N°62793 - </v>
      </c>
      <c r="V349" s="85">
        <v>3285003</v>
      </c>
      <c r="W349" s="89" t="s">
        <v>4176</v>
      </c>
      <c r="X349" s="1" t="str">
        <f t="shared" si="17"/>
        <v>ABERTO</v>
      </c>
      <c r="Y349" s="48"/>
      <c r="Z349" s="51"/>
      <c r="AA349" s="1">
        <f>IF(Tabela1[[#This Row],[CHAMADO]]="ABERTO",Tabela1[[#This Row],[procx status]],"")</f>
        <v>0</v>
      </c>
      <c r="AC349" s="49">
        <v>46013</v>
      </c>
      <c r="AD349" s="55">
        <v>5106082319</v>
      </c>
      <c r="AE349" s="1" t="s">
        <v>4177</v>
      </c>
      <c r="AF3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49" s="116"/>
      <c r="AJ349" s="117"/>
      <c r="AK349" s="116">
        <f>IF(Tabela1[[#This Row],[procx ticket]]="",Tabela1[[#This Row],[Data criação ticket]],Tabela1[[#This Row],[procx ticket]])</f>
        <v>0</v>
      </c>
      <c r="AL349" s="116"/>
      <c r="AM349" s="53">
        <v>46000</v>
      </c>
      <c r="AN3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49" s="62"/>
      <c r="AP349" s="62"/>
      <c r="AQ3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1502605470994,48HENRIQUELOJAS NOVASCOLETOR DE MEDICAMENTOS [LINHA BRANCA]METALFARMA</v>
      </c>
      <c r="AR349" s="62" t="e">
        <v>#N/A</v>
      </c>
    </row>
    <row r="350" spans="1:44" ht="14.5" hidden="1">
      <c r="A350" s="1">
        <f t="shared" si="18"/>
        <v>1000</v>
      </c>
      <c r="B350" s="1">
        <v>1504</v>
      </c>
      <c r="C350" s="1" t="s">
        <v>4087</v>
      </c>
      <c r="D350" s="1" t="s">
        <v>4185</v>
      </c>
      <c r="E350" s="1" t="s">
        <v>76</v>
      </c>
      <c r="F350" s="1" t="s">
        <v>23</v>
      </c>
      <c r="G350" s="1" t="s">
        <v>5458</v>
      </c>
      <c r="H350" s="1">
        <v>62792</v>
      </c>
      <c r="I350" s="1" t="s">
        <v>5459</v>
      </c>
      <c r="M350" s="1">
        <v>604037</v>
      </c>
      <c r="P350" s="47">
        <v>980.08</v>
      </c>
      <c r="R350" s="47">
        <f>IF(Tabela1[[#This Row],[VALOR A PAGAR]]&gt;1,Tabela1[[#This Row],[VALOR A PAGAR]],Tabela1[[#This Row],[VALOR RC]])</f>
        <v>980.08</v>
      </c>
      <c r="S3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0" s="1">
        <v>4500987973</v>
      </c>
      <c r="U350" s="54" t="str">
        <f>F350 &amp; " " &amp; " " &amp; B350 &amp; " - " &amp; I350 &amp; " - " &amp; "N°" &amp; H350 &amp; " - " &amp; Tabela1[[#This Row],[Coluna1]]</f>
        <v>LOJAS NOVAS  1504 - METALFARMA - N°62792 - VENC 19/01/2026</v>
      </c>
      <c r="V350" s="85">
        <v>3285015</v>
      </c>
      <c r="W350" s="89" t="s">
        <v>4176</v>
      </c>
      <c r="X350" s="1" t="str">
        <f t="shared" si="17"/>
        <v>ABERTO</v>
      </c>
      <c r="Y350" s="48"/>
      <c r="Z350" s="51"/>
      <c r="AA350" s="1">
        <f>IF(Tabela1[[#This Row],[CHAMADO]]="ABERTO",Tabela1[[#This Row],[procx status]],"")</f>
        <v>0</v>
      </c>
      <c r="AC350" s="49">
        <v>46041</v>
      </c>
      <c r="AE350" s="1" t="s">
        <v>4177</v>
      </c>
      <c r="AF3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19/01/2026</v>
      </c>
      <c r="AG3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19/01/2026</v>
      </c>
      <c r="AH350" s="116"/>
      <c r="AJ350" s="117"/>
      <c r="AK350" s="116">
        <f>IF(Tabela1[[#This Row],[procx ticket]]="",Tabela1[[#This Row],[Data criação ticket]],Tabela1[[#This Row],[procx ticket]])</f>
        <v>0</v>
      </c>
      <c r="AL350" s="116"/>
      <c r="AM350" s="53">
        <v>46000</v>
      </c>
      <c r="AN3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0" s="62"/>
      <c r="AP350" s="62" t="s">
        <v>5974</v>
      </c>
      <c r="AQ3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1504604037980,08HENRIQUELOJAS NOVASCOLETOR DE MEDICAMENTOS [LINHA BRANCA]METALFARMA</v>
      </c>
      <c r="AR350" s="62" t="e">
        <v>#N/A</v>
      </c>
    </row>
    <row r="351" spans="1:44" ht="14.5" hidden="1">
      <c r="A351" s="1">
        <f t="shared" si="18"/>
        <v>1000</v>
      </c>
      <c r="B351" s="1">
        <v>1437</v>
      </c>
      <c r="C351" s="1" t="s">
        <v>4091</v>
      </c>
      <c r="D351" s="1" t="s">
        <v>4229</v>
      </c>
      <c r="E351" s="1" t="s">
        <v>4025</v>
      </c>
      <c r="F351" s="1" t="s">
        <v>23</v>
      </c>
      <c r="G351" s="1" t="s">
        <v>5458</v>
      </c>
      <c r="H351" s="1">
        <v>62795</v>
      </c>
      <c r="I351" s="1" t="s">
        <v>5459</v>
      </c>
      <c r="M351" s="1">
        <v>605905</v>
      </c>
      <c r="P351" s="47">
        <v>717.38</v>
      </c>
      <c r="R351" s="47">
        <f>IF(Tabela1[[#This Row],[VALOR A PAGAR]]&gt;1,Tabela1[[#This Row],[VALOR A PAGAR]],Tabela1[[#This Row],[VALOR RC]])</f>
        <v>717.38</v>
      </c>
      <c r="S3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1" s="1">
        <v>4500987977</v>
      </c>
      <c r="U351" s="54" t="str">
        <f>F351 &amp; " " &amp; " " &amp; B351 &amp; " - " &amp; I351 &amp; " - " &amp; "N°" &amp; H351 &amp; " - " &amp; Tabela1[[#This Row],[Coluna1]]</f>
        <v>LOJAS NOVAS  1437 - METALFARMA - N°62795 - VENC 19/01/2026</v>
      </c>
      <c r="V351" s="85">
        <v>3285023</v>
      </c>
      <c r="W351" s="89" t="s">
        <v>4176</v>
      </c>
      <c r="X351" s="1" t="str">
        <f t="shared" si="17"/>
        <v>ABERTO</v>
      </c>
      <c r="Y351" s="48"/>
      <c r="Z351" s="51"/>
      <c r="AA351" s="1">
        <f>IF(Tabela1[[#This Row],[CHAMADO]]="ABERTO",Tabela1[[#This Row],[procx status]],"")</f>
        <v>0</v>
      </c>
      <c r="AC351" s="49">
        <v>46041</v>
      </c>
      <c r="AD351" s="55">
        <v>5106082303</v>
      </c>
      <c r="AE351" s="1" t="s">
        <v>4177</v>
      </c>
      <c r="AF3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19/01/2026</v>
      </c>
      <c r="AG3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19/01/2026</v>
      </c>
      <c r="AH351" s="116"/>
      <c r="AJ351" s="117"/>
      <c r="AK351" s="116">
        <f>IF(Tabela1[[#This Row],[procx ticket]]="",Tabela1[[#This Row],[Data criação ticket]],Tabela1[[#This Row],[procx ticket]])</f>
        <v>0</v>
      </c>
      <c r="AL351" s="116"/>
      <c r="AM351" s="53">
        <v>46000</v>
      </c>
      <c r="AN3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1" s="62"/>
      <c r="AP351" s="62" t="s">
        <v>5974</v>
      </c>
      <c r="AQ3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1437605905717,38ADRIANOLOJAS NOVASCOLETOR DE MEDICAMENTOS [LINHA BRANCA]METALFARMA</v>
      </c>
      <c r="AR351" s="62" t="e">
        <v>#N/A</v>
      </c>
    </row>
    <row r="352" spans="1:44" ht="14.5" hidden="1">
      <c r="A352" s="1">
        <f t="shared" si="18"/>
        <v>1000</v>
      </c>
      <c r="B352" s="1">
        <v>1499</v>
      </c>
      <c r="C352" s="1" t="s">
        <v>4065</v>
      </c>
      <c r="D352" s="1" t="s">
        <v>4217</v>
      </c>
      <c r="E352" s="1" t="s">
        <v>30</v>
      </c>
      <c r="F352" s="1" t="s">
        <v>23</v>
      </c>
      <c r="G352" s="1" t="s">
        <v>5458</v>
      </c>
      <c r="H352" s="1">
        <v>62806</v>
      </c>
      <c r="I352" s="1" t="s">
        <v>5459</v>
      </c>
      <c r="M352" s="1">
        <v>602910</v>
      </c>
      <c r="P352" s="47">
        <v>717.38</v>
      </c>
      <c r="R352" s="47">
        <f>IF(Tabela1[[#This Row],[VALOR A PAGAR]]&gt;1,Tabela1[[#This Row],[VALOR A PAGAR]],Tabela1[[#This Row],[VALOR RC]])</f>
        <v>717.38</v>
      </c>
      <c r="S3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2" s="1">
        <v>4500987982</v>
      </c>
      <c r="U352" s="54" t="str">
        <f>F352 &amp; " " &amp; " " &amp; B352 &amp; " - " &amp; I352 &amp; " - " &amp; "N°" &amp; H352 &amp; " - " &amp; Tabela1[[#This Row],[Coluna1]]</f>
        <v>LOJAS NOVAS  1499 - METALFARMA - N°62806 - VENC 19/01/2026</v>
      </c>
      <c r="V352" s="85">
        <v>3285027</v>
      </c>
      <c r="W352" s="89" t="s">
        <v>4176</v>
      </c>
      <c r="X352" s="1" t="str">
        <f t="shared" si="17"/>
        <v>ABERTO</v>
      </c>
      <c r="Y352" s="48"/>
      <c r="Z352" s="51"/>
      <c r="AA352" s="1">
        <f>IF(Tabela1[[#This Row],[CHAMADO]]="ABERTO",Tabela1[[#This Row],[procx status]],"")</f>
        <v>0</v>
      </c>
      <c r="AC352" s="49">
        <v>46041</v>
      </c>
      <c r="AE352" s="1" t="s">
        <v>4177</v>
      </c>
      <c r="AF3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19/01/2026</v>
      </c>
      <c r="AG3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19/01/2026</v>
      </c>
      <c r="AH352" s="116"/>
      <c r="AJ352" s="117"/>
      <c r="AK352" s="116">
        <f>IF(Tabela1[[#This Row],[procx ticket]]="",Tabela1[[#This Row],[Data criação ticket]],Tabela1[[#This Row],[procx ticket]])</f>
        <v>0</v>
      </c>
      <c r="AL352" s="116"/>
      <c r="AM352" s="53">
        <v>46000</v>
      </c>
      <c r="AN3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2" s="62"/>
      <c r="AP352" s="62" t="s">
        <v>5974</v>
      </c>
      <c r="AQ3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1499602910717,38ANDRELOJAS NOVASCOLETOR DE MEDICAMENTOS [LINHA BRANCA]METALFARMA</v>
      </c>
      <c r="AR352" s="62" t="e">
        <v>#N/A</v>
      </c>
    </row>
    <row r="353" spans="1:44" ht="14.5" hidden="1">
      <c r="A353" s="1">
        <f t="shared" si="18"/>
        <v>1000</v>
      </c>
      <c r="B353" s="1">
        <v>1516</v>
      </c>
      <c r="C353" s="1" t="s">
        <v>4164</v>
      </c>
      <c r="D353" s="1" t="s">
        <v>1224</v>
      </c>
      <c r="E353" s="1" t="s">
        <v>4025</v>
      </c>
      <c r="F353" s="1" t="s">
        <v>23</v>
      </c>
      <c r="G353" s="1" t="s">
        <v>5458</v>
      </c>
      <c r="H353" s="1">
        <v>62878</v>
      </c>
      <c r="I353" s="1" t="s">
        <v>5459</v>
      </c>
      <c r="M353" s="1">
        <v>605906</v>
      </c>
      <c r="P353">
        <v>475.62</v>
      </c>
      <c r="R353" s="47">
        <f>IF(Tabela1[[#This Row],[VALOR A PAGAR]]&gt;1,Tabela1[[#This Row],[VALOR A PAGAR]],Tabela1[[#This Row],[VALOR RC]])</f>
        <v>475.62</v>
      </c>
      <c r="S3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3" s="1">
        <v>4501012564</v>
      </c>
      <c r="U353" s="54" t="str">
        <f>F353 &amp; " " &amp; " " &amp; B353 &amp; " - " &amp; I353 &amp; " - " &amp; "N°" &amp; H353 &amp; " - " &amp; Tabela1[[#This Row],[Coluna1]]</f>
        <v>LOJAS NOVAS  1516 - METALFARMA - N°62878 - VENC 24/01/2026</v>
      </c>
      <c r="V353" s="85">
        <v>3295401</v>
      </c>
      <c r="W353" s="89" t="s">
        <v>4176</v>
      </c>
      <c r="X353" s="1" t="str">
        <f t="shared" si="17"/>
        <v>ABERTO</v>
      </c>
      <c r="Y353" s="48"/>
      <c r="Z353" s="51"/>
      <c r="AA353" s="1">
        <f>IF(Tabela1[[#This Row],[CHAMADO]]="ABERTO",Tabela1[[#This Row],[procx status]],"")</f>
        <v>0</v>
      </c>
      <c r="AC353" s="49">
        <v>46016</v>
      </c>
      <c r="AD353" s="55">
        <v>5106083617</v>
      </c>
      <c r="AE353" s="1" t="s">
        <v>4177</v>
      </c>
      <c r="AF3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53" s="116"/>
      <c r="AJ353" s="117"/>
      <c r="AK353" s="116">
        <f>IF(Tabela1[[#This Row],[procx ticket]]="",Tabela1[[#This Row],[Data criação ticket]],Tabela1[[#This Row],[procx ticket]])</f>
        <v>0</v>
      </c>
      <c r="AL353" s="116"/>
      <c r="AM353" s="53">
        <v>46001</v>
      </c>
      <c r="AN3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3" s="62" t="s">
        <v>6008</v>
      </c>
      <c r="AP353" s="62" t="s">
        <v>5980</v>
      </c>
      <c r="AQ3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1516605906475,62ADRIANOLOJAS NOVASCOLETOR DE MEDICAMENTOS [LINHA BRANCA]METALFARMA</v>
      </c>
      <c r="AR353" s="62" t="e">
        <v>#N/A</v>
      </c>
    </row>
    <row r="354" spans="1:44" ht="14.5" hidden="1">
      <c r="A354" s="1">
        <f t="shared" si="18"/>
        <v>1000</v>
      </c>
      <c r="B354" s="1">
        <v>585</v>
      </c>
      <c r="C354" s="1" t="s">
        <v>4093</v>
      </c>
      <c r="D354" s="1" t="s">
        <v>1381</v>
      </c>
      <c r="E354" s="1" t="s">
        <v>30</v>
      </c>
      <c r="F354" s="1" t="s">
        <v>23</v>
      </c>
      <c r="G354" s="1" t="s">
        <v>5458</v>
      </c>
      <c r="H354" s="1">
        <v>62913</v>
      </c>
      <c r="I354" s="1" t="s">
        <v>5459</v>
      </c>
      <c r="M354" s="1">
        <v>605740</v>
      </c>
      <c r="P354" s="47">
        <v>793.33</v>
      </c>
      <c r="R354" s="47">
        <f>IF(Tabela1[[#This Row],[VALOR A PAGAR]]&gt;1,Tabela1[[#This Row],[VALOR A PAGAR]],Tabela1[[#This Row],[VALOR RC]])</f>
        <v>793.33</v>
      </c>
      <c r="S3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4" s="1">
        <v>4501004453</v>
      </c>
      <c r="U354" s="54" t="str">
        <f>F354 &amp; " " &amp; " " &amp; B354 &amp; " - " &amp; I354 &amp; " - " &amp; "N°" &amp; H354 &amp; " - " &amp; Tabela1[[#This Row],[Coluna1]]</f>
        <v>LOJAS NOVAS  585 - METALFARMA - N°62913 - VENC 09/02/2026</v>
      </c>
      <c r="V354" s="85">
        <v>3302270</v>
      </c>
      <c r="W354" s="89" t="s">
        <v>4176</v>
      </c>
      <c r="X354" s="1" t="str">
        <f t="shared" si="17"/>
        <v>ABERTO</v>
      </c>
      <c r="Y354" s="48"/>
      <c r="Z354" s="51"/>
      <c r="AA354" s="1">
        <f>IF(Tabela1[[#This Row],[CHAMADO]]="ABERTO",Tabela1[[#This Row],[procx status]],"")</f>
        <v>0</v>
      </c>
      <c r="AC354" s="49">
        <v>46062</v>
      </c>
      <c r="AD354" s="55">
        <v>5106082470</v>
      </c>
      <c r="AE354" s="1" t="s">
        <v>4177</v>
      </c>
      <c r="AF3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09/02/2026</v>
      </c>
      <c r="AG3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09/02/2026</v>
      </c>
      <c r="AH354" s="116"/>
      <c r="AJ354" s="117"/>
      <c r="AK354" s="116">
        <f>IF(Tabela1[[#This Row],[procx ticket]]="",Tabela1[[#This Row],[Data criação ticket]],Tabela1[[#This Row],[procx ticket]])</f>
        <v>0</v>
      </c>
      <c r="AL354" s="116"/>
      <c r="AM354" s="53">
        <v>46002</v>
      </c>
      <c r="AN3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4" s="62"/>
      <c r="AP354" s="62" t="s">
        <v>5994</v>
      </c>
      <c r="AQ3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585605740793,33ANDRELOJAS NOVASCOLETOR DE MEDICAMENTOS [LINHA BRANCA]METALFARMA</v>
      </c>
      <c r="AR354" s="62" t="e">
        <v>#N/A</v>
      </c>
    </row>
    <row r="355" spans="1:44" ht="14.5" hidden="1">
      <c r="A355" s="1">
        <f t="shared" si="18"/>
        <v>1000</v>
      </c>
      <c r="B355" s="1">
        <v>1502</v>
      </c>
      <c r="C355" s="1" t="s">
        <v>4080</v>
      </c>
      <c r="D355" s="1" t="s">
        <v>4165</v>
      </c>
      <c r="E355" s="1" t="s">
        <v>76</v>
      </c>
      <c r="F355" s="1" t="s">
        <v>23</v>
      </c>
      <c r="G355" s="1" t="s">
        <v>84</v>
      </c>
      <c r="H355" s="1">
        <v>606</v>
      </c>
      <c r="I355" s="1" t="s">
        <v>4363</v>
      </c>
      <c r="K355" s="1" t="s">
        <v>27</v>
      </c>
      <c r="M355" s="1">
        <v>605470</v>
      </c>
      <c r="N355" s="1">
        <v>10023007</v>
      </c>
      <c r="O355" s="1" t="s">
        <v>4163</v>
      </c>
      <c r="P355" s="47">
        <v>120010.17</v>
      </c>
      <c r="R355" s="47">
        <f>IF(Tabela1[[#This Row],[VALOR A PAGAR]]&gt;1,Tabela1[[#This Row],[VALOR A PAGAR]],Tabela1[[#This Row],[VALOR RC]])</f>
        <v>120010.17</v>
      </c>
      <c r="S3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5" s="1">
        <v>4501027137</v>
      </c>
      <c r="U355" s="54" t="str">
        <f>F355 &amp; " " &amp; " " &amp; B355 &amp; " - " &amp; I355 &amp; " - " &amp; "N°" &amp; H355 &amp; " - " &amp; Tabela1[[#This Row],[Coluna1]]</f>
        <v>LOJAS NOVAS  1502 - CAETE - N°606 - aguardando aprovação pedido</v>
      </c>
      <c r="V355" s="85">
        <v>3340944</v>
      </c>
      <c r="W355" s="64" t="s">
        <v>6007</v>
      </c>
      <c r="X355" s="1" t="str">
        <f t="shared" si="17"/>
        <v>ABERTO</v>
      </c>
      <c r="Y355" s="48"/>
      <c r="Z355" s="51"/>
      <c r="AA355" s="1">
        <f>IF(Tabela1[[#This Row],[CHAMADO]]="ABERTO",Tabela1[[#This Row],[procx status]],"")</f>
        <v>0</v>
      </c>
      <c r="AE355" s="1" t="s">
        <v>4177</v>
      </c>
      <c r="AF3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3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355" s="12"/>
      <c r="AJ355" s="53"/>
      <c r="AK355" s="12">
        <f>IF(Tabela1[[#This Row],[procx ticket]]="",Tabela1[[#This Row],[Data criação ticket]],Tabela1[[#This Row],[procx ticket]])</f>
        <v>0</v>
      </c>
      <c r="AM355" s="53">
        <v>45971</v>
      </c>
      <c r="AN3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(44 dias)</v>
      </c>
      <c r="AO355" s="62" t="s">
        <v>5080</v>
      </c>
      <c r="AP355" s="62" t="s">
        <v>4831</v>
      </c>
      <c r="AQ3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1502605470120010,17HENRIQUELOJAS NOVASCOMUNICAÇÃO VISUALCAETE</v>
      </c>
      <c r="AR355" s="1">
        <v>45975</v>
      </c>
    </row>
    <row r="356" spans="1:44" ht="14.5" hidden="1">
      <c r="A356" s="1">
        <f t="shared" ref="A356:A387" si="19">IF(B356&lt;7000,1000,2000)</f>
        <v>1000</v>
      </c>
      <c r="B356" s="1">
        <v>1491</v>
      </c>
      <c r="C356" s="1" t="s">
        <v>4076</v>
      </c>
      <c r="D356" s="1" t="s">
        <v>1115</v>
      </c>
      <c r="E356" s="1" t="s">
        <v>30</v>
      </c>
      <c r="F356" s="1" t="s">
        <v>23</v>
      </c>
      <c r="G356" s="1" t="s">
        <v>5458</v>
      </c>
      <c r="H356" s="1">
        <v>62909</v>
      </c>
      <c r="I356" s="1" t="s">
        <v>5459</v>
      </c>
      <c r="M356" s="1">
        <v>605585</v>
      </c>
      <c r="P356" s="47">
        <v>720.29</v>
      </c>
      <c r="R356" s="47">
        <f>IF(Tabela1[[#This Row],[VALOR A PAGAR]]&gt;1,Tabela1[[#This Row],[VALOR A PAGAR]],Tabela1[[#This Row],[VALOR RC]])</f>
        <v>720.29</v>
      </c>
      <c r="S3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6" s="1">
        <v>4501004445</v>
      </c>
      <c r="U356" s="54" t="str">
        <f>F356 &amp; " " &amp; " " &amp; B356 &amp; " - " &amp; I356 &amp; " - " &amp; "N°" &amp; H356 &amp; " - " &amp; Tabela1[[#This Row],[Coluna1]]</f>
        <v>LOJAS NOVAS  1491 - METALFARMA - N°62909 - VENC 09/02/2026</v>
      </c>
      <c r="V356" s="85">
        <v>3302360</v>
      </c>
      <c r="W356" s="89" t="s">
        <v>4176</v>
      </c>
      <c r="X356" s="1" t="str">
        <f t="shared" si="17"/>
        <v>ABERTO</v>
      </c>
      <c r="Y356" s="48"/>
      <c r="Z356" s="51"/>
      <c r="AA356" s="1">
        <f>IF(Tabela1[[#This Row],[CHAMADO]]="ABERTO",Tabela1[[#This Row],[procx status]],"")</f>
        <v>0</v>
      </c>
      <c r="AC356" s="49">
        <v>46062</v>
      </c>
      <c r="AD356" s="55">
        <v>5106082501</v>
      </c>
      <c r="AE356" s="1" t="s">
        <v>4177</v>
      </c>
      <c r="AF3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09/02/2026</v>
      </c>
      <c r="AG3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09/02/2026</v>
      </c>
      <c r="AH356" s="116"/>
      <c r="AJ356" s="117"/>
      <c r="AK356" s="116">
        <f>IF(Tabela1[[#This Row],[procx ticket]]="",Tabela1[[#This Row],[Data criação ticket]],Tabela1[[#This Row],[procx ticket]])</f>
        <v>0</v>
      </c>
      <c r="AL356" s="116"/>
      <c r="AM356" s="53">
        <v>46002</v>
      </c>
      <c r="AN3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6" s="62"/>
      <c r="AP356" s="62" t="s">
        <v>5994</v>
      </c>
      <c r="AQ3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1491605585720,29ANDRELOJAS NOVASCOLETOR DE MEDICAMENTOS [LINHA BRANCA]METALFARMA</v>
      </c>
      <c r="AR356" s="62" t="e">
        <v>#N/A</v>
      </c>
    </row>
    <row r="357" spans="1:44" ht="14.5" hidden="1">
      <c r="A357" s="1">
        <f t="shared" si="19"/>
        <v>1000</v>
      </c>
      <c r="B357" s="1">
        <v>1510</v>
      </c>
      <c r="C357" s="1" t="s">
        <v>4098</v>
      </c>
      <c r="D357" s="1">
        <v>520</v>
      </c>
      <c r="E357" s="1" t="s">
        <v>76</v>
      </c>
      <c r="F357" s="1" t="s">
        <v>23</v>
      </c>
      <c r="G357" s="1" t="s">
        <v>5458</v>
      </c>
      <c r="H357" s="1">
        <v>62907</v>
      </c>
      <c r="I357" s="1" t="s">
        <v>5459</v>
      </c>
      <c r="M357" s="1">
        <v>605801</v>
      </c>
      <c r="Q357" s="47">
        <v>867.64</v>
      </c>
      <c r="R357" s="47">
        <f>IF(Tabela1[[#This Row],[VALOR A PAGAR]]&gt;1,Tabela1[[#This Row],[VALOR A PAGAR]],Tabela1[[#This Row],[VALOR RC]])</f>
        <v>867.64</v>
      </c>
      <c r="S3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7" s="1">
        <v>4501004460</v>
      </c>
      <c r="U357" s="54" t="str">
        <f>F357 &amp; " " &amp; " " &amp; B357 &amp; " - " &amp; I357 &amp; " - " &amp; "N°" &amp; H357 &amp; " - " &amp; Tabela1[[#This Row],[Coluna1]]</f>
        <v>LOJAS NOVAS  1510 - METALFARMA - N°62907 - VENC 09/02/2026</v>
      </c>
      <c r="V357" s="85">
        <v>3302406</v>
      </c>
      <c r="W357" s="89" t="s">
        <v>4176</v>
      </c>
      <c r="X357" s="1" t="str">
        <f t="shared" si="17"/>
        <v>ABERTO</v>
      </c>
      <c r="Y357" s="48"/>
      <c r="Z357" s="51"/>
      <c r="AA357" s="1">
        <f>IF(Tabela1[[#This Row],[CHAMADO]]="ABERTO",Tabela1[[#This Row],[procx status]],"")</f>
        <v>0</v>
      </c>
      <c r="AC357" s="49">
        <v>46062</v>
      </c>
      <c r="AD357" s="55">
        <v>5106082508</v>
      </c>
      <c r="AE357" s="1" t="s">
        <v>4177</v>
      </c>
      <c r="AF3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09/02/2026</v>
      </c>
      <c r="AG3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09/02/2026</v>
      </c>
      <c r="AH357" s="116"/>
      <c r="AJ357" s="117"/>
      <c r="AK357" s="116">
        <f>IF(Tabela1[[#This Row],[procx ticket]]="",Tabela1[[#This Row],[Data criação ticket]],Tabela1[[#This Row],[procx ticket]])</f>
        <v>0</v>
      </c>
      <c r="AL357" s="116"/>
      <c r="AM357" s="53">
        <v>46002</v>
      </c>
      <c r="AN35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7" s="62"/>
      <c r="AP357" s="62" t="s">
        <v>5994</v>
      </c>
      <c r="AQ3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1510605801HENRIQUELOJAS NOVASCOLETOR DE MEDICAMENTOS [LINHA BRANCA]METALFARMA</v>
      </c>
      <c r="AR357" s="62" t="e">
        <v>#N/A</v>
      </c>
    </row>
    <row r="358" spans="1:44" ht="14.5" hidden="1">
      <c r="A358" s="1">
        <f t="shared" si="19"/>
        <v>1000</v>
      </c>
      <c r="B358" s="1">
        <v>1439</v>
      </c>
      <c r="C358" s="1" t="s">
        <v>222</v>
      </c>
      <c r="D358" s="1" t="s">
        <v>224</v>
      </c>
      <c r="E358" s="1" t="s">
        <v>76</v>
      </c>
      <c r="F358" s="1" t="s">
        <v>23</v>
      </c>
      <c r="G358" s="1" t="s">
        <v>5458</v>
      </c>
      <c r="H358" s="1">
        <v>60006</v>
      </c>
      <c r="I358" s="1" t="s">
        <v>5459</v>
      </c>
      <c r="M358" s="1">
        <v>603440</v>
      </c>
      <c r="P358" s="47">
        <v>714.14</v>
      </c>
      <c r="R358" s="47">
        <f>IF(Tabela1[[#This Row],[VALOR A PAGAR]]&gt;1,Tabela1[[#This Row],[VALOR A PAGAR]],Tabela1[[#This Row],[VALOR RC]])</f>
        <v>714.14</v>
      </c>
      <c r="S3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8" s="1">
        <v>4500916421</v>
      </c>
      <c r="U358" s="54" t="str">
        <f>F358 &amp; " " &amp; " " &amp; B358 &amp; " - " &amp; G358 &amp; " - " &amp; "N°" &amp; H358 &amp; " - " &amp; Tabela1[[#This Row],[Coluna1]]</f>
        <v>LOJAS NOVAS  1439 - COLETOR DE MEDICAMENTOS [LINHA BRANCA] - N°60006 - VENC 11/09/2025</v>
      </c>
      <c r="V358" s="85">
        <v>2334882</v>
      </c>
      <c r="W358" s="64" t="s">
        <v>5470</v>
      </c>
      <c r="X358" s="1" t="str">
        <f t="shared" si="17"/>
        <v>ABERTO</v>
      </c>
      <c r="Y358" s="48"/>
      <c r="Z358" s="51"/>
      <c r="AA358" s="1">
        <f>IF(Tabela1[[#This Row],[CHAMADO]]="ABERTO",Tabela1[[#This Row],[procx status]],"")</f>
        <v>0</v>
      </c>
      <c r="AC358" s="49">
        <v>45911</v>
      </c>
      <c r="AD358" s="109">
        <v>5105994638</v>
      </c>
      <c r="AE358" s="1" t="str">
        <f>IF(Tabela1[[#This Row],[Status Result1]]="Aguardando autorização pgto", "sim","")</f>
        <v/>
      </c>
      <c r="AF3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3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358" s="12"/>
      <c r="AI358" s="1" t="s">
        <v>4362</v>
      </c>
      <c r="AJ358" s="53"/>
      <c r="AK358" s="12" t="str">
        <f>IF(Tabela1[[#This Row],[procx ticket]]="",Tabela1[[#This Row],[Data criação ticket]],Tabela1[[#This Row],[procx ticket]])</f>
        <v>2025-08-11</v>
      </c>
      <c r="AM3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3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8" s="62"/>
      <c r="AP358" s="62" t="s">
        <v>5462</v>
      </c>
      <c r="AQ3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1439603440714,14HENRIQUELOJAS NOVASCOLETOR DE MEDICAMENTOS [LINHA BRANCA]METALFARMA</v>
      </c>
      <c r="AR358" s="62" t="e">
        <v>#N/A</v>
      </c>
    </row>
    <row r="359" spans="1:44" ht="14.5" hidden="1">
      <c r="A359" s="1">
        <f t="shared" si="19"/>
        <v>1000</v>
      </c>
      <c r="B359" s="1">
        <v>1459</v>
      </c>
      <c r="C359" s="1" t="s">
        <v>4058</v>
      </c>
      <c r="D359" s="1" t="s">
        <v>185</v>
      </c>
      <c r="E359" s="1" t="s">
        <v>30</v>
      </c>
      <c r="F359" s="1" t="s">
        <v>23</v>
      </c>
      <c r="G359" s="1" t="s">
        <v>5458</v>
      </c>
      <c r="H359" s="1">
        <v>60005</v>
      </c>
      <c r="I359" s="1" t="s">
        <v>5459</v>
      </c>
      <c r="M359" s="1">
        <v>603123</v>
      </c>
      <c r="P359" s="47">
        <v>782.28</v>
      </c>
      <c r="R359" s="47">
        <f>IF(Tabela1[[#This Row],[VALOR A PAGAR]]&gt;1,Tabela1[[#This Row],[VALOR A PAGAR]],Tabela1[[#This Row],[VALOR RC]])</f>
        <v>782.28</v>
      </c>
      <c r="S3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59" s="1">
        <v>4500916428</v>
      </c>
      <c r="U359" s="54" t="str">
        <f>F359 &amp; " " &amp; " " &amp; B359 &amp; " - " &amp; I359 &amp; " - " &amp; "N°" &amp; H359 &amp; " - " &amp; Tabela1[[#This Row],[Coluna1]]</f>
        <v>LOJAS NOVAS  1459 - METALFARMA - N°60005 - VENC 11/09/2025</v>
      </c>
      <c r="V359" s="85">
        <v>2354308</v>
      </c>
      <c r="W359" s="64" t="s">
        <v>5464</v>
      </c>
      <c r="X359" s="1" t="str">
        <f t="shared" si="17"/>
        <v>ABERTO</v>
      </c>
      <c r="Y359" s="48"/>
      <c r="Z359" s="51"/>
      <c r="AA359" s="1">
        <f>IF(Tabela1[[#This Row],[CHAMADO]]="ABERTO",Tabela1[[#This Row],[procx status]],"")</f>
        <v>0</v>
      </c>
      <c r="AC359" s="49">
        <v>45911</v>
      </c>
      <c r="AD359" s="109">
        <v>5105995624</v>
      </c>
      <c r="AE359" s="1" t="str">
        <f>IF(Tabela1[[#This Row],[Status Result1]]="Aguardando autorização pgto", "sim","")</f>
        <v/>
      </c>
      <c r="AF3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3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359" s="12"/>
      <c r="AI359" s="1" t="s">
        <v>4558</v>
      </c>
      <c r="AJ359" s="53"/>
      <c r="AK359" s="12" t="str">
        <f>IF(Tabela1[[#This Row],[procx ticket]]="",Tabela1[[#This Row],[Data criação ticket]],Tabela1[[#This Row],[procx ticket]])</f>
        <v>2025-08-13</v>
      </c>
      <c r="AM3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3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59" s="62"/>
      <c r="AP359" s="62" t="s">
        <v>5462</v>
      </c>
      <c r="AQ3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1459603123782,28ANDRELOJAS NOVASCOLETOR DE MEDICAMENTOS [LINHA BRANCA]METALFARMA</v>
      </c>
      <c r="AR359" s="62" t="e">
        <v>#N/A</v>
      </c>
    </row>
    <row r="360" spans="1:44" ht="14.5" hidden="1">
      <c r="A360" s="1">
        <f t="shared" si="19"/>
        <v>1000</v>
      </c>
      <c r="B360" s="1">
        <v>1489</v>
      </c>
      <c r="C360" s="1" t="s">
        <v>280</v>
      </c>
      <c r="D360" s="1" t="s">
        <v>185</v>
      </c>
      <c r="E360" s="1" t="s">
        <v>30</v>
      </c>
      <c r="F360" s="1" t="s">
        <v>23</v>
      </c>
      <c r="G360" s="1" t="s">
        <v>5458</v>
      </c>
      <c r="H360" s="1">
        <v>60007</v>
      </c>
      <c r="I360" s="1" t="s">
        <v>5459</v>
      </c>
      <c r="M360" s="1">
        <v>605482</v>
      </c>
      <c r="P360" s="47">
        <v>820.46</v>
      </c>
      <c r="R360" s="47">
        <f>IF(Tabela1[[#This Row],[VALOR A PAGAR]]&gt;1,Tabela1[[#This Row],[VALOR A PAGAR]],Tabela1[[#This Row],[VALOR RC]])</f>
        <v>820.46</v>
      </c>
      <c r="S3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0" s="1">
        <v>4500916430</v>
      </c>
      <c r="U360" s="54" t="str">
        <f>F360 &amp; " " &amp; " " &amp; B360 &amp; " - " &amp; I360 &amp; " - " &amp; "N°" &amp; H360 &amp; " - " &amp; Tabela1[[#This Row],[Coluna1]]</f>
        <v>LOJAS NOVAS  1489 - METALFARMA - N°60007 - VENC 11/09/2025</v>
      </c>
      <c r="V360" s="85">
        <v>2354106</v>
      </c>
      <c r="W360" s="64" t="s">
        <v>5461</v>
      </c>
      <c r="X360" s="1" t="str">
        <f t="shared" si="17"/>
        <v>ABERTO</v>
      </c>
      <c r="Y360" s="48"/>
      <c r="Z360" s="51"/>
      <c r="AA360" s="1">
        <f>IF(Tabela1[[#This Row],[CHAMADO]]="ABERTO",Tabela1[[#This Row],[procx status]],"")</f>
        <v>0</v>
      </c>
      <c r="AC360" s="49">
        <v>45911</v>
      </c>
      <c r="AD360" s="109">
        <v>5105995623</v>
      </c>
      <c r="AE360" s="1" t="str">
        <f>IF(Tabela1[[#This Row],[Status Result1]]="Aguardando autorização pgto", "sim","")</f>
        <v/>
      </c>
      <c r="AF3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3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360" s="12"/>
      <c r="AI360" s="1" t="s">
        <v>4558</v>
      </c>
      <c r="AJ360" s="53"/>
      <c r="AK360" s="12" t="str">
        <f>IF(Tabela1[[#This Row],[procx ticket]]="",Tabela1[[#This Row],[Data criação ticket]],Tabela1[[#This Row],[procx ticket]])</f>
        <v>2025-08-13</v>
      </c>
      <c r="AM3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3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0" s="62"/>
      <c r="AP360" s="62" t="s">
        <v>5462</v>
      </c>
      <c r="AQ3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1489605482820,46ANDRELOJAS NOVASCOLETOR DE MEDICAMENTOS [LINHA BRANCA]METALFARMA</v>
      </c>
      <c r="AR360" s="62" t="e">
        <v>#N/A</v>
      </c>
    </row>
    <row r="361" spans="1:44" ht="14.5" hidden="1">
      <c r="A361" s="1">
        <f t="shared" si="19"/>
        <v>1000</v>
      </c>
      <c r="B361" s="1">
        <v>1492</v>
      </c>
      <c r="C361" s="1" t="s">
        <v>260</v>
      </c>
      <c r="D361" s="1" t="s">
        <v>1999</v>
      </c>
      <c r="E361" s="1" t="s">
        <v>76</v>
      </c>
      <c r="F361" s="1" t="s">
        <v>23</v>
      </c>
      <c r="G361" s="1" t="s">
        <v>5458</v>
      </c>
      <c r="H361" s="1">
        <v>62321</v>
      </c>
      <c r="I361" s="1" t="s">
        <v>5459</v>
      </c>
      <c r="M361" s="1">
        <v>603167</v>
      </c>
      <c r="P361" s="47">
        <v>826.68</v>
      </c>
      <c r="R361" s="47">
        <f>IF(Tabela1[[#This Row],[VALOR A PAGAR]]&gt;1,Tabela1[[#This Row],[VALOR A PAGAR]],Tabela1[[#This Row],[VALOR RC]])</f>
        <v>826.68</v>
      </c>
      <c r="S3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1" s="1">
        <v>4500918693</v>
      </c>
      <c r="U361" s="54" t="str">
        <f>F361 &amp; " " &amp; " " &amp; B361 &amp; " - " &amp; I361 &amp; " - " &amp; "N°" &amp; H361 &amp; " - " &amp; Tabela1[[#This Row],[Coluna1]]</f>
        <v>LOJAS NOVAS  1492 - METALFARMA - N°62321 - VENC 01/12/2025</v>
      </c>
      <c r="V361" s="85">
        <v>3219270</v>
      </c>
      <c r="W361" s="64" t="s">
        <v>5977</v>
      </c>
      <c r="X361" s="1" t="str">
        <f t="shared" si="17"/>
        <v>ABERTO</v>
      </c>
      <c r="Y361" s="48"/>
      <c r="Z361" s="51"/>
      <c r="AA361" s="1">
        <f>IF(Tabela1[[#This Row],[CHAMADO]]="ABERTO",Tabela1[[#This Row],[procx status]],"")</f>
        <v>0</v>
      </c>
      <c r="AC361" s="49">
        <v>46002</v>
      </c>
      <c r="AE361" s="1" t="s">
        <v>4177</v>
      </c>
      <c r="AF3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3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361" s="12"/>
      <c r="AJ361" s="53"/>
      <c r="AK361" s="12">
        <f>IF(Tabela1[[#This Row],[procx ticket]]="",Tabela1[[#This Row],[Data criação ticket]],Tabela1[[#This Row],[procx ticket]])</f>
        <v>0</v>
      </c>
      <c r="AM361" s="53">
        <v>45973</v>
      </c>
      <c r="AN3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1" s="62" t="s">
        <v>4178</v>
      </c>
      <c r="AP361" s="62" t="s">
        <v>4835</v>
      </c>
      <c r="AQ3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1492603167826,68HENRIQUELOJAS NOVASCOLETOR DE MEDICAMENTOS [LINHA BRANCA]METALFARMA</v>
      </c>
      <c r="AR361" s="1" t="s">
        <v>6027</v>
      </c>
    </row>
    <row r="362" spans="1:44" ht="14.5" hidden="1">
      <c r="A362" s="1">
        <f t="shared" si="19"/>
        <v>1000</v>
      </c>
      <c r="B362" s="1">
        <v>1508</v>
      </c>
      <c r="C362" s="1" t="s">
        <v>4074</v>
      </c>
      <c r="D362" s="1" t="s">
        <v>4198</v>
      </c>
      <c r="E362" s="1" t="s">
        <v>76</v>
      </c>
      <c r="F362" s="1" t="s">
        <v>23</v>
      </c>
      <c r="G362" s="1" t="s">
        <v>5458</v>
      </c>
      <c r="H362" s="1">
        <v>61423</v>
      </c>
      <c r="I362" s="1" t="s">
        <v>5459</v>
      </c>
      <c r="M362" s="1">
        <v>605664</v>
      </c>
      <c r="P362" s="47">
        <v>516.91999999999996</v>
      </c>
      <c r="R362" s="47">
        <f>IF(Tabela1[[#This Row],[VALOR A PAGAR]]&gt;1,Tabela1[[#This Row],[VALOR A PAGAR]],Tabela1[[#This Row],[VALOR RC]])</f>
        <v>516.91999999999996</v>
      </c>
      <c r="S3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2" s="1">
        <v>4500937385</v>
      </c>
      <c r="U362" s="54" t="str">
        <f>F362 &amp; " " &amp; " " &amp; B362 &amp; " - " &amp; I362 &amp; " - " &amp; "N°" &amp; H362 &amp; " - " &amp; Tabela1[[#This Row],[Coluna1]]</f>
        <v>LOJAS NOVAS  1508 - METALFARMA - N°61423 - VENC 23/11/2025</v>
      </c>
      <c r="V362" s="85">
        <v>3279765</v>
      </c>
      <c r="W362" s="64" t="s">
        <v>5973</v>
      </c>
      <c r="X362" s="1" t="str">
        <f t="shared" si="17"/>
        <v>ABERTO</v>
      </c>
      <c r="Y362" s="48"/>
      <c r="Z362" s="51"/>
      <c r="AA362" s="1">
        <f>IF(Tabela1[[#This Row],[CHAMADO]]="ABERTO",Tabela1[[#This Row],[procx status]],"")</f>
        <v>0</v>
      </c>
      <c r="AC362" s="49">
        <v>46009</v>
      </c>
      <c r="AD362" s="55">
        <v>5106080308</v>
      </c>
      <c r="AE362" s="1" t="str">
        <f>IF(Tabela1[[#This Row],[Status Result1]]="Aguardando autorização pgto", "sim","")</f>
        <v/>
      </c>
      <c r="AF3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18/12/2025</v>
      </c>
      <c r="AG3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18/12/2025</v>
      </c>
      <c r="AH362" s="116"/>
      <c r="AJ362" s="117"/>
      <c r="AK362" s="116">
        <f>IF(Tabela1[[#This Row],[procx ticket]]="",Tabela1[[#This Row],[Data criação ticket]],Tabela1[[#This Row],[procx ticket]])</f>
        <v>0</v>
      </c>
      <c r="AL362" s="116"/>
      <c r="AM3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2" s="62"/>
      <c r="AP362" s="62" t="s">
        <v>5473</v>
      </c>
      <c r="AQ3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1508605664516,92HENRIQUELOJAS NOVASCOLETOR DE MEDICAMENTOS [LINHA BRANCA]METALFARMA</v>
      </c>
      <c r="AR362" s="62" t="e">
        <v>#N/A</v>
      </c>
    </row>
    <row r="363" spans="1:44" ht="17.149999999999999" hidden="1" customHeight="1">
      <c r="A363" s="1">
        <f t="shared" si="19"/>
        <v>1000</v>
      </c>
      <c r="B363" s="1">
        <v>1485</v>
      </c>
      <c r="C363" s="1" t="s">
        <v>4052</v>
      </c>
      <c r="D363" s="1" t="s">
        <v>2001</v>
      </c>
      <c r="E363" s="1" t="s">
        <v>55</v>
      </c>
      <c r="F363" s="1" t="s">
        <v>4574</v>
      </c>
      <c r="G363" s="1" t="s">
        <v>5458</v>
      </c>
      <c r="H363" s="1">
        <v>59428</v>
      </c>
      <c r="I363" s="1" t="s">
        <v>5459</v>
      </c>
      <c r="M363" s="1">
        <v>605638</v>
      </c>
      <c r="N363" s="1">
        <v>10021613</v>
      </c>
      <c r="O363" s="1" t="s">
        <v>4163</v>
      </c>
      <c r="P363" s="47">
        <v>733.51</v>
      </c>
      <c r="Q363" s="47">
        <v>733.51</v>
      </c>
      <c r="R363" s="47">
        <f>IF(Tabela1[[#This Row],[VALOR A PAGAR]]&gt;1,Tabela1[[#This Row],[VALOR A PAGAR]],Tabela1[[#This Row],[VALOR RC]])</f>
        <v>733.51</v>
      </c>
      <c r="S3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3" s="1">
        <v>4500880465</v>
      </c>
      <c r="U363" s="54" t="str">
        <f>F363 &amp; " " &amp; " " &amp; B363 &amp; " - " &amp; I363 &amp; " - " &amp; "N°" &amp; H363 &amp; " - " &amp; Tabela1[[#This Row],[Coluna1]]</f>
        <v xml:space="preserve">PROJETO ESPECIAL  1485 - METALFARMA - N°59428 - </v>
      </c>
      <c r="V363" s="85">
        <v>1953784</v>
      </c>
      <c r="W363" s="89" t="s">
        <v>5460</v>
      </c>
      <c r="X363" s="1" t="str">
        <f t="shared" si="17"/>
        <v>ABERTO</v>
      </c>
      <c r="Y363" s="48"/>
      <c r="Z363" s="51">
        <v>0</v>
      </c>
      <c r="AA363" s="1">
        <f>IF(Tabela1[[#This Row],[CHAMADO]]="ABERTO",Tabela1[[#This Row],[procx status]],"")</f>
        <v>0</v>
      </c>
      <c r="AC363" s="49">
        <v>45827</v>
      </c>
      <c r="AD363" s="55">
        <v>5105948355</v>
      </c>
      <c r="AE363" s="1" t="str">
        <f>IF(Tabela1[[#This Row],[Status Result1]]="Aguardando autorização pgto", "sim","")</f>
        <v/>
      </c>
      <c r="AF3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3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363" s="12">
        <v>45764</v>
      </c>
      <c r="AI363" s="1" t="s">
        <v>4280</v>
      </c>
      <c r="AJ363" s="53" t="s">
        <v>4280</v>
      </c>
      <c r="AK363" s="12" t="str">
        <f>IF(Tabela1[[#This Row],[procx ticket]]="",Tabela1[[#This Row],[Data criação ticket]],Tabela1[[#This Row],[procx ticket]])</f>
        <v>2025-06-12</v>
      </c>
      <c r="AL363" s="12">
        <v>45770</v>
      </c>
      <c r="AM3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3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3" s="62"/>
      <c r="AP363" s="62"/>
      <c r="AQ3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1485605638733,51JORDANAPROJETO ESPECIALCOLETOR DE MEDICAMENTOS [LINHA BRANCA]METALFARMA</v>
      </c>
      <c r="AR363" s="62" t="e">
        <v>#N/A</v>
      </c>
    </row>
    <row r="364" spans="1:44" ht="14.5" hidden="1">
      <c r="A364" s="1">
        <f t="shared" si="19"/>
        <v>1000</v>
      </c>
      <c r="B364" s="1">
        <v>1495</v>
      </c>
      <c r="C364" s="1" t="s">
        <v>285</v>
      </c>
      <c r="D364" s="1" t="s">
        <v>4226</v>
      </c>
      <c r="E364" s="1" t="s">
        <v>76</v>
      </c>
      <c r="F364" s="1" t="s">
        <v>23</v>
      </c>
      <c r="G364" s="1" t="s">
        <v>5458</v>
      </c>
      <c r="H364" s="1">
        <v>60526</v>
      </c>
      <c r="I364" s="1" t="s">
        <v>5459</v>
      </c>
      <c r="M364" s="1">
        <v>605462</v>
      </c>
      <c r="P364" s="47">
        <v>795.71</v>
      </c>
      <c r="R364" s="47">
        <f>IF(Tabela1[[#This Row],[VALOR A PAGAR]]&gt;1,Tabela1[[#This Row],[VALOR A PAGAR]],Tabela1[[#This Row],[VALOR RC]])</f>
        <v>795.71</v>
      </c>
      <c r="S3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4" s="1">
        <v>4500934952</v>
      </c>
      <c r="U364" s="54" t="str">
        <f>F364 &amp; " " &amp; " " &amp; B364 &amp; " - " &amp; I364 &amp; " - " &amp; "N°" &amp; H364 &amp; " - " &amp; Tabela1[[#This Row],[Coluna1]]</f>
        <v>LOJAS NOVAS  1495 - METALFARMA - N°60526 - VENC 24/10/2025</v>
      </c>
      <c r="V364" s="85">
        <v>2542706</v>
      </c>
      <c r="W364" s="64" t="s">
        <v>5471</v>
      </c>
      <c r="X364" s="1" t="str">
        <f t="shared" si="17"/>
        <v>ABERTO</v>
      </c>
      <c r="Y364" s="48"/>
      <c r="Z364" s="51"/>
      <c r="AA364" s="1">
        <f>IF(Tabela1[[#This Row],[CHAMADO]]="ABERTO",Tabela1[[#This Row],[procx status]],"")</f>
        <v>0</v>
      </c>
      <c r="AC364" s="49">
        <v>45954</v>
      </c>
      <c r="AD364" s="109">
        <v>5106015342</v>
      </c>
      <c r="AE364" s="1" t="str">
        <f>IF(Tabela1[[#This Row],[Status Result1]]="Aguardando autorização pgto", "sim","")</f>
        <v/>
      </c>
      <c r="AF3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24/10/2025</v>
      </c>
      <c r="AG3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24/10/2025</v>
      </c>
      <c r="AH364" s="116"/>
      <c r="AJ364" s="117"/>
      <c r="AK364" s="116">
        <f>IF(Tabela1[[#This Row],[procx ticket]]="",Tabela1[[#This Row],[Data criação ticket]],Tabela1[[#This Row],[procx ticket]])</f>
        <v>0</v>
      </c>
      <c r="AL364" s="116"/>
      <c r="AM364" s="53" t="s">
        <v>75</v>
      </c>
      <c r="AN3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4" s="62"/>
      <c r="AP364" s="62" t="s">
        <v>5472</v>
      </c>
      <c r="AQ3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1495605462795,71HENRIQUELOJAS NOVASCOLETOR DE MEDICAMENTOS [LINHA BRANCA]METALFARMA</v>
      </c>
      <c r="AR364" s="62" t="e">
        <v>#N/A</v>
      </c>
    </row>
    <row r="365" spans="1:44" ht="17.149999999999999" hidden="1" customHeight="1">
      <c r="A365" s="1">
        <f t="shared" si="19"/>
        <v>1000</v>
      </c>
      <c r="B365" s="1">
        <v>1496</v>
      </c>
      <c r="C365" s="1" t="s">
        <v>262</v>
      </c>
      <c r="D365" s="12" t="s">
        <v>1573</v>
      </c>
      <c r="E365" s="1" t="s">
        <v>76</v>
      </c>
      <c r="F365" s="1" t="s">
        <v>23</v>
      </c>
      <c r="G365" s="1" t="s">
        <v>5458</v>
      </c>
      <c r="H365" s="1">
        <v>60616</v>
      </c>
      <c r="I365" s="1" t="s">
        <v>5459</v>
      </c>
      <c r="M365" s="1">
        <v>604328</v>
      </c>
      <c r="P365" s="47">
        <v>795.71</v>
      </c>
      <c r="R365" s="47">
        <f>IF(Tabela1[[#This Row],[VALOR A PAGAR]]&gt;1,Tabela1[[#This Row],[VALOR A PAGAR]],Tabela1[[#This Row],[VALOR RC]])</f>
        <v>795.71</v>
      </c>
      <c r="S3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5" s="1">
        <v>4500934941</v>
      </c>
      <c r="U365" s="54" t="str">
        <f>F365 &amp; " " &amp; " " &amp; B365 &amp; " - " &amp; I365 &amp; " - " &amp; "N°" &amp; H365 &amp; " - " &amp; Tabela1[[#This Row],[Coluna1]]</f>
        <v>LOJAS NOVAS  1496 - METALFARMA - N°60616 - VENC 01/11/2025</v>
      </c>
      <c r="V365" s="85">
        <v>2853583</v>
      </c>
      <c r="W365" s="64" t="s">
        <v>5465</v>
      </c>
      <c r="X365" s="1" t="str">
        <f t="shared" si="17"/>
        <v>ABERTO</v>
      </c>
      <c r="Y365" s="48"/>
      <c r="Z365" s="51"/>
      <c r="AA365" s="1">
        <f>IF(Tabela1[[#This Row],[CHAMADO]]="ABERTO",Tabela1[[#This Row],[procx status]],"")</f>
        <v>0</v>
      </c>
      <c r="AC365" s="49">
        <v>45958</v>
      </c>
      <c r="AD365" s="55">
        <v>5106044792</v>
      </c>
      <c r="AE365" s="1" t="str">
        <f>IF(Tabela1[[#This Row],[Status Result1]]="Aguardando autorização pgto", "sim","")</f>
        <v/>
      </c>
      <c r="AF3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65" s="116"/>
      <c r="AJ365" s="117"/>
      <c r="AK365" s="116">
        <f>IF(Tabela1[[#This Row],[procx ticket]]="",Tabela1[[#This Row],[Data criação ticket]],Tabela1[[#This Row],[procx ticket]])</f>
        <v>0</v>
      </c>
      <c r="AL365" s="116"/>
      <c r="AM3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5" s="62"/>
      <c r="AP365" s="62" t="s">
        <v>5060</v>
      </c>
      <c r="AQ3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1496604328795,71HENRIQUELOJAS NOVASCOLETOR DE MEDICAMENTOS [LINHA BRANCA]METALFARMA</v>
      </c>
      <c r="AR365" s="62" t="e">
        <v>#N/A</v>
      </c>
    </row>
    <row r="366" spans="1:44" ht="14.5" hidden="1">
      <c r="A366" s="1">
        <f t="shared" si="19"/>
        <v>1000</v>
      </c>
      <c r="B366" s="1">
        <v>1488</v>
      </c>
      <c r="C366" s="1" t="s">
        <v>4077</v>
      </c>
      <c r="D366" s="1" t="s">
        <v>4207</v>
      </c>
      <c r="E366" s="1" t="s">
        <v>30</v>
      </c>
      <c r="F366" s="1" t="s">
        <v>23</v>
      </c>
      <c r="G366" s="1" t="s">
        <v>5458</v>
      </c>
      <c r="H366" s="1">
        <v>60601</v>
      </c>
      <c r="I366" s="1" t="s">
        <v>5459</v>
      </c>
      <c r="M366" s="1">
        <v>604006</v>
      </c>
      <c r="P366" s="47">
        <v>764.1</v>
      </c>
      <c r="R366" s="47">
        <f>IF(Tabela1[[#This Row],[VALOR A PAGAR]]&gt;1,Tabela1[[#This Row],[VALOR A PAGAR]],Tabela1[[#This Row],[VALOR RC]])</f>
        <v>764.1</v>
      </c>
      <c r="S3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6" s="1">
        <v>4500947824</v>
      </c>
      <c r="U366" s="54" t="str">
        <f>F366 &amp; " " &amp; " " &amp; B366 &amp; " - " &amp; I366 &amp; " - " &amp; "N°" &amp; H366 &amp; " - " &amp; Tabela1[[#This Row],[Coluna1]]</f>
        <v>LOJAS NOVAS  1488 - METALFARMA - N°60601 - VENC 01/11/2025</v>
      </c>
      <c r="V366" s="85">
        <v>2853641</v>
      </c>
      <c r="W366" s="64" t="s">
        <v>5469</v>
      </c>
      <c r="X366" s="1" t="str">
        <f t="shared" si="17"/>
        <v>ABERTO</v>
      </c>
      <c r="Y366" s="48"/>
      <c r="Z366" s="51"/>
      <c r="AA366" s="1">
        <f>IF(Tabela1[[#This Row],[CHAMADO]]="ABERTO",Tabela1[[#This Row],[procx status]],"")</f>
        <v>0</v>
      </c>
      <c r="AC366" s="49">
        <v>45958</v>
      </c>
      <c r="AD366" s="55">
        <v>5106044788</v>
      </c>
      <c r="AE366" s="1" t="str">
        <f>IF(Tabela1[[#This Row],[Status Result1]]="Aguardando autorização pgto", "sim","")</f>
        <v/>
      </c>
      <c r="AF3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66" s="116"/>
      <c r="AJ366" s="117"/>
      <c r="AK366" s="116">
        <f>IF(Tabela1[[#This Row],[procx ticket]]="",Tabela1[[#This Row],[Data criação ticket]],Tabela1[[#This Row],[procx ticket]])</f>
        <v>0</v>
      </c>
      <c r="AL366" s="116"/>
      <c r="AM366" s="53"/>
      <c r="AN3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6" s="62"/>
      <c r="AP366" s="62" t="s">
        <v>5060</v>
      </c>
      <c r="AQ3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1488604006764,1ANDRELOJAS NOVASCOLETOR DE MEDICAMENTOS [LINHA BRANCA]METALFARMA</v>
      </c>
      <c r="AR366" s="62" t="e">
        <v>#N/A</v>
      </c>
    </row>
    <row r="367" spans="1:44" ht="14.5" hidden="1">
      <c r="A367" s="1">
        <f t="shared" si="19"/>
        <v>1000</v>
      </c>
      <c r="B367" s="1">
        <v>1470</v>
      </c>
      <c r="C367" s="1" t="s">
        <v>4068</v>
      </c>
      <c r="D367" s="1" t="s">
        <v>4228</v>
      </c>
      <c r="E367" s="1" t="s">
        <v>76</v>
      </c>
      <c r="F367" s="1" t="s">
        <v>23</v>
      </c>
      <c r="G367" s="1" t="s">
        <v>5458</v>
      </c>
      <c r="H367" s="1">
        <v>60604</v>
      </c>
      <c r="I367" s="1" t="s">
        <v>5459</v>
      </c>
      <c r="M367" s="1">
        <v>604306</v>
      </c>
      <c r="P367" s="47">
        <v>778.92</v>
      </c>
      <c r="R367" s="47">
        <f>IF(Tabela1[[#This Row],[VALOR A PAGAR]]&gt;1,Tabela1[[#This Row],[VALOR A PAGAR]],Tabela1[[#This Row],[VALOR RC]])</f>
        <v>778.92</v>
      </c>
      <c r="S3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7" s="1">
        <v>4500947830</v>
      </c>
      <c r="U367" s="54" t="str">
        <f>F367 &amp; " " &amp; " " &amp; B367 &amp; " - " &amp; I367 &amp; " - " &amp; "N°" &amp; H367 &amp; " - " &amp; Tabela1[[#This Row],[Coluna1]]</f>
        <v>LOJAS NOVAS  1470 - METALFARMA - N°60604 - VENC 01/11/2025</v>
      </c>
      <c r="V367" s="85">
        <v>2853607</v>
      </c>
      <c r="W367" s="64" t="s">
        <v>5467</v>
      </c>
      <c r="X367" s="1" t="str">
        <f t="shared" si="17"/>
        <v>ABERTO</v>
      </c>
      <c r="Y367" s="48"/>
      <c r="Z367" s="51"/>
      <c r="AA367" s="1">
        <f>IF(Tabela1[[#This Row],[CHAMADO]]="ABERTO",Tabela1[[#This Row],[procx status]],"")</f>
        <v>0</v>
      </c>
      <c r="AC367" s="49">
        <v>45958</v>
      </c>
      <c r="AD367" s="55">
        <v>5106044789</v>
      </c>
      <c r="AE367" s="1" t="str">
        <f>IF(Tabela1[[#This Row],[Status Result1]]="Aguardando autorização pgto", "sim","")</f>
        <v/>
      </c>
      <c r="AF3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67" s="116"/>
      <c r="AJ367" s="117"/>
      <c r="AK367" s="116">
        <f>IF(Tabela1[[#This Row],[procx ticket]]="",Tabela1[[#This Row],[Data criação ticket]],Tabela1[[#This Row],[procx ticket]])</f>
        <v>0</v>
      </c>
      <c r="AL367" s="116"/>
      <c r="AM367" s="53"/>
      <c r="AN3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7" s="62"/>
      <c r="AP367" s="62" t="s">
        <v>5060</v>
      </c>
      <c r="AQ3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1470604306778,92HENRIQUELOJAS NOVASCOLETOR DE MEDICAMENTOS [LINHA BRANCA]METALFARMA</v>
      </c>
      <c r="AR367" s="62" t="e">
        <v>#N/A</v>
      </c>
    </row>
    <row r="368" spans="1:44" ht="14.5" hidden="1">
      <c r="A368" s="1">
        <f t="shared" si="19"/>
        <v>1000</v>
      </c>
      <c r="B368" s="1">
        <v>1500</v>
      </c>
      <c r="C368" s="1" t="s">
        <v>4075</v>
      </c>
      <c r="D368" s="1" t="s">
        <v>1194</v>
      </c>
      <c r="E368" s="1" t="s">
        <v>76</v>
      </c>
      <c r="F368" s="1" t="s">
        <v>23</v>
      </c>
      <c r="G368" s="1" t="s">
        <v>5458</v>
      </c>
      <c r="H368" s="1">
        <v>60603</v>
      </c>
      <c r="I368" s="1" t="s">
        <v>5459</v>
      </c>
      <c r="M368" s="1">
        <v>605662</v>
      </c>
      <c r="P368" s="47">
        <v>845.96</v>
      </c>
      <c r="R368" s="47">
        <f>IF(Tabela1[[#This Row],[VALOR A PAGAR]]&gt;1,Tabela1[[#This Row],[VALOR A PAGAR]],Tabela1[[#This Row],[VALOR RC]])</f>
        <v>845.96</v>
      </c>
      <c r="S3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8" s="1">
        <v>4500947832</v>
      </c>
      <c r="U368" s="54" t="str">
        <f>F368 &amp; " " &amp; " " &amp; B368 &amp; " - " &amp; I368 &amp; " - " &amp; "N°" &amp; H368 &amp; " - " &amp; Tabela1[[#This Row],[Coluna1]]</f>
        <v>LOJAS NOVAS  1500 - METALFARMA - N°60603 - VENC 01/11/2025</v>
      </c>
      <c r="V368" s="85">
        <v>2853591</v>
      </c>
      <c r="W368" s="64" t="s">
        <v>5466</v>
      </c>
      <c r="X368" s="1" t="str">
        <f t="shared" si="17"/>
        <v>ABERTO</v>
      </c>
      <c r="Y368" s="48"/>
      <c r="Z368" s="51"/>
      <c r="AA368" s="1">
        <f>IF(Tabela1[[#This Row],[CHAMADO]]="ABERTO",Tabela1[[#This Row],[procx status]],"")</f>
        <v>0</v>
      </c>
      <c r="AC368" s="49">
        <v>45958</v>
      </c>
      <c r="AD368" s="55">
        <v>5106044790</v>
      </c>
      <c r="AE368" s="1" t="str">
        <f>IF(Tabela1[[#This Row],[Status Result1]]="Aguardando autorização pgto", "sim","")</f>
        <v/>
      </c>
      <c r="AF3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68" s="116"/>
      <c r="AJ368" s="117"/>
      <c r="AK368" s="116">
        <f>IF(Tabela1[[#This Row],[procx ticket]]="",Tabela1[[#This Row],[Data criação ticket]],Tabela1[[#This Row],[procx ticket]])</f>
        <v>0</v>
      </c>
      <c r="AL368" s="116"/>
      <c r="AM368" s="53"/>
      <c r="AN3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8" s="62"/>
      <c r="AP368" s="62" t="s">
        <v>5060</v>
      </c>
      <c r="AQ3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1500605662845,96HENRIQUELOJAS NOVASCOLETOR DE MEDICAMENTOS [LINHA BRANCA]METALFARMA</v>
      </c>
      <c r="AR368" s="62" t="e">
        <v>#N/A</v>
      </c>
    </row>
    <row r="369" spans="1:44" ht="14.5" hidden="1">
      <c r="A369" s="1">
        <f t="shared" si="19"/>
        <v>1000</v>
      </c>
      <c r="B369" s="1">
        <v>1487</v>
      </c>
      <c r="C369" s="1" t="s">
        <v>278</v>
      </c>
      <c r="D369" s="1" t="s">
        <v>992</v>
      </c>
      <c r="E369" s="1" t="s">
        <v>76</v>
      </c>
      <c r="F369" s="1" t="s">
        <v>23</v>
      </c>
      <c r="G369" s="1" t="s">
        <v>5458</v>
      </c>
      <c r="H369" s="1">
        <v>60602</v>
      </c>
      <c r="I369" s="1" t="s">
        <v>5459</v>
      </c>
      <c r="M369" s="1">
        <v>604304</v>
      </c>
      <c r="P369" s="47">
        <v>890.24</v>
      </c>
      <c r="R369" s="47">
        <f>IF(Tabela1[[#This Row],[VALOR A PAGAR]]&gt;1,Tabela1[[#This Row],[VALOR A PAGAR]],Tabela1[[#This Row],[VALOR RC]])</f>
        <v>890.24</v>
      </c>
      <c r="S3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69" s="1">
        <v>4500947835</v>
      </c>
      <c r="U369" s="54" t="str">
        <f>F369 &amp; " " &amp; " " &amp; B369 &amp; " - " &amp; I369 &amp; " - " &amp; "N°" &amp; H369 &amp; " - " &amp; Tabela1[[#This Row],[Coluna1]]</f>
        <v>LOJAS NOVAS  1487 - METALFARMA - N°60602 - VENC 01/11/2025</v>
      </c>
      <c r="V369" s="85">
        <v>2853574</v>
      </c>
      <c r="W369" s="64" t="s">
        <v>5463</v>
      </c>
      <c r="X369" s="1" t="str">
        <f t="shared" si="17"/>
        <v>ABERTO</v>
      </c>
      <c r="Y369" s="48"/>
      <c r="Z369" s="51"/>
      <c r="AA369" s="1">
        <f>IF(Tabela1[[#This Row],[CHAMADO]]="ABERTO",Tabela1[[#This Row],[procx status]],"")</f>
        <v>0</v>
      </c>
      <c r="AC369" s="49">
        <v>45958</v>
      </c>
      <c r="AD369" s="55">
        <v>5106044793</v>
      </c>
      <c r="AE369" s="1" t="str">
        <f>IF(Tabela1[[#This Row],[Status Result1]]="Aguardando autorização pgto", "sim","")</f>
        <v/>
      </c>
      <c r="AF3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69" s="116"/>
      <c r="AJ369" s="117"/>
      <c r="AK369" s="116">
        <f>IF(Tabela1[[#This Row],[procx ticket]]="",Tabela1[[#This Row],[Data criação ticket]],Tabela1[[#This Row],[procx ticket]])</f>
        <v>0</v>
      </c>
      <c r="AL369" s="116"/>
      <c r="AM369" s="53">
        <v>45932</v>
      </c>
      <c r="AN3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69" s="62"/>
      <c r="AP369" s="62" t="s">
        <v>5060</v>
      </c>
      <c r="AQ3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1487604304890,24HENRIQUELOJAS NOVASCOLETOR DE MEDICAMENTOS [LINHA BRANCA]METALFARMA</v>
      </c>
      <c r="AR369" s="62" t="e">
        <v>#N/A</v>
      </c>
    </row>
    <row r="370" spans="1:44" ht="14.5" hidden="1">
      <c r="A370" s="1">
        <f t="shared" si="19"/>
        <v>1000</v>
      </c>
      <c r="B370" s="1">
        <v>1501</v>
      </c>
      <c r="C370" s="1" t="s">
        <v>4083</v>
      </c>
      <c r="D370" s="1" t="s">
        <v>185</v>
      </c>
      <c r="E370" s="1" t="s">
        <v>76</v>
      </c>
      <c r="F370" s="1" t="s">
        <v>23</v>
      </c>
      <c r="G370" s="1" t="s">
        <v>5458</v>
      </c>
      <c r="H370" s="1">
        <v>60622</v>
      </c>
      <c r="I370" s="1" t="s">
        <v>5459</v>
      </c>
      <c r="P370" s="47">
        <v>816.35</v>
      </c>
      <c r="R370" s="47">
        <f>IF(Tabela1[[#This Row],[VALOR A PAGAR]]&gt;1,Tabela1[[#This Row],[VALOR A PAGAR]],Tabela1[[#This Row],[VALOR RC]])</f>
        <v>816.35</v>
      </c>
      <c r="S3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0" s="1">
        <v>4500934939</v>
      </c>
      <c r="U370" s="54" t="str">
        <f>F370 &amp; " " &amp; " " &amp; B370 &amp; " - " &amp; I370 &amp; " - " &amp; "N°" &amp; H370 &amp; " - " &amp; Tabela1[[#This Row],[Coluna1]]</f>
        <v>LOJAS NOVAS  1501 - METALFARMA - N°60622 - VENC 01/11/2025</v>
      </c>
      <c r="V370" s="85">
        <v>2853628</v>
      </c>
      <c r="W370" s="64" t="s">
        <v>5468</v>
      </c>
      <c r="X370" s="1" t="str">
        <f t="shared" si="17"/>
        <v>ABERTO</v>
      </c>
      <c r="Y370" s="48"/>
      <c r="Z370" s="51"/>
      <c r="AA370" s="1">
        <f>IF(Tabela1[[#This Row],[CHAMADO]]="ABERTO",Tabela1[[#This Row],[procx status]],"")</f>
        <v>0</v>
      </c>
      <c r="AC370" s="49">
        <v>45958</v>
      </c>
      <c r="AD370" s="55">
        <v>5106044786</v>
      </c>
      <c r="AE370" s="1" t="str">
        <f>IF(Tabela1[[#This Row],[Status Result1]]="Aguardando autorização pgto", "sim","")</f>
        <v/>
      </c>
      <c r="AF3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3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370" s="116"/>
      <c r="AJ370" s="117"/>
      <c r="AK370" s="116">
        <f>IF(Tabela1[[#This Row],[procx ticket]]="",Tabela1[[#This Row],[Data criação ticket]],Tabela1[[#This Row],[procx ticket]])</f>
        <v>0</v>
      </c>
      <c r="AL370" s="116"/>
      <c r="AM370" s="53"/>
      <c r="AN3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70" s="62"/>
      <c r="AP370" s="62" t="s">
        <v>5060</v>
      </c>
      <c r="AQ3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1501816,35HENRIQUELOJAS NOVASCOLETOR DE MEDICAMENTOS [LINHA BRANCA]METALFARMA</v>
      </c>
      <c r="AR370" s="62" t="e">
        <v>#N/A</v>
      </c>
    </row>
    <row r="371" spans="1:44" ht="14.5" hidden="1">
      <c r="A371" s="1">
        <f t="shared" si="19"/>
        <v>1000</v>
      </c>
      <c r="B371" s="1">
        <v>1510</v>
      </c>
      <c r="C371" s="1" t="s">
        <v>4098</v>
      </c>
      <c r="D371" s="1" t="s">
        <v>1258</v>
      </c>
      <c r="E371" s="1" t="s">
        <v>76</v>
      </c>
      <c r="F371" s="1" t="s">
        <v>23</v>
      </c>
      <c r="G371" s="1" t="s">
        <v>84</v>
      </c>
      <c r="I371" s="1" t="s">
        <v>4169</v>
      </c>
      <c r="K371" s="1" t="s">
        <v>27</v>
      </c>
      <c r="M371" s="1">
        <v>605801</v>
      </c>
      <c r="N371" s="1">
        <v>10023681</v>
      </c>
      <c r="O371" s="1" t="s">
        <v>4163</v>
      </c>
      <c r="P371" s="47">
        <v>95000</v>
      </c>
      <c r="R371" s="47">
        <f>IF(Tabela1[[#This Row],[VALOR A PAGAR]]&gt;1,Tabela1[[#This Row],[VALOR A PAGAR]],Tabela1[[#This Row],[VALOR RC]])</f>
        <v>95000</v>
      </c>
      <c r="S3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1" s="1">
        <v>4500991091</v>
      </c>
      <c r="U371" s="54" t="str">
        <f>F371 &amp; " " &amp; " " &amp; B371 &amp; " - " &amp; I371 &amp; " - " &amp; "N°" &amp; H371 &amp; " - " &amp; Tabela1[[#This Row],[Coluna1]]</f>
        <v xml:space="preserve">LOJAS NOVAS  1510 - ABEX - N° - </v>
      </c>
      <c r="X371" s="1" t="str">
        <f t="shared" si="17"/>
        <v>PENDENTE</v>
      </c>
      <c r="Y371" s="48"/>
      <c r="Z371" s="51"/>
      <c r="AA371" s="1" t="str">
        <f>IF(Tabela1[[#This Row],[CHAMADO]]="ABERTO",Tabela1[[#This Row],[procx status]],"")</f>
        <v/>
      </c>
      <c r="AE371" s="1" t="str">
        <f>IF(Tabela1[[#This Row],[Status Result1]]="Aguardando autorização pgto", "sim","")</f>
        <v/>
      </c>
      <c r="AF3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71" s="116"/>
      <c r="AJ371" s="117"/>
      <c r="AK371" s="116">
        <f>IF(Tabela1[[#This Row],[procx ticket]]="",Tabela1[[#This Row],[Data criação ticket]],Tabela1[[#This Row],[procx ticket]])</f>
        <v>0</v>
      </c>
      <c r="AL371" s="116"/>
      <c r="AM3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71" s="62"/>
      <c r="AP371" s="62"/>
      <c r="AQ3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151060580195000HENRIQUELOJAS NOVASCOMUNICAÇÃO VISUALABEX</v>
      </c>
      <c r="AR371" s="62" t="e">
        <v>#N/A</v>
      </c>
    </row>
    <row r="372" spans="1:44" ht="14.5" hidden="1">
      <c r="A372" s="1">
        <f t="shared" si="19"/>
        <v>2000</v>
      </c>
      <c r="B372" s="1" t="s">
        <v>4259</v>
      </c>
      <c r="D372" s="1" t="s">
        <v>290</v>
      </c>
      <c r="E372" s="1" t="s">
        <v>4025</v>
      </c>
      <c r="F372" s="1" t="s">
        <v>4260</v>
      </c>
      <c r="G372" s="1" t="s">
        <v>84</v>
      </c>
      <c r="I372" s="1" t="s">
        <v>4405</v>
      </c>
      <c r="J372" s="1">
        <v>1</v>
      </c>
      <c r="K372" s="1" t="s">
        <v>27</v>
      </c>
      <c r="M372" s="1">
        <v>605918</v>
      </c>
      <c r="N372" s="1">
        <v>10023970</v>
      </c>
      <c r="P372" s="47">
        <v>350</v>
      </c>
      <c r="R372" s="47">
        <f>IF(Tabela1[[#This Row],[VALOR A PAGAR]]&gt;1,Tabela1[[#This Row],[VALOR A PAGAR]],Tabela1[[#This Row],[VALOR RC]])</f>
        <v>350</v>
      </c>
      <c r="S3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2" s="1">
        <v>4501003469</v>
      </c>
      <c r="U372" s="54" t="str">
        <f>F372 &amp; " " &amp; " " &amp; B372 &amp; " - " &amp; I372 &amp; " - " &amp; "N°" &amp; H372 &amp; " - " &amp; Tabela1[[#This Row],[Coluna1]]</f>
        <v xml:space="preserve">ESPECIAL  MATRIZ (AUDITÓRIO) - CARLOS ROBERTO MATIAS 101819 - N° - </v>
      </c>
      <c r="X372" s="1" t="str">
        <f t="shared" si="17"/>
        <v>PENDENTE</v>
      </c>
      <c r="Y372" s="48"/>
      <c r="Z372" s="51"/>
      <c r="AA372" s="1" t="str">
        <f>IF(Tabela1[[#This Row],[CHAMADO]]="ABERTO",Tabela1[[#This Row],[procx status]],"")</f>
        <v/>
      </c>
      <c r="AE372" s="1" t="str">
        <f>IF(Tabela1[[#This Row],[Status Result1]]="Aguardando autorização pgto", "sim","")</f>
        <v/>
      </c>
      <c r="AF3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72" s="116"/>
      <c r="AJ372" s="117"/>
      <c r="AK372" s="116">
        <f>IF(Tabela1[[#This Row],[procx ticket]]="",Tabela1[[#This Row],[Data criação ticket]],Tabela1[[#This Row],[procx ticket]])</f>
        <v>0</v>
      </c>
      <c r="AL372" s="116"/>
      <c r="AM3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72" s="62"/>
      <c r="AP372" s="62"/>
      <c r="AQ3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(AUDITÓRIO)605918350ADRIANOESPECIALCOMUNICAÇÃO VISUALCARLOS ROBERTO MATIAS 101819</v>
      </c>
      <c r="AR372" s="62" t="e">
        <v>#N/A</v>
      </c>
    </row>
    <row r="373" spans="1:44" ht="14.5" hidden="1" customHeight="1">
      <c r="A373" s="1">
        <f t="shared" si="19"/>
        <v>1000</v>
      </c>
      <c r="B373" s="1">
        <v>315</v>
      </c>
      <c r="C373" s="1" t="s">
        <v>864</v>
      </c>
      <c r="D373" s="1" t="s">
        <v>865</v>
      </c>
      <c r="E373" s="1" t="s">
        <v>4025</v>
      </c>
      <c r="F373" s="1" t="s">
        <v>47</v>
      </c>
      <c r="G373" s="1" t="s">
        <v>84</v>
      </c>
      <c r="I373" s="1" t="s">
        <v>5750</v>
      </c>
      <c r="M373" s="1">
        <v>605927</v>
      </c>
      <c r="N373" s="1">
        <v>10023309</v>
      </c>
      <c r="O373" s="1" t="s">
        <v>4163</v>
      </c>
      <c r="P373" s="47">
        <v>7546</v>
      </c>
      <c r="R373" s="47">
        <f>IF(Tabela1[[#This Row],[VALOR A PAGAR]]&gt;1,Tabela1[[#This Row],[VALOR A PAGAR]],Tabela1[[#This Row],[VALOR RC]])</f>
        <v>7546</v>
      </c>
      <c r="S3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3" s="1">
        <v>4500962002</v>
      </c>
      <c r="U373" s="54" t="str">
        <f>F373 &amp; " " &amp; " " &amp; B373 &amp; " - " &amp; I373 &amp; " - " &amp; "N°" &amp; H373 &amp; " - " &amp; Tabela1[[#This Row],[Coluna1]]</f>
        <v xml:space="preserve">LAUDO DE RISCO  315 - PRONEON - N° - </v>
      </c>
      <c r="X373" s="1" t="str">
        <f t="shared" si="17"/>
        <v>PENDENTE</v>
      </c>
      <c r="Y373" s="48"/>
      <c r="Z373" s="51"/>
      <c r="AA373" s="1" t="str">
        <f>IF(Tabela1[[#This Row],[CHAMADO]]="ABERTO",Tabela1[[#This Row],[procx status]],"")</f>
        <v/>
      </c>
      <c r="AE373" s="1" t="str">
        <f>IF(Tabela1[[#This Row],[Status Result1]]="Aguardando autorização pgto", "sim","")</f>
        <v/>
      </c>
      <c r="AF3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3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373" s="116"/>
      <c r="AJ373" s="117"/>
      <c r="AK373" s="116">
        <f>IF(Tabela1[[#This Row],[procx ticket]]="",Tabela1[[#This Row],[Data criação ticket]],Tabela1[[#This Row],[procx ticket]])</f>
        <v>0</v>
      </c>
      <c r="AL373" s="116"/>
      <c r="AM3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3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373" s="62"/>
      <c r="AP373" s="62"/>
      <c r="AQ3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3156059277546ADRIANOLAUDO DE RISCOCOMUNICAÇÃO VISUALPRONEON</v>
      </c>
      <c r="AR373" s="62" t="e">
        <v>#N/A</v>
      </c>
    </row>
    <row r="374" spans="1:44" ht="14.5" hidden="1">
      <c r="A374" s="1">
        <f t="shared" si="19"/>
        <v>2000</v>
      </c>
      <c r="B374" s="1">
        <v>7278</v>
      </c>
      <c r="C374" s="1" t="str">
        <f>_xlfn.XLOOKUP(Tabela1[[#This Row],[FILIAL]],'CNPJ BASE jan25'!A:A,'CNPJ BASE jan25'!B:B)</f>
        <v>SLU68-DanLaTou-MA-EF</v>
      </c>
      <c r="D374" s="1" t="s">
        <v>185</v>
      </c>
      <c r="E374" s="1" t="s">
        <v>76</v>
      </c>
      <c r="F374" s="1" t="s">
        <v>51</v>
      </c>
      <c r="G374" s="1" t="s">
        <v>84</v>
      </c>
      <c r="H374" s="1">
        <v>30</v>
      </c>
      <c r="I374" s="1" t="s">
        <v>5750</v>
      </c>
      <c r="M374" s="1">
        <v>606041</v>
      </c>
      <c r="N374" s="1">
        <v>10023437</v>
      </c>
      <c r="O374" s="1" t="s">
        <v>4163</v>
      </c>
      <c r="P374" s="47">
        <v>89411.09</v>
      </c>
      <c r="R374" s="47">
        <f>IF(Tabela1[[#This Row],[VALOR A PAGAR]]&gt;1,Tabela1[[#This Row],[VALOR A PAGAR]],Tabela1[[#This Row],[VALOR RC]])</f>
        <v>89411.09</v>
      </c>
      <c r="S3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4" s="1">
        <v>4501026601</v>
      </c>
      <c r="U374" s="54" t="str">
        <f>F374 &amp; " " &amp; " " &amp; B374 &amp; " - " &amp; I374 &amp; " - " &amp; "N°" &amp; H374 &amp; " - " &amp; Tabela1[[#This Row],[Coluna1]]</f>
        <v>VIRADA DE BANDEIRA  7278 - PRONEON - N°30 - encaminhado</v>
      </c>
      <c r="V374" s="85">
        <v>3384794</v>
      </c>
      <c r="W374" s="89" t="s">
        <v>4176</v>
      </c>
      <c r="X374" s="1" t="str">
        <f t="shared" si="17"/>
        <v>ABERTO</v>
      </c>
      <c r="Y374" s="48"/>
      <c r="Z374" s="51"/>
      <c r="AA374" s="1">
        <f>IF(Tabela1[[#This Row],[CHAMADO]]="ABERTO",Tabela1[[#This Row],[procx status]],"")</f>
        <v>0</v>
      </c>
      <c r="AC374" s="49">
        <v>46022</v>
      </c>
      <c r="AD374" s="55">
        <v>5106087431</v>
      </c>
      <c r="AE374" s="1" t="s">
        <v>4177</v>
      </c>
      <c r="AF3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31/12/2025</v>
      </c>
      <c r="AG3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31/12/2025</v>
      </c>
      <c r="AH374" s="116"/>
      <c r="AJ374" s="117"/>
      <c r="AK374" s="116">
        <f>IF(Tabela1[[#This Row],[procx ticket]]="",Tabela1[[#This Row],[Data criação ticket]],Tabela1[[#This Row],[procx ticket]])</f>
        <v>0</v>
      </c>
      <c r="AL374" s="116"/>
      <c r="AM374" s="53">
        <v>46013</v>
      </c>
      <c r="AN3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74" s="62" t="s">
        <v>6022</v>
      </c>
      <c r="AP374" s="62" t="s">
        <v>6032</v>
      </c>
      <c r="AQ3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727860604189411,09HENRIQUEVIRADA DE BANDEIRACOMUNICAÇÃO VISUALPRONEON</v>
      </c>
      <c r="AR374" s="62" t="e">
        <v>#N/A</v>
      </c>
    </row>
    <row r="375" spans="1:44" ht="14.5" hidden="1" customHeight="1">
      <c r="A375" s="1">
        <f t="shared" si="19"/>
        <v>1000</v>
      </c>
      <c r="B375" s="1">
        <v>1505</v>
      </c>
      <c r="C375" s="1" t="s">
        <v>4085</v>
      </c>
      <c r="D375" s="1" t="s">
        <v>4216</v>
      </c>
      <c r="E375" s="1" t="s">
        <v>30</v>
      </c>
      <c r="F375" s="1" t="s">
        <v>23</v>
      </c>
      <c r="G375" s="1" t="s">
        <v>84</v>
      </c>
      <c r="H375" s="1">
        <v>607</v>
      </c>
      <c r="I375" s="1" t="s">
        <v>4363</v>
      </c>
      <c r="M375" s="1">
        <v>605728</v>
      </c>
      <c r="N375" s="1">
        <v>10023308</v>
      </c>
      <c r="O375" s="1" t="s">
        <v>4163</v>
      </c>
      <c r="P375" s="47">
        <v>100004.32445500002</v>
      </c>
      <c r="R375" s="47">
        <f>IF(Tabela1[[#This Row],[VALOR A PAGAR]]&gt;1,Tabela1[[#This Row],[VALOR A PAGAR]],Tabela1[[#This Row],[VALOR RC]])</f>
        <v>100004.32445500002</v>
      </c>
      <c r="S3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5" s="1">
        <v>4500964721</v>
      </c>
      <c r="U375" s="54" t="str">
        <f>F375 &amp; " " &amp; " " &amp; B375 &amp; " - " &amp; I375 &amp; " - " &amp; "N°" &amp; H375 &amp; " - " &amp; Tabela1[[#This Row],[Coluna1]]</f>
        <v>LOJAS NOVAS  1505 - CAETE - N°607 - reenviado</v>
      </c>
      <c r="V375" s="85">
        <v>3284057</v>
      </c>
      <c r="W375" s="64" t="s">
        <v>5978</v>
      </c>
      <c r="X375" s="1" t="str">
        <f t="shared" si="17"/>
        <v>ABERTO</v>
      </c>
      <c r="Y375" s="48"/>
      <c r="Z375" s="51"/>
      <c r="AA375" s="1">
        <f>IF(Tabela1[[#This Row],[CHAMADO]]="ABERTO",Tabela1[[#This Row],[procx status]],"")</f>
        <v>0</v>
      </c>
      <c r="AC375" s="49">
        <v>46020</v>
      </c>
      <c r="AD375" s="109">
        <v>5106086482</v>
      </c>
      <c r="AE375" s="1" t="s">
        <v>4177</v>
      </c>
      <c r="AF3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3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375" s="12"/>
      <c r="AJ375" s="53"/>
      <c r="AK375" s="12">
        <f>IF(Tabela1[[#This Row],[procx ticket]]="",Tabela1[[#This Row],[Data criação ticket]],Tabela1[[#This Row],[procx ticket]])</f>
        <v>0</v>
      </c>
      <c r="AM375" s="53">
        <v>45971</v>
      </c>
      <c r="AN3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75" s="62" t="s">
        <v>4178</v>
      </c>
      <c r="AP375" s="62" t="s">
        <v>6033</v>
      </c>
      <c r="AQ3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1505605728100004,324455ANDRELOJAS NOVASCOMUNICAÇÃO VISUALCAETE</v>
      </c>
      <c r="AR375" s="62" t="e">
        <v>#N/A</v>
      </c>
    </row>
    <row r="376" spans="1:44" ht="14.5" hidden="1">
      <c r="A376" s="1">
        <f t="shared" si="19"/>
        <v>2000</v>
      </c>
      <c r="B376" s="1">
        <v>7129</v>
      </c>
      <c r="C376" s="1" t="str">
        <f>_xlfn.XLOOKUP(Tabela1[[#This Row],[FILIAL]],'CNPJ BASE jan25'!A:A,'CNPJ BASE jan25'!B:B)</f>
        <v>SLU54-DoAraQ52-MA-EF</v>
      </c>
      <c r="D376" s="1" t="s">
        <v>185</v>
      </c>
      <c r="E376" s="1" t="s">
        <v>76</v>
      </c>
      <c r="F376" s="1" t="s">
        <v>51</v>
      </c>
      <c r="G376" s="1" t="s">
        <v>84</v>
      </c>
      <c r="H376" s="1">
        <v>29</v>
      </c>
      <c r="I376" s="1" t="s">
        <v>5750</v>
      </c>
      <c r="M376" s="1">
        <v>606034</v>
      </c>
      <c r="N376" s="1">
        <v>10023439</v>
      </c>
      <c r="O376" s="1" t="s">
        <v>4163</v>
      </c>
      <c r="P376" s="47">
        <v>68363.12</v>
      </c>
      <c r="R376" s="47">
        <f>IF(Tabela1[[#This Row],[VALOR A PAGAR]]&gt;1,Tabela1[[#This Row],[VALOR A PAGAR]],Tabela1[[#This Row],[VALOR RC]])</f>
        <v>68363.12</v>
      </c>
      <c r="S3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6" s="1">
        <v>4501026613</v>
      </c>
      <c r="U376" s="54" t="str">
        <f>F376 &amp; " " &amp; " " &amp; B376 &amp; " - " &amp; I376 &amp; " - " &amp; "N°" &amp; H376 &amp; " - " &amp; Tabela1[[#This Row],[Coluna1]]</f>
        <v>VIRADA DE BANDEIRA  7129 - PRONEON - N°29 - encaminhado</v>
      </c>
      <c r="V376" s="85">
        <v>3384795</v>
      </c>
      <c r="W376" s="89" t="s">
        <v>4176</v>
      </c>
      <c r="X376" s="1" t="str">
        <f t="shared" si="17"/>
        <v>ABERTO</v>
      </c>
      <c r="Y376" s="48"/>
      <c r="Z376" s="51"/>
      <c r="AA376" s="1">
        <f>IF(Tabela1[[#This Row],[CHAMADO]]="ABERTO",Tabela1[[#This Row],[procx status]],"")</f>
        <v>0</v>
      </c>
      <c r="AC376" s="49">
        <v>46022</v>
      </c>
      <c r="AD376" s="55">
        <v>5106087432</v>
      </c>
      <c r="AE376" s="1" t="s">
        <v>4177</v>
      </c>
      <c r="AF3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31/12/2025</v>
      </c>
      <c r="AG3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31/12/2025</v>
      </c>
      <c r="AH376" s="116"/>
      <c r="AJ376" s="117"/>
      <c r="AK376" s="116">
        <f>IF(Tabela1[[#This Row],[procx ticket]]="",Tabela1[[#This Row],[Data criação ticket]],Tabela1[[#This Row],[procx ticket]])</f>
        <v>0</v>
      </c>
      <c r="AL376" s="116"/>
      <c r="AM376" s="53">
        <v>46013</v>
      </c>
      <c r="AN3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76" s="62" t="s">
        <v>6022</v>
      </c>
      <c r="AP376" s="62" t="s">
        <v>6032</v>
      </c>
      <c r="AQ3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712960603468363,12HENRIQUEVIRADA DE BANDEIRACOMUNICAÇÃO VISUALPRONEON</v>
      </c>
      <c r="AR376" s="62" t="e">
        <v>#N/A</v>
      </c>
    </row>
    <row r="377" spans="1:44" ht="14.5" hidden="1">
      <c r="A377" s="1">
        <f t="shared" si="19"/>
        <v>2000</v>
      </c>
      <c r="B377" s="1">
        <v>7175</v>
      </c>
      <c r="C377" s="1" t="str">
        <f>_xlfn.XLOOKUP(Tabela1[[#This Row],[FILIAL]],'CNPJ BASE jan25'!A:A,'CNPJ BASE jan25'!B:B)</f>
        <v>SLU59-01Quadra-MA-EF</v>
      </c>
      <c r="D377" s="1" t="s">
        <v>185</v>
      </c>
      <c r="E377" s="1" t="s">
        <v>76</v>
      </c>
      <c r="F377" s="1" t="s">
        <v>51</v>
      </c>
      <c r="G377" s="1" t="s">
        <v>84</v>
      </c>
      <c r="H377" s="1">
        <v>27</v>
      </c>
      <c r="I377" s="1" t="s">
        <v>5750</v>
      </c>
      <c r="M377" s="1">
        <v>606038</v>
      </c>
      <c r="N377" s="1">
        <v>10023440</v>
      </c>
      <c r="O377" s="1" t="s">
        <v>4163</v>
      </c>
      <c r="P377" s="47">
        <v>110000</v>
      </c>
      <c r="R377" s="47">
        <f>IF(Tabela1[[#This Row],[VALOR A PAGAR]]&gt;1,Tabela1[[#This Row],[VALOR A PAGAR]],Tabela1[[#This Row],[VALOR RC]])</f>
        <v>110000</v>
      </c>
      <c r="S3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7" s="1">
        <v>4501026618</v>
      </c>
      <c r="U377" s="54" t="str">
        <f>F377 &amp; " " &amp; " " &amp; B377 &amp; " - " &amp; I377 &amp; " - " &amp; "N°" &amp; H377 &amp; " - " &amp; Tabela1[[#This Row],[Coluna1]]</f>
        <v>VIRADA DE BANDEIRA  7175 - PRONEON - N°27 - encaminhado</v>
      </c>
      <c r="V377" s="85">
        <v>3365412</v>
      </c>
      <c r="W377" s="89" t="s">
        <v>4176</v>
      </c>
      <c r="X377" s="1" t="str">
        <f t="shared" si="17"/>
        <v>ABERTO</v>
      </c>
      <c r="Y377" s="48"/>
      <c r="Z377" s="51"/>
      <c r="AA377" s="1">
        <f>IF(Tabela1[[#This Row],[CHAMADO]]="ABERTO",Tabela1[[#This Row],[procx status]],"")</f>
        <v>0</v>
      </c>
      <c r="AE377" s="1" t="s">
        <v>4177</v>
      </c>
      <c r="AF3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3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377" s="116"/>
      <c r="AJ377" s="117"/>
      <c r="AK377" s="116">
        <f>IF(Tabela1[[#This Row],[procx ticket]]="",Tabela1[[#This Row],[Data criação ticket]],Tabela1[[#This Row],[procx ticket]])</f>
        <v>0</v>
      </c>
      <c r="AL377" s="116"/>
      <c r="AM377" s="53">
        <v>46010</v>
      </c>
      <c r="AN3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(5 dias)</v>
      </c>
      <c r="AO377" s="62" t="s">
        <v>6022</v>
      </c>
      <c r="AP377" s="62" t="s">
        <v>6032</v>
      </c>
      <c r="AQ3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7175606038110000HENRIQUEVIRADA DE BANDEIRACOMUNICAÇÃO VISUALPRONEON</v>
      </c>
      <c r="AR377" s="62" t="e">
        <v>#N/A</v>
      </c>
    </row>
    <row r="378" spans="1:44" ht="14.5" hidden="1">
      <c r="A378" s="1">
        <f t="shared" si="19"/>
        <v>2000</v>
      </c>
      <c r="B378" s="1">
        <v>7211</v>
      </c>
      <c r="C378" s="1" t="str">
        <f>_xlfn.XLOOKUP(Tabela1[[#This Row],[FILIAL]],'CNPJ BASE jan25'!A:A,'CNPJ BASE jan25'!B:B)</f>
        <v>PIN03-GetVarga-MA-EF</v>
      </c>
      <c r="D378" s="1" t="s">
        <v>3335</v>
      </c>
      <c r="E378" s="1" t="s">
        <v>76</v>
      </c>
      <c r="F378" s="1" t="s">
        <v>51</v>
      </c>
      <c r="G378" s="1" t="s">
        <v>84</v>
      </c>
      <c r="H378" s="1">
        <v>28</v>
      </c>
      <c r="I378" s="1" t="s">
        <v>5750</v>
      </c>
      <c r="M378" s="1">
        <v>606040</v>
      </c>
      <c r="N378" s="1">
        <v>10023441</v>
      </c>
      <c r="O378" s="1" t="s">
        <v>4163</v>
      </c>
      <c r="P378" s="47">
        <v>77058.009999999995</v>
      </c>
      <c r="R378" s="47">
        <f>IF(Tabela1[[#This Row],[VALOR A PAGAR]]&gt;1,Tabela1[[#This Row],[VALOR A PAGAR]],Tabela1[[#This Row],[VALOR RC]])</f>
        <v>77058.009999999995</v>
      </c>
      <c r="S3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8" s="1">
        <v>4500971943</v>
      </c>
      <c r="U378" s="54" t="str">
        <f>F378 &amp; " " &amp; " " &amp; B378 &amp; " - " &amp; I378 &amp; " - " &amp; "N°" &amp; H378 &amp; " - " &amp; Tabela1[[#This Row],[Coluna1]]</f>
        <v xml:space="preserve">VIRADA DE BANDEIRA  7211 - PRONEON - N°28 - </v>
      </c>
      <c r="V378" s="85">
        <v>3384798</v>
      </c>
      <c r="W378" s="89" t="s">
        <v>4176</v>
      </c>
      <c r="X378" s="1" t="str">
        <f t="shared" si="17"/>
        <v>ABERTO</v>
      </c>
      <c r="Y378" s="48"/>
      <c r="Z378" s="51"/>
      <c r="AA378" s="1">
        <f>IF(Tabela1[[#This Row],[CHAMADO]]="ABERTO",Tabela1[[#This Row],[procx status]],"")</f>
        <v>0</v>
      </c>
      <c r="AE378" s="1" t="s">
        <v>4177</v>
      </c>
      <c r="AF3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3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378" s="116"/>
      <c r="AJ378" s="117"/>
      <c r="AK378" s="116">
        <f>IF(Tabela1[[#This Row],[procx ticket]]="",Tabela1[[#This Row],[Data criação ticket]],Tabela1[[#This Row],[procx ticket]])</f>
        <v>0</v>
      </c>
      <c r="AL378" s="116"/>
      <c r="AM378" s="53">
        <v>46013</v>
      </c>
      <c r="AN3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378" s="62" t="s">
        <v>6022</v>
      </c>
      <c r="AP378" s="62"/>
      <c r="AQ3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721160604077058,01HENRIQUEVIRADA DE BANDEIRACOMUNICAÇÃO VISUALPRONEON</v>
      </c>
      <c r="AR378" s="62" t="e">
        <v>#N/A</v>
      </c>
    </row>
    <row r="379" spans="1:44" ht="14.5" hidden="1">
      <c r="A379" s="1">
        <f t="shared" si="19"/>
        <v>2000</v>
      </c>
      <c r="B379" s="1">
        <v>7057</v>
      </c>
      <c r="C379" s="1" t="str">
        <f>_xlfn.XLOOKUP(Tabela1[[#This Row],[FILIAL]],'CNPJ BASE jan25'!A:A,'CNPJ BASE jan25'!B:B)</f>
        <v>FOR136-SanDumo-CE-EF</v>
      </c>
      <c r="D379" s="1" t="s">
        <v>185</v>
      </c>
      <c r="E379" s="1" t="s">
        <v>4025</v>
      </c>
      <c r="F379" s="1" t="s">
        <v>51</v>
      </c>
      <c r="G379" s="1" t="s">
        <v>84</v>
      </c>
      <c r="H379" s="1">
        <v>26</v>
      </c>
      <c r="I379" s="1" t="s">
        <v>5750</v>
      </c>
      <c r="M379" s="1">
        <v>605995</v>
      </c>
      <c r="N379" s="1">
        <v>10023485</v>
      </c>
      <c r="O379" s="1" t="s">
        <v>4163</v>
      </c>
      <c r="P379" s="47">
        <v>94889.89</v>
      </c>
      <c r="R379" s="47">
        <f>IF(Tabela1[[#This Row],[VALOR A PAGAR]]&gt;1,Tabela1[[#This Row],[VALOR A PAGAR]],Tabela1[[#This Row],[VALOR RC]])</f>
        <v>94889.89</v>
      </c>
      <c r="S3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79" s="1">
        <v>4501026398</v>
      </c>
      <c r="U379" s="54" t="str">
        <f>F379 &amp; " " &amp; " " &amp; B379 &amp; " - " &amp; I379 &amp; " - " &amp; "N°" &amp; H379 &amp; " - " &amp; Tabela1[[#This Row],[Coluna1]]</f>
        <v>VIRADA DE BANDEIRA  7057 - PRONEON - N°26 - ajustado</v>
      </c>
      <c r="V379" s="85">
        <v>3365414</v>
      </c>
      <c r="W379" s="89" t="s">
        <v>4176</v>
      </c>
      <c r="X379" s="1" t="str">
        <f t="shared" si="17"/>
        <v>ABERTO</v>
      </c>
      <c r="Y379" s="48"/>
      <c r="Z379" s="51"/>
      <c r="AA379" s="1">
        <f>IF(Tabela1[[#This Row],[CHAMADO]]="ABERTO",Tabela1[[#This Row],[procx status]],"")</f>
        <v>0</v>
      </c>
      <c r="AC379" s="49">
        <v>46021</v>
      </c>
      <c r="AE379" s="1" t="s">
        <v>4177</v>
      </c>
      <c r="AF3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3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379" s="116"/>
      <c r="AJ379" s="117"/>
      <c r="AK379" s="116">
        <f>IF(Tabela1[[#This Row],[procx ticket]]="",Tabela1[[#This Row],[Data criação ticket]],Tabela1[[#This Row],[procx ticket]])</f>
        <v>0</v>
      </c>
      <c r="AL379" s="116"/>
      <c r="AM379" s="53">
        <v>46010</v>
      </c>
      <c r="AN3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79" s="62" t="s">
        <v>5393</v>
      </c>
      <c r="AP379" s="62" t="s">
        <v>4508</v>
      </c>
      <c r="AQ3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705760599594889,89ADRIANOVIRADA DE BANDEIRACOMUNICAÇÃO VISUALPRONEON</v>
      </c>
      <c r="AR379" s="62" t="e">
        <v>#N/A</v>
      </c>
    </row>
    <row r="380" spans="1:44" ht="14.5" hidden="1">
      <c r="A380" s="1">
        <f t="shared" si="19"/>
        <v>2000</v>
      </c>
      <c r="B380" s="1">
        <v>7381</v>
      </c>
      <c r="C380" s="1" t="str">
        <f>_xlfn.XLOOKUP(Tabela1[[#This Row],[FILIAL]],'CNPJ BASE jan25'!A:A,'CNPJ BASE jan25'!B:B)</f>
        <v>IGU03-FloPeixo-CE-EF</v>
      </c>
      <c r="D380" s="1" t="s">
        <v>185</v>
      </c>
      <c r="E380" s="1" t="s">
        <v>4025</v>
      </c>
      <c r="F380" s="1" t="s">
        <v>51</v>
      </c>
      <c r="G380" s="1" t="s">
        <v>84</v>
      </c>
      <c r="H380" s="1">
        <v>25</v>
      </c>
      <c r="I380" s="1" t="s">
        <v>5750</v>
      </c>
      <c r="K380" s="1" t="s">
        <v>27</v>
      </c>
      <c r="M380" s="1">
        <v>606023</v>
      </c>
      <c r="N380" s="1">
        <v>10023556</v>
      </c>
      <c r="O380" s="1" t="s">
        <v>4163</v>
      </c>
      <c r="P380" s="47">
        <v>115000</v>
      </c>
      <c r="R380" s="47">
        <f>IF(Tabela1[[#This Row],[VALOR A PAGAR]]&gt;1,Tabela1[[#This Row],[VALOR A PAGAR]],Tabela1[[#This Row],[VALOR RC]])</f>
        <v>115000</v>
      </c>
      <c r="S3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0" s="1">
        <v>4500983859</v>
      </c>
      <c r="U380" s="54" t="str">
        <f>F380 &amp; " " &amp; " " &amp; B380 &amp; " - " &amp; I380 &amp; " - " &amp; "N°" &amp; H380 &amp; " - " &amp; Tabela1[[#This Row],[Coluna1]]</f>
        <v xml:space="preserve">VIRADA DE BANDEIRA  7381 - PRONEON - N°25 - </v>
      </c>
      <c r="V380" s="85">
        <v>3338263</v>
      </c>
      <c r="W380" s="89" t="s">
        <v>4176</v>
      </c>
      <c r="X380" s="1" t="str">
        <f t="shared" si="17"/>
        <v>ABERTO</v>
      </c>
      <c r="Y380" s="48"/>
      <c r="Z380" s="51"/>
      <c r="AA380" s="1">
        <f>IF(Tabela1[[#This Row],[CHAMADO]]="ABERTO",Tabela1[[#This Row],[procx status]],"")</f>
        <v>0</v>
      </c>
      <c r="AC380" s="49">
        <v>46015</v>
      </c>
      <c r="AD380" s="55">
        <v>5106083658</v>
      </c>
      <c r="AE380" s="1" t="s">
        <v>4177</v>
      </c>
      <c r="AF3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3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380" s="116"/>
      <c r="AJ380" s="117"/>
      <c r="AK380" s="116">
        <f>IF(Tabela1[[#This Row],[procx ticket]]="",Tabela1[[#This Row],[Data criação ticket]],Tabela1[[#This Row],[procx ticket]])</f>
        <v>0</v>
      </c>
      <c r="AL380" s="116"/>
      <c r="AM380" s="53">
        <v>46007</v>
      </c>
      <c r="AN3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0" s="62"/>
      <c r="AP380" s="62"/>
      <c r="AQ3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7381606023115000ADRIANOVIRADA DE BANDEIRACOMUNICAÇÃO VISUALPRONEON</v>
      </c>
      <c r="AR380" s="62" t="e">
        <v>#N/A</v>
      </c>
    </row>
    <row r="381" spans="1:44" ht="14.5" hidden="1">
      <c r="A381" s="1">
        <f t="shared" si="19"/>
        <v>2000</v>
      </c>
      <c r="B381" s="1">
        <v>7140</v>
      </c>
      <c r="C381" s="1" t="str">
        <f>_xlfn.XLOOKUP(Tabela1[[#This Row],[FILIAL]],'CNPJ BASE jan25'!A:A,'CNPJ BASE jan25'!B:B)</f>
        <v>IMP06-GetVarga-MA-EF</v>
      </c>
      <c r="D381" s="1" t="str">
        <f>_xlfn.XLOOKUP(Tabela1[[#This Row],[FILIAL]],'CNPJ BASE jan25'!A:A,'CNPJ BASE jan25'!C:C)</f>
        <v>04.899.316/0140-97</v>
      </c>
      <c r="E381" s="1" t="s">
        <v>76</v>
      </c>
      <c r="F381" s="1" t="s">
        <v>51</v>
      </c>
      <c r="G381" s="1" t="s">
        <v>84</v>
      </c>
      <c r="H381" s="1">
        <v>590</v>
      </c>
      <c r="I381" s="1" t="s">
        <v>4363</v>
      </c>
      <c r="J381" s="1">
        <v>1</v>
      </c>
      <c r="K381" s="1" t="s">
        <v>27</v>
      </c>
      <c r="M381" s="1">
        <v>606036</v>
      </c>
      <c r="N381" s="1">
        <v>10023955</v>
      </c>
      <c r="P381" s="47">
        <v>150001.07</v>
      </c>
      <c r="R381" s="47">
        <f>IF(Tabela1[[#This Row],[VALOR A PAGAR]]&gt;1,Tabela1[[#This Row],[VALOR A PAGAR]],Tabela1[[#This Row],[VALOR RC]])</f>
        <v>150001.07</v>
      </c>
      <c r="S3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1" s="1">
        <v>4501004041</v>
      </c>
      <c r="U381" s="54" t="str">
        <f>F381 &amp; " " &amp; " " &amp; B381 &amp; " - " &amp; I381 &amp; " - " &amp; "N°" &amp; H381 &amp; " - " &amp; Tabela1[[#This Row],[Coluna1]]</f>
        <v>VIRADA DE BANDEIRA  7140 - CAETE - N°590 - aguardando retorno, pedido ajustado, permanece com erro</v>
      </c>
      <c r="V381" s="85">
        <v>3340987</v>
      </c>
      <c r="W381" s="64" t="s">
        <v>6009</v>
      </c>
      <c r="X381" s="1" t="str">
        <f t="shared" si="17"/>
        <v>ABERTO</v>
      </c>
      <c r="Y381" s="48"/>
      <c r="Z381" s="51"/>
      <c r="AA381" s="1">
        <f>IF(Tabela1[[#This Row],[CHAMADO]]="ABERTO",Tabela1[[#This Row],[procx status]],"")</f>
        <v>0</v>
      </c>
      <c r="AC381" s="49">
        <v>46016</v>
      </c>
      <c r="AD381" s="55">
        <v>5106083616</v>
      </c>
      <c r="AE381" s="1" t="s">
        <v>4177</v>
      </c>
      <c r="AF3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81" s="116"/>
      <c r="AJ381" s="117"/>
      <c r="AK381" s="116">
        <f>IF(Tabela1[[#This Row],[procx ticket]]="",Tabela1[[#This Row],[Data criação ticket]],Tabela1[[#This Row],[procx ticket]])</f>
        <v>0</v>
      </c>
      <c r="AL381" s="116"/>
      <c r="AM381" s="53">
        <v>45994</v>
      </c>
      <c r="AN3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1" s="62" t="s">
        <v>4178</v>
      </c>
      <c r="AP381" s="47" t="s">
        <v>5997</v>
      </c>
      <c r="AQ3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7140606036150001,07HENRIQUEVIRADA DE BANDEIRACOMUNICAÇÃO VISUALCAETE</v>
      </c>
      <c r="AR381" s="1" t="e">
        <v>#N/A</v>
      </c>
    </row>
    <row r="382" spans="1:44" ht="14.5" hidden="1">
      <c r="A382" s="1">
        <f t="shared" si="19"/>
        <v>1000</v>
      </c>
      <c r="B382" s="1">
        <v>1508</v>
      </c>
      <c r="C382" s="1" t="s">
        <v>4074</v>
      </c>
      <c r="D382" s="1" t="s">
        <v>4198</v>
      </c>
      <c r="E382" s="1" t="s">
        <v>76</v>
      </c>
      <c r="F382" s="1" t="s">
        <v>23</v>
      </c>
      <c r="G382" s="1" t="s">
        <v>5078</v>
      </c>
      <c r="H382" s="1">
        <v>99245</v>
      </c>
      <c r="I382" s="1" t="s">
        <v>5016</v>
      </c>
      <c r="M382" s="1">
        <v>605664</v>
      </c>
      <c r="P382" s="47">
        <v>154510.32999999999</v>
      </c>
      <c r="Q382" s="47">
        <v>152558.28</v>
      </c>
      <c r="R382" s="47">
        <f>IF(Tabela1[[#This Row],[VALOR A PAGAR]]&gt;1,Tabela1[[#This Row],[VALOR A PAGAR]],Tabela1[[#This Row],[VALOR RC]])</f>
        <v>152558.28</v>
      </c>
      <c r="S3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2" s="1">
        <v>4500967345</v>
      </c>
      <c r="U382" s="54" t="str">
        <f>F382 &amp; " " &amp; " " &amp; B382 &amp; " - " &amp; I382 &amp; " - " &amp; "N°" &amp; H382 &amp; " - " &amp; Tabela1[[#This Row],[Coluna1]]</f>
        <v>LOJAS NOVAS  1508 - HMY - N°99245 - ajustou</v>
      </c>
      <c r="V382" s="85">
        <v>3370053</v>
      </c>
      <c r="W382" s="64" t="s">
        <v>6024</v>
      </c>
      <c r="X382" s="1" t="str">
        <f t="shared" si="17"/>
        <v>ABERTO</v>
      </c>
      <c r="Y382" s="48"/>
      <c r="Z382" s="51"/>
      <c r="AA382" s="1">
        <f>IF(Tabela1[[#This Row],[CHAMADO]]="ABERTO",Tabela1[[#This Row],[procx status]],"")</f>
        <v>0</v>
      </c>
      <c r="AC382" s="49">
        <v>46020</v>
      </c>
      <c r="AE382" s="1" t="s">
        <v>4177</v>
      </c>
      <c r="AF3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3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382" s="116"/>
      <c r="AJ382" s="117"/>
      <c r="AK382" s="116">
        <f>IF(Tabela1[[#This Row],[procx ticket]]="",Tabela1[[#This Row],[Data criação ticket]],Tabela1[[#This Row],[procx ticket]])</f>
        <v>0</v>
      </c>
      <c r="AL382" s="116"/>
      <c r="AM382" s="53">
        <v>45994</v>
      </c>
      <c r="AN3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2" s="62" t="s">
        <v>6025</v>
      </c>
      <c r="AP382" s="62" t="s">
        <v>6026</v>
      </c>
      <c r="AQ3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1508605664154510,33HENRIQUELOJAS NOVASMobiliário + Mont. + FreteHMY</v>
      </c>
      <c r="AR382" s="1" t="e">
        <v>#N/A</v>
      </c>
    </row>
    <row r="383" spans="1:44" ht="14.5" hidden="1">
      <c r="A383" s="1">
        <f t="shared" si="19"/>
        <v>2000</v>
      </c>
      <c r="B383" s="1">
        <v>7305</v>
      </c>
      <c r="C383" s="1" t="str">
        <f>_xlfn.XLOOKUP(Tabela1[[#This Row],[FILIAL]],'CNPJ BASE jan25'!A:A,'CNPJ BASE jan25'!B:B)</f>
        <v>JUA011-SPedro-CE-EF</v>
      </c>
      <c r="D383" s="1" t="s">
        <v>185</v>
      </c>
      <c r="E383" s="1" t="s">
        <v>4025</v>
      </c>
      <c r="F383" s="1" t="s">
        <v>51</v>
      </c>
      <c r="G383" s="1" t="s">
        <v>84</v>
      </c>
      <c r="H383" s="1">
        <v>22</v>
      </c>
      <c r="I383" s="1" t="s">
        <v>5750</v>
      </c>
      <c r="K383" s="1" t="s">
        <v>27</v>
      </c>
      <c r="M383" s="1">
        <v>606027</v>
      </c>
      <c r="N383" s="1">
        <v>10023555</v>
      </c>
      <c r="O383" s="1" t="s">
        <v>4163</v>
      </c>
      <c r="P383" s="47">
        <v>68924.97</v>
      </c>
      <c r="R383" s="47">
        <f>IF(Tabela1[[#This Row],[VALOR A PAGAR]]&gt;1,Tabela1[[#This Row],[VALOR A PAGAR]],Tabela1[[#This Row],[VALOR RC]])</f>
        <v>68924.97</v>
      </c>
      <c r="S3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3" s="1">
        <v>4500983854</v>
      </c>
      <c r="U383" s="54" t="str">
        <f>F383 &amp; " " &amp; " " &amp; B383 &amp; " - " &amp; I383 &amp; " - " &amp; "N°" &amp; H383 &amp; " - " &amp; Tabela1[[#This Row],[Coluna1]]</f>
        <v xml:space="preserve">VIRADA DE BANDEIRA  7305 - PRONEON - N°22 - </v>
      </c>
      <c r="V383" s="85">
        <v>3274634</v>
      </c>
      <c r="W383" s="89" t="s">
        <v>4176</v>
      </c>
      <c r="X383" s="1" t="str">
        <f t="shared" si="17"/>
        <v>ABERTO</v>
      </c>
      <c r="Y383" s="48"/>
      <c r="Z383" s="51"/>
      <c r="AA383" s="1">
        <f>IF(Tabela1[[#This Row],[CHAMADO]]="ABERTO",Tabela1[[#This Row],[procx status]],"")</f>
        <v>0</v>
      </c>
      <c r="AC383" s="49">
        <v>46013</v>
      </c>
      <c r="AD383" s="55">
        <v>5106082484</v>
      </c>
      <c r="AE383" s="1" t="s">
        <v>4177</v>
      </c>
      <c r="AF3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83" s="116"/>
      <c r="AJ383" s="117"/>
      <c r="AK383" s="116">
        <f>IF(Tabela1[[#This Row],[procx ticket]]="",Tabela1[[#This Row],[Data criação ticket]],Tabela1[[#This Row],[procx ticket]])</f>
        <v>0</v>
      </c>
      <c r="AL383" s="116"/>
      <c r="AM383" s="53">
        <v>45999</v>
      </c>
      <c r="AN3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3" s="62"/>
      <c r="AP383" s="62"/>
      <c r="AQ3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730560602768924,97ADRIANOVIRADA DE BANDEIRACOMUNICAÇÃO VISUALPRONEON</v>
      </c>
      <c r="AR383" s="62" t="e">
        <v>#N/A</v>
      </c>
    </row>
    <row r="384" spans="1:44" ht="14.5" hidden="1">
      <c r="A384" s="1">
        <f t="shared" si="19"/>
        <v>2000</v>
      </c>
      <c r="B384" s="1">
        <v>7305</v>
      </c>
      <c r="C384" s="1" t="str">
        <f>_xlfn.XLOOKUP(Tabela1[[#This Row],[FILIAL]],'CNPJ BASE jan25'!A:A,'CNPJ BASE jan25'!B:B)</f>
        <v>JUA011-SPedro-CE-EF</v>
      </c>
      <c r="D384" s="1" t="str">
        <f>_xlfn.XLOOKUP(Tabela1[[#This Row],[FILIAL]],'CNPJ BASE jan25'!A:A,'CNPJ BASE jan25'!C:C)</f>
        <v>04.899.316/0305-30</v>
      </c>
      <c r="E384" s="1" t="s">
        <v>4025</v>
      </c>
      <c r="F384" s="1" t="s">
        <v>51</v>
      </c>
      <c r="G384" s="1" t="s">
        <v>84</v>
      </c>
      <c r="H384" s="1">
        <v>23</v>
      </c>
      <c r="I384" s="1" t="s">
        <v>5750</v>
      </c>
      <c r="K384" s="1" t="s">
        <v>27</v>
      </c>
      <c r="M384" s="1">
        <v>606027</v>
      </c>
      <c r="N384" s="1">
        <v>10023554</v>
      </c>
      <c r="O384" s="1" t="s">
        <v>4163</v>
      </c>
      <c r="P384" s="47">
        <v>24736.98</v>
      </c>
      <c r="R384" s="47">
        <f>IF(Tabela1[[#This Row],[VALOR A PAGAR]]&gt;1,Tabela1[[#This Row],[VALOR A PAGAR]],Tabela1[[#This Row],[VALOR RC]])</f>
        <v>24736.98</v>
      </c>
      <c r="S3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4" s="1">
        <v>4500986480</v>
      </c>
      <c r="U384" s="54" t="str">
        <f>F384 &amp; " " &amp; " " &amp; B384 &amp; " - " &amp; I384 &amp; " - " &amp; "N°" &amp; H384 &amp; " - " &amp; Tabela1[[#This Row],[Coluna1]]</f>
        <v xml:space="preserve">VIRADA DE BANDEIRA  7305 - PRONEON - N°23 - </v>
      </c>
      <c r="V384" s="85">
        <v>3274638</v>
      </c>
      <c r="W384" s="89" t="s">
        <v>4176</v>
      </c>
      <c r="X384" s="1" t="str">
        <f t="shared" si="17"/>
        <v>ABERTO</v>
      </c>
      <c r="Y384" s="48"/>
      <c r="Z384" s="51"/>
      <c r="AA384" s="1">
        <f>IF(Tabela1[[#This Row],[CHAMADO]]="ABERTO",Tabela1[[#This Row],[procx status]],"")</f>
        <v>0</v>
      </c>
      <c r="AC384" s="49">
        <v>46013</v>
      </c>
      <c r="AD384" s="55">
        <v>5106082487</v>
      </c>
      <c r="AE384" s="1" t="s">
        <v>4177</v>
      </c>
      <c r="AF3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3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384" s="116"/>
      <c r="AJ384" s="117"/>
      <c r="AK384" s="116">
        <f>IF(Tabela1[[#This Row],[procx ticket]]="",Tabela1[[#This Row],[Data criação ticket]],Tabela1[[#This Row],[procx ticket]])</f>
        <v>0</v>
      </c>
      <c r="AL384" s="116"/>
      <c r="AM384" s="53">
        <v>45999</v>
      </c>
      <c r="AN3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4" s="62"/>
      <c r="AP384" s="62"/>
      <c r="AQ3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730560602724736,98ADRIANOVIRADA DE BANDEIRACOMUNICAÇÃO VISUALPRONEON</v>
      </c>
      <c r="AR384" s="62" t="e">
        <v>#N/A</v>
      </c>
    </row>
    <row r="385" spans="1:44" ht="14.5" hidden="1">
      <c r="A385" s="1">
        <f t="shared" si="19"/>
        <v>1000</v>
      </c>
      <c r="B385" s="1">
        <v>1427</v>
      </c>
      <c r="C385" s="1" t="s">
        <v>229</v>
      </c>
      <c r="D385" s="1" t="s">
        <v>230</v>
      </c>
      <c r="E385" s="1" t="s">
        <v>4025</v>
      </c>
      <c r="F385" s="1" t="s">
        <v>23</v>
      </c>
      <c r="G385" s="1" t="s">
        <v>84</v>
      </c>
      <c r="H385" s="1">
        <v>3132</v>
      </c>
      <c r="I385" s="1" t="s">
        <v>5750</v>
      </c>
      <c r="M385" s="1">
        <v>603806</v>
      </c>
      <c r="N385" s="1">
        <v>10023877</v>
      </c>
      <c r="P385" s="47">
        <v>50000</v>
      </c>
      <c r="R385" s="47">
        <f>IF(Tabela1[[#This Row],[VALOR A PAGAR]]&gt;1,Tabela1[[#This Row],[VALOR A PAGAR]],Tabela1[[#This Row],[VALOR RC]])</f>
        <v>50000</v>
      </c>
      <c r="S3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5" s="1">
        <v>4501000493</v>
      </c>
      <c r="U385" s="54" t="str">
        <f>F385 &amp; " " &amp; " " &amp; B385 &amp; " - " &amp; I385 &amp; " - " &amp; "N°" &amp; H385 &amp; " - " &amp; Tabela1[[#This Row],[Coluna1]]</f>
        <v xml:space="preserve">LOJAS NOVAS  1427 - PRONEON - N°3132 - </v>
      </c>
      <c r="V385" s="85">
        <v>3341026</v>
      </c>
      <c r="W385" s="64" t="s">
        <v>6010</v>
      </c>
      <c r="X385" s="1" t="str">
        <f t="shared" si="17"/>
        <v>ABERTO</v>
      </c>
      <c r="Y385" s="48"/>
      <c r="Z385" s="51"/>
      <c r="AA385" s="1">
        <f>IF(Tabela1[[#This Row],[CHAMADO]]="ABERTO",Tabela1[[#This Row],[procx status]],"")</f>
        <v>0</v>
      </c>
      <c r="AC385" s="49">
        <v>45994</v>
      </c>
      <c r="AD385" s="55">
        <v>5106069834</v>
      </c>
      <c r="AE385" s="1" t="s">
        <v>4177</v>
      </c>
      <c r="AF3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03/12/2025</v>
      </c>
      <c r="AG3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03/12/2025</v>
      </c>
      <c r="AH385" s="116"/>
      <c r="AJ385" s="117"/>
      <c r="AK385" s="116">
        <f>IF(Tabela1[[#This Row],[procx ticket]]="",Tabela1[[#This Row],[Data criação ticket]],Tabela1[[#This Row],[procx ticket]])</f>
        <v>0</v>
      </c>
      <c r="AL385" s="116"/>
      <c r="AM385" s="53">
        <v>45994</v>
      </c>
      <c r="AN3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5" s="62" t="s">
        <v>4178</v>
      </c>
      <c r="AP385" s="62"/>
      <c r="AQ3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142760380650000ADRIANOLOJAS NOVASCOMUNICAÇÃO VISUALPRONEON</v>
      </c>
      <c r="AR385" s="1" t="e">
        <v>#N/A</v>
      </c>
    </row>
    <row r="386" spans="1:44" ht="14.5" hidden="1">
      <c r="A386" s="1">
        <f t="shared" si="19"/>
        <v>1000</v>
      </c>
      <c r="B386" s="1">
        <v>1437</v>
      </c>
      <c r="C386" s="1" t="s">
        <v>4091</v>
      </c>
      <c r="D386" s="1" t="s">
        <v>4229</v>
      </c>
      <c r="E386" s="1" t="s">
        <v>4025</v>
      </c>
      <c r="F386" s="1" t="s">
        <v>23</v>
      </c>
      <c r="G386" s="1" t="s">
        <v>84</v>
      </c>
      <c r="H386" s="1">
        <v>3131</v>
      </c>
      <c r="I386" s="1" t="s">
        <v>5750</v>
      </c>
      <c r="M386" s="1">
        <v>605905</v>
      </c>
      <c r="N386" s="1">
        <v>10023896</v>
      </c>
      <c r="P386" s="47">
        <v>100000</v>
      </c>
      <c r="R386" s="47">
        <f>IF(Tabela1[[#This Row],[VALOR A PAGAR]]&gt;1,Tabela1[[#This Row],[VALOR A PAGAR]],Tabela1[[#This Row],[VALOR RC]])</f>
        <v>100000</v>
      </c>
      <c r="S3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6" s="1">
        <v>4501000514</v>
      </c>
      <c r="U386" s="54" t="str">
        <f>F386 &amp; " " &amp; " " &amp; B386 &amp; " - " &amp; I386 &amp; " - " &amp; "N°" &amp; H386 &amp; " - " &amp; Tabela1[[#This Row],[Coluna1]]</f>
        <v xml:space="preserve">LOJAS NOVAS  1437 - PRONEON - N°3131 - </v>
      </c>
      <c r="V386" s="85">
        <v>3341035</v>
      </c>
      <c r="W386" s="64" t="s">
        <v>6011</v>
      </c>
      <c r="X386" s="1" t="str">
        <f t="shared" ref="X386:X449" si="20">IF(V386&lt;&gt;"","ABERTO","PENDENTE")</f>
        <v>ABERTO</v>
      </c>
      <c r="Y386" s="48"/>
      <c r="Z386" s="51"/>
      <c r="AA386" s="1">
        <f>IF(Tabela1[[#This Row],[CHAMADO]]="ABERTO",Tabela1[[#This Row],[procx status]],"")</f>
        <v>0</v>
      </c>
      <c r="AC386" s="49">
        <v>45994</v>
      </c>
      <c r="AD386" s="55">
        <v>5106069830</v>
      </c>
      <c r="AE386" s="1" t="s">
        <v>4177</v>
      </c>
      <c r="AF3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03/12/2025</v>
      </c>
      <c r="AG3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03/12/2025</v>
      </c>
      <c r="AH386" s="116"/>
      <c r="AJ386" s="117"/>
      <c r="AK386" s="116">
        <f>IF(Tabela1[[#This Row],[procx ticket]]="",Tabela1[[#This Row],[Data criação ticket]],Tabela1[[#This Row],[procx ticket]])</f>
        <v>0</v>
      </c>
      <c r="AL386" s="116"/>
      <c r="AM386" s="53">
        <v>45994</v>
      </c>
      <c r="AN3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6" s="62" t="s">
        <v>4178</v>
      </c>
      <c r="AP386" s="62"/>
      <c r="AQ3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1437605905100000ADRIANOLOJAS NOVASCOMUNICAÇÃO VISUALPRONEON</v>
      </c>
      <c r="AR386" s="1" t="e">
        <v>#N/A</v>
      </c>
    </row>
    <row r="387" spans="1:44" ht="17.149999999999999" hidden="1" customHeight="1">
      <c r="A387" s="1">
        <f t="shared" si="19"/>
        <v>1000</v>
      </c>
      <c r="B387" s="1">
        <v>1513</v>
      </c>
      <c r="C387" s="1" t="s">
        <v>4096</v>
      </c>
      <c r="D387" s="1" t="s">
        <v>6000</v>
      </c>
      <c r="E387" s="1" t="s">
        <v>76</v>
      </c>
      <c r="F387" s="51" t="s">
        <v>23</v>
      </c>
      <c r="G387" s="1" t="s">
        <v>4392</v>
      </c>
      <c r="H387" s="1">
        <v>15416</v>
      </c>
      <c r="I387" s="1" t="s">
        <v>72</v>
      </c>
      <c r="J387" s="1">
        <v>1</v>
      </c>
      <c r="M387" s="1">
        <v>605789</v>
      </c>
      <c r="N387" s="1">
        <v>10024258</v>
      </c>
      <c r="P387" s="47">
        <v>33950</v>
      </c>
      <c r="Q387" s="47">
        <v>19400</v>
      </c>
      <c r="R387" s="47">
        <f>IF(Tabela1[[#This Row],[VALOR A PAGAR]]&gt;1,Tabela1[[#This Row],[VALOR A PAGAR]],Tabela1[[#This Row],[VALOR RC]])</f>
        <v>19400</v>
      </c>
      <c r="S3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7" s="1">
        <v>4501022472</v>
      </c>
      <c r="U387" s="54" t="str">
        <f>F387 &amp; " " &amp; " " &amp; B387 &amp; " - " &amp; I387 &amp; " - " &amp; "N°" &amp; H387 &amp; " - " &amp; Tabela1[[#This Row],[Coluna1]]</f>
        <v>LOJAS NOVAS  1513 - HTB - N°15416 - reaberto chamado</v>
      </c>
      <c r="V387" s="85">
        <v>3389182</v>
      </c>
      <c r="W387" s="64" t="s">
        <v>6034</v>
      </c>
      <c r="X387" s="1" t="str">
        <f t="shared" si="20"/>
        <v>ABERTO</v>
      </c>
      <c r="Y387" s="48"/>
      <c r="Z387" s="51"/>
      <c r="AA387" s="1">
        <f>IF(Tabela1[[#This Row],[CHAMADO]]="ABERTO",Tabela1[[#This Row],[procx status]],"")</f>
        <v>0</v>
      </c>
      <c r="AC387" s="49">
        <v>46021</v>
      </c>
      <c r="AE387" s="1" t="s">
        <v>4177</v>
      </c>
      <c r="AF3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3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387" s="116"/>
      <c r="AJ387" s="117"/>
      <c r="AK387" s="116">
        <f>IF(Tabela1[[#This Row],[procx ticket]]="",Tabela1[[#This Row],[Data criação ticket]],Tabela1[[#This Row],[procx ticket]])</f>
        <v>0</v>
      </c>
      <c r="AL387" s="116"/>
      <c r="AM387" s="53">
        <v>45994</v>
      </c>
      <c r="AN3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7" s="62" t="s">
        <v>5360</v>
      </c>
      <c r="AP387" s="62" t="s">
        <v>6035</v>
      </c>
      <c r="AQ3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151360578933950HENRIQUELOJAS NOVASGerenciadoraHTB</v>
      </c>
      <c r="AR387" s="62" t="e">
        <v>#N/A</v>
      </c>
    </row>
    <row r="388" spans="1:44" ht="17.149999999999999" hidden="1" customHeight="1">
      <c r="A388" s="1">
        <f t="shared" ref="A388:A394" si="21">IF(B388&lt;7000,1000,2000)</f>
        <v>2000</v>
      </c>
      <c r="B388" s="1">
        <v>7336</v>
      </c>
      <c r="C388" s="1" t="s">
        <v>3500</v>
      </c>
      <c r="D388" s="1" t="s">
        <v>3501</v>
      </c>
      <c r="E388" s="1" t="s">
        <v>4025</v>
      </c>
      <c r="F388" s="1" t="s">
        <v>51</v>
      </c>
      <c r="G388" s="1" t="s">
        <v>84</v>
      </c>
      <c r="H388" s="1">
        <v>3134</v>
      </c>
      <c r="I388" s="1" t="s">
        <v>5750</v>
      </c>
      <c r="J388" s="1">
        <v>1</v>
      </c>
      <c r="K388" s="1" t="s">
        <v>27</v>
      </c>
      <c r="M388" s="1">
        <v>606022</v>
      </c>
      <c r="N388" s="1">
        <v>10024000</v>
      </c>
      <c r="P388" s="47">
        <v>111987.40787</v>
      </c>
      <c r="R388" s="47">
        <f>IF(Tabela1[[#This Row],[VALOR A PAGAR]]&gt;1,Tabela1[[#This Row],[VALOR A PAGAR]],Tabela1[[#This Row],[VALOR RC]])</f>
        <v>111987.40787</v>
      </c>
      <c r="S3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8" s="1">
        <v>4501007462</v>
      </c>
      <c r="U388" s="54" t="str">
        <f>F388 &amp; " " &amp; " " &amp; B388 &amp; " - " &amp; I388 &amp; " - " &amp; "N°" &amp; H388 &amp; " - " &amp; Tabela1[[#This Row],[Coluna1]]</f>
        <v>VIRADA DE BANDEIRA  7336 - PRONEON - N°3134 - reencaminhado</v>
      </c>
      <c r="V388" s="85">
        <v>3388675</v>
      </c>
      <c r="W388" s="64" t="s">
        <v>6031</v>
      </c>
      <c r="X388" s="1" t="str">
        <f t="shared" si="20"/>
        <v>ABERTO</v>
      </c>
      <c r="Y388" s="48"/>
      <c r="Z388" s="51"/>
      <c r="AA388" s="1">
        <f>IF(Tabela1[[#This Row],[CHAMADO]]="ABERTO",Tabela1[[#This Row],[procx status]],"")</f>
        <v>0</v>
      </c>
      <c r="AE388" s="1" t="s">
        <v>4177</v>
      </c>
      <c r="AF3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3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388" s="116"/>
      <c r="AJ388" s="117"/>
      <c r="AK388" s="116">
        <f>IF(Tabela1[[#This Row],[procx ticket]]="",Tabela1[[#This Row],[Data criação ticket]],Tabela1[[#This Row],[procx ticket]])</f>
        <v>0</v>
      </c>
      <c r="AL388" s="116"/>
      <c r="AM388" s="53">
        <v>45999</v>
      </c>
      <c r="AN3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(16 dias)</v>
      </c>
      <c r="AO388" s="62" t="s">
        <v>4178</v>
      </c>
      <c r="AP388" s="47" t="s">
        <v>6041</v>
      </c>
      <c r="AQ3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7336606022111987,40787ADRIANOVIRADA DE BANDEIRACOMUNICAÇÃO VISUALPRONEON</v>
      </c>
      <c r="AR388" s="62" t="e">
        <v>#N/A</v>
      </c>
    </row>
    <row r="389" spans="1:44" ht="14.5" hidden="1">
      <c r="A389" s="1">
        <f t="shared" si="21"/>
        <v>2000</v>
      </c>
      <c r="B389" s="1">
        <v>7041</v>
      </c>
      <c r="C389" s="1" t="str">
        <f>_xlfn.XLOOKUP(Tabela1[[#This Row],[FILIAL]],'CNPJ BASE jan25'!A:A,'CNPJ BASE jan25'!B:B)</f>
        <v>SLU72-15-MA-EF</v>
      </c>
      <c r="D389" s="1" t="str">
        <f>_xlfn.XLOOKUP(Tabela1[[#This Row],[FILIAL]],'CNPJ BASE jan25'!A:A,'CNPJ BASE jan25'!C:C)</f>
        <v>04.899.316/0041-05</v>
      </c>
      <c r="E389" s="1" t="s">
        <v>76</v>
      </c>
      <c r="F389" s="1" t="s">
        <v>51</v>
      </c>
      <c r="G389" s="1" t="s">
        <v>84</v>
      </c>
      <c r="H389" s="1">
        <v>10528</v>
      </c>
      <c r="I389" s="1" t="s">
        <v>116</v>
      </c>
      <c r="K389" s="1" t="s">
        <v>27</v>
      </c>
      <c r="M389" s="1">
        <v>606028</v>
      </c>
      <c r="N389" s="1">
        <v>10023444</v>
      </c>
      <c r="O389" s="1" t="s">
        <v>4163</v>
      </c>
      <c r="P389" s="47">
        <v>89000</v>
      </c>
      <c r="R389" s="47">
        <f>IF(Tabela1[[#This Row],[VALOR A PAGAR]]&gt;1,Tabela1[[#This Row],[VALOR A PAGAR]],Tabela1[[#This Row],[VALOR RC]])</f>
        <v>89000</v>
      </c>
      <c r="S3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89" s="1">
        <v>4501000383</v>
      </c>
      <c r="U389" s="54" t="str">
        <f>F389 &amp; " " &amp; " " &amp; B389 &amp; " - " &amp; I389 &amp; " - " &amp; "N°" &amp; H389 &amp; " - " &amp; Tabela1[[#This Row],[Coluna1]]</f>
        <v>VIRADA DE BANDEIRA  7041 - TCF - N°10528 - VENC 20/11/2025</v>
      </c>
      <c r="V389" s="85">
        <v>3341130</v>
      </c>
      <c r="W389" s="64" t="s">
        <v>6012</v>
      </c>
      <c r="X389" s="1" t="str">
        <f t="shared" si="20"/>
        <v>ABERTO</v>
      </c>
      <c r="Y389" s="48"/>
      <c r="Z389" s="51"/>
      <c r="AA389" s="1">
        <f>IF(Tabela1[[#This Row],[CHAMADO]]="ABERTO",Tabela1[[#This Row],[procx status]],"")</f>
        <v>0</v>
      </c>
      <c r="AC389" s="49">
        <v>46016</v>
      </c>
      <c r="AD389" s="55">
        <v>5106083615</v>
      </c>
      <c r="AE389" s="1" t="s">
        <v>4177</v>
      </c>
      <c r="AF3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89" s="116"/>
      <c r="AJ389" s="117"/>
      <c r="AK389" s="116">
        <f>IF(Tabela1[[#This Row],[procx ticket]]="",Tabela1[[#This Row],[Data criação ticket]],Tabela1[[#This Row],[procx ticket]])</f>
        <v>0</v>
      </c>
      <c r="AL389" s="116"/>
      <c r="AM389" s="53">
        <v>45967</v>
      </c>
      <c r="AN3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89" s="62" t="s">
        <v>5919</v>
      </c>
      <c r="AP389" s="62" t="s">
        <v>5849</v>
      </c>
      <c r="AQ3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704160602889000HENRIQUEVIRADA DE BANDEIRACOMUNICAÇÃO VISUALTCF</v>
      </c>
      <c r="AR389" s="1" t="e">
        <v>#N/A</v>
      </c>
    </row>
    <row r="390" spans="1:44" ht="14.5" hidden="1">
      <c r="A390" s="1">
        <f t="shared" si="21"/>
        <v>2000</v>
      </c>
      <c r="B390" s="1">
        <v>7543</v>
      </c>
      <c r="C390" s="1" t="str">
        <f>_xlfn.XLOOKUP(Tabela1[[#This Row],[FILIAL]],'CNPJ BASE jan25'!A:A,'CNPJ BASE jan25'!B:B)</f>
        <v>STI04-CasBranc-MA-EF</v>
      </c>
      <c r="D390" s="1" t="str">
        <f>_xlfn.XLOOKUP(Tabela1[[#This Row],[FILIAL]],'CNPJ BASE jan25'!A:A,'CNPJ BASE jan25'!C:C)</f>
        <v>04.899.316/0543-90</v>
      </c>
      <c r="E390" s="1" t="s">
        <v>76</v>
      </c>
      <c r="F390" s="1" t="s">
        <v>51</v>
      </c>
      <c r="G390" s="1" t="s">
        <v>84</v>
      </c>
      <c r="H390" s="1">
        <v>10529</v>
      </c>
      <c r="I390" s="1" t="s">
        <v>116</v>
      </c>
      <c r="K390" s="1" t="s">
        <v>27</v>
      </c>
      <c r="M390" s="1">
        <v>606045</v>
      </c>
      <c r="N390" s="1">
        <v>10023446</v>
      </c>
      <c r="O390" s="1" t="s">
        <v>4163</v>
      </c>
      <c r="P390" s="47">
        <v>89000</v>
      </c>
      <c r="R390" s="47">
        <f>IF(Tabela1[[#This Row],[VALOR A PAGAR]]&gt;1,Tabela1[[#This Row],[VALOR A PAGAR]],Tabela1[[#This Row],[VALOR RC]])</f>
        <v>89000</v>
      </c>
      <c r="S3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0" s="1">
        <v>4501000389</v>
      </c>
      <c r="U390" s="54" t="str">
        <f>F390 &amp; " " &amp; " " &amp; B390 &amp; " - " &amp; I390 &amp; " - " &amp; "N°" &amp; H390 &amp; " - " &amp; Tabela1[[#This Row],[Coluna1]]</f>
        <v>VIRADA DE BANDEIRA  7543 - TCF - N°10529 - VENC 20/11/2025</v>
      </c>
      <c r="V390" s="85">
        <v>3341144</v>
      </c>
      <c r="W390" s="64" t="s">
        <v>6013</v>
      </c>
      <c r="X390" s="1" t="str">
        <f t="shared" si="20"/>
        <v>ABERTO</v>
      </c>
      <c r="Y390" s="48"/>
      <c r="Z390" s="51"/>
      <c r="AA390" s="1">
        <f>IF(Tabela1[[#This Row],[CHAMADO]]="ABERTO",Tabela1[[#This Row],[procx status]],"")</f>
        <v>0</v>
      </c>
      <c r="AC390" s="49">
        <v>46016</v>
      </c>
      <c r="AD390" s="55">
        <v>5106083614</v>
      </c>
      <c r="AE390" s="1" t="s">
        <v>4177</v>
      </c>
      <c r="AF3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3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390" s="116"/>
      <c r="AJ390" s="117"/>
      <c r="AK390" s="116">
        <f>IF(Tabela1[[#This Row],[procx ticket]]="",Tabela1[[#This Row],[Data criação ticket]],Tabela1[[#This Row],[procx ticket]])</f>
        <v>0</v>
      </c>
      <c r="AL390" s="116"/>
      <c r="AM390" s="53">
        <v>45967</v>
      </c>
      <c r="AN3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0" s="62" t="s">
        <v>6008</v>
      </c>
      <c r="AP390" s="62" t="s">
        <v>5849</v>
      </c>
      <c r="AQ3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754360604589000HENRIQUEVIRADA DE BANDEIRACOMUNICAÇÃO VISUALTCF</v>
      </c>
      <c r="AR390" s="1" t="e">
        <v>#N/A</v>
      </c>
    </row>
    <row r="391" spans="1:44" ht="14.5" hidden="1">
      <c r="A391" s="1">
        <f t="shared" si="21"/>
        <v>2000</v>
      </c>
      <c r="B391" s="51">
        <v>7178</v>
      </c>
      <c r="C391" s="51" t="s">
        <v>50</v>
      </c>
      <c r="D391" s="51" t="s">
        <v>3288</v>
      </c>
      <c r="E391" s="51" t="s">
        <v>30</v>
      </c>
      <c r="F391" s="51" t="s">
        <v>51</v>
      </c>
      <c r="G391" s="51" t="s">
        <v>84</v>
      </c>
      <c r="H391" s="51">
        <v>471</v>
      </c>
      <c r="I391" s="1" t="s">
        <v>4363</v>
      </c>
      <c r="K391" s="51"/>
      <c r="L391" s="51">
        <v>78475</v>
      </c>
      <c r="M391" s="51">
        <v>605492</v>
      </c>
      <c r="N391" s="51">
        <v>10020023</v>
      </c>
      <c r="O391" s="51"/>
      <c r="P391" s="46">
        <v>82025.600000000006</v>
      </c>
      <c r="Q391" s="46"/>
      <c r="R391" s="46">
        <f>IF(Tabela1[[#This Row],[VALOR A PAGAR]]&gt;1,Tabela1[[#This Row],[VALOR A PAGAR]],Tabela1[[#This Row],[VALOR RC]])</f>
        <v>82025.600000000006</v>
      </c>
      <c r="S3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1" s="51">
        <v>4500764635</v>
      </c>
      <c r="U391" s="54" t="str">
        <f>F391 &amp; " " &amp; " " &amp; B391 &amp; " - " &amp; I391 &amp; " - " &amp; "N°" &amp; H391 &amp; " - " &amp; Tabela1[[#This Row],[Coluna1]]</f>
        <v xml:space="preserve">VIRADA DE BANDEIRA  7178 - CAETE - N°471 - </v>
      </c>
      <c r="V391" s="85">
        <v>856556</v>
      </c>
      <c r="W391" s="51"/>
      <c r="X391" s="1" t="str">
        <f t="shared" si="20"/>
        <v>ABERTO</v>
      </c>
      <c r="Y391" s="51" t="s">
        <v>4159</v>
      </c>
      <c r="Z391" s="51" t="s">
        <v>4159</v>
      </c>
      <c r="AA391" s="51" t="str">
        <f>IF(Tabela1[[#This Row],[CHAMADO]]="ABERTO",Tabela1[[#This Row],[procx status]],"")</f>
        <v>Closed</v>
      </c>
      <c r="AB391" s="51" t="str">
        <f>IFERROR(IF(OR(Y391="Solved",Y391="Closed"),"OK","OUTRO"),"")</f>
        <v>OK</v>
      </c>
      <c r="AC391" s="52">
        <f>Tabela1[[#This Row],[Data criação ticket br]]+15</f>
        <v>45658</v>
      </c>
      <c r="AD391" s="55">
        <v>5105832732</v>
      </c>
      <c r="AE391" s="51" t="str">
        <f>IF(Tabela1[[#This Row],[Status Result1]]="Aguardando autorização pgto", "sim","")</f>
        <v/>
      </c>
      <c r="AF39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3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391" s="53">
        <v>45642</v>
      </c>
      <c r="AI391" s="53" t="s">
        <v>4187</v>
      </c>
      <c r="AJ391" s="53" t="s">
        <v>4187</v>
      </c>
      <c r="AK391" s="53" t="str">
        <f>IF(Tabela1[[#This Row],[procx ticket]]="",Tabela1[[#This Row],[Data criação ticket]],Tabela1[[#This Row],[procx ticket]])</f>
        <v>2024-12-17</v>
      </c>
      <c r="AL391" s="53">
        <v>45628</v>
      </c>
      <c r="AM3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3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1" s="62"/>
      <c r="AP391" s="62"/>
      <c r="AQ3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717860549282025,6ANDREVIRADA DE BANDEIRACOMUNICAÇÃO VISUALCAETE</v>
      </c>
      <c r="AR391" s="62" t="e">
        <v>#N/A</v>
      </c>
    </row>
    <row r="392" spans="1:44" ht="14.5" hidden="1">
      <c r="A392" s="1">
        <f t="shared" si="21"/>
        <v>2000</v>
      </c>
      <c r="B392" s="51">
        <v>7511</v>
      </c>
      <c r="C392" s="51" t="s">
        <v>3757</v>
      </c>
      <c r="D392" s="51" t="s">
        <v>3758</v>
      </c>
      <c r="E392" s="51" t="s">
        <v>30</v>
      </c>
      <c r="F392" s="51" t="s">
        <v>51</v>
      </c>
      <c r="G392" s="51" t="s">
        <v>84</v>
      </c>
      <c r="H392" s="51">
        <v>472</v>
      </c>
      <c r="I392" s="1" t="s">
        <v>4363</v>
      </c>
      <c r="K392" s="51"/>
      <c r="L392" s="51">
        <v>78475</v>
      </c>
      <c r="M392" s="51">
        <v>605499</v>
      </c>
      <c r="N392" s="51">
        <v>10020026</v>
      </c>
      <c r="O392" s="51"/>
      <c r="P392" s="46">
        <v>87826.06</v>
      </c>
      <c r="Q392" s="46"/>
      <c r="R392" s="46">
        <f>IF(Tabela1[[#This Row],[VALOR A PAGAR]]&gt;1,Tabela1[[#This Row],[VALOR A PAGAR]],Tabela1[[#This Row],[VALOR RC]])</f>
        <v>87826.06</v>
      </c>
      <c r="S3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2" s="51">
        <v>4500764643</v>
      </c>
      <c r="U392" s="54" t="str">
        <f>F392 &amp; " " &amp; " " &amp; B392 &amp; " - " &amp; I392 &amp; " - " &amp; "N°" &amp; H392 &amp; " - " &amp; Tabela1[[#This Row],[Coluna1]]</f>
        <v xml:space="preserve">VIRADA DE BANDEIRA  7511 - CAETE - N°472 - </v>
      </c>
      <c r="V392" s="85">
        <v>856593</v>
      </c>
      <c r="W392" s="51"/>
      <c r="X392" s="1" t="str">
        <f t="shared" si="20"/>
        <v>ABERTO</v>
      </c>
      <c r="Y392" s="51" t="s">
        <v>4159</v>
      </c>
      <c r="Z392" s="51" t="s">
        <v>4159</v>
      </c>
      <c r="AA392" s="51" t="str">
        <f>IF(Tabela1[[#This Row],[CHAMADO]]="ABERTO",Tabela1[[#This Row],[procx status]],"")</f>
        <v>Closed</v>
      </c>
      <c r="AB392" s="51" t="str">
        <f>IFERROR(IF(OR(Y392="Solved",Y392="Closed"),"OK","OUTRO"),"")</f>
        <v>OK</v>
      </c>
      <c r="AC392" s="52">
        <f>Tabela1[[#This Row],[Data criação ticket br]]+15</f>
        <v>45658</v>
      </c>
      <c r="AD392" s="55">
        <v>5105832172</v>
      </c>
      <c r="AE392" s="51" t="str">
        <f>IF(Tabela1[[#This Row],[Status Result1]]="Aguardando autorização pgto", "sim","")</f>
        <v/>
      </c>
      <c r="AF39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3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392" s="53">
        <v>45642</v>
      </c>
      <c r="AI392" s="53" t="s">
        <v>4187</v>
      </c>
      <c r="AJ392" s="53" t="s">
        <v>4187</v>
      </c>
      <c r="AK392" s="53" t="str">
        <f>IF(Tabela1[[#This Row],[procx ticket]]="",Tabela1[[#This Row],[Data criação ticket]],Tabela1[[#This Row],[procx ticket]])</f>
        <v>2024-12-17</v>
      </c>
      <c r="AL392" s="53">
        <v>45628</v>
      </c>
      <c r="AM3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3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2" s="62"/>
      <c r="AP392" s="62"/>
      <c r="AQ3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751160549987826,06ANDREVIRADA DE BANDEIRACOMUNICAÇÃO VISUALCAETE</v>
      </c>
      <c r="AR392" s="62" t="e">
        <v>#N/A</v>
      </c>
    </row>
    <row r="393" spans="1:44" ht="14.5" hidden="1">
      <c r="A393" s="1">
        <f t="shared" si="21"/>
        <v>2000</v>
      </c>
      <c r="B393" s="51">
        <v>7484</v>
      </c>
      <c r="C393" s="51" t="s">
        <v>3713</v>
      </c>
      <c r="D393" s="51" t="s">
        <v>3714</v>
      </c>
      <c r="E393" s="51" t="s">
        <v>30</v>
      </c>
      <c r="F393" s="51" t="s">
        <v>51</v>
      </c>
      <c r="G393" s="51" t="s">
        <v>84</v>
      </c>
      <c r="H393" s="51">
        <v>473</v>
      </c>
      <c r="I393" s="1" t="s">
        <v>4363</v>
      </c>
      <c r="K393" s="51"/>
      <c r="L393" s="51">
        <v>78475</v>
      </c>
      <c r="M393" s="51">
        <v>605560</v>
      </c>
      <c r="N393" s="51">
        <v>10020027</v>
      </c>
      <c r="O393" s="51"/>
      <c r="P393" s="46">
        <v>90974.69</v>
      </c>
      <c r="Q393" s="46"/>
      <c r="R393" s="46">
        <f>IF(Tabela1[[#This Row],[VALOR A PAGAR]]&gt;1,Tabela1[[#This Row],[VALOR A PAGAR]],Tabela1[[#This Row],[VALOR RC]])</f>
        <v>90974.69</v>
      </c>
      <c r="S3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3" s="51">
        <v>4500764645</v>
      </c>
      <c r="U393" s="54" t="str">
        <f>F393 &amp; " " &amp; " " &amp; B393 &amp; " - " &amp; I393 &amp; " - " &amp; "N°" &amp; H393 &amp; " - " &amp; Tabela1[[#This Row],[Coluna1]]</f>
        <v xml:space="preserve">VIRADA DE BANDEIRA  7484 - CAETE - N°473 - </v>
      </c>
      <c r="V393" s="85">
        <v>856607</v>
      </c>
      <c r="W393" s="51"/>
      <c r="X393" s="1" t="str">
        <f t="shared" si="20"/>
        <v>ABERTO</v>
      </c>
      <c r="Y393" s="51" t="s">
        <v>4159</v>
      </c>
      <c r="Z393" s="51" t="s">
        <v>4159</v>
      </c>
      <c r="AA393" s="51" t="str">
        <f>IF(Tabela1[[#This Row],[CHAMADO]]="ABERTO",Tabela1[[#This Row],[procx status]],"")</f>
        <v>Closed</v>
      </c>
      <c r="AB393" s="51" t="str">
        <f>IFERROR(IF(OR(Y393="Solved",Y393="Closed"),"OK","OUTRO"),"")</f>
        <v>OK</v>
      </c>
      <c r="AC393" s="52">
        <f>Tabela1[[#This Row],[Data criação ticket br]]+15</f>
        <v>45658</v>
      </c>
      <c r="AD393" s="55">
        <v>5105832224</v>
      </c>
      <c r="AE393" s="51" t="str">
        <f>IF(Tabela1[[#This Row],[Status Result1]]="Aguardando autorização pgto", "sim","")</f>
        <v/>
      </c>
      <c r="AF39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3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393" s="53">
        <v>45642</v>
      </c>
      <c r="AI393" s="53" t="s">
        <v>4187</v>
      </c>
      <c r="AJ393" s="53" t="s">
        <v>4187</v>
      </c>
      <c r="AK393" s="53" t="str">
        <f>IF(Tabela1[[#This Row],[procx ticket]]="",Tabela1[[#This Row],[Data criação ticket]],Tabela1[[#This Row],[procx ticket]])</f>
        <v>2024-12-17</v>
      </c>
      <c r="AL393" s="53">
        <v>45628</v>
      </c>
      <c r="AM3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3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3" s="62"/>
      <c r="AP393" s="62"/>
      <c r="AQ3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748460556090974,69ANDREVIRADA DE BANDEIRACOMUNICAÇÃO VISUALCAETE</v>
      </c>
      <c r="AR393" s="62" t="e">
        <v>#N/A</v>
      </c>
    </row>
    <row r="394" spans="1:44" ht="14.5" hidden="1">
      <c r="A394" s="1">
        <f t="shared" si="21"/>
        <v>2000</v>
      </c>
      <c r="B394" s="51">
        <v>7485</v>
      </c>
      <c r="C394" s="51" t="s">
        <v>3715</v>
      </c>
      <c r="D394" s="51" t="s">
        <v>3716</v>
      </c>
      <c r="E394" s="51" t="s">
        <v>76</v>
      </c>
      <c r="F394" s="51" t="s">
        <v>51</v>
      </c>
      <c r="G394" s="51" t="s">
        <v>84</v>
      </c>
      <c r="H394" s="51">
        <v>470</v>
      </c>
      <c r="I394" s="1" t="s">
        <v>4363</v>
      </c>
      <c r="K394" s="51"/>
      <c r="L394" s="51">
        <v>78475</v>
      </c>
      <c r="M394" s="51">
        <v>605564</v>
      </c>
      <c r="N394" s="51">
        <v>10020028</v>
      </c>
      <c r="O394" s="51"/>
      <c r="P394" s="46">
        <v>75928.570000000007</v>
      </c>
      <c r="Q394" s="46"/>
      <c r="R394" s="46">
        <f>IF(Tabela1[[#This Row],[VALOR A PAGAR]]&gt;1,Tabela1[[#This Row],[VALOR A PAGAR]],Tabela1[[#This Row],[VALOR RC]])</f>
        <v>75928.570000000007</v>
      </c>
      <c r="S3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4" s="51">
        <v>4500764647</v>
      </c>
      <c r="U394" s="54" t="str">
        <f>F394 &amp; " " &amp; " " &amp; B394 &amp; " - " &amp; I394 &amp; " - " &amp; "N°" &amp; H394 &amp; " - " &amp; Tabela1[[#This Row],[Coluna1]]</f>
        <v xml:space="preserve">VIRADA DE BANDEIRA  7485 - CAETE - N°470 - </v>
      </c>
      <c r="V394" s="85">
        <v>856619</v>
      </c>
      <c r="W394" s="51"/>
      <c r="X394" s="1" t="str">
        <f t="shared" si="20"/>
        <v>ABERTO</v>
      </c>
      <c r="Y394" s="51" t="s">
        <v>4159</v>
      </c>
      <c r="Z394" s="51" t="s">
        <v>4159</v>
      </c>
      <c r="AA394" s="51" t="str">
        <f>IF(Tabela1[[#This Row],[CHAMADO]]="ABERTO",Tabela1[[#This Row],[procx status]],"")</f>
        <v>Closed</v>
      </c>
      <c r="AB394" s="51" t="str">
        <f>IFERROR(IF(OR(Y394="Solved",Y394="Closed"),"OK","OUTRO"),"")</f>
        <v>OK</v>
      </c>
      <c r="AC394" s="52">
        <f>Tabela1[[#This Row],[Data criação ticket br]]+15</f>
        <v>45658</v>
      </c>
      <c r="AD394" s="55">
        <v>5105832244</v>
      </c>
      <c r="AE394" s="51" t="str">
        <f>IF(Tabela1[[#This Row],[Status Result1]]="Aguardando autorização pgto", "sim","")</f>
        <v/>
      </c>
      <c r="AF39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3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394" s="53">
        <v>45642</v>
      </c>
      <c r="AI394" s="53" t="s">
        <v>4187</v>
      </c>
      <c r="AJ394" s="53" t="s">
        <v>4187</v>
      </c>
      <c r="AK394" s="53" t="str">
        <f>IF(Tabela1[[#This Row],[procx ticket]]="",Tabela1[[#This Row],[Data criação ticket]],Tabela1[[#This Row],[procx ticket]])</f>
        <v>2024-12-17</v>
      </c>
      <c r="AL394" s="53">
        <v>45628</v>
      </c>
      <c r="AM3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3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4" s="62"/>
      <c r="AP394" s="62"/>
      <c r="AQ3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748560556475928,57HENRIQUEVIRADA DE BANDEIRACOMUNICAÇÃO VISUALCAETE</v>
      </c>
      <c r="AR394" s="62" t="e">
        <v>#N/A</v>
      </c>
    </row>
    <row r="395" spans="1:44" ht="14.5" hidden="1">
      <c r="A395" s="1">
        <v>1000</v>
      </c>
      <c r="B395" s="51" t="s">
        <v>4781</v>
      </c>
      <c r="C395" s="51" t="s">
        <v>75</v>
      </c>
      <c r="D395" s="1" t="s">
        <v>185</v>
      </c>
      <c r="E395" s="51" t="s">
        <v>76</v>
      </c>
      <c r="F395" s="51" t="s">
        <v>4782</v>
      </c>
      <c r="G395" s="51" t="s">
        <v>84</v>
      </c>
      <c r="H395" s="51">
        <v>4862</v>
      </c>
      <c r="I395" s="51" t="s">
        <v>4783</v>
      </c>
      <c r="J395" s="51"/>
      <c r="K395" s="51"/>
      <c r="L395" s="51">
        <v>72375</v>
      </c>
      <c r="M395" s="51">
        <v>605160</v>
      </c>
      <c r="N395" s="51"/>
      <c r="O395" s="51"/>
      <c r="P395" s="46">
        <v>46710.31</v>
      </c>
      <c r="Q395" s="46"/>
      <c r="R395" s="46">
        <f>IF(Tabela1[[#This Row],[VALOR A PAGAR]]&gt;1,Tabela1[[#This Row],[VALOR A PAGAR]],Tabela1[[#This Row],[VALOR RC]])</f>
        <v>46710.31</v>
      </c>
      <c r="S3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5" s="51">
        <v>4500771398</v>
      </c>
      <c r="U395" s="54" t="str">
        <f>F395 &amp; " " &amp; " " &amp; B395 &amp; " - " &amp; I395 &amp; " - " &amp; "N°" &amp; H395 &amp; " - " &amp; Tabela1[[#This Row],[Coluna1]]</f>
        <v xml:space="preserve">LAUDO FACHADA MATRIZ  MATRIZ - CUPULA - N°4862 - </v>
      </c>
      <c r="V395" s="85">
        <v>854454</v>
      </c>
      <c r="W395" s="51"/>
      <c r="X395" s="1" t="str">
        <f t="shared" si="20"/>
        <v>ABERTO</v>
      </c>
      <c r="Y395" s="51" t="s">
        <v>4159</v>
      </c>
      <c r="Z395" s="51" t="s">
        <v>4159</v>
      </c>
      <c r="AA395" s="51" t="str">
        <f>IF(Tabela1[[#This Row],[CHAMADO]]="ABERTO",Tabela1[[#This Row],[procx status]],"")</f>
        <v>Closed</v>
      </c>
      <c r="AB395" s="51" t="str">
        <f>IFERROR(IF(OR(Y395="Solved",Y395="Closed"),"OK","OUTRO"),"")</f>
        <v>OK</v>
      </c>
      <c r="AC395" s="52">
        <f>Tabela1[[#This Row],[Data criação ticket br]]+15</f>
        <v>45658</v>
      </c>
      <c r="AD395" s="55">
        <v>5105827389</v>
      </c>
      <c r="AE395" s="51" t="str">
        <f>IF(Tabela1[[#This Row],[Status Result1]]="Aguardando autorização pgto", "sim","")</f>
        <v/>
      </c>
      <c r="AF39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3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395" s="53">
        <v>45642</v>
      </c>
      <c r="AI395" s="53" t="s">
        <v>4187</v>
      </c>
      <c r="AJ395" s="53" t="s">
        <v>4187</v>
      </c>
      <c r="AK395" s="53" t="str">
        <f>IF(Tabela1[[#This Row],[procx ticket]]="",Tabela1[[#This Row],[Data criação ticket]],Tabela1[[#This Row],[procx ticket]])</f>
        <v>2024-12-17</v>
      </c>
      <c r="AL395" s="53" t="s">
        <v>75</v>
      </c>
      <c r="AM3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3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5" s="62"/>
      <c r="AP395" s="62"/>
      <c r="AQ3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MATRIZ60516046710,31HENRIQUELAUDO FACHADA MATRIZCOMUNICAÇÃO VISUALCUPULA</v>
      </c>
      <c r="AR395" s="62" t="e">
        <v>#N/A</v>
      </c>
    </row>
    <row r="396" spans="1:44" ht="14.5" hidden="1" customHeight="1">
      <c r="A396" s="1">
        <f t="shared" ref="A396:A416" si="22">IF(B396&lt;7000,1000,2000)</f>
        <v>1000</v>
      </c>
      <c r="B396" s="1">
        <v>1381</v>
      </c>
      <c r="C396" s="1" t="s">
        <v>169</v>
      </c>
      <c r="D396" s="1" t="s">
        <v>170</v>
      </c>
      <c r="E396" s="1" t="s">
        <v>30</v>
      </c>
      <c r="F396" s="1" t="s">
        <v>23</v>
      </c>
      <c r="G396" s="1" t="s">
        <v>84</v>
      </c>
      <c r="H396" s="1">
        <v>592</v>
      </c>
      <c r="I396" s="1" t="s">
        <v>4169</v>
      </c>
      <c r="M396" s="1">
        <v>603265</v>
      </c>
      <c r="N396" s="1">
        <v>10020591</v>
      </c>
      <c r="O396" s="1" t="s">
        <v>4163</v>
      </c>
      <c r="P396" s="47">
        <v>81645.776108000005</v>
      </c>
      <c r="R396" s="47">
        <f>IF(Tabela1[[#This Row],[VALOR A PAGAR]]&gt;1,Tabela1[[#This Row],[VALOR A PAGAR]],Tabela1[[#This Row],[VALOR RC]])</f>
        <v>81645.776108000005</v>
      </c>
      <c r="S3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6" s="1">
        <v>4500824543</v>
      </c>
      <c r="U396" s="54" t="str">
        <f>F396 &amp; " " &amp; " " &amp; B396 &amp; " - " &amp; I396 &amp; " - " &amp; "N°" &amp; H396 &amp; " - " &amp; Tabela1[[#This Row],[Coluna1]]</f>
        <v xml:space="preserve">LOJAS NOVAS  1381 - ABEX - N°592 - </v>
      </c>
      <c r="V396" s="85">
        <v>1623336</v>
      </c>
      <c r="W396" s="89" t="s">
        <v>4170</v>
      </c>
      <c r="X396" s="1" t="str">
        <f t="shared" si="20"/>
        <v>ABERTO</v>
      </c>
      <c r="Y396" s="48" t="s">
        <v>75</v>
      </c>
      <c r="Z396" s="51" t="s">
        <v>75</v>
      </c>
      <c r="AA396" s="51" t="str">
        <f>IF(Tabela1[[#This Row],[CHAMADO]]="ABERTO",Tabela1[[#This Row],[procx status]],"")</f>
        <v/>
      </c>
      <c r="AC396" s="49">
        <v>45778</v>
      </c>
      <c r="AD396" s="55">
        <v>5105916682</v>
      </c>
      <c r="AE396" s="1" t="str">
        <f>IF(Tabela1[[#This Row],[Status Result1]]="Aguardando autorização pgto", "sim","")</f>
        <v/>
      </c>
      <c r="AF3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01/05/2025</v>
      </c>
      <c r="AG3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01/05/2025</v>
      </c>
      <c r="AH396" s="12">
        <v>45706</v>
      </c>
      <c r="AI396" s="1" t="s">
        <v>4171</v>
      </c>
      <c r="AJ396" s="53" t="s">
        <v>4171</v>
      </c>
      <c r="AK396" s="12" t="str">
        <f>IF(Tabela1[[#This Row],[procx ticket]]="",Tabela1[[#This Row],[Data criação ticket]],Tabela1[[#This Row],[procx ticket]])</f>
        <v>2025-04-23</v>
      </c>
      <c r="AL396" s="60">
        <v>45708</v>
      </c>
      <c r="AM3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23/04/2025</v>
      </c>
      <c r="AN3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6" s="62"/>
      <c r="AP396" s="62"/>
      <c r="AQ3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138160326581645,776108ANDRELOJAS NOVASCOMUNICAÇÃO VISUALABEX</v>
      </c>
      <c r="AR396" s="62" t="e">
        <v>#N/A</v>
      </c>
    </row>
    <row r="397" spans="1:44" ht="14.5" hidden="1" customHeight="1">
      <c r="A397" s="1">
        <f t="shared" si="22"/>
        <v>1000</v>
      </c>
      <c r="B397" s="51">
        <v>161</v>
      </c>
      <c r="C397" s="51" t="s">
        <v>575</v>
      </c>
      <c r="D397" s="1" t="s">
        <v>576</v>
      </c>
      <c r="E397" s="51" t="s">
        <v>30</v>
      </c>
      <c r="F397" s="51" t="s">
        <v>47</v>
      </c>
      <c r="G397" s="51" t="s">
        <v>84</v>
      </c>
      <c r="H397" s="51">
        <v>5069</v>
      </c>
      <c r="I397" s="51" t="s">
        <v>116</v>
      </c>
      <c r="J397" s="51"/>
      <c r="K397" s="51"/>
      <c r="L397" s="51">
        <v>63047</v>
      </c>
      <c r="M397" s="51">
        <v>605484</v>
      </c>
      <c r="N397" s="51"/>
      <c r="O397" s="51"/>
      <c r="P397" s="46">
        <v>48495.18</v>
      </c>
      <c r="Q397" s="46"/>
      <c r="R397" s="46">
        <f>IF(Tabela1[[#This Row],[VALOR A PAGAR]]&gt;1,Tabela1[[#This Row],[VALOR A PAGAR]],Tabela1[[#This Row],[VALOR RC]])</f>
        <v>48495.18</v>
      </c>
      <c r="S3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7" s="51">
        <v>4500780196</v>
      </c>
      <c r="U397" s="54" t="str">
        <f>F397 &amp; " " &amp; " " &amp; B397 &amp; " - " &amp; I397 &amp; " - " &amp; "N°" &amp; H397 &amp; " - " &amp; Tabela1[[#This Row],[Coluna1]]</f>
        <v xml:space="preserve">LAUDO DE RISCO  161 - TCF - N°5069 - </v>
      </c>
      <c r="V397" s="85">
        <v>884918</v>
      </c>
      <c r="W397" s="51"/>
      <c r="X397" s="1" t="str">
        <f t="shared" si="20"/>
        <v>ABERTO</v>
      </c>
      <c r="Y397" s="51" t="s">
        <v>4159</v>
      </c>
      <c r="Z397" s="51" t="s">
        <v>4159</v>
      </c>
      <c r="AA397" s="51" t="str">
        <f>IF(Tabela1[[#This Row],[CHAMADO]]="ABERTO",Tabela1[[#This Row],[procx status]],"")</f>
        <v>Closed</v>
      </c>
      <c r="AB397" s="51" t="str">
        <f>IFERROR(IF(OR(Y397="Solved",Y397="Closed"),"OK","OUTRO"),"")</f>
        <v>OK</v>
      </c>
      <c r="AC397" s="52">
        <v>45659</v>
      </c>
      <c r="AD397" s="55" t="s">
        <v>5856</v>
      </c>
      <c r="AE397" s="51" t="str">
        <f>IF(Tabela1[[#This Row],[Status Result1]]="Aguardando autorização pgto", "sim","")</f>
        <v/>
      </c>
      <c r="AF39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3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397" s="53">
        <v>45649</v>
      </c>
      <c r="AI397" s="53" t="s">
        <v>4232</v>
      </c>
      <c r="AJ397" s="53" t="s">
        <v>4232</v>
      </c>
      <c r="AK397" s="53" t="str">
        <f>IF(Tabela1[[#This Row],[procx ticket]]="",Tabela1[[#This Row],[Data criação ticket]],Tabela1[[#This Row],[procx ticket]])</f>
        <v>2024-12-23</v>
      </c>
      <c r="AL397" s="53" t="s">
        <v>75</v>
      </c>
      <c r="AM3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3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7" s="62"/>
      <c r="AP397" s="62"/>
      <c r="AQ3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16160548448495,18ANDRELAUDO DE RISCOCOMUNICAÇÃO VISUALTCF</v>
      </c>
      <c r="AR397" s="62" t="e">
        <v>#N/A</v>
      </c>
    </row>
    <row r="398" spans="1:44" ht="17.149999999999999" hidden="1" customHeight="1">
      <c r="A398" s="1">
        <f t="shared" si="22"/>
        <v>2000</v>
      </c>
      <c r="B398" s="1">
        <v>7243</v>
      </c>
      <c r="C398" s="1" t="str">
        <f>_xlfn.XLOOKUP(Tabela1[[#This Row],[FILIAL]],'CNPJ BASE jan25'!A:A,'CNPJ BASE jan25'!B:B)</f>
        <v>MDR01-MaeDoRio-PA-EF</v>
      </c>
      <c r="D398" s="1" t="str">
        <f>_xlfn.XLOOKUP(Tabela1[[#This Row],[FILIAL]],'CNPJ BASE jan25'!A:A,'CNPJ BASE jan25'!C:C)</f>
        <v>04.899.316/0243-00</v>
      </c>
      <c r="E398" s="1" t="s">
        <v>76</v>
      </c>
      <c r="F398" s="1" t="s">
        <v>51</v>
      </c>
      <c r="G398" s="1" t="s">
        <v>84</v>
      </c>
      <c r="H398" s="1">
        <v>3098</v>
      </c>
      <c r="I398" s="1" t="s">
        <v>5750</v>
      </c>
      <c r="M398" s="1">
        <v>605853</v>
      </c>
      <c r="N398" s="1">
        <v>10022052</v>
      </c>
      <c r="O398" s="1" t="s">
        <v>4163</v>
      </c>
      <c r="P398" s="47">
        <v>80000</v>
      </c>
      <c r="R398" s="47">
        <f>IF(Tabela1[[#This Row],[VALOR A PAGAR]]&gt;1,Tabela1[[#This Row],[VALOR A PAGAR]],Tabela1[[#This Row],[VALOR RC]])</f>
        <v>80000</v>
      </c>
      <c r="S3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8" s="1">
        <v>4500895034</v>
      </c>
      <c r="U398" s="54" t="str">
        <f>F398 &amp; " " &amp; " " &amp; B398 &amp; " - " &amp; I398 &amp; " - " &amp; "N°" &amp; H398 &amp; " - " &amp; Tabela1[[#This Row],[Coluna1]]</f>
        <v xml:space="preserve">VIRADA DE BANDEIRA  7243 - PRONEON - N°3098 - </v>
      </c>
      <c r="V398" s="85">
        <v>2029450</v>
      </c>
      <c r="W398" s="89" t="s">
        <v>5767</v>
      </c>
      <c r="X398" s="1" t="str">
        <f t="shared" si="20"/>
        <v>ABERTO</v>
      </c>
      <c r="Y398" s="48"/>
      <c r="Z398" s="51">
        <v>0</v>
      </c>
      <c r="AA398" s="1">
        <f>IF(Tabela1[[#This Row],[CHAMADO]]="ABERTO",Tabela1[[#This Row],[procx status]],"")</f>
        <v>0</v>
      </c>
      <c r="AC398" s="49">
        <v>45840</v>
      </c>
      <c r="AD398" s="90">
        <v>5105958042</v>
      </c>
      <c r="AE398" s="1" t="str">
        <f>IF(Tabela1[[#This Row],[Status Result1]]="Aguardando autorização pgto", "sim","")</f>
        <v/>
      </c>
      <c r="AF3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3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398" s="12">
        <v>45810</v>
      </c>
      <c r="AI398" s="53" t="s">
        <v>4909</v>
      </c>
      <c r="AJ398" s="53" t="s">
        <v>4909</v>
      </c>
      <c r="AK398" s="12" t="str">
        <f>IF(Tabela1[[#This Row],[procx ticket]]="",Tabela1[[#This Row],[Data criação ticket]],Tabela1[[#This Row],[procx ticket]])</f>
        <v>2025-06-24</v>
      </c>
      <c r="AM3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24/06/2025</v>
      </c>
      <c r="AN3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8" s="62"/>
      <c r="AP398" s="62"/>
      <c r="AQ3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724360585380000HENRIQUEVIRADA DE BANDEIRACOMUNICAÇÃO VISUALPRONEON</v>
      </c>
      <c r="AR398" s="62" t="e">
        <v>#N/A</v>
      </c>
    </row>
    <row r="399" spans="1:44" ht="14.5" hidden="1">
      <c r="A399" s="1">
        <f t="shared" si="22"/>
        <v>1000</v>
      </c>
      <c r="B399" s="51">
        <v>148</v>
      </c>
      <c r="C399" s="51" t="s">
        <v>552</v>
      </c>
      <c r="D399" s="1" t="s">
        <v>553</v>
      </c>
      <c r="E399" s="51" t="s">
        <v>30</v>
      </c>
      <c r="F399" s="51" t="s">
        <v>47</v>
      </c>
      <c r="G399" s="51" t="s">
        <v>84</v>
      </c>
      <c r="H399" s="51">
        <v>5068</v>
      </c>
      <c r="I399" s="51" t="s">
        <v>116</v>
      </c>
      <c r="J399" s="51"/>
      <c r="K399" s="51"/>
      <c r="L399" s="51">
        <v>63047</v>
      </c>
      <c r="M399" s="51">
        <v>605549</v>
      </c>
      <c r="N399" s="51"/>
      <c r="O399" s="51"/>
      <c r="P399" s="46">
        <v>18193.240000000002</v>
      </c>
      <c r="Q399" s="46"/>
      <c r="R399" s="46">
        <f>IF(Tabela1[[#This Row],[VALOR A PAGAR]]&gt;1,Tabela1[[#This Row],[VALOR A PAGAR]],Tabela1[[#This Row],[VALOR RC]])</f>
        <v>18193.240000000002</v>
      </c>
      <c r="S3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399" s="51">
        <v>4500780526</v>
      </c>
      <c r="U399" s="54" t="str">
        <f>F399 &amp; " " &amp; " " &amp; B399 &amp; " - " &amp; I399 &amp; " - " &amp; "N°" &amp; H399 &amp; " - " &amp; Tabela1[[#This Row],[Coluna1]]</f>
        <v xml:space="preserve">LAUDO DE RISCO  148 - TCF - N°5068 - </v>
      </c>
      <c r="V399" s="85">
        <v>901780</v>
      </c>
      <c r="W399" s="51"/>
      <c r="X399" s="1" t="str">
        <f t="shared" si="20"/>
        <v>ABERTO</v>
      </c>
      <c r="Y399" s="51" t="s">
        <v>4159</v>
      </c>
      <c r="Z399" s="51" t="s">
        <v>4159</v>
      </c>
      <c r="AA399" s="51" t="str">
        <f>IF(Tabela1[[#This Row],[CHAMADO]]="ABERTO",Tabela1[[#This Row],[procx status]],"")</f>
        <v>Closed</v>
      </c>
      <c r="AB399" s="51" t="str">
        <f>IFERROR(IF(OR(Y399="Solved",Y399="Closed"),"OK","OUTRO"),"")</f>
        <v>OK</v>
      </c>
      <c r="AC399" s="52">
        <v>45660</v>
      </c>
      <c r="AD399" s="55">
        <v>5105834145</v>
      </c>
      <c r="AE399" s="51" t="str">
        <f>IF(Tabela1[[#This Row],[Status Result1]]="Aguardando autorização pgto", "sim","")</f>
        <v/>
      </c>
      <c r="AF39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3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399" s="53">
        <v>45653</v>
      </c>
      <c r="AI399" s="53" t="s">
        <v>4256</v>
      </c>
      <c r="AJ399" s="53" t="s">
        <v>4256</v>
      </c>
      <c r="AK399" s="53" t="str">
        <f>IF(Tabela1[[#This Row],[procx ticket]]="",Tabela1[[#This Row],[Data criação ticket]],Tabela1[[#This Row],[procx ticket]])</f>
        <v>2024-12-27</v>
      </c>
      <c r="AL399" s="53" t="s">
        <v>75</v>
      </c>
      <c r="AM3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27/12/2024</v>
      </c>
      <c r="AN39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399" s="62"/>
      <c r="AP399" s="62"/>
      <c r="AQ3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14860554918193,24ANDRELAUDO DE RISCOCOMUNICAÇÃO VISUALTCF</v>
      </c>
      <c r="AR399" s="62" t="e">
        <v>#N/A</v>
      </c>
    </row>
    <row r="400" spans="1:44" ht="14.5" hidden="1">
      <c r="A400" s="1">
        <f t="shared" si="22"/>
        <v>1000</v>
      </c>
      <c r="B400" s="1">
        <v>1475</v>
      </c>
      <c r="C400" s="1" t="s">
        <v>256</v>
      </c>
      <c r="D400" s="1" t="s">
        <v>257</v>
      </c>
      <c r="E400" s="1" t="s">
        <v>30</v>
      </c>
      <c r="F400" s="1" t="s">
        <v>23</v>
      </c>
      <c r="G400" s="1" t="s">
        <v>84</v>
      </c>
      <c r="H400" s="1">
        <v>3093</v>
      </c>
      <c r="I400" s="1" t="s">
        <v>5750</v>
      </c>
      <c r="M400" s="1">
        <v>604002</v>
      </c>
      <c r="N400" s="69">
        <v>10021989</v>
      </c>
      <c r="O400" s="1" t="s">
        <v>4163</v>
      </c>
      <c r="P400" s="47">
        <v>84104.92</v>
      </c>
      <c r="R400" s="47">
        <f>IF(Tabela1[[#This Row],[VALOR A PAGAR]]&gt;1,Tabela1[[#This Row],[VALOR A PAGAR]],Tabela1[[#This Row],[VALOR RC]])</f>
        <v>84104.92</v>
      </c>
      <c r="S4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0" s="1">
        <v>4500888831</v>
      </c>
      <c r="U400" s="54" t="str">
        <f>F400 &amp; " " &amp; " " &amp; B400 &amp; " - " &amp; I400 &amp; " - " &amp; "N°" &amp; H400 &amp; " - " &amp; Tabela1[[#This Row],[Coluna1]]</f>
        <v xml:space="preserve">LOJAS NOVAS  1475 - PRONEON - N°3093 - </v>
      </c>
      <c r="V400" s="85">
        <v>1962997</v>
      </c>
      <c r="W400" s="89" t="s">
        <v>5765</v>
      </c>
      <c r="X400" s="1" t="str">
        <f t="shared" si="20"/>
        <v>ABERTO</v>
      </c>
      <c r="Y400" s="48"/>
      <c r="Z400" s="51">
        <v>0</v>
      </c>
      <c r="AA400" s="1">
        <f>IF(Tabela1[[#This Row],[CHAMADO]]="ABERTO",Tabela1[[#This Row],[procx status]],"")</f>
        <v>0</v>
      </c>
      <c r="AC400" s="49">
        <v>45841</v>
      </c>
      <c r="AD400" s="55">
        <v>5105953008</v>
      </c>
      <c r="AE400" s="1" t="str">
        <f>IF(Tabela1[[#This Row],[Status Result1]]="Aguardando autorização pgto", "sim","")</f>
        <v/>
      </c>
      <c r="AF4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4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400" s="12">
        <v>45800</v>
      </c>
      <c r="AI400" s="1" t="s">
        <v>4344</v>
      </c>
      <c r="AJ400" s="53" t="s">
        <v>4344</v>
      </c>
      <c r="AK400" s="12" t="str">
        <f>IF(Tabela1[[#This Row],[procx ticket]]="",Tabela1[[#This Row],[Data criação ticket]],Tabela1[[#This Row],[procx ticket]])</f>
        <v>2025-06-13</v>
      </c>
      <c r="AM4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4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0" s="62"/>
      <c r="AP400" s="62"/>
      <c r="AQ4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147560400284104,92ANDRELOJAS NOVASCOMUNICAÇÃO VISUALPRONEON</v>
      </c>
      <c r="AR400" s="62" t="e">
        <v>#N/A</v>
      </c>
    </row>
    <row r="401" spans="1:44" ht="17" hidden="1">
      <c r="A401" s="1">
        <f t="shared" si="22"/>
        <v>2000</v>
      </c>
      <c r="B401" s="1">
        <v>7107</v>
      </c>
      <c r="C401" s="1" t="s">
        <v>68</v>
      </c>
      <c r="D401" s="1" t="s">
        <v>3177</v>
      </c>
      <c r="E401" s="1" t="s">
        <v>76</v>
      </c>
      <c r="F401" s="1" t="s">
        <v>51</v>
      </c>
      <c r="G401" s="1" t="s">
        <v>84</v>
      </c>
      <c r="H401" s="1">
        <v>5264</v>
      </c>
      <c r="I401" s="1" t="s">
        <v>116</v>
      </c>
      <c r="M401" s="1">
        <v>605813</v>
      </c>
      <c r="N401" s="1">
        <v>10021981</v>
      </c>
      <c r="O401" s="1" t="s">
        <v>4163</v>
      </c>
      <c r="P401" s="47">
        <v>95000</v>
      </c>
      <c r="R401" s="47">
        <f>IF(Tabela1[[#This Row],[VALOR A PAGAR]]&gt;1,Tabela1[[#This Row],[VALOR A PAGAR]],Tabela1[[#This Row],[VALOR RC]])</f>
        <v>95000</v>
      </c>
      <c r="S4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1" s="1">
        <v>4500892976</v>
      </c>
      <c r="U401" s="54" t="str">
        <f>F401 &amp; " " &amp; " " &amp; B401 &amp; " - " &amp; I401 &amp; " - " &amp; "N°" &amp; H401 &amp; " - " &amp; Tabela1[[#This Row],[Coluna1]]</f>
        <v>VIRADA DE BANDEIRA  7107 - TCF - N°5264 - aguardando cancelamento pedido p ajuste</v>
      </c>
      <c r="V401" s="85">
        <v>2055892</v>
      </c>
      <c r="W401" s="89" t="s">
        <v>5837</v>
      </c>
      <c r="X401" s="1" t="str">
        <f t="shared" si="20"/>
        <v>ABERTO</v>
      </c>
      <c r="Y401" s="48"/>
      <c r="Z401" s="51">
        <v>0</v>
      </c>
      <c r="AA401" s="1">
        <f>IF(Tabela1[[#This Row],[CHAMADO]]="ABERTO",Tabela1[[#This Row],[procx status]],"")</f>
        <v>0</v>
      </c>
      <c r="AC401" s="49">
        <v>45842</v>
      </c>
      <c r="AD401" s="90">
        <v>5105960762</v>
      </c>
      <c r="AE401" s="1" t="str">
        <f>IF(Tabela1[[#This Row],[Status Result1]]="Aguardando autorização pgto", "sim","")</f>
        <v/>
      </c>
      <c r="AF4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4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401" s="12">
        <v>45799</v>
      </c>
      <c r="AI401" s="1" t="s">
        <v>4295</v>
      </c>
      <c r="AJ401" s="53" t="s">
        <v>4255</v>
      </c>
      <c r="AK401" s="12" t="str">
        <f>IF(Tabela1[[#This Row],[procx ticket]]="",Tabela1[[#This Row],[Data criação ticket]],Tabela1[[#This Row],[procx ticket]])</f>
        <v>2025-06-27</v>
      </c>
      <c r="AM4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4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1" s="62" t="s">
        <v>4174</v>
      </c>
      <c r="AP401" s="62" t="s">
        <v>5133</v>
      </c>
      <c r="AQ4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710760581395000HENRIQUEVIRADA DE BANDEIRACOMUNICAÇÃO VISUALTCF</v>
      </c>
      <c r="AR401" s="62" t="e">
        <v>#N/A</v>
      </c>
    </row>
    <row r="402" spans="1:44" ht="14.5" hidden="1">
      <c r="A402" s="1">
        <f t="shared" si="22"/>
        <v>1000</v>
      </c>
      <c r="B402" s="1">
        <v>1435</v>
      </c>
      <c r="C402" s="1" t="s">
        <v>268</v>
      </c>
      <c r="D402" s="1" t="s">
        <v>4203</v>
      </c>
      <c r="E402" s="1" t="s">
        <v>30</v>
      </c>
      <c r="F402" s="1" t="s">
        <v>23</v>
      </c>
      <c r="G402" s="1" t="s">
        <v>84</v>
      </c>
      <c r="H402" s="1">
        <v>3128</v>
      </c>
      <c r="I402" s="1" t="s">
        <v>5750</v>
      </c>
      <c r="M402" s="1">
        <v>603839</v>
      </c>
      <c r="N402" s="1">
        <v>10023130</v>
      </c>
      <c r="O402" s="1" t="s">
        <v>4163</v>
      </c>
      <c r="P402" s="47">
        <v>90000</v>
      </c>
      <c r="R402" s="47">
        <f>IF(Tabela1[[#This Row],[VALOR A PAGAR]]&gt;1,Tabela1[[#This Row],[VALOR A PAGAR]],Tabela1[[#This Row],[VALOR RC]])</f>
        <v>90000</v>
      </c>
      <c r="S4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2" s="48">
        <v>4500949906</v>
      </c>
      <c r="U402" s="54" t="str">
        <f>F402 &amp; " " &amp; " " &amp; B402 &amp; " - " &amp; I402 &amp; " - " &amp; "N°" &amp; H402 &amp; " - " &amp; Tabela1[[#This Row],[Coluna1]]</f>
        <v xml:space="preserve">LOJAS NOVAS  1435 - PRONEON - N°3128 - </v>
      </c>
      <c r="V402" s="85">
        <v>2881075</v>
      </c>
      <c r="W402" s="89" t="s">
        <v>4176</v>
      </c>
      <c r="X402" s="1" t="str">
        <f t="shared" si="20"/>
        <v>ABERTO</v>
      </c>
      <c r="Y402" s="48"/>
      <c r="Z402" s="51"/>
      <c r="AA402" s="1">
        <f>IF(Tabela1[[#This Row],[CHAMADO]]="ABERTO",Tabela1[[#This Row],[procx status]],"")</f>
        <v>0</v>
      </c>
      <c r="AC402" s="49">
        <v>45965</v>
      </c>
      <c r="AE402" s="1" t="str">
        <f>IF(Tabela1[[#This Row],[Status Result1]]="Aguardando autorização pgto", "sim","")</f>
        <v/>
      </c>
      <c r="AF4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4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402" s="12"/>
      <c r="AJ402" s="53"/>
      <c r="AK402" s="12">
        <f>IF(Tabela1[[#This Row],[procx ticket]]="",Tabela1[[#This Row],[Data criação ticket]],Tabela1[[#This Row],[procx ticket]])</f>
        <v>0</v>
      </c>
      <c r="AM402" s="53" t="s">
        <v>4513</v>
      </c>
      <c r="AN4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2" s="62"/>
      <c r="AP402" s="62"/>
      <c r="AQ4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143560383990000ANDRELOJAS NOVASCOMUNICAÇÃO VISUALPRONEON</v>
      </c>
      <c r="AR402" s="62" t="e">
        <v>#N/A</v>
      </c>
    </row>
    <row r="403" spans="1:44" ht="14.5" hidden="1">
      <c r="A403" s="1">
        <f t="shared" si="22"/>
        <v>1000</v>
      </c>
      <c r="B403" s="1">
        <v>1488</v>
      </c>
      <c r="C403" s="1" t="s">
        <v>4077</v>
      </c>
      <c r="D403" s="1" t="s">
        <v>4207</v>
      </c>
      <c r="E403" s="1" t="s">
        <v>30</v>
      </c>
      <c r="F403" s="1" t="s">
        <v>23</v>
      </c>
      <c r="G403" s="1" t="s">
        <v>84</v>
      </c>
      <c r="H403" s="1">
        <v>8817</v>
      </c>
      <c r="I403" s="1" t="s">
        <v>116</v>
      </c>
      <c r="M403" s="1">
        <v>604006</v>
      </c>
      <c r="N403" s="1">
        <v>10022944</v>
      </c>
      <c r="O403" s="1" t="s">
        <v>4163</v>
      </c>
      <c r="P403" s="47">
        <v>88500</v>
      </c>
      <c r="R403" s="47">
        <f>IF(Tabela1[[#This Row],[VALOR A PAGAR]]&gt;1,Tabela1[[#This Row],[VALOR A PAGAR]],Tabela1[[#This Row],[VALOR RC]])</f>
        <v>88500</v>
      </c>
      <c r="S4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3" s="1">
        <v>4500937104</v>
      </c>
      <c r="U403" s="54" t="str">
        <f>F403 &amp; " " &amp; " " &amp; B403 &amp; " - " &amp; I403 &amp; " - " &amp; "N°" &amp; H403 &amp; " - " &amp; Tabela1[[#This Row],[Coluna1]]</f>
        <v>LOJAS NOVAS  1488 - TCF - N°8817 - VENC 22/10/2025</v>
      </c>
      <c r="V403" s="85">
        <v>2858298</v>
      </c>
      <c r="W403" s="64" t="s">
        <v>5852</v>
      </c>
      <c r="X403" s="1" t="str">
        <f t="shared" si="20"/>
        <v>ABERTO</v>
      </c>
      <c r="Y403" s="48"/>
      <c r="Z403" s="51"/>
      <c r="AA403" s="1">
        <f>IF(Tabela1[[#This Row],[CHAMADO]]="ABERTO",Tabela1[[#This Row],[procx status]],"")</f>
        <v>0</v>
      </c>
      <c r="AC403" s="49">
        <v>45965</v>
      </c>
      <c r="AD403" s="55">
        <v>5106048151</v>
      </c>
      <c r="AE403" s="1" t="str">
        <f>IF(Tabela1[[#This Row],[Status Result1]]="Aguardando autorização pgto", "sim","")</f>
        <v/>
      </c>
      <c r="AF4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4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403" s="12"/>
      <c r="AJ403" s="53"/>
      <c r="AK403" s="12">
        <f>IF(Tabela1[[#This Row],[procx ticket]]="",Tabela1[[#This Row],[Data criação ticket]],Tabela1[[#This Row],[procx ticket]])</f>
        <v>0</v>
      </c>
      <c r="AM403" s="53" t="s">
        <v>4624</v>
      </c>
      <c r="AN4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3" s="62" t="s">
        <v>4629</v>
      </c>
      <c r="AP403" s="62" t="s">
        <v>5853</v>
      </c>
      <c r="AQ4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148860400688500ANDRELOJAS NOVASCOMUNICAÇÃO VISUALTCF</v>
      </c>
      <c r="AR403" s="62" t="e">
        <v>#N/A</v>
      </c>
    </row>
    <row r="404" spans="1:44" ht="14.5" hidden="1">
      <c r="A404" s="1">
        <f t="shared" si="22"/>
        <v>2000</v>
      </c>
      <c r="B404" s="1">
        <v>7134</v>
      </c>
      <c r="C404" s="1" t="s">
        <v>3226</v>
      </c>
      <c r="D404" s="1" t="s">
        <v>3227</v>
      </c>
      <c r="E404" s="1" t="s">
        <v>76</v>
      </c>
      <c r="F404" s="1" t="s">
        <v>51</v>
      </c>
      <c r="G404" s="1" t="s">
        <v>84</v>
      </c>
      <c r="H404" s="1">
        <v>529</v>
      </c>
      <c r="I404" s="1" t="s">
        <v>4363</v>
      </c>
      <c r="M404" s="1">
        <v>605814</v>
      </c>
      <c r="N404" s="1">
        <v>10021940</v>
      </c>
      <c r="O404" s="1" t="s">
        <v>4163</v>
      </c>
      <c r="P404" s="47">
        <v>60082.52</v>
      </c>
      <c r="R404" s="47">
        <f>IF(Tabela1[[#This Row],[VALOR A PAGAR]]&gt;1,Tabela1[[#This Row],[VALOR A PAGAR]],Tabela1[[#This Row],[VALOR RC]])</f>
        <v>60082.52</v>
      </c>
      <c r="S4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4" s="1">
        <v>4500882428</v>
      </c>
      <c r="U404" s="54" t="str">
        <f>F404 &amp; " " &amp; " " &amp; B404 &amp; " - " &amp; I404 &amp; " - " &amp; "N°" &amp; H404 &amp; " - " &amp; Tabela1[[#This Row],[Coluna1]]</f>
        <v xml:space="preserve">VIRADA DE BANDEIRA  7134 - CAETE - N°529 - </v>
      </c>
      <c r="V404" s="85">
        <v>1841939</v>
      </c>
      <c r="W404" s="89" t="s">
        <v>4378</v>
      </c>
      <c r="X404" s="1" t="str">
        <f t="shared" si="20"/>
        <v>ABERTO</v>
      </c>
      <c r="Y404" s="48"/>
      <c r="Z404" s="51">
        <v>0</v>
      </c>
      <c r="AA404" s="1">
        <f>IF(Tabela1[[#This Row],[CHAMADO]]="ABERTO",Tabela1[[#This Row],[procx status]],"")</f>
        <v>0</v>
      </c>
      <c r="AC404" s="49">
        <v>45813</v>
      </c>
      <c r="AD404" s="55">
        <v>5105940419</v>
      </c>
      <c r="AE404" s="1" t="str">
        <f>IF(Tabela1[[#This Row],[Status Result1]]="Aguardando autorização pgto", "sim","")</f>
        <v/>
      </c>
      <c r="AF4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4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404" s="12">
        <v>45796</v>
      </c>
      <c r="AI404" s="1" t="s">
        <v>4379</v>
      </c>
      <c r="AJ404" s="53" t="s">
        <v>4379</v>
      </c>
      <c r="AK404" s="12" t="str">
        <f>IF(Tabela1[[#This Row],[procx ticket]]="",Tabela1[[#This Row],[Data criação ticket]],Tabela1[[#This Row],[procx ticket]])</f>
        <v>2025-05-26</v>
      </c>
      <c r="AM4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4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4" s="62"/>
      <c r="AP404" s="62"/>
      <c r="AQ4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713460581460082,52HENRIQUEVIRADA DE BANDEIRACOMUNICAÇÃO VISUALCAETE</v>
      </c>
      <c r="AR404" s="62" t="e">
        <v>#N/A</v>
      </c>
    </row>
    <row r="405" spans="1:44" ht="17" hidden="1">
      <c r="A405" s="1">
        <f t="shared" si="22"/>
        <v>2000</v>
      </c>
      <c r="B405" s="1" t="s">
        <v>4259</v>
      </c>
      <c r="D405" s="1" t="s">
        <v>290</v>
      </c>
      <c r="E405" s="1" t="s">
        <v>55</v>
      </c>
      <c r="F405" s="1" t="s">
        <v>4260</v>
      </c>
      <c r="G405" s="1" t="s">
        <v>84</v>
      </c>
      <c r="H405" s="1">
        <v>24</v>
      </c>
      <c r="I405" s="1" t="s">
        <v>4405</v>
      </c>
      <c r="M405" s="1">
        <v>605918</v>
      </c>
      <c r="N405" s="1">
        <v>10022662</v>
      </c>
      <c r="P405" s="47">
        <v>2000</v>
      </c>
      <c r="R405" s="47">
        <f>IF(Tabela1[[#This Row],[VALOR A PAGAR]]&gt;1,Tabela1[[#This Row],[VALOR A PAGAR]],Tabela1[[#This Row],[VALOR RC]])</f>
        <v>2000</v>
      </c>
      <c r="S4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5" s="1">
        <v>4500923237</v>
      </c>
      <c r="U405" s="54" t="str">
        <f>F405 &amp; " " &amp; " " &amp; B405 &amp; " - " &amp; I405 &amp; " - " &amp; "N°" &amp; H405 &amp; " - " &amp; Tabela1[[#This Row],[Coluna1]]</f>
        <v xml:space="preserve">ESPECIAL  MATRIZ (AUDITÓRIO) - CARLOS ROBERTO MATIAS 101819 - N°24 - </v>
      </c>
      <c r="V405" s="85">
        <v>2229644</v>
      </c>
      <c r="W405" s="64" t="s">
        <v>4406</v>
      </c>
      <c r="X405" s="1" t="str">
        <f t="shared" si="20"/>
        <v>ABERTO</v>
      </c>
      <c r="Y405" s="48"/>
      <c r="Z405" s="51"/>
      <c r="AA405" s="1">
        <f>IF(Tabela1[[#This Row],[CHAMADO]]="ABERTO",Tabela1[[#This Row],[procx status]],"")</f>
        <v>0</v>
      </c>
      <c r="AC405" s="49">
        <v>45874</v>
      </c>
      <c r="AD405" s="65">
        <v>5105981949</v>
      </c>
      <c r="AE405" s="1" t="str">
        <f>IF(Tabela1[[#This Row],[Status Result1]]="Aguardando autorização pgto", "sim","")</f>
        <v/>
      </c>
      <c r="AF4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4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405" s="12"/>
      <c r="AI405" s="53" t="s">
        <v>4407</v>
      </c>
      <c r="AJ405" s="53" t="s">
        <v>4407</v>
      </c>
      <c r="AK405" s="12" t="str">
        <f>IF(Tabela1[[#This Row],[procx ticket]]="",Tabela1[[#This Row],[Data criação ticket]],Tabela1[[#This Row],[procx ticket]])</f>
        <v>2025-07-24</v>
      </c>
      <c r="AM4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4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5" s="62"/>
      <c r="AP405" s="62"/>
      <c r="AQ4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(AUDITÓRIO)6059182000JORDANAESPECIALCOMUNICAÇÃO VISUALCARLOS ROBERTO MATIAS 101819</v>
      </c>
      <c r="AR405" s="62" t="e">
        <v>#N/A</v>
      </c>
    </row>
    <row r="406" spans="1:44" ht="17" hidden="1">
      <c r="A406" s="1">
        <f t="shared" si="22"/>
        <v>1000</v>
      </c>
      <c r="B406" s="1">
        <v>937</v>
      </c>
      <c r="C406" s="1" t="str">
        <f>_xlfn.XLOOKUP(Tabela1[[#This Row],[FILIAL]],'CNPJ BASE jan25'!A:A,'CNPJ BASE jan25'!B:B)</f>
        <v>SMC01-SaoMiguel-AL</v>
      </c>
      <c r="D406" s="1" t="str">
        <f>_xlfn.XLOOKUP(Tabela1[[#This Row],[FILIAL]],'CNPJ BASE jan25'!A:A,'CNPJ BASE jan25'!C:C)</f>
        <v>06.626.253/0937-37</v>
      </c>
      <c r="E406" s="1" t="s">
        <v>4025</v>
      </c>
      <c r="F406" s="1" t="s">
        <v>47</v>
      </c>
      <c r="G406" s="1" t="s">
        <v>84</v>
      </c>
      <c r="H406" s="1">
        <v>3112</v>
      </c>
      <c r="I406" s="1" t="s">
        <v>5750</v>
      </c>
      <c r="M406" s="1">
        <v>605929</v>
      </c>
      <c r="N406" s="1">
        <v>10022272</v>
      </c>
      <c r="O406" s="1" t="s">
        <v>4163</v>
      </c>
      <c r="P406" s="47">
        <v>38205.440000000002</v>
      </c>
      <c r="R406" s="47">
        <f>IF(Tabela1[[#This Row],[VALOR A PAGAR]]&gt;1,Tabela1[[#This Row],[VALOR A PAGAR]],Tabela1[[#This Row],[VALOR RC]])</f>
        <v>38205.440000000002</v>
      </c>
      <c r="S4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6" s="1">
        <v>4500905518</v>
      </c>
      <c r="U406" s="54" t="str">
        <f>F406 &amp; " " &amp; " " &amp; B406 &amp; " - " &amp; I406 &amp; " - " &amp; "N°" &amp; H406 &amp; " - " &amp; Tabela1[[#This Row],[Coluna1]]</f>
        <v xml:space="preserve">LAUDO DE RISCO  937 - PRONEON - N°3112 - </v>
      </c>
      <c r="V406" s="85">
        <v>2209422</v>
      </c>
      <c r="W406" s="64" t="s">
        <v>5778</v>
      </c>
      <c r="X406" s="1" t="str">
        <f t="shared" si="20"/>
        <v>ABERTO</v>
      </c>
      <c r="Y406" s="48"/>
      <c r="Z406" s="51">
        <v>0</v>
      </c>
      <c r="AA406" s="1">
        <f>IF(Tabela1[[#This Row],[CHAMADO]]="ABERTO",Tabela1[[#This Row],[procx status]],"")</f>
        <v>0</v>
      </c>
      <c r="AC406" s="49">
        <v>45874</v>
      </c>
      <c r="AD406" s="65">
        <v>5105981834</v>
      </c>
      <c r="AE406" s="1" t="str">
        <f>IF(Tabela1[[#This Row],[Status Result1]]="Aguardando autorização pgto", "sim","")</f>
        <v/>
      </c>
      <c r="AF4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4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406" s="12"/>
      <c r="AI406" s="53" t="s">
        <v>5779</v>
      </c>
      <c r="AJ406" s="53" t="s">
        <v>5779</v>
      </c>
      <c r="AK406" s="12" t="str">
        <f>IF(Tabela1[[#This Row],[procx ticket]]="",Tabela1[[#This Row],[Data criação ticket]],Tabela1[[#This Row],[procx ticket]])</f>
        <v>2025-07-21</v>
      </c>
      <c r="AM406" s="53">
        <v>45859</v>
      </c>
      <c r="AN4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6" s="62"/>
      <c r="AP406" s="62"/>
      <c r="AQ4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93760592938205,44ADRIANOLAUDO DE RISCOCOMUNICAÇÃO VISUALPRONEON</v>
      </c>
      <c r="AR406" s="62" t="e">
        <v>#N/A</v>
      </c>
    </row>
    <row r="407" spans="1:44" ht="14.5" hidden="1">
      <c r="A407" s="1">
        <f t="shared" si="22"/>
        <v>1000</v>
      </c>
      <c r="B407" s="1">
        <v>1495</v>
      </c>
      <c r="C407" s="1" t="s">
        <v>285</v>
      </c>
      <c r="D407" s="1" t="s">
        <v>185</v>
      </c>
      <c r="E407" s="1" t="s">
        <v>76</v>
      </c>
      <c r="F407" s="1" t="s">
        <v>23</v>
      </c>
      <c r="G407" s="1" t="s">
        <v>84</v>
      </c>
      <c r="H407" s="1">
        <v>8734</v>
      </c>
      <c r="I407" s="1" t="s">
        <v>116</v>
      </c>
      <c r="M407" s="1">
        <v>605462</v>
      </c>
      <c r="N407" s="1">
        <v>10022490</v>
      </c>
      <c r="O407" s="1" t="s">
        <v>4163</v>
      </c>
      <c r="P407" s="47">
        <v>78683.47</v>
      </c>
      <c r="R407" s="47">
        <f>IF(Tabela1[[#This Row],[VALOR A PAGAR]]&gt;1,Tabela1[[#This Row],[VALOR A PAGAR]],Tabela1[[#This Row],[VALOR RC]])</f>
        <v>78683.47</v>
      </c>
      <c r="S4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7" s="1">
        <v>4500945204</v>
      </c>
      <c r="U407" s="54" t="str">
        <f>F407 &amp; " " &amp; " " &amp; B407 &amp; " - " &amp; I407 &amp; " - " &amp; "N°" &amp; H407 &amp; " - " &amp; Tabela1[[#This Row],[Coluna1]]</f>
        <v>LOJAS NOVAS  1495 - TCF - N°8734 - VENC 21/09/2025</v>
      </c>
      <c r="V407" s="85">
        <v>2579825</v>
      </c>
      <c r="W407" s="64" t="s">
        <v>5846</v>
      </c>
      <c r="X407" s="1" t="str">
        <f t="shared" si="20"/>
        <v>ABERTO</v>
      </c>
      <c r="Y407" s="48"/>
      <c r="Z407" s="51">
        <v>0</v>
      </c>
      <c r="AA407" s="1">
        <f>IF(Tabela1[[#This Row],[CHAMADO]]="ABERTO",Tabela1[[#This Row],[procx status]],"")</f>
        <v>0</v>
      </c>
      <c r="AC407" s="49">
        <v>45936</v>
      </c>
      <c r="AE407" s="1" t="str">
        <f>IF(Tabela1[[#This Row],[Status Result1]]="Aguardando autorização pgto", "sim","")</f>
        <v/>
      </c>
      <c r="AF4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06/10/2025</v>
      </c>
      <c r="AG4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06/10/2025</v>
      </c>
      <c r="AH407" s="12"/>
      <c r="AI407" s="1" t="s">
        <v>4234</v>
      </c>
      <c r="AJ407" s="53" t="s">
        <v>4234</v>
      </c>
      <c r="AK407" s="12" t="str">
        <f>IF(Tabela1[[#This Row],[procx ticket]]="",Tabela1[[#This Row],[Data criação ticket]],Tabela1[[#This Row],[procx ticket]])</f>
        <v>não aberto ticket</v>
      </c>
      <c r="AM407" s="53"/>
      <c r="AN4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7" s="62" t="s">
        <v>4629</v>
      </c>
      <c r="AP407" s="62" t="s">
        <v>5580</v>
      </c>
      <c r="AQ4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149560546278683,47HENRIQUELOJAS NOVASCOMUNICAÇÃO VISUALTCF</v>
      </c>
      <c r="AR407" s="62" t="e">
        <v>#N/A</v>
      </c>
    </row>
    <row r="408" spans="1:44" ht="14.5" hidden="1">
      <c r="A408" s="1">
        <f t="shared" si="22"/>
        <v>1000</v>
      </c>
      <c r="B408" s="51">
        <v>486</v>
      </c>
      <c r="C408" s="51" t="s">
        <v>38</v>
      </c>
      <c r="D408" s="51" t="s">
        <v>1190</v>
      </c>
      <c r="E408" s="51" t="s">
        <v>76</v>
      </c>
      <c r="F408" s="51" t="s">
        <v>23</v>
      </c>
      <c r="G408" s="51" t="s">
        <v>84</v>
      </c>
      <c r="H408" s="51">
        <v>490</v>
      </c>
      <c r="I408" s="1" t="s">
        <v>4363</v>
      </c>
      <c r="K408" s="51"/>
      <c r="L408" s="51">
        <v>78475</v>
      </c>
      <c r="M408" s="51">
        <v>603682</v>
      </c>
      <c r="N408" s="51">
        <v>10020141</v>
      </c>
      <c r="O408" s="51"/>
      <c r="P408" s="46">
        <v>90945.09</v>
      </c>
      <c r="Q408" s="46"/>
      <c r="R408" s="46">
        <f>IF(Tabela1[[#This Row],[VALOR A PAGAR]]&gt;1,Tabela1[[#This Row],[VALOR A PAGAR]],Tabela1[[#This Row],[VALOR RC]])</f>
        <v>90945.09</v>
      </c>
      <c r="S4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8" s="51">
        <v>4500780119</v>
      </c>
      <c r="U408" s="54" t="str">
        <f>F408 &amp; " " &amp; " " &amp; B408 &amp; " - " &amp; I408 &amp; " - " &amp; "N°" &amp; H408 &amp; " - " &amp; Tabela1[[#This Row],[Coluna1]]</f>
        <v xml:space="preserve">LOJAS NOVAS  486 - CAETE - N°490 - </v>
      </c>
      <c r="V408" s="85">
        <v>884781</v>
      </c>
      <c r="W408" s="51"/>
      <c r="X408" s="1" t="str">
        <f t="shared" si="20"/>
        <v>ABERTO</v>
      </c>
      <c r="Y408" s="51" t="s">
        <v>4159</v>
      </c>
      <c r="Z408" s="51" t="s">
        <v>4159</v>
      </c>
      <c r="AA408" s="51" t="str">
        <f>IF(Tabela1[[#This Row],[CHAMADO]]="ABERTO",Tabela1[[#This Row],[procx status]],"")</f>
        <v>Closed</v>
      </c>
      <c r="AB408" s="51" t="str">
        <f>IFERROR(IF(OR(Y408="Solved",Y408="Closed"),"OK","OUTRO"),"")</f>
        <v>OK</v>
      </c>
      <c r="AC408" s="52">
        <f>Tabela1[[#This Row],[Data criação ticket br]]+15</f>
        <v>45664</v>
      </c>
      <c r="AD408" s="55">
        <v>5105829796</v>
      </c>
      <c r="AE408" s="51" t="str">
        <f>IF(Tabela1[[#This Row],[Status Result1]]="Aguardando autorização pgto", "sim","")</f>
        <v/>
      </c>
      <c r="AF40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07/01/2025</v>
      </c>
      <c r="AG4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07/01/2025</v>
      </c>
      <c r="AH408" s="53">
        <v>45649</v>
      </c>
      <c r="AI408" s="53" t="s">
        <v>4232</v>
      </c>
      <c r="AJ408" s="53" t="s">
        <v>4232</v>
      </c>
      <c r="AK408" s="53" t="str">
        <f>IF(Tabela1[[#This Row],[procx ticket]]="",Tabela1[[#This Row],[Data criação ticket]],Tabela1[[#This Row],[procx ticket]])</f>
        <v>2024-12-23</v>
      </c>
      <c r="AL408" s="53">
        <v>45644</v>
      </c>
      <c r="AM4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4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8" s="62"/>
      <c r="AP408" s="62"/>
      <c r="AQ4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48660368290945,09HENRIQUELOJAS NOVASCOMUNICAÇÃO VISUALCAETE</v>
      </c>
      <c r="AR408" s="62" t="e">
        <v>#N/A</v>
      </c>
    </row>
    <row r="409" spans="1:44" ht="14.5" hidden="1">
      <c r="A409" s="1">
        <f t="shared" si="22"/>
        <v>2000</v>
      </c>
      <c r="B409" s="51">
        <v>7092</v>
      </c>
      <c r="C409" s="51" t="s">
        <v>117</v>
      </c>
      <c r="D409" s="51" t="s">
        <v>3154</v>
      </c>
      <c r="E409" s="51" t="s">
        <v>30</v>
      </c>
      <c r="F409" s="51" t="s">
        <v>51</v>
      </c>
      <c r="G409" s="51" t="s">
        <v>84</v>
      </c>
      <c r="H409" s="51">
        <v>5118</v>
      </c>
      <c r="I409" s="51" t="s">
        <v>116</v>
      </c>
      <c r="J409" s="51"/>
      <c r="K409" s="51"/>
      <c r="L409" s="51">
        <v>63047</v>
      </c>
      <c r="M409" s="51">
        <v>605565</v>
      </c>
      <c r="N409" s="51">
        <v>10020029</v>
      </c>
      <c r="O409" s="51"/>
      <c r="P409" s="46">
        <v>62252.68</v>
      </c>
      <c r="Q409" s="46"/>
      <c r="R409" s="46">
        <f>IF(Tabela1[[#This Row],[VALOR A PAGAR]]&gt;1,Tabela1[[#This Row],[VALOR A PAGAR]],Tabela1[[#This Row],[VALOR RC]])</f>
        <v>62252.68</v>
      </c>
      <c r="S4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09" s="51">
        <v>4500776853</v>
      </c>
      <c r="U409" s="54" t="str">
        <f>F409 &amp; " " &amp; " " &amp; B409 &amp; " - " &amp; I409 &amp; " - " &amp; "N°" &amp; H409 &amp; " - " &amp; Tabela1[[#This Row],[Coluna1]]</f>
        <v xml:space="preserve">VIRADA DE BANDEIRA  7092 - TCF - N°5118 - </v>
      </c>
      <c r="V409" s="85">
        <v>883456</v>
      </c>
      <c r="W409" s="51"/>
      <c r="X409" s="1" t="str">
        <f t="shared" si="20"/>
        <v>ABERTO</v>
      </c>
      <c r="Y409" s="51" t="s">
        <v>4159</v>
      </c>
      <c r="Z409" s="51" t="s">
        <v>4159</v>
      </c>
      <c r="AA409" s="51" t="str">
        <f>IF(Tabela1[[#This Row],[CHAMADO]]="ABERTO",Tabela1[[#This Row],[procx status]],"")</f>
        <v>Closed</v>
      </c>
      <c r="AB409" s="51" t="str">
        <f>IFERROR(IF(OR(Y409="Solved",Y409="Closed"),"OK","OUTRO"),"")</f>
        <v>OK</v>
      </c>
      <c r="AC409" s="52">
        <f>Tabela1[[#This Row],[Data criação ticket br]]+15</f>
        <v>45664</v>
      </c>
      <c r="AD409" s="55" t="s">
        <v>5834</v>
      </c>
      <c r="AE409" s="51" t="str">
        <f>IF(Tabela1[[#This Row],[Status Result1]]="Aguardando autorização pgto", "sim","")</f>
        <v/>
      </c>
      <c r="AF40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07/01/2025</v>
      </c>
      <c r="AG4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07/01/2025</v>
      </c>
      <c r="AH409" s="53">
        <v>45649</v>
      </c>
      <c r="AI409" s="53" t="s">
        <v>4232</v>
      </c>
      <c r="AJ409" s="53" t="s">
        <v>4232</v>
      </c>
      <c r="AK409" s="53" t="str">
        <f>IF(Tabela1[[#This Row],[procx ticket]]="",Tabela1[[#This Row],[Data criação ticket]],Tabela1[[#This Row],[procx ticket]])</f>
        <v>2024-12-23</v>
      </c>
      <c r="AL409" s="53">
        <v>45628</v>
      </c>
      <c r="AM4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40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09" s="62"/>
      <c r="AP409" s="62"/>
      <c r="AQ4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709260556562252,68ANDREVIRADA DE BANDEIRACOMUNICAÇÃO VISUALTCF</v>
      </c>
      <c r="AR409" s="62" t="e">
        <v>#N/A</v>
      </c>
    </row>
    <row r="410" spans="1:44" ht="17" hidden="1">
      <c r="A410" s="1">
        <f t="shared" si="22"/>
        <v>1000</v>
      </c>
      <c r="B410" s="1">
        <v>36</v>
      </c>
      <c r="C410" s="1" t="str">
        <f>_xlfn.XLOOKUP(Tabela1[[#This Row],[FILIAL]],'CNPJ BASE jan25'!A:A,'CNPJ BASE jan25'!B:B)</f>
        <v>FOR20-13deMaio-CE#</v>
      </c>
      <c r="D410" s="1" t="str">
        <f>_xlfn.XLOOKUP(Tabela1[[#This Row],[FILIAL]],'CNPJ BASE jan25'!A:A,'CNPJ BASE jan25'!C:C)</f>
        <v>06.626.253/0036-81</v>
      </c>
      <c r="E410" s="1" t="s">
        <v>4025</v>
      </c>
      <c r="F410" s="1" t="s">
        <v>4026</v>
      </c>
      <c r="G410" s="1" t="s">
        <v>84</v>
      </c>
      <c r="H410" s="1">
        <v>640</v>
      </c>
      <c r="I410" s="1" t="s">
        <v>4840</v>
      </c>
      <c r="M410" s="1">
        <v>605784</v>
      </c>
      <c r="N410" s="1">
        <v>10022339</v>
      </c>
      <c r="O410" s="1" t="s">
        <v>4163</v>
      </c>
      <c r="P410" s="47">
        <v>750</v>
      </c>
      <c r="R410" s="47">
        <f>IF(Tabela1[[#This Row],[VALOR A PAGAR]]&gt;1,Tabela1[[#This Row],[VALOR A PAGAR]],Tabela1[[#This Row],[VALOR RC]])</f>
        <v>750</v>
      </c>
      <c r="S4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0" s="1">
        <v>4500905525</v>
      </c>
      <c r="U410" s="54" t="str">
        <f>F410 &amp; " " &amp; " " &amp; B410 &amp; " - " &amp; I410 &amp; " - " &amp; "N°" &amp; H410 &amp; " - " &amp; Tabela1[[#This Row],[Coluna1]]</f>
        <v xml:space="preserve">REVITALIZA  36 - DIVERGENTE - N°640 - </v>
      </c>
      <c r="V410" s="85">
        <v>2069224</v>
      </c>
      <c r="W410" s="89" t="s">
        <v>4841</v>
      </c>
      <c r="X410" s="1" t="str">
        <f t="shared" si="20"/>
        <v>ABERTO</v>
      </c>
      <c r="Y410" s="48"/>
      <c r="Z410" s="51">
        <v>0</v>
      </c>
      <c r="AA410" s="1">
        <f>IF(Tabela1[[#This Row],[CHAMADO]]="ABERTO",Tabela1[[#This Row],[procx status]],"")</f>
        <v>0</v>
      </c>
      <c r="AC410" s="49">
        <v>45845</v>
      </c>
      <c r="AD410" s="90">
        <v>5105962523</v>
      </c>
      <c r="AE410" s="1" t="str">
        <f>IF(Tabela1[[#This Row],[Status Result1]]="Aguardando autorização pgto", "sim","")</f>
        <v/>
      </c>
      <c r="AF4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07/07/2025</v>
      </c>
      <c r="AG4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07/07/2025</v>
      </c>
      <c r="AH410" s="12"/>
      <c r="AI410" s="1" t="s">
        <v>4234</v>
      </c>
      <c r="AJ410" s="53" t="s">
        <v>4325</v>
      </c>
      <c r="AK410" s="12" t="str">
        <f>IF(Tabela1[[#This Row],[procx ticket]]="",Tabela1[[#This Row],[Data criação ticket]],Tabela1[[#This Row],[procx ticket]])</f>
        <v>2025-06-30</v>
      </c>
      <c r="AM4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0" s="62"/>
      <c r="AP410" s="62"/>
      <c r="AQ4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36605784750ADRIANOREVITALIZACOMUNICAÇÃO VISUALDIVERGENTE</v>
      </c>
      <c r="AR410" s="62" t="e">
        <v>#N/A</v>
      </c>
    </row>
    <row r="411" spans="1:44" ht="17" hidden="1">
      <c r="A411" s="1">
        <f t="shared" si="22"/>
        <v>1000</v>
      </c>
      <c r="B411" s="1">
        <v>1485</v>
      </c>
      <c r="C411" s="1" t="s">
        <v>4052</v>
      </c>
      <c r="D411" s="1" t="s">
        <v>185</v>
      </c>
      <c r="E411" s="1" t="s">
        <v>55</v>
      </c>
      <c r="F411" s="1" t="s">
        <v>4574</v>
      </c>
      <c r="G411" s="1" t="s">
        <v>84</v>
      </c>
      <c r="H411" s="1">
        <v>122</v>
      </c>
      <c r="I411" s="1" t="s">
        <v>85</v>
      </c>
      <c r="M411" s="1">
        <v>605638</v>
      </c>
      <c r="N411" s="1">
        <v>10022485</v>
      </c>
      <c r="O411" s="1" t="s">
        <v>4163</v>
      </c>
      <c r="P411" s="47">
        <v>35907.83027531721</v>
      </c>
      <c r="R411" s="47">
        <f>IF(Tabela1[[#This Row],[VALOR A PAGAR]]&gt;1,Tabela1[[#This Row],[VALOR A PAGAR]],Tabela1[[#This Row],[VALOR RC]])</f>
        <v>35907.83027531721</v>
      </c>
      <c r="S4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1" s="1">
        <v>4500917907</v>
      </c>
      <c r="U411" s="54" t="str">
        <f>F411 &amp; " " &amp; " " &amp; B411 &amp; " - " &amp; I411 &amp; " - " &amp; "N°" &amp; H411 &amp; " - " &amp; Tabela1[[#This Row],[Coluna1]]</f>
        <v xml:space="preserve">PROJETO ESPECIAL  1485 - MANDACARU - N°122 - </v>
      </c>
      <c r="V411" s="85">
        <v>2225178</v>
      </c>
      <c r="W411" s="64" t="s">
        <v>5451</v>
      </c>
      <c r="X411" s="1" t="str">
        <f t="shared" si="20"/>
        <v>ABERTO</v>
      </c>
      <c r="Y411" s="48"/>
      <c r="Z411" s="51">
        <v>0</v>
      </c>
      <c r="AA411" s="1">
        <f>IF(Tabela1[[#This Row],[CHAMADO]]="ABERTO",Tabela1[[#This Row],[procx status]],"")</f>
        <v>0</v>
      </c>
      <c r="AC411" s="49">
        <v>45876</v>
      </c>
      <c r="AD411" s="65">
        <v>5105982977</v>
      </c>
      <c r="AE411" s="1" t="str">
        <f>IF(Tabela1[[#This Row],[Status Result1]]="Aguardando autorização pgto", "sim","")</f>
        <v/>
      </c>
      <c r="AF4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4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411" s="12"/>
      <c r="AI411" s="53" t="s">
        <v>4598</v>
      </c>
      <c r="AJ411" s="53" t="s">
        <v>4598</v>
      </c>
      <c r="AK411" s="12" t="str">
        <f>IF(Tabela1[[#This Row],[procx ticket]]="",Tabela1[[#This Row],[Data criação ticket]],Tabela1[[#This Row],[procx ticket]])</f>
        <v>2025-07-23</v>
      </c>
      <c r="AM4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23/07/2025</v>
      </c>
      <c r="AN4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1" s="62"/>
      <c r="AP411" s="62"/>
      <c r="AQ4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148560563835907,8302753172JORDANAPROJETO ESPECIALCOMUNICAÇÃO VISUALMANDACARU</v>
      </c>
      <c r="AR411" s="62" t="e">
        <v>#N/A</v>
      </c>
    </row>
    <row r="412" spans="1:44" ht="17" hidden="1">
      <c r="A412" s="1">
        <f t="shared" si="22"/>
        <v>2000</v>
      </c>
      <c r="B412" s="1">
        <v>7109</v>
      </c>
      <c r="C412" s="1" t="str">
        <f>_xlfn.XLOOKUP(Tabela1[[#This Row],[FILIAL]],'CNPJ BASE jan25'!A:A,'CNPJ BASE jan25'!B:B)</f>
        <v>BEL59-ConJoaAl-PA-EF</v>
      </c>
      <c r="D412" s="1" t="str">
        <f>_xlfn.XLOOKUP(Tabela1[[#This Row],[FILIAL]],'CNPJ BASE jan25'!A:A,'CNPJ BASE jan25'!C:C)</f>
        <v>04.899.316/0109-38</v>
      </c>
      <c r="E412" s="1" t="s">
        <v>76</v>
      </c>
      <c r="F412" s="1" t="s">
        <v>51</v>
      </c>
      <c r="G412" s="1" t="s">
        <v>84</v>
      </c>
      <c r="H412" s="1">
        <v>3096</v>
      </c>
      <c r="I412" s="1" t="s">
        <v>5750</v>
      </c>
      <c r="M412" s="1">
        <v>605852</v>
      </c>
      <c r="N412" s="1">
        <v>10022066</v>
      </c>
      <c r="O412" s="1" t="s">
        <v>4163</v>
      </c>
      <c r="P412" s="47">
        <v>80000</v>
      </c>
      <c r="R412" s="47">
        <f>IF(Tabela1[[#This Row],[VALOR A PAGAR]]&gt;1,Tabela1[[#This Row],[VALOR A PAGAR]],Tabela1[[#This Row],[VALOR RC]])</f>
        <v>80000</v>
      </c>
      <c r="S4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2" s="1">
        <v>4500892978</v>
      </c>
      <c r="U412" s="54" t="str">
        <f>F412 &amp; " " &amp; " " &amp; B412 &amp; " - " &amp; I412 &amp; " - " &amp; "N°" &amp; H412 &amp; " - " &amp; Tabela1[[#This Row],[Coluna1]]</f>
        <v xml:space="preserve">VIRADA DE BANDEIRA  7109 - PRONEON - N°3096 - </v>
      </c>
      <c r="V412" s="85">
        <v>2029427</v>
      </c>
      <c r="W412" s="89" t="s">
        <v>5774</v>
      </c>
      <c r="X412" s="1" t="str">
        <f t="shared" si="20"/>
        <v>ABERTO</v>
      </c>
      <c r="Y412" s="48"/>
      <c r="Z412" s="51">
        <v>0</v>
      </c>
      <c r="AA412" s="1">
        <f>IF(Tabela1[[#This Row],[CHAMADO]]="ABERTO",Tabela1[[#This Row],[procx status]],"")</f>
        <v>0</v>
      </c>
      <c r="AC412" s="49">
        <v>45846</v>
      </c>
      <c r="AD412" s="90">
        <v>5105958095</v>
      </c>
      <c r="AE412" s="1" t="str">
        <f>IF(Tabela1[[#This Row],[Status Result1]]="Aguardando autorização pgto", "sim","")</f>
        <v/>
      </c>
      <c r="AF4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08/07/2025</v>
      </c>
      <c r="AG4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08/07/2025</v>
      </c>
      <c r="AH412" s="12">
        <v>45810</v>
      </c>
      <c r="AI412" s="53" t="s">
        <v>4909</v>
      </c>
      <c r="AJ412" s="53" t="s">
        <v>4909</v>
      </c>
      <c r="AK412" s="12" t="str">
        <f>IF(Tabela1[[#This Row],[procx ticket]]="",Tabela1[[#This Row],[Data criação ticket]],Tabela1[[#This Row],[procx ticket]])</f>
        <v>2025-06-24</v>
      </c>
      <c r="AM4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24/06/2025</v>
      </c>
      <c r="AN4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2" s="62"/>
      <c r="AP412" s="62"/>
      <c r="AQ4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710960585280000HENRIQUEVIRADA DE BANDEIRACOMUNICAÇÃO VISUALPRONEON</v>
      </c>
      <c r="AR412" s="62" t="e">
        <v>#N/A</v>
      </c>
    </row>
    <row r="413" spans="1:44" ht="17" hidden="1">
      <c r="A413" s="1">
        <f t="shared" si="22"/>
        <v>1000</v>
      </c>
      <c r="B413" s="1">
        <v>36</v>
      </c>
      <c r="C413" s="1" t="str">
        <f>_xlfn.XLOOKUP(Tabela1[[#This Row],[FILIAL]],'CNPJ BASE jan25'!A:A,'CNPJ BASE jan25'!B:B)</f>
        <v>FOR20-13deMaio-CE#</v>
      </c>
      <c r="D413" s="1" t="str">
        <f>_xlfn.XLOOKUP(Tabela1[[#This Row],[FILIAL]],'CNPJ BASE jan25'!A:A,'CNPJ BASE jan25'!C:C)</f>
        <v>06.626.253/0036-81</v>
      </c>
      <c r="E413" s="1" t="s">
        <v>4025</v>
      </c>
      <c r="F413" s="1" t="s">
        <v>4026</v>
      </c>
      <c r="G413" s="1" t="s">
        <v>84</v>
      </c>
      <c r="H413" s="1">
        <v>645</v>
      </c>
      <c r="I413" s="1" t="s">
        <v>4840</v>
      </c>
      <c r="M413" s="1">
        <v>605784</v>
      </c>
      <c r="N413" s="1">
        <v>10022704</v>
      </c>
      <c r="O413" s="1" t="s">
        <v>4163</v>
      </c>
      <c r="P413" s="47">
        <v>350</v>
      </c>
      <c r="Q413" s="47">
        <v>350</v>
      </c>
      <c r="R413" s="47">
        <f>IF(Tabela1[[#This Row],[VALOR A PAGAR]]&gt;1,Tabela1[[#This Row],[VALOR A PAGAR]],Tabela1[[#This Row],[VALOR RC]])</f>
        <v>350</v>
      </c>
      <c r="S4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3" s="1">
        <v>4500923948</v>
      </c>
      <c r="U413" s="54" t="str">
        <f>F413 &amp; " " &amp; " " &amp; B413 &amp; " - " &amp; I413 &amp; " - " &amp; "N°" &amp; H413 &amp; " - " &amp; Tabela1[[#This Row],[Coluna1]]</f>
        <v xml:space="preserve">REVITALIZA  36 - DIVERGENTE - N°645 - </v>
      </c>
      <c r="V413" s="85">
        <v>2263814</v>
      </c>
      <c r="W413" s="64" t="s">
        <v>4842</v>
      </c>
      <c r="X413" s="1" t="str">
        <f t="shared" si="20"/>
        <v>ABERTO</v>
      </c>
      <c r="Y413" s="48"/>
      <c r="Z413" s="51"/>
      <c r="AA413" s="1">
        <f>IF(Tabela1[[#This Row],[CHAMADO]]="ABERTO",Tabela1[[#This Row],[procx status]],"")</f>
        <v>0</v>
      </c>
      <c r="AC413" s="49">
        <v>45877</v>
      </c>
      <c r="AD413" s="65">
        <v>5105983995</v>
      </c>
      <c r="AE413" s="1" t="str">
        <f>IF(Tabela1[[#This Row],[Status Result1]]="Aguardando autorização pgto", "sim","")</f>
        <v/>
      </c>
      <c r="AF4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4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413" s="12"/>
      <c r="AI413" s="1" t="s">
        <v>4657</v>
      </c>
      <c r="AJ413" s="53"/>
      <c r="AK413" s="12" t="str">
        <f>IF(Tabela1[[#This Row],[procx ticket]]="",Tabela1[[#This Row],[Data criação ticket]],Tabela1[[#This Row],[procx ticket]])</f>
        <v>2025-07-30</v>
      </c>
      <c r="AM4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4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3" s="62"/>
      <c r="AP413" s="62"/>
      <c r="AQ4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36605784350ADRIANOREVITALIZACOMUNICAÇÃO VISUALDIVERGENTE</v>
      </c>
      <c r="AR413" s="62" t="e">
        <v>#N/A</v>
      </c>
    </row>
    <row r="414" spans="1:44" ht="14.5" hidden="1">
      <c r="A414" s="1">
        <f t="shared" si="22"/>
        <v>1000</v>
      </c>
      <c r="B414" s="1">
        <v>1496</v>
      </c>
      <c r="C414" s="1" t="s">
        <v>262</v>
      </c>
      <c r="D414" s="12" t="s">
        <v>1573</v>
      </c>
      <c r="E414" s="1" t="s">
        <v>76</v>
      </c>
      <c r="F414" s="1" t="s">
        <v>23</v>
      </c>
      <c r="G414" s="1" t="s">
        <v>84</v>
      </c>
      <c r="H414" s="1">
        <v>3120</v>
      </c>
      <c r="I414" s="1" t="s">
        <v>5750</v>
      </c>
      <c r="M414" s="1">
        <v>604328</v>
      </c>
      <c r="N414" s="1">
        <v>10022854</v>
      </c>
      <c r="O414" s="1" t="s">
        <v>4163</v>
      </c>
      <c r="P414" s="47">
        <v>99999.995365999988</v>
      </c>
      <c r="R414" s="47">
        <f>IF(Tabela1[[#This Row],[VALOR A PAGAR]]&gt;1,Tabela1[[#This Row],[VALOR A PAGAR]],Tabela1[[#This Row],[VALOR RC]])</f>
        <v>99999.995365999988</v>
      </c>
      <c r="S4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4" s="1">
        <v>4500933860</v>
      </c>
      <c r="U414" s="54" t="str">
        <f>F414 &amp; " " &amp; " " &amp; B414 &amp; " - " &amp; I414 &amp; " - " &amp; "N°" &amp; H414 &amp; " - " &amp; Tabela1[[#This Row],[Coluna1]]</f>
        <v xml:space="preserve">LOJAS NOVAS  1496 - PRONEON - N°3120 - </v>
      </c>
      <c r="V414" s="85">
        <v>2391438</v>
      </c>
      <c r="W414" s="64" t="s">
        <v>5784</v>
      </c>
      <c r="X414" s="1" t="str">
        <f t="shared" si="20"/>
        <v>ABERTO</v>
      </c>
      <c r="Y414" s="48"/>
      <c r="Z414" s="51"/>
      <c r="AA414" s="1">
        <f>IF(Tabela1[[#This Row],[CHAMADO]]="ABERTO",Tabela1[[#This Row],[procx status]],"")</f>
        <v>0</v>
      </c>
      <c r="AC414" s="49">
        <v>45908</v>
      </c>
      <c r="AD414" s="109">
        <v>5106000577</v>
      </c>
      <c r="AE414" s="1" t="str">
        <f>IF(Tabela1[[#This Row],[Status Result1]]="Aguardando autorização pgto", "sim","")</f>
        <v/>
      </c>
      <c r="AF4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4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414" s="12"/>
      <c r="AJ414" s="53"/>
      <c r="AK414" s="12">
        <f>IF(Tabela1[[#This Row],[procx ticket]]="",Tabela1[[#This Row],[Data criação ticket]],Tabela1[[#This Row],[procx ticket]])</f>
        <v>0</v>
      </c>
      <c r="AM4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4" s="62"/>
      <c r="AP414" s="62"/>
      <c r="AQ4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149660432899999,995366HENRIQUELOJAS NOVASCOMUNICAÇÃO VISUALPRONEON</v>
      </c>
      <c r="AR414" s="62" t="e">
        <v>#N/A</v>
      </c>
    </row>
    <row r="415" spans="1:44" ht="14.5" hidden="1">
      <c r="A415" s="1">
        <f t="shared" si="22"/>
        <v>1000</v>
      </c>
      <c r="B415" s="51">
        <v>974</v>
      </c>
      <c r="C415" s="51" t="s">
        <v>2116</v>
      </c>
      <c r="D415" s="1" t="s">
        <v>2117</v>
      </c>
      <c r="E415" s="51" t="s">
        <v>30</v>
      </c>
      <c r="F415" s="51" t="s">
        <v>47</v>
      </c>
      <c r="G415" s="51" t="s">
        <v>84</v>
      </c>
      <c r="H415" s="51">
        <v>5070</v>
      </c>
      <c r="I415" s="51" t="s">
        <v>116</v>
      </c>
      <c r="J415" s="51"/>
      <c r="K415" s="51"/>
      <c r="L415" s="51">
        <v>63047</v>
      </c>
      <c r="M415" s="51">
        <v>605490</v>
      </c>
      <c r="N415" s="51"/>
      <c r="O415" s="51"/>
      <c r="P415" s="46">
        <v>23819.83</v>
      </c>
      <c r="Q415" s="46"/>
      <c r="R415" s="46">
        <f>IF(Tabela1[[#This Row],[VALOR A PAGAR]]&gt;1,Tabela1[[#This Row],[VALOR A PAGAR]],Tabela1[[#This Row],[VALOR RC]])</f>
        <v>23819.83</v>
      </c>
      <c r="S4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5" s="51">
        <v>4500780190</v>
      </c>
      <c r="U415" s="54" t="str">
        <f>F415 &amp; " " &amp; " " &amp; B415 &amp; " - " &amp; I415 &amp; " - " &amp; "N°" &amp; H415 &amp; " - " &amp; Tabela1[[#This Row],[Coluna1]]</f>
        <v xml:space="preserve">LAUDO DE RISCO  974 - TCF - N°5070 - </v>
      </c>
      <c r="V415" s="85">
        <v>884910</v>
      </c>
      <c r="W415" s="51"/>
      <c r="X415" s="1" t="str">
        <f t="shared" si="20"/>
        <v>ABERTO</v>
      </c>
      <c r="Y415" s="51" t="s">
        <v>4159</v>
      </c>
      <c r="Z415" s="51" t="s">
        <v>4159</v>
      </c>
      <c r="AA415" s="51" t="str">
        <f>IF(Tabela1[[#This Row],[CHAMADO]]="ABERTO",Tabela1[[#This Row],[procx status]],"")</f>
        <v>Closed</v>
      </c>
      <c r="AB415" s="51" t="str">
        <f>IFERROR(IF(OR(Y415="Solved",Y415="Closed"),"OK","OUTRO"),"")</f>
        <v>OK</v>
      </c>
      <c r="AC415" s="52">
        <v>45300</v>
      </c>
      <c r="AD415" s="55" t="s">
        <v>5833</v>
      </c>
      <c r="AE415" s="51" t="str">
        <f>IF(Tabela1[[#This Row],[Status Result1]]="Aguardando autorização pgto", "sim","")</f>
        <v/>
      </c>
      <c r="AF41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09/01/2024</v>
      </c>
      <c r="AG4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09/01/2024</v>
      </c>
      <c r="AH415" s="53">
        <v>45649</v>
      </c>
      <c r="AI415" s="53" t="s">
        <v>4232</v>
      </c>
      <c r="AJ415" s="53" t="s">
        <v>4232</v>
      </c>
      <c r="AK415" s="53" t="str">
        <f>IF(Tabela1[[#This Row],[procx ticket]]="",Tabela1[[#This Row],[Data criação ticket]],Tabela1[[#This Row],[procx ticket]])</f>
        <v>2024-12-23</v>
      </c>
      <c r="AL415" s="53" t="s">
        <v>75</v>
      </c>
      <c r="AM4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4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5" s="62"/>
      <c r="AP415" s="62"/>
      <c r="AQ4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97460549023819,83ANDRELAUDO DE RISCOCOMUNICAÇÃO VISUALTCF</v>
      </c>
      <c r="AR415" s="62" t="e">
        <v>#N/A</v>
      </c>
    </row>
    <row r="416" spans="1:44" ht="14.5" hidden="1">
      <c r="A416" s="1">
        <f t="shared" si="22"/>
        <v>2000</v>
      </c>
      <c r="B416" s="51">
        <v>7066</v>
      </c>
      <c r="C416" s="51" t="s">
        <v>115</v>
      </c>
      <c r="D416" s="51" t="s">
        <v>3113</v>
      </c>
      <c r="E416" s="51" t="s">
        <v>30</v>
      </c>
      <c r="F416" s="51" t="s">
        <v>51</v>
      </c>
      <c r="G416" s="51" t="s">
        <v>84</v>
      </c>
      <c r="H416" s="51">
        <v>5117</v>
      </c>
      <c r="I416" s="51" t="s">
        <v>116</v>
      </c>
      <c r="J416" s="51"/>
      <c r="K416" s="51"/>
      <c r="L416" s="51">
        <v>63047</v>
      </c>
      <c r="M416" s="51">
        <v>605495</v>
      </c>
      <c r="N416" s="51">
        <v>10020025</v>
      </c>
      <c r="O416" s="51"/>
      <c r="P416" s="46">
        <v>63426.559999999998</v>
      </c>
      <c r="Q416" s="46"/>
      <c r="R416" s="46">
        <f>IF(Tabela1[[#This Row],[VALOR A PAGAR]]&gt;1,Tabela1[[#This Row],[VALOR A PAGAR]],Tabela1[[#This Row],[VALOR RC]])</f>
        <v>63426.559999999998</v>
      </c>
      <c r="S4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6" s="51">
        <v>4500776791</v>
      </c>
      <c r="U416" s="54" t="str">
        <f>F416 &amp; " " &amp; " " &amp; B416 &amp; " - " &amp; I416 &amp; " - " &amp; "N°" &amp; H416 &amp; " - " &amp; Tabela1[[#This Row],[Coluna1]]</f>
        <v xml:space="preserve">VIRADA DE BANDEIRA  7066 - TCF - N°5117 - </v>
      </c>
      <c r="V416" s="85">
        <v>894669</v>
      </c>
      <c r="W416" s="51"/>
      <c r="X416" s="1" t="str">
        <f t="shared" si="20"/>
        <v>ABERTO</v>
      </c>
      <c r="Y416" s="51" t="s">
        <v>4159</v>
      </c>
      <c r="Z416" s="51" t="s">
        <v>4159</v>
      </c>
      <c r="AA416" s="51" t="str">
        <f>IF(Tabela1[[#This Row],[CHAMADO]]="ABERTO",Tabela1[[#This Row],[procx status]],"")</f>
        <v>Closed</v>
      </c>
      <c r="AB416" s="51" t="str">
        <f>IFERROR(IF(OR(Y416="Solved",Y416="Closed"),"OK","OUTRO"),"")</f>
        <v>OK</v>
      </c>
      <c r="AC416" s="52">
        <v>45666</v>
      </c>
      <c r="AD416" s="55">
        <v>5105838074</v>
      </c>
      <c r="AE416" s="51" t="str">
        <f>IF(Tabela1[[#This Row],[Status Result1]]="Aguardando autorização pgto", "sim","")</f>
        <v/>
      </c>
      <c r="AF41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09/01/2025</v>
      </c>
      <c r="AG4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09/01/2025</v>
      </c>
      <c r="AH416" s="53">
        <v>45649</v>
      </c>
      <c r="AI416" s="53" t="s">
        <v>4692</v>
      </c>
      <c r="AJ416" s="53" t="s">
        <v>4692</v>
      </c>
      <c r="AK416" s="53" t="str">
        <f>IF(Tabela1[[#This Row],[procx ticket]]="",Tabela1[[#This Row],[Data criação ticket]],Tabela1[[#This Row],[procx ticket]])</f>
        <v>2024-12-26</v>
      </c>
      <c r="AL416" s="53">
        <v>45628</v>
      </c>
      <c r="AM4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41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6" s="62"/>
      <c r="AP416" s="62"/>
      <c r="AQ4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706660549563426,56ANDREVIRADA DE BANDEIRACOMUNICAÇÃO VISUALTCF</v>
      </c>
      <c r="AR416" s="62" t="e">
        <v>#N/A</v>
      </c>
    </row>
    <row r="417" spans="1:44" ht="14.5" hidden="1">
      <c r="A417" s="55">
        <v>1000</v>
      </c>
      <c r="B417" s="55">
        <v>1372</v>
      </c>
      <c r="C417" s="55" t="s">
        <v>31</v>
      </c>
      <c r="D417" s="55" t="s">
        <v>32</v>
      </c>
      <c r="E417" s="55" t="s">
        <v>55</v>
      </c>
      <c r="F417" s="55" t="s">
        <v>23</v>
      </c>
      <c r="G417" s="55" t="s">
        <v>84</v>
      </c>
      <c r="H417" s="55">
        <v>586</v>
      </c>
      <c r="I417" s="55" t="s">
        <v>4169</v>
      </c>
      <c r="J417" s="55"/>
      <c r="K417" s="55"/>
      <c r="L417" s="55" t="s">
        <v>4173</v>
      </c>
      <c r="M417" s="55">
        <v>603125</v>
      </c>
      <c r="N417" s="55">
        <v>10020191</v>
      </c>
      <c r="O417" s="55"/>
      <c r="P417" s="57">
        <v>63143.5</v>
      </c>
      <c r="Q417" s="57" t="s">
        <v>4173</v>
      </c>
      <c r="R417" s="88" t="str">
        <f>IF(Tabela1[[#This Row],[VALOR A PAGAR]]&gt;1,Tabela1[[#This Row],[VALOR A PAGAR]],Tabela1[[#This Row],[VALOR RC]])</f>
        <v> </v>
      </c>
      <c r="S4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7" s="55">
        <v>4500780083</v>
      </c>
      <c r="U417" s="54" t="str">
        <f>F417 &amp; " " &amp; " " &amp; B417 &amp; " - " &amp; I417 &amp; " - " &amp; "N°" &amp; H417 &amp; " - " &amp; Tabela1[[#This Row],[Coluna1]]</f>
        <v>LOJAS NOVAS  1372 - ABEX - N°586 - chamado com a regilane</v>
      </c>
      <c r="V417" s="85">
        <v>1231034</v>
      </c>
      <c r="W417" s="55"/>
      <c r="X417" s="1" t="str">
        <f t="shared" si="20"/>
        <v>ABERTO</v>
      </c>
      <c r="Y417" s="55" t="s">
        <v>4159</v>
      </c>
      <c r="Z417" s="51" t="s">
        <v>4159</v>
      </c>
      <c r="AA417" s="51" t="str">
        <f>IF(Tabela1[[#This Row],[CHAMADO]]="ABERTO",Tabela1[[#This Row],[procx status]],"")</f>
        <v>Closed</v>
      </c>
      <c r="AB417" s="55" t="s">
        <v>4173</v>
      </c>
      <c r="AC417" s="59">
        <v>45726</v>
      </c>
      <c r="AD417" s="55">
        <v>5105882350</v>
      </c>
      <c r="AE417" s="55" t="str">
        <f>IF(Tabela1[[#This Row],[Status Result1]]="Aguardando autorização pgto", "sim","")</f>
        <v/>
      </c>
      <c r="AF41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10/03/2025</v>
      </c>
      <c r="AG4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10/03/2025</v>
      </c>
      <c r="AH417" s="59">
        <v>45694</v>
      </c>
      <c r="AI417" s="55" t="s">
        <v>4173</v>
      </c>
      <c r="AJ417" s="53" t="s">
        <v>4173</v>
      </c>
      <c r="AK417" s="12" t="str">
        <f>IF(Tabela1[[#This Row],[procx ticket]]="",Tabela1[[#This Row],[Data criação ticket]],Tabela1[[#This Row],[procx ticket]])</f>
        <v> </v>
      </c>
      <c r="AL417" s="60">
        <v>45648</v>
      </c>
      <c r="AM4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1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7" s="62" t="s">
        <v>4174</v>
      </c>
      <c r="AP417" s="62" t="s">
        <v>4175</v>
      </c>
      <c r="AQ4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137260312563143,5JORDANALOJAS NOVASCOMUNICAÇÃO VISUALABEX</v>
      </c>
      <c r="AR417" s="62" t="e">
        <v>#N/A</v>
      </c>
    </row>
    <row r="418" spans="1:44" ht="17.149999999999999" hidden="1" customHeight="1">
      <c r="A418" s="1">
        <f t="shared" ref="A418:A428" si="23">IF(B418&lt;7000,1000,2000)</f>
        <v>1000</v>
      </c>
      <c r="B418" s="1">
        <v>741</v>
      </c>
      <c r="C418" s="1" t="str">
        <f>_xlfn.XLOOKUP(Tabela1[[#This Row],[FILIAL]],'CNPJ BASE jan25'!A:A,'CNPJ BASE jan25'!B:B)</f>
        <v>FOR77-ShRioMar-CE</v>
      </c>
      <c r="D418" s="1" t="str">
        <f>_xlfn.XLOOKUP(Tabela1[[#This Row],[FILIAL]],'CNPJ BASE jan25'!A:A,'CNPJ BASE jan25'!C:C)</f>
        <v>06.626.253/0741-98</v>
      </c>
      <c r="E418" s="1" t="s">
        <v>4025</v>
      </c>
      <c r="F418" s="1" t="s">
        <v>4026</v>
      </c>
      <c r="G418" s="1" t="s">
        <v>84</v>
      </c>
      <c r="H418" s="1">
        <v>135</v>
      </c>
      <c r="I418" s="1" t="s">
        <v>85</v>
      </c>
      <c r="M418" s="1">
        <v>605784</v>
      </c>
      <c r="N418" s="1">
        <v>10023040</v>
      </c>
      <c r="O418" s="1" t="s">
        <v>4163</v>
      </c>
      <c r="P418" s="47">
        <v>19000</v>
      </c>
      <c r="R418" s="47">
        <f>IF(Tabela1[[#This Row],[VALOR A PAGAR]]&gt;1,Tabela1[[#This Row],[VALOR A PAGAR]],Tabela1[[#This Row],[VALOR RC]])</f>
        <v>19000</v>
      </c>
      <c r="S4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8" s="1">
        <v>4500939394</v>
      </c>
      <c r="U418" s="54" t="str">
        <f>F418 &amp; " " &amp; " " &amp; B418 &amp; " - " &amp; I418 &amp; " - " &amp; "N°" &amp; H418 &amp; " - " &amp; Tabela1[[#This Row],[Coluna1]]</f>
        <v xml:space="preserve">REVITALIZA  741 - MANDACARU - N°135 - </v>
      </c>
      <c r="V418" s="85">
        <v>2437234</v>
      </c>
      <c r="W418" s="64" t="s">
        <v>5453</v>
      </c>
      <c r="X418" s="1" t="str">
        <f t="shared" si="20"/>
        <v>ABERTO</v>
      </c>
      <c r="Y418" s="48"/>
      <c r="Z418" s="51"/>
      <c r="AA418" s="1">
        <f>IF(Tabela1[[#This Row],[CHAMADO]]="ABERTO",Tabela1[[#This Row],[procx status]],"")</f>
        <v>0</v>
      </c>
      <c r="AC418" s="49">
        <v>45910</v>
      </c>
      <c r="AD418" s="109">
        <v>5106007721</v>
      </c>
      <c r="AE418" s="1" t="str">
        <f>IF(Tabela1[[#This Row],[Status Result1]]="Aguardando autorização pgto", "sim","")</f>
        <v/>
      </c>
      <c r="AF4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4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418" s="12"/>
      <c r="AJ418" s="53"/>
      <c r="AK418" s="12">
        <f>IF(Tabela1[[#This Row],[procx ticket]]="",Tabela1[[#This Row],[Data criação ticket]],Tabela1[[#This Row],[procx ticket]])</f>
        <v>0</v>
      </c>
      <c r="AM418" s="53" t="s">
        <v>75</v>
      </c>
      <c r="AN4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8" s="62"/>
      <c r="AP418" s="62"/>
      <c r="AQ4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74160578419000ADRIANOREVITALIZACOMUNICAÇÃO VISUALMANDACARU</v>
      </c>
      <c r="AR418" s="62" t="e">
        <v>#N/A</v>
      </c>
    </row>
    <row r="419" spans="1:44" ht="17.149999999999999" hidden="1" customHeight="1">
      <c r="A419" s="1">
        <f t="shared" si="23"/>
        <v>1000</v>
      </c>
      <c r="B419" s="1">
        <v>52</v>
      </c>
      <c r="C419" s="1" t="str">
        <f>_xlfn.XLOOKUP(Tabela1[[#This Row],[FILIAL]],'CNPJ BASE jan25'!A:A,'CNPJ BASE jan25'!B:B)</f>
        <v>FOR54-DesMoreira2-CE</v>
      </c>
      <c r="D419" s="1" t="str">
        <f>_xlfn.XLOOKUP(Tabela1[[#This Row],[FILIAL]],'CNPJ BASE jan25'!A:A,'CNPJ BASE jan25'!C:C)</f>
        <v>06.626.253/0052-00</v>
      </c>
      <c r="E419" s="1" t="s">
        <v>76</v>
      </c>
      <c r="F419" s="1" t="s">
        <v>4026</v>
      </c>
      <c r="G419" s="1" t="s">
        <v>84</v>
      </c>
      <c r="H419" s="1">
        <v>1</v>
      </c>
      <c r="I419" s="1" t="s">
        <v>85</v>
      </c>
      <c r="K419" s="1" t="s">
        <v>27</v>
      </c>
      <c r="M419" s="1">
        <v>605784</v>
      </c>
      <c r="N419" s="1">
        <v>10023647</v>
      </c>
      <c r="O419" s="1" t="s">
        <v>4163</v>
      </c>
      <c r="P419" s="47">
        <v>29999.996781723366</v>
      </c>
      <c r="R419" s="47">
        <f>IF(Tabela1[[#This Row],[VALOR A PAGAR]]&gt;1,Tabela1[[#This Row],[VALOR A PAGAR]],Tabela1[[#This Row],[VALOR RC]])</f>
        <v>29999.996781723366</v>
      </c>
      <c r="S4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19" s="1">
        <v>4500986600</v>
      </c>
      <c r="U419" s="54" t="str">
        <f>F419 &amp; " " &amp; " " &amp; B419 &amp; " - " &amp; I419 &amp; " - " &amp; "N°" &amp; H419 &amp; " - " &amp; Tabela1[[#This Row],[Coluna1]]</f>
        <v xml:space="preserve">REVITALIZA  52 - MANDACARU - N°1 - </v>
      </c>
      <c r="V419" s="85">
        <v>3227739</v>
      </c>
      <c r="W419" s="89" t="s">
        <v>4176</v>
      </c>
      <c r="X419" s="1" t="str">
        <f t="shared" si="20"/>
        <v>ABERTO</v>
      </c>
      <c r="Y419" s="48"/>
      <c r="Z419" s="51"/>
      <c r="AA419" s="1">
        <f>IF(Tabela1[[#This Row],[CHAMADO]]="ABERTO",Tabela1[[#This Row],[procx status]],"")</f>
        <v>0</v>
      </c>
      <c r="AC419" s="49">
        <v>46001</v>
      </c>
      <c r="AE419" s="1" t="s">
        <v>4177</v>
      </c>
      <c r="AF4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4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419" s="116"/>
      <c r="AJ419" s="117"/>
      <c r="AK419" s="116">
        <f>IF(Tabela1[[#This Row],[procx ticket]]="",Tabela1[[#This Row],[Data criação ticket]],Tabela1[[#This Row],[procx ticket]])</f>
        <v>0</v>
      </c>
      <c r="AL419" s="116"/>
      <c r="AM419" s="53">
        <v>45994</v>
      </c>
      <c r="AN4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19" s="62"/>
      <c r="AP419" s="62"/>
      <c r="AQ4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5260578429999,9967817234HENRIQUEREVITALIZACOMUNICAÇÃO VISUALMANDACARU</v>
      </c>
      <c r="AR419" s="1" t="e">
        <v>#N/A</v>
      </c>
    </row>
    <row r="420" spans="1:44" ht="14.5" hidden="1">
      <c r="A420" s="1">
        <f t="shared" si="23"/>
        <v>2000</v>
      </c>
      <c r="B420" s="1">
        <v>7040</v>
      </c>
      <c r="C420" s="1" t="s">
        <v>3072</v>
      </c>
      <c r="D420" s="1" t="s">
        <v>3073</v>
      </c>
      <c r="E420" s="1" t="s">
        <v>76</v>
      </c>
      <c r="F420" s="1" t="s">
        <v>51</v>
      </c>
      <c r="G420" s="1" t="s">
        <v>84</v>
      </c>
      <c r="H420" s="1">
        <v>3076</v>
      </c>
      <c r="I420" s="1" t="s">
        <v>5750</v>
      </c>
      <c r="M420" s="1">
        <v>605807</v>
      </c>
      <c r="N420" s="1">
        <v>10021913</v>
      </c>
      <c r="O420" s="1" t="s">
        <v>4163</v>
      </c>
      <c r="P420" s="47">
        <v>195000</v>
      </c>
      <c r="R420" s="47">
        <f>IF(Tabela1[[#This Row],[VALOR A PAGAR]]&gt;1,Tabela1[[#This Row],[VALOR A PAGAR]],Tabela1[[#This Row],[VALOR RC]])</f>
        <v>195000</v>
      </c>
      <c r="S4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0" s="1">
        <v>4500887995</v>
      </c>
      <c r="U420" s="54" t="str">
        <f>F420 &amp; " " &amp; " " &amp; B420 &amp; " - " &amp; I420 &amp; " - " &amp; "N°" &amp; H420 &amp; " - " &amp; Tabela1[[#This Row],[Coluna1]]</f>
        <v>VIRADA DE BANDEIRA  7040 - PRONEON - N°3076 - AGUARDANDO ORÇAMENTO</v>
      </c>
      <c r="V420" s="85">
        <v>1881870</v>
      </c>
      <c r="W420" s="89" t="s">
        <v>5762</v>
      </c>
      <c r="X420" s="1" t="str">
        <f t="shared" si="20"/>
        <v>ABERTO</v>
      </c>
      <c r="Y420" s="48"/>
      <c r="Z420" s="51">
        <v>0</v>
      </c>
      <c r="AA420" s="1">
        <f>IF(Tabela1[[#This Row],[CHAMADO]]="ABERTO",Tabela1[[#This Row],[procx status]],"")</f>
        <v>0</v>
      </c>
      <c r="AC420" s="49">
        <v>45819</v>
      </c>
      <c r="AD420" s="55">
        <v>5105944238</v>
      </c>
      <c r="AE420" s="1" t="str">
        <f>IF(Tabela1[[#This Row],[Status Result1]]="Aguardando autorização pgto", "sim","")</f>
        <v/>
      </c>
      <c r="AF4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11/06/2025</v>
      </c>
      <c r="AG4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11/06/2025</v>
      </c>
      <c r="AH420" s="12">
        <v>45793</v>
      </c>
      <c r="AI420" s="1" t="s">
        <v>5763</v>
      </c>
      <c r="AJ420" s="53" t="s">
        <v>5763</v>
      </c>
      <c r="AK420" s="12" t="str">
        <f>IF(Tabela1[[#This Row],[procx ticket]]="",Tabela1[[#This Row],[Data criação ticket]],Tabela1[[#This Row],[procx ticket]])</f>
        <v>2025-06-02</v>
      </c>
      <c r="AM4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02/06/2025</v>
      </c>
      <c r="AN4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0" s="62"/>
      <c r="AP420" s="62" t="s">
        <v>5764</v>
      </c>
      <c r="AQ4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7040605807195000HENRIQUEVIRADA DE BANDEIRACOMUNICAÇÃO VISUALPRONEON</v>
      </c>
      <c r="AR420" s="62" t="e">
        <v>#N/A</v>
      </c>
    </row>
    <row r="421" spans="1:44" ht="14.5" hidden="1">
      <c r="A421" s="1">
        <f t="shared" si="23"/>
        <v>1000</v>
      </c>
      <c r="B421" s="1">
        <v>1494</v>
      </c>
      <c r="C421" s="1" t="s">
        <v>4059</v>
      </c>
      <c r="D421" s="1" t="s">
        <v>3019</v>
      </c>
      <c r="E421" s="1" t="s">
        <v>55</v>
      </c>
      <c r="F421" s="1" t="s">
        <v>23</v>
      </c>
      <c r="G421" s="1" t="s">
        <v>84</v>
      </c>
      <c r="H421" s="1">
        <v>140</v>
      </c>
      <c r="I421" s="1" t="s">
        <v>85</v>
      </c>
      <c r="M421" s="1">
        <v>605741</v>
      </c>
      <c r="N421" s="1">
        <v>10022789</v>
      </c>
      <c r="O421" s="1" t="s">
        <v>4163</v>
      </c>
      <c r="P421" s="47">
        <v>41000</v>
      </c>
      <c r="R421" s="47">
        <f>IF(Tabela1[[#This Row],[VALOR A PAGAR]]&gt;1,Tabela1[[#This Row],[VALOR A PAGAR]],Tabela1[[#This Row],[VALOR RC]])</f>
        <v>41000</v>
      </c>
      <c r="S4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1" s="1">
        <v>4500933853</v>
      </c>
      <c r="U421" s="54" t="str">
        <f>F421 &amp; " " &amp; " " &amp; B421 &amp; " - " &amp; I421 &amp; " - " &amp; "N°" &amp; H421 &amp; " - " &amp; Tabela1[[#This Row],[Coluna1]]</f>
        <v xml:space="preserve">LOJAS NOVAS  1494 - MANDACARU - N°140 - </v>
      </c>
      <c r="V421" s="85">
        <v>2454310</v>
      </c>
      <c r="W421" s="64" t="s">
        <v>5452</v>
      </c>
      <c r="X421" s="1" t="str">
        <f t="shared" si="20"/>
        <v>ABERTO</v>
      </c>
      <c r="Y421" s="48"/>
      <c r="Z421" s="51"/>
      <c r="AA421" s="1">
        <f>IF(Tabela1[[#This Row],[CHAMADO]]="ABERTO",Tabela1[[#This Row],[procx status]],"")</f>
        <v>0</v>
      </c>
      <c r="AC421" s="49">
        <v>45911</v>
      </c>
      <c r="AD421" s="109">
        <v>5106008559</v>
      </c>
      <c r="AE421" s="1" t="str">
        <f>IF(Tabela1[[#This Row],[Status Result1]]="Aguardando autorização pgto", "sim","")</f>
        <v/>
      </c>
      <c r="AF4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4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421" s="12"/>
      <c r="AJ421" s="53"/>
      <c r="AK421" s="12">
        <f>IF(Tabela1[[#This Row],[procx ticket]]="",Tabela1[[#This Row],[Data criação ticket]],Tabela1[[#This Row],[procx ticket]])</f>
        <v>0</v>
      </c>
      <c r="AM421" s="53" t="s">
        <v>75</v>
      </c>
      <c r="AN4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1" s="62"/>
      <c r="AP421" s="62"/>
      <c r="AQ4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149460574141000JORDANALOJAS NOVASCOMUNICAÇÃO VISUALMANDACARU</v>
      </c>
      <c r="AR421" s="62" t="e">
        <v>#N/A</v>
      </c>
    </row>
    <row r="422" spans="1:44" ht="14.5" hidden="1">
      <c r="A422" s="1">
        <f t="shared" si="23"/>
        <v>2000</v>
      </c>
      <c r="B422" s="1">
        <v>7126</v>
      </c>
      <c r="C422" s="1" t="str">
        <f>_xlfn.XLOOKUP(Tabela1[[#This Row],[FILIAL]],'CNPJ BASE jan25'!A:A,'CNPJ BASE jan25'!B:B)</f>
        <v>SLU51-Principa-MA-EF</v>
      </c>
      <c r="D422" s="1" t="str">
        <f>_xlfn.XLOOKUP(Tabela1[[#This Row],[FILIAL]],'CNPJ BASE jan25'!A:A,'CNPJ BASE jan25'!C:C)</f>
        <v>04.899.316/0126-39</v>
      </c>
      <c r="E422" s="1" t="s">
        <v>76</v>
      </c>
      <c r="F422" s="1" t="s">
        <v>51</v>
      </c>
      <c r="G422" s="1" t="s">
        <v>84</v>
      </c>
      <c r="H422" s="1">
        <v>10523</v>
      </c>
      <c r="I422" s="1" t="s">
        <v>116</v>
      </c>
      <c r="K422" s="1" t="s">
        <v>27</v>
      </c>
      <c r="M422" s="1">
        <v>606032</v>
      </c>
      <c r="N422" s="1">
        <v>10023488</v>
      </c>
      <c r="O422" s="1" t="s">
        <v>4163</v>
      </c>
      <c r="P422" s="47">
        <v>80000</v>
      </c>
      <c r="R422" s="47">
        <f>IF(Tabela1[[#This Row],[VALOR A PAGAR]]&gt;1,Tabela1[[#This Row],[VALOR A PAGAR]],Tabela1[[#This Row],[VALOR RC]])</f>
        <v>80000</v>
      </c>
      <c r="S4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2" s="1">
        <v>4501012991</v>
      </c>
      <c r="U422" s="54" t="str">
        <f>F422 &amp; " " &amp; " " &amp; B422 &amp; " - " &amp; I422 &amp; " - " &amp; "N°" &amp; H422 &amp; " - " &amp; Tabela1[[#This Row],[Coluna1]]</f>
        <v>VIRADA DE BANDEIRA  7126 - TCF - N°10523 - VENC 20/11/2025</v>
      </c>
      <c r="V422" s="85">
        <v>3233696</v>
      </c>
      <c r="W422" s="64" t="s">
        <v>5942</v>
      </c>
      <c r="X422" s="1" t="str">
        <f t="shared" si="20"/>
        <v>ABERTO</v>
      </c>
      <c r="Y422" s="48"/>
      <c r="Z422" s="51"/>
      <c r="AA422" s="1">
        <f>IF(Tabela1[[#This Row],[CHAMADO]]="ABERTO",Tabela1[[#This Row],[procx status]],"")</f>
        <v>0</v>
      </c>
      <c r="AC422" s="49">
        <v>46002</v>
      </c>
      <c r="AD422" s="55">
        <v>5106075254</v>
      </c>
      <c r="AE422" s="1" t="s">
        <v>4177</v>
      </c>
      <c r="AF4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4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422" s="116"/>
      <c r="AJ422" s="117"/>
      <c r="AK422" s="116">
        <f>IF(Tabela1[[#This Row],[procx ticket]]="",Tabela1[[#This Row],[Data criação ticket]],Tabela1[[#This Row],[procx ticket]])</f>
        <v>0</v>
      </c>
      <c r="AL422" s="116"/>
      <c r="AM422" s="53">
        <v>45967</v>
      </c>
      <c r="AN4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2" s="62" t="s">
        <v>4178</v>
      </c>
      <c r="AP422" s="62" t="s">
        <v>5849</v>
      </c>
      <c r="AQ4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712660603280000HENRIQUEVIRADA DE BANDEIRACOMUNICAÇÃO VISUALTCF</v>
      </c>
      <c r="AR422" s="1" t="e">
        <v>#N/A</v>
      </c>
    </row>
    <row r="423" spans="1:44" ht="14.5" hidden="1">
      <c r="A423" s="1">
        <f t="shared" si="23"/>
        <v>1000</v>
      </c>
      <c r="B423" s="1">
        <v>1470</v>
      </c>
      <c r="C423" s="1" t="s">
        <v>4068</v>
      </c>
      <c r="D423" s="1" t="s">
        <v>4228</v>
      </c>
      <c r="E423" s="1" t="s">
        <v>76</v>
      </c>
      <c r="F423" s="1" t="s">
        <v>23</v>
      </c>
      <c r="G423" s="1" t="s">
        <v>84</v>
      </c>
      <c r="H423" s="1">
        <v>8775</v>
      </c>
      <c r="I423" s="1" t="s">
        <v>116</v>
      </c>
      <c r="M423" s="1">
        <v>604306</v>
      </c>
      <c r="N423" s="1">
        <v>10022605</v>
      </c>
      <c r="P423" s="47">
        <v>109329.70437900002</v>
      </c>
      <c r="R423" s="47">
        <f>IF(Tabela1[[#This Row],[VALOR A PAGAR]]&gt;1,Tabela1[[#This Row],[VALOR A PAGAR]],Tabela1[[#This Row],[VALOR RC]])</f>
        <v>109329.70437900002</v>
      </c>
      <c r="S4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3" s="1">
        <v>4500922338</v>
      </c>
      <c r="U423" s="54" t="str">
        <f>F423 &amp; " " &amp; " " &amp; B423 &amp; " - " &amp; I423 &amp; " - " &amp; "N°" &amp; H423 &amp; " - " &amp; Tabela1[[#This Row],[Coluna1]]</f>
        <v>LOJAS NOVAS  1470 - TCF - N°8775 - VENC 20/11/2025</v>
      </c>
      <c r="V423" s="85">
        <v>3219302</v>
      </c>
      <c r="W423" s="64" t="s">
        <v>5912</v>
      </c>
      <c r="X423" s="1" t="str">
        <f t="shared" si="20"/>
        <v>ABERTO</v>
      </c>
      <c r="Y423" s="48"/>
      <c r="Z423" s="51">
        <v>0</v>
      </c>
      <c r="AA423" s="1">
        <f>IF(Tabela1[[#This Row],[CHAMADO]]="ABERTO",Tabela1[[#This Row],[procx status]],"")</f>
        <v>0</v>
      </c>
      <c r="AC423" s="49">
        <v>45789</v>
      </c>
      <c r="AD423" s="55">
        <v>5106076001</v>
      </c>
      <c r="AE423" s="1" t="s">
        <v>4177</v>
      </c>
      <c r="AF4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4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423" s="12"/>
      <c r="AJ423" s="53" t="s">
        <v>4234</v>
      </c>
      <c r="AK423" s="12" t="str">
        <f>IF(Tabela1[[#This Row],[procx ticket]]="",Tabela1[[#This Row],[Data criação ticket]],Tabela1[[#This Row],[procx ticket]])</f>
        <v>não aberto ticket</v>
      </c>
      <c r="AM423" s="53">
        <v>45973</v>
      </c>
      <c r="AN4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3" s="62" t="s">
        <v>4178</v>
      </c>
      <c r="AP423" s="62" t="s">
        <v>5849</v>
      </c>
      <c r="AQ4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1470604306109329,704379HENRIQUELOJAS NOVASCOMUNICAÇÃO VISUALTCF</v>
      </c>
      <c r="AR423" s="1" t="s">
        <v>4649</v>
      </c>
    </row>
    <row r="424" spans="1:44" ht="14.5" hidden="1">
      <c r="A424" s="1">
        <f t="shared" si="23"/>
        <v>2000</v>
      </c>
      <c r="B424" s="1">
        <v>7358</v>
      </c>
      <c r="C424" s="1" t="str">
        <f>_xlfn.XLOOKUP(Tabela1[[#This Row],[FILIAL]],'CNPJ BASE jan25'!A:A,'CNPJ BASE jan25'!B:B)</f>
        <v>SLU70-Moncao-MA-EF</v>
      </c>
      <c r="D424" s="1" t="str">
        <f>_xlfn.XLOOKUP(Tabela1[[#This Row],[FILIAL]],'CNPJ BASE jan25'!A:A,'CNPJ BASE jan25'!C:C)</f>
        <v>04.899.316/0358-41</v>
      </c>
      <c r="E424" s="1" t="s">
        <v>76</v>
      </c>
      <c r="F424" s="1" t="s">
        <v>51</v>
      </c>
      <c r="G424" s="1" t="s">
        <v>84</v>
      </c>
      <c r="H424" s="1">
        <v>593</v>
      </c>
      <c r="I424" s="1" t="s">
        <v>4363</v>
      </c>
      <c r="J424" s="1">
        <v>3</v>
      </c>
      <c r="K424" s="1" t="s">
        <v>27</v>
      </c>
      <c r="M424" s="1">
        <v>606043</v>
      </c>
      <c r="N424" s="1">
        <v>10023988</v>
      </c>
      <c r="P424" s="47">
        <v>100004.18</v>
      </c>
      <c r="R424" s="47">
        <f>IF(Tabela1[[#This Row],[VALOR A PAGAR]]&gt;1,Tabela1[[#This Row],[VALOR A PAGAR]],Tabela1[[#This Row],[VALOR RC]])</f>
        <v>100004.18</v>
      </c>
      <c r="S4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4" s="1">
        <v>4501007109</v>
      </c>
      <c r="U424" s="54" t="str">
        <f>F424 &amp; " " &amp; " " &amp; B424 &amp; " - " &amp; I424 &amp; " - " &amp; "N°" &amp; H424 &amp; " - " &amp; Tabela1[[#This Row],[Coluna1]]</f>
        <v>VIRADA DE BANDEIRA  7358 - CAETE - N°593 - OK</v>
      </c>
      <c r="V424" s="85">
        <v>3232248</v>
      </c>
      <c r="W424" s="89" t="s">
        <v>4176</v>
      </c>
      <c r="X424" s="1" t="str">
        <f t="shared" si="20"/>
        <v>ABERTO</v>
      </c>
      <c r="Y424" s="48"/>
      <c r="Z424" s="51"/>
      <c r="AA424" s="1">
        <f>IF(Tabela1[[#This Row],[CHAMADO]]="ABERTO",Tabela1[[#This Row],[procx status]],"")</f>
        <v>0</v>
      </c>
      <c r="AC424" s="49">
        <v>46003</v>
      </c>
      <c r="AD424" s="55">
        <v>5106075914</v>
      </c>
      <c r="AE424" s="1" t="s">
        <v>4177</v>
      </c>
      <c r="AF4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4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424" s="116"/>
      <c r="AJ424" s="117"/>
      <c r="AK424" s="116">
        <f>IF(Tabela1[[#This Row],[procx ticket]]="",Tabela1[[#This Row],[Data criação ticket]],Tabela1[[#This Row],[procx ticket]])</f>
        <v>0</v>
      </c>
      <c r="AL424" s="116"/>
      <c r="AM424" s="53">
        <v>45994</v>
      </c>
      <c r="AN4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4" s="62"/>
      <c r="AP424" s="47" t="s">
        <v>4390</v>
      </c>
      <c r="AQ4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7358606043100004,18HENRIQUEVIRADA DE BANDEIRACOMUNICAÇÃO VISUALCAETE</v>
      </c>
      <c r="AR424" s="1" t="e">
        <v>#N/A</v>
      </c>
    </row>
    <row r="425" spans="1:44" ht="14.5" hidden="1">
      <c r="A425" s="1">
        <f t="shared" si="23"/>
        <v>2000</v>
      </c>
      <c r="B425" s="1">
        <v>7050</v>
      </c>
      <c r="C425" s="1" t="str">
        <f>_xlfn.XLOOKUP(Tabela1[[#This Row],[FILIAL]],'CNPJ BASE jan25'!A:A,'CNPJ BASE jan25'!B:B)</f>
        <v>SLU38-GetVarga-MA-EF</v>
      </c>
      <c r="D425" s="1" t="str">
        <f>_xlfn.XLOOKUP(Tabela1[[#This Row],[FILIAL]],'CNPJ BASE jan25'!A:A,'CNPJ BASE jan25'!C:C)</f>
        <v>04.899.316/0050-04</v>
      </c>
      <c r="E425" s="1" t="s">
        <v>76</v>
      </c>
      <c r="F425" s="1" t="s">
        <v>51</v>
      </c>
      <c r="G425" s="1" t="s">
        <v>84</v>
      </c>
      <c r="H425" s="1">
        <v>10245</v>
      </c>
      <c r="I425" s="1" t="s">
        <v>116</v>
      </c>
      <c r="J425" s="1">
        <v>1</v>
      </c>
      <c r="K425" s="1" t="s">
        <v>27</v>
      </c>
      <c r="M425" s="1">
        <v>606030</v>
      </c>
      <c r="N425" s="1">
        <v>10023950</v>
      </c>
      <c r="P425" s="47">
        <v>130000</v>
      </c>
      <c r="R425" s="47">
        <f>IF(Tabela1[[#This Row],[VALOR A PAGAR]]&gt;1,Tabela1[[#This Row],[VALOR A PAGAR]],Tabela1[[#This Row],[VALOR RC]])</f>
        <v>130000</v>
      </c>
      <c r="S4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5" s="1">
        <v>4501003956</v>
      </c>
      <c r="U425" s="54" t="str">
        <f>F425 &amp; " " &amp; " " &amp; B425 &amp; " - " &amp; I425 &amp; " - " &amp; "N°" &amp; H425 &amp; " - " &amp; Tabela1[[#This Row],[Coluna1]]</f>
        <v>VIRADA DE BANDEIRA  7050 - TCF - N°10245 - suplementado</v>
      </c>
      <c r="V425" s="85">
        <v>3232323</v>
      </c>
      <c r="W425" s="89" t="s">
        <v>4176</v>
      </c>
      <c r="X425" s="1" t="str">
        <f t="shared" si="20"/>
        <v>ABERTO</v>
      </c>
      <c r="Y425" s="48"/>
      <c r="Z425" s="51"/>
      <c r="AA425" s="1">
        <f>IF(Tabela1[[#This Row],[CHAMADO]]="ABERTO",Tabela1[[#This Row],[procx status]],"")</f>
        <v>0</v>
      </c>
      <c r="AC425" s="49">
        <v>46003</v>
      </c>
      <c r="AD425" s="55">
        <v>5106075908</v>
      </c>
      <c r="AE425" s="1" t="s">
        <v>4177</v>
      </c>
      <c r="AF4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4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425" s="116"/>
      <c r="AJ425" s="117"/>
      <c r="AK425" s="116">
        <f>IF(Tabela1[[#This Row],[procx ticket]]="",Tabela1[[#This Row],[Data criação ticket]],Tabela1[[#This Row],[procx ticket]])</f>
        <v>0</v>
      </c>
      <c r="AL425" s="116"/>
      <c r="AM425" s="53">
        <v>45994</v>
      </c>
      <c r="AN4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5" s="62"/>
      <c r="AP425" s="47" t="s">
        <v>4391</v>
      </c>
      <c r="AQ4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7050606030130000HENRIQUEVIRADA DE BANDEIRACOMUNICAÇÃO VISUALTCF</v>
      </c>
      <c r="AR425" s="1" t="e">
        <v>#N/A</v>
      </c>
    </row>
    <row r="426" spans="1:44" ht="14.5" hidden="1">
      <c r="A426" s="1">
        <f t="shared" si="23"/>
        <v>2000</v>
      </c>
      <c r="B426" s="1">
        <v>7087</v>
      </c>
      <c r="C426" s="1" t="s">
        <v>3146</v>
      </c>
      <c r="D426" s="1" t="s">
        <v>3147</v>
      </c>
      <c r="E426" s="1" t="s">
        <v>55</v>
      </c>
      <c r="F426" s="1" t="s">
        <v>51</v>
      </c>
      <c r="G426" s="1" t="s">
        <v>84</v>
      </c>
      <c r="H426" s="1">
        <v>81</v>
      </c>
      <c r="I426" s="1" t="s">
        <v>116</v>
      </c>
      <c r="M426" s="55">
        <v>605682</v>
      </c>
      <c r="N426" s="1">
        <v>10021341</v>
      </c>
      <c r="O426" s="1" t="s">
        <v>4163</v>
      </c>
      <c r="P426" s="47">
        <v>20000</v>
      </c>
      <c r="R426" s="47">
        <f>IF(Tabela1[[#This Row],[VALOR A PAGAR]]&gt;1,Tabela1[[#This Row],[VALOR A PAGAR]],Tabela1[[#This Row],[VALOR RC]])</f>
        <v>20000</v>
      </c>
      <c r="S4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6" s="1">
        <v>4500864952</v>
      </c>
      <c r="U426" s="54" t="str">
        <f>F426 &amp; " " &amp; " " &amp; B426 &amp; " - " &amp; I426 &amp; " - " &amp; "N°" &amp; H426 &amp; " - " &amp; Tabela1[[#This Row],[Coluna1]]</f>
        <v xml:space="preserve">VIRADA DE BANDEIRA  7087 - TCF - N°81 - </v>
      </c>
      <c r="V426" s="85">
        <v>1699603</v>
      </c>
      <c r="W426" s="89" t="s">
        <v>5836</v>
      </c>
      <c r="X426" s="1" t="str">
        <f t="shared" si="20"/>
        <v>ABERTO</v>
      </c>
      <c r="Y426" s="48"/>
      <c r="Z426" s="51">
        <v>0</v>
      </c>
      <c r="AA426" s="1">
        <f>IF(Tabela1[[#This Row],[CHAMADO]]="ABERTO",Tabela1[[#This Row],[procx status]],"")</f>
        <v>0</v>
      </c>
      <c r="AC426" s="49">
        <v>45790</v>
      </c>
      <c r="AD426" s="55">
        <v>5105924387</v>
      </c>
      <c r="AE426" s="1" t="str">
        <f>IF(Tabela1[[#This Row],[Status Result1]]="Aguardando autorização pgto", "sim","")</f>
        <v/>
      </c>
      <c r="AF4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4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426" s="12">
        <v>45750</v>
      </c>
      <c r="AI426" s="1" t="s">
        <v>4775</v>
      </c>
      <c r="AJ426" s="53" t="s">
        <v>4775</v>
      </c>
      <c r="AK426" s="12" t="str">
        <f>IF(Tabela1[[#This Row],[procx ticket]]="",Tabela1[[#This Row],[Data criação ticket]],Tabela1[[#This Row],[procx ticket]])</f>
        <v>2025-05-05</v>
      </c>
      <c r="AL426" s="60">
        <v>45757</v>
      </c>
      <c r="AM4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05/05/2025</v>
      </c>
      <c r="AN4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6" s="62"/>
      <c r="AP426" s="62"/>
      <c r="AQ4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708760568220000JORDANAVIRADA DE BANDEIRACOMUNICAÇÃO VISUALTCF</v>
      </c>
      <c r="AR426" s="62" t="e">
        <v>#N/A</v>
      </c>
    </row>
    <row r="427" spans="1:44" ht="17" hidden="1">
      <c r="A427" s="1">
        <f t="shared" si="23"/>
        <v>1000</v>
      </c>
      <c r="B427" s="1">
        <v>373</v>
      </c>
      <c r="C427" s="1" t="str">
        <f>_xlfn.XLOOKUP(Tabela1[[#This Row],[FILIAL]],'CNPJ BASE jan25'!A:A,'CNPJ BASE jan25'!B:B)</f>
        <v>REC19-SantoAmaro-PE</v>
      </c>
      <c r="D427" s="1" t="s">
        <v>185</v>
      </c>
      <c r="E427" s="1" t="s">
        <v>4025</v>
      </c>
      <c r="F427" s="1" t="s">
        <v>4026</v>
      </c>
      <c r="G427" s="1" t="s">
        <v>84</v>
      </c>
      <c r="H427" s="1">
        <v>20</v>
      </c>
      <c r="I427" s="1" t="s">
        <v>5750</v>
      </c>
      <c r="M427" s="1">
        <v>605784</v>
      </c>
      <c r="N427" s="1">
        <v>10023359</v>
      </c>
      <c r="P427" s="47">
        <v>30000</v>
      </c>
      <c r="R427" s="47">
        <f>IF(Tabela1[[#This Row],[VALOR A PAGAR]]&gt;1,Tabela1[[#This Row],[VALOR A PAGAR]],Tabela1[[#This Row],[VALOR RC]])</f>
        <v>30000</v>
      </c>
      <c r="S4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7" s="1">
        <v>4500964836</v>
      </c>
      <c r="U427" s="54" t="str">
        <f>F427 &amp; " " &amp; " " &amp; B427 &amp; " - " &amp; I427 &amp; " - " &amp; "N°" &amp; H427 &amp; " - " &amp; Tabela1[[#This Row],[Coluna1]]</f>
        <v xml:space="preserve">REVITALIZA  373 - PRONEON - N°20 - </v>
      </c>
      <c r="V427" s="85">
        <v>2705968</v>
      </c>
      <c r="W427" s="64" t="s">
        <v>5787</v>
      </c>
      <c r="X427" s="1" t="str">
        <f t="shared" si="20"/>
        <v>ABERTO</v>
      </c>
      <c r="Y427" s="48"/>
      <c r="Z427" s="51"/>
      <c r="AA427" s="1">
        <f>IF(Tabela1[[#This Row],[CHAMADO]]="ABERTO",Tabela1[[#This Row],[procx status]],"")</f>
        <v>0</v>
      </c>
      <c r="AC427" s="49">
        <v>45943</v>
      </c>
      <c r="AD427" s="65">
        <v>5106033952</v>
      </c>
      <c r="AE427" s="1" t="str">
        <f>IF(Tabela1[[#This Row],[Status Result1]]="Aguardando autorização pgto", "sim","")</f>
        <v/>
      </c>
      <c r="AF4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4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427" s="116"/>
      <c r="AJ427" s="117"/>
      <c r="AK427" s="116">
        <f>IF(Tabela1[[#This Row],[procx ticket]]="",Tabela1[[#This Row],[Data criação ticket]],Tabela1[[#This Row],[procx ticket]])</f>
        <v>0</v>
      </c>
      <c r="AL427" s="116"/>
      <c r="AM427" s="53">
        <v>45698</v>
      </c>
      <c r="AN4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7" s="62"/>
      <c r="AP427" s="62"/>
      <c r="AQ4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37360578430000ADRIANOREVITALIZACOMUNICAÇÃO VISUALPRONEON</v>
      </c>
      <c r="AR427" s="62" t="e">
        <v>#N/A</v>
      </c>
    </row>
    <row r="428" spans="1:44" ht="14.5" hidden="1" customHeight="1">
      <c r="A428" s="1">
        <f t="shared" si="23"/>
        <v>2000</v>
      </c>
      <c r="B428" s="1">
        <v>7302</v>
      </c>
      <c r="C428" s="1" t="str">
        <f>_xlfn.XLOOKUP(Tabela1[[#This Row],[FILIAL]],'CNPJ BASE jan25'!A:A,'CNPJ BASE jan25'!B:B)</f>
        <v>FOR181-DesMore-CE-EF</v>
      </c>
      <c r="D428" s="1" t="s">
        <v>185</v>
      </c>
      <c r="E428" s="1" t="s">
        <v>4025</v>
      </c>
      <c r="F428" s="1" t="s">
        <v>51</v>
      </c>
      <c r="G428" s="1" t="s">
        <v>84</v>
      </c>
      <c r="H428" s="1">
        <v>17</v>
      </c>
      <c r="I428" s="1" t="s">
        <v>5750</v>
      </c>
      <c r="M428" s="1">
        <v>606021</v>
      </c>
      <c r="N428" s="1">
        <v>10023411</v>
      </c>
      <c r="P428" s="47">
        <v>95771.35</v>
      </c>
      <c r="R428" s="47">
        <f>IF(Tabela1[[#This Row],[VALOR A PAGAR]]&gt;1,Tabela1[[#This Row],[VALOR A PAGAR]],Tabela1[[#This Row],[VALOR RC]])</f>
        <v>95771.35</v>
      </c>
      <c r="S4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8" s="1">
        <v>4500964890</v>
      </c>
      <c r="U428" s="54" t="str">
        <f>F428 &amp; " " &amp; " " &amp; B428 &amp; " - " &amp; I428 &amp; " - " &amp; "N°" &amp; H428 &amp; " - " &amp; Tabela1[[#This Row],[Coluna1]]</f>
        <v xml:space="preserve">VIRADA DE BANDEIRA  7302 - PRONEON - N°17 - </v>
      </c>
      <c r="V428" s="85">
        <v>2705952</v>
      </c>
      <c r="W428" s="64" t="s">
        <v>5792</v>
      </c>
      <c r="X428" s="1" t="str">
        <f t="shared" si="20"/>
        <v>ABERTO</v>
      </c>
      <c r="Y428" s="48"/>
      <c r="Z428" s="51"/>
      <c r="AA428" s="1">
        <f>IF(Tabela1[[#This Row],[CHAMADO]]="ABERTO",Tabela1[[#This Row],[procx status]],"")</f>
        <v>0</v>
      </c>
      <c r="AC428" s="49">
        <v>45943</v>
      </c>
      <c r="AD428" s="109">
        <v>5106034035</v>
      </c>
      <c r="AE428" s="1" t="str">
        <f>IF(Tabela1[[#This Row],[Status Result1]]="Aguardando autorização pgto", "sim","")</f>
        <v/>
      </c>
      <c r="AF4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4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428" s="116"/>
      <c r="AJ428" s="117"/>
      <c r="AK428" s="116">
        <f>IF(Tabela1[[#This Row],[procx ticket]]="",Tabela1[[#This Row],[Data criação ticket]],Tabela1[[#This Row],[procx ticket]])</f>
        <v>0</v>
      </c>
      <c r="AL428" s="116"/>
      <c r="AM428" s="53">
        <v>45698</v>
      </c>
      <c r="AN4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8" s="62"/>
      <c r="AP428" s="62"/>
      <c r="AQ4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730260602195771,35ADRIANOVIRADA DE BANDEIRACOMUNICAÇÃO VISUALPRONEON</v>
      </c>
      <c r="AR428" s="62" t="e">
        <v>#N/A</v>
      </c>
    </row>
    <row r="429" spans="1:44" ht="14.5" hidden="1" customHeight="1">
      <c r="A429" s="55">
        <v>1000</v>
      </c>
      <c r="B429" s="55">
        <v>1432</v>
      </c>
      <c r="C429" s="55" t="s">
        <v>33</v>
      </c>
      <c r="D429" s="55" t="s">
        <v>34</v>
      </c>
      <c r="E429" s="55" t="s">
        <v>55</v>
      </c>
      <c r="F429" s="55" t="s">
        <v>23</v>
      </c>
      <c r="G429" s="55" t="s">
        <v>84</v>
      </c>
      <c r="H429" s="55">
        <v>587</v>
      </c>
      <c r="I429" s="55" t="s">
        <v>4169</v>
      </c>
      <c r="J429" s="55"/>
      <c r="K429" s="55"/>
      <c r="L429" s="55" t="s">
        <v>4173</v>
      </c>
      <c r="M429" s="55">
        <v>603254</v>
      </c>
      <c r="N429" s="55">
        <v>10020190</v>
      </c>
      <c r="O429" s="55"/>
      <c r="P429" s="57">
        <v>66461.460000000006</v>
      </c>
      <c r="Q429" s="57" t="s">
        <v>4173</v>
      </c>
      <c r="R429" s="88" t="str">
        <f>IF(Tabela1[[#This Row],[VALOR A PAGAR]]&gt;1,Tabela1[[#This Row],[VALOR A PAGAR]],Tabela1[[#This Row],[VALOR RC]])</f>
        <v> </v>
      </c>
      <c r="S4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29" s="55">
        <v>4500780054</v>
      </c>
      <c r="U429" s="54" t="str">
        <f>F429 &amp; " " &amp; " " &amp; B429 &amp; " - " &amp; I429 &amp; " - " &amp; "N°" &amp; H429 &amp; " - " &amp; Tabela1[[#This Row],[Coluna1]]</f>
        <v>LOJAS NOVAS  1432 - ABEX - N°587 - no radar dele</v>
      </c>
      <c r="V429" s="85">
        <v>1231015</v>
      </c>
      <c r="W429" s="55"/>
      <c r="X429" s="1" t="str">
        <f t="shared" si="20"/>
        <v>ABERTO</v>
      </c>
      <c r="Y429" s="55" t="s">
        <v>4159</v>
      </c>
      <c r="Z429" s="51" t="s">
        <v>4159</v>
      </c>
      <c r="AA429" s="51" t="str">
        <f>IF(Tabela1[[#This Row],[CHAMADO]]="ABERTO",Tabela1[[#This Row],[procx status]],"")</f>
        <v>Closed</v>
      </c>
      <c r="AB429" s="55" t="s">
        <v>4173</v>
      </c>
      <c r="AC429" s="59">
        <v>45730</v>
      </c>
      <c r="AD429" s="55">
        <v>5105882950</v>
      </c>
      <c r="AE429" s="55" t="str">
        <f>IF(Tabela1[[#This Row],[Status Result1]]="Aguardando autorização pgto", "sim","")</f>
        <v/>
      </c>
      <c r="AF429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14/03/2025</v>
      </c>
      <c r="AG4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14/03/2025</v>
      </c>
      <c r="AH429" s="59">
        <v>45694</v>
      </c>
      <c r="AI429" s="55" t="s">
        <v>4173</v>
      </c>
      <c r="AJ429" s="53" t="s">
        <v>4173</v>
      </c>
      <c r="AK429" s="12" t="str">
        <f>IF(Tabela1[[#This Row],[procx ticket]]="",Tabela1[[#This Row],[Data criação ticket]],Tabela1[[#This Row],[procx ticket]])</f>
        <v> </v>
      </c>
      <c r="AL429" s="60">
        <v>45648</v>
      </c>
      <c r="AM4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2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29" s="62" t="s">
        <v>4179</v>
      </c>
      <c r="AP429" s="62" t="s">
        <v>4180</v>
      </c>
      <c r="AQ4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143260325466461,46JORDANALOJAS NOVASCOMUNICAÇÃO VISUALABEX</v>
      </c>
      <c r="AR429" s="62" t="e">
        <v>#N/A</v>
      </c>
    </row>
    <row r="430" spans="1:44" ht="14.5" hidden="1">
      <c r="A430" s="1">
        <f t="shared" ref="A430:A461" si="24">IF(B430&lt;7000,1000,2000)</f>
        <v>1000</v>
      </c>
      <c r="B430" s="1">
        <v>1481</v>
      </c>
      <c r="C430" s="1" t="s">
        <v>166</v>
      </c>
      <c r="D430" s="1">
        <v>1481</v>
      </c>
      <c r="E430" s="1" t="s">
        <v>55</v>
      </c>
      <c r="F430" s="1" t="s">
        <v>23</v>
      </c>
      <c r="G430" s="1" t="s">
        <v>84</v>
      </c>
      <c r="H430" s="1">
        <v>590</v>
      </c>
      <c r="I430" s="1" t="s">
        <v>4169</v>
      </c>
      <c r="M430" s="1">
        <v>603999</v>
      </c>
      <c r="N430" s="1">
        <v>10021068</v>
      </c>
      <c r="P430" s="47">
        <v>98364.17</v>
      </c>
      <c r="R430" s="47">
        <f>IF(Tabela1[[#This Row],[VALOR A PAGAR]]&gt;1,Tabela1[[#This Row],[VALOR A PAGAR]],Tabela1[[#This Row],[VALOR RC]])</f>
        <v>98364.17</v>
      </c>
      <c r="S4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0" s="1">
        <v>4500847664</v>
      </c>
      <c r="U430" s="54" t="str">
        <f>F430 &amp; " " &amp; " " &amp; B430 &amp; " - " &amp; I430 &amp; " - " &amp; "N°" &amp; H430 &amp; " - " &amp; Tabela1[[#This Row],[Coluna1]]</f>
        <v xml:space="preserve">LOJAS NOVAS  1481 - ABEX - N°590 - </v>
      </c>
      <c r="V430" s="85">
        <v>1516110</v>
      </c>
      <c r="W430" s="89" t="s">
        <v>4181</v>
      </c>
      <c r="X430" s="1" t="str">
        <f t="shared" si="20"/>
        <v>ABERTO</v>
      </c>
      <c r="Y430" s="48" t="s">
        <v>75</v>
      </c>
      <c r="Z430" s="51" t="s">
        <v>75</v>
      </c>
      <c r="AA430" s="1" t="str">
        <f>IF(Tabela1[[#This Row],[CHAMADO]]="ABERTO",Tabela1[[#This Row],[procx status]],"")</f>
        <v/>
      </c>
      <c r="AC430" s="49">
        <v>45761</v>
      </c>
      <c r="AD430" s="55">
        <v>5105904144</v>
      </c>
      <c r="AE430" s="1" t="str">
        <f>IF(Tabela1[[#This Row],[Status Result1]]="Aguardando autorização pgto", "sim","")</f>
        <v/>
      </c>
      <c r="AF4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4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430" s="12">
        <v>45727</v>
      </c>
      <c r="AI430" s="1" t="s">
        <v>4182</v>
      </c>
      <c r="AJ430" s="53" t="s">
        <v>4182</v>
      </c>
      <c r="AK430" s="12" t="str">
        <f>IF(Tabela1[[#This Row],[procx ticket]]="",Tabela1[[#This Row],[Data criação ticket]],Tabela1[[#This Row],[procx ticket]])</f>
        <v>2025-04-07</v>
      </c>
      <c r="AL430" s="60">
        <v>45748</v>
      </c>
      <c r="AM4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43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0" s="62"/>
      <c r="AP430" s="62"/>
      <c r="AQ4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148160399998364,17JORDANALOJAS NOVASCOMUNICAÇÃO VISUALABEX</v>
      </c>
      <c r="AR430" s="62" t="e">
        <v>#N/A</v>
      </c>
    </row>
    <row r="431" spans="1:44" ht="14.5" hidden="1">
      <c r="A431" s="1">
        <f t="shared" si="24"/>
        <v>1000</v>
      </c>
      <c r="B431" s="1">
        <v>1446</v>
      </c>
      <c r="C431" s="1" t="s">
        <v>175</v>
      </c>
      <c r="D431" s="1">
        <v>977</v>
      </c>
      <c r="E431" s="1" t="s">
        <v>76</v>
      </c>
      <c r="F431" s="1" t="s">
        <v>23</v>
      </c>
      <c r="G431" s="1" t="s">
        <v>84</v>
      </c>
      <c r="H431" s="1">
        <v>515</v>
      </c>
      <c r="I431" s="1" t="s">
        <v>4363</v>
      </c>
      <c r="M431" s="1">
        <v>603787</v>
      </c>
      <c r="P431" s="47">
        <v>95501.75</v>
      </c>
      <c r="Q431" s="47">
        <v>95501.75</v>
      </c>
      <c r="R431" s="47">
        <f>IF(Tabela1[[#This Row],[VALOR A PAGAR]]&gt;1,Tabela1[[#This Row],[VALOR A PAGAR]],Tabela1[[#This Row],[VALOR RC]])</f>
        <v>95501.75</v>
      </c>
      <c r="S4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1" s="1">
        <v>4500838640</v>
      </c>
      <c r="U431" s="54" t="str">
        <f>F431 &amp; " " &amp; " " &amp; B431 &amp; " - " &amp; I431 &amp; " - " &amp; "N°" &amp; H431 &amp; " - " &amp; Tabela1[[#This Row],[Coluna1]]</f>
        <v xml:space="preserve">LOJAS NOVAS  1446 - CAETE - N°515 - </v>
      </c>
      <c r="V431" s="85">
        <v>1517179</v>
      </c>
      <c r="W431" s="89" t="s">
        <v>4389</v>
      </c>
      <c r="X431" s="1" t="str">
        <f t="shared" si="20"/>
        <v>ABERTO</v>
      </c>
      <c r="Y431" s="48"/>
      <c r="Z431" s="51">
        <v>0</v>
      </c>
      <c r="AA431" s="1">
        <f>IF(Tabela1[[#This Row],[CHAMADO]]="ABERTO",Tabela1[[#This Row],[procx status]],"")</f>
        <v>0</v>
      </c>
      <c r="AC431" s="49">
        <v>45761</v>
      </c>
      <c r="AD431" s="55">
        <v>5105904148</v>
      </c>
      <c r="AE431" s="1" t="str">
        <f>IF(Tabela1[[#This Row],[Status Result1]]="Aguardando autorização pgto", "sim","")</f>
        <v/>
      </c>
      <c r="AF4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4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431" s="12">
        <v>45755</v>
      </c>
      <c r="AI431" s="1" t="s">
        <v>4182</v>
      </c>
      <c r="AJ431" s="53" t="s">
        <v>4182</v>
      </c>
      <c r="AK431" s="12" t="str">
        <f>IF(Tabela1[[#This Row],[procx ticket]]="",Tabela1[[#This Row],[Data criação ticket]],Tabela1[[#This Row],[procx ticket]])</f>
        <v>2025-04-07</v>
      </c>
      <c r="AL431" s="60">
        <v>0</v>
      </c>
      <c r="AM4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4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1" s="62"/>
      <c r="AP431" s="62"/>
      <c r="AQ4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144660378795501,75HENRIQUELOJAS NOVASCOMUNICAÇÃO VISUALCAETE</v>
      </c>
      <c r="AR431" s="62" t="e">
        <v>#N/A</v>
      </c>
    </row>
    <row r="432" spans="1:44" ht="14.5" hidden="1">
      <c r="A432" s="1">
        <f t="shared" si="24"/>
        <v>2000</v>
      </c>
      <c r="B432" s="1">
        <v>7360</v>
      </c>
      <c r="C432" s="1" t="str">
        <f>_xlfn.XLOOKUP(Tabela1[[#This Row],[FILIAL]],'CNPJ BASE jan25'!A:A,'CNPJ BASE jan25'!B:B)</f>
        <v>FOR141-BezDMen-CE-EF</v>
      </c>
      <c r="D432" s="1" t="s">
        <v>185</v>
      </c>
      <c r="E432" s="1" t="s">
        <v>4025</v>
      </c>
      <c r="F432" s="1" t="s">
        <v>51</v>
      </c>
      <c r="G432" s="1" t="s">
        <v>84</v>
      </c>
      <c r="H432" s="1">
        <v>15</v>
      </c>
      <c r="I432" s="1" t="s">
        <v>5750</v>
      </c>
      <c r="M432" s="1">
        <v>605990</v>
      </c>
      <c r="N432" s="1">
        <v>10023406</v>
      </c>
      <c r="P432" s="47">
        <v>95000</v>
      </c>
      <c r="R432" s="47">
        <f>IF(Tabela1[[#This Row],[VALOR A PAGAR]]&gt;1,Tabela1[[#This Row],[VALOR A PAGAR]],Tabela1[[#This Row],[VALOR RC]])</f>
        <v>95000</v>
      </c>
      <c r="S4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2" s="1">
        <v>4500964871</v>
      </c>
      <c r="U432" s="54" t="str">
        <f>F432 &amp; " " &amp; " " &amp; B432 &amp; " - " &amp; I432 &amp; " - " &amp; "N°" &amp; H432 &amp; " - " &amp; Tabela1[[#This Row],[Coluna1]]</f>
        <v xml:space="preserve">VIRADA DE BANDEIRA  7360 - PRONEON - N°15 - </v>
      </c>
      <c r="V432" s="85">
        <v>2741648</v>
      </c>
      <c r="W432" s="64" t="s">
        <v>5788</v>
      </c>
      <c r="X432" s="1" t="str">
        <f t="shared" si="20"/>
        <v>ABERTO</v>
      </c>
      <c r="Y432" s="48"/>
      <c r="Z432" s="51"/>
      <c r="AA432" s="1">
        <f>IF(Tabela1[[#This Row],[CHAMADO]]="ABERTO",Tabela1[[#This Row],[procx status]],"")</f>
        <v>0</v>
      </c>
      <c r="AC432" s="49">
        <v>45944</v>
      </c>
      <c r="AE432" s="1" t="str">
        <f>IF(Tabela1[[#This Row],[Status Result1]]="Aguardando autorização pgto", "sim","")</f>
        <v/>
      </c>
      <c r="AF4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4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432" s="116"/>
      <c r="AJ432" s="117"/>
      <c r="AK432" s="116">
        <f>IF(Tabela1[[#This Row],[procx ticket]]="",Tabela1[[#This Row],[Data criação ticket]],Tabela1[[#This Row],[procx ticket]])</f>
        <v>0</v>
      </c>
      <c r="AL432" s="116"/>
      <c r="AM432" s="53">
        <v>45937</v>
      </c>
      <c r="AN4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2" s="62"/>
      <c r="AP432" s="62"/>
      <c r="AQ4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736060599095000ADRIANOVIRADA DE BANDEIRACOMUNICAÇÃO VISUALPRONEON</v>
      </c>
      <c r="AR432" s="62" t="e">
        <v>#N/A</v>
      </c>
    </row>
    <row r="433" spans="1:44" ht="14.5" hidden="1">
      <c r="A433" s="1">
        <f t="shared" si="24"/>
        <v>2000</v>
      </c>
      <c r="B433" s="1">
        <v>7389</v>
      </c>
      <c r="C433" s="1" t="str">
        <f>_xlfn.XLOOKUP(Tabela1[[#This Row],[FILIAL]],'CNPJ BASE jan25'!A:A,'CNPJ BASE jan25'!B:B)</f>
        <v>FOR146-FcoSa-CE-EF</v>
      </c>
      <c r="D433" s="1" t="s">
        <v>185</v>
      </c>
      <c r="E433" s="1" t="s">
        <v>4025</v>
      </c>
      <c r="F433" s="1" t="s">
        <v>51</v>
      </c>
      <c r="G433" s="1" t="s">
        <v>84</v>
      </c>
      <c r="H433" s="1">
        <v>13</v>
      </c>
      <c r="I433" s="1" t="s">
        <v>5750</v>
      </c>
      <c r="M433" s="1">
        <v>605991</v>
      </c>
      <c r="N433" s="1">
        <v>10023408</v>
      </c>
      <c r="P433" s="47">
        <v>95000</v>
      </c>
      <c r="R433" s="47">
        <f>IF(Tabela1[[#This Row],[VALOR A PAGAR]]&gt;1,Tabela1[[#This Row],[VALOR A PAGAR]],Tabela1[[#This Row],[VALOR RC]])</f>
        <v>95000</v>
      </c>
      <c r="S4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3" s="1">
        <v>4500964874</v>
      </c>
      <c r="U433" s="54" t="str">
        <f>F433 &amp; " " &amp; " " &amp; B433 &amp; " - " &amp; I433 &amp; " - " &amp; "N°" &amp; H433 &amp; " - " &amp; Tabela1[[#This Row],[Coluna1]]</f>
        <v xml:space="preserve">VIRADA DE BANDEIRA  7389 - PRONEON - N°13 - </v>
      </c>
      <c r="V433" s="85">
        <v>2741684</v>
      </c>
      <c r="W433" s="64" t="s">
        <v>5789</v>
      </c>
      <c r="X433" s="1" t="str">
        <f t="shared" si="20"/>
        <v>ABERTO</v>
      </c>
      <c r="Y433" s="48"/>
      <c r="Z433" s="51"/>
      <c r="AA433" s="1">
        <f>IF(Tabela1[[#This Row],[CHAMADO]]="ABERTO",Tabela1[[#This Row],[procx status]],"")</f>
        <v>0</v>
      </c>
      <c r="AC433" s="49">
        <v>45944</v>
      </c>
      <c r="AE433" s="1" t="str">
        <f>IF(Tabela1[[#This Row],[Status Result1]]="Aguardando autorização pgto", "sim","")</f>
        <v/>
      </c>
      <c r="AF4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4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433" s="116"/>
      <c r="AJ433" s="117"/>
      <c r="AK433" s="116">
        <f>IF(Tabela1[[#This Row],[procx ticket]]="",Tabela1[[#This Row],[Data criação ticket]],Tabela1[[#This Row],[procx ticket]])</f>
        <v>0</v>
      </c>
      <c r="AL433" s="116"/>
      <c r="AM433" s="53">
        <v>45848</v>
      </c>
      <c r="AN4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3" s="62"/>
      <c r="AP433" s="62"/>
      <c r="AQ4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738960599195000ADRIANOVIRADA DE BANDEIRACOMUNICAÇÃO VISUALPRONEON</v>
      </c>
      <c r="AR433" s="62" t="e">
        <v>#N/A</v>
      </c>
    </row>
    <row r="434" spans="1:44" ht="14.5" hidden="1">
      <c r="A434" s="1">
        <f t="shared" si="24"/>
        <v>2000</v>
      </c>
      <c r="B434" s="1">
        <v>7374</v>
      </c>
      <c r="C434" s="1" t="str">
        <f>_xlfn.XLOOKUP(Tabela1[[#This Row],[FILIAL]],'CNPJ BASE jan25'!A:A,'CNPJ BASE jan25'!B:B)</f>
        <v>FOR142-OlLiSil-CE-EF</v>
      </c>
      <c r="D434" s="1" t="s">
        <v>185</v>
      </c>
      <c r="E434" s="1" t="s">
        <v>4025</v>
      </c>
      <c r="F434" s="1" t="s">
        <v>51</v>
      </c>
      <c r="G434" s="1" t="s">
        <v>84</v>
      </c>
      <c r="H434" s="1">
        <v>14</v>
      </c>
      <c r="I434" s="1" t="s">
        <v>5750</v>
      </c>
      <c r="M434" s="1">
        <v>605994</v>
      </c>
      <c r="N434" s="1">
        <v>10023409</v>
      </c>
      <c r="P434" s="47">
        <v>95000</v>
      </c>
      <c r="R434" s="47">
        <f>IF(Tabela1[[#This Row],[VALOR A PAGAR]]&gt;1,Tabela1[[#This Row],[VALOR A PAGAR]],Tabela1[[#This Row],[VALOR RC]])</f>
        <v>95000</v>
      </c>
      <c r="S4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4" s="1">
        <v>4500964882</v>
      </c>
      <c r="U434" s="54" t="str">
        <f>F434 &amp; " " &amp; " " &amp; B434 &amp; " - " &amp; I434 &amp; " - " &amp; "N°" &amp; H434 &amp; " - " &amp; Tabela1[[#This Row],[Coluna1]]</f>
        <v xml:space="preserve">VIRADA DE BANDEIRA  7374 - PRONEON - N°14 - </v>
      </c>
      <c r="V434" s="85">
        <v>2741671</v>
      </c>
      <c r="W434" s="64" t="s">
        <v>5790</v>
      </c>
      <c r="X434" s="1" t="str">
        <f t="shared" si="20"/>
        <v>ABERTO</v>
      </c>
      <c r="Y434" s="48"/>
      <c r="Z434" s="51"/>
      <c r="AA434" s="1">
        <f>IF(Tabela1[[#This Row],[CHAMADO]]="ABERTO",Tabela1[[#This Row],[procx status]],"")</f>
        <v>0</v>
      </c>
      <c r="AC434" s="49">
        <v>45944</v>
      </c>
      <c r="AE434" s="1" t="str">
        <f>IF(Tabela1[[#This Row],[Status Result1]]="Aguardando autorização pgto", "sim","")</f>
        <v/>
      </c>
      <c r="AF4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4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434" s="116"/>
      <c r="AJ434" s="117"/>
      <c r="AK434" s="116">
        <f>IF(Tabela1[[#This Row],[procx ticket]]="",Tabela1[[#This Row],[Data criação ticket]],Tabela1[[#This Row],[procx ticket]])</f>
        <v>0</v>
      </c>
      <c r="AL434" s="116"/>
      <c r="AM434" s="53">
        <v>45848</v>
      </c>
      <c r="AN4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4" s="62"/>
      <c r="AP434" s="62"/>
      <c r="AQ4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737460599495000ADRIANOVIRADA DE BANDEIRACOMUNICAÇÃO VISUALPRONEON</v>
      </c>
      <c r="AR434" s="62" t="e">
        <v>#N/A</v>
      </c>
    </row>
    <row r="435" spans="1:44" ht="14.5" hidden="1">
      <c r="A435" s="1">
        <f t="shared" si="24"/>
        <v>2000</v>
      </c>
      <c r="B435" s="1">
        <v>7059</v>
      </c>
      <c r="C435" s="1" t="str">
        <f>_xlfn.XLOOKUP(Tabela1[[#This Row],[FILIAL]],'CNPJ BASE jan25'!A:A,'CNPJ BASE jan25'!B:B)</f>
        <v>FOR150-AntSale-CE-EF</v>
      </c>
      <c r="D435" s="1" t="s">
        <v>185</v>
      </c>
      <c r="E435" s="1" t="s">
        <v>4025</v>
      </c>
      <c r="F435" s="1" t="s">
        <v>51</v>
      </c>
      <c r="G435" s="1" t="s">
        <v>84</v>
      </c>
      <c r="H435" s="1">
        <v>16</v>
      </c>
      <c r="I435" s="1" t="s">
        <v>5750</v>
      </c>
      <c r="M435" s="1">
        <v>605998</v>
      </c>
      <c r="N435" s="1">
        <v>10023410</v>
      </c>
      <c r="P435" s="47">
        <v>77092.11</v>
      </c>
      <c r="R435" s="47">
        <f>IF(Tabela1[[#This Row],[VALOR A PAGAR]]&gt;1,Tabela1[[#This Row],[VALOR A PAGAR]],Tabela1[[#This Row],[VALOR RC]])</f>
        <v>77092.11</v>
      </c>
      <c r="S4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5" s="1">
        <v>4500964886</v>
      </c>
      <c r="U435" s="54" t="str">
        <f>F435 &amp; " " &amp; " " &amp; B435 &amp; " - " &amp; I435 &amp; " - " &amp; "N°" &amp; H435 &amp; " - " &amp; Tabela1[[#This Row],[Coluna1]]</f>
        <v xml:space="preserve">VIRADA DE BANDEIRA  7059 - PRONEON - N°16 - </v>
      </c>
      <c r="V435" s="85">
        <v>2741702</v>
      </c>
      <c r="W435" s="64" t="s">
        <v>5791</v>
      </c>
      <c r="X435" s="1" t="str">
        <f t="shared" si="20"/>
        <v>ABERTO</v>
      </c>
      <c r="Y435" s="48"/>
      <c r="Z435" s="51"/>
      <c r="AA435" s="1">
        <f>IF(Tabela1[[#This Row],[CHAMADO]]="ABERTO",Tabela1[[#This Row],[procx status]],"")</f>
        <v>0</v>
      </c>
      <c r="AC435" s="49">
        <v>45944</v>
      </c>
      <c r="AE435" s="1" t="str">
        <f>IF(Tabela1[[#This Row],[Status Result1]]="Aguardando autorização pgto", "sim","")</f>
        <v/>
      </c>
      <c r="AF4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4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435" s="116"/>
      <c r="AJ435" s="117"/>
      <c r="AK435" s="116">
        <f>IF(Tabela1[[#This Row],[procx ticket]]="",Tabela1[[#This Row],[Data criação ticket]],Tabela1[[#This Row],[procx ticket]])</f>
        <v>0</v>
      </c>
      <c r="AL435" s="116"/>
      <c r="AM435" s="53">
        <v>45848</v>
      </c>
      <c r="AN4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5" s="62"/>
      <c r="AP435" s="62"/>
      <c r="AQ4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705960599877092,11ADRIANOVIRADA DE BANDEIRACOMUNICAÇÃO VISUALPRONEON</v>
      </c>
      <c r="AR435" s="62" t="e">
        <v>#N/A</v>
      </c>
    </row>
    <row r="436" spans="1:44" ht="14.5" hidden="1">
      <c r="A436" s="1">
        <f t="shared" si="24"/>
        <v>1000</v>
      </c>
      <c r="B436" s="1">
        <v>1501</v>
      </c>
      <c r="C436" s="1" t="s">
        <v>4083</v>
      </c>
      <c r="D436" s="1" t="s">
        <v>185</v>
      </c>
      <c r="E436" s="1" t="s">
        <v>76</v>
      </c>
      <c r="F436" s="1" t="s">
        <v>23</v>
      </c>
      <c r="G436" s="1" t="s">
        <v>84</v>
      </c>
      <c r="H436" s="1">
        <v>8774</v>
      </c>
      <c r="I436" s="1" t="s">
        <v>116</v>
      </c>
      <c r="M436" s="1">
        <v>605727</v>
      </c>
      <c r="N436" s="1">
        <v>10022606</v>
      </c>
      <c r="P436" s="47">
        <v>98000.000000000015</v>
      </c>
      <c r="R436" s="47">
        <f>IF(Tabela1[[#This Row],[VALOR A PAGAR]]&gt;1,Tabela1[[#This Row],[VALOR A PAGAR]],Tabela1[[#This Row],[VALOR RC]])</f>
        <v>98000.000000000015</v>
      </c>
      <c r="S4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6" s="1">
        <v>4500922358</v>
      </c>
      <c r="U436" s="54" t="str">
        <f>F436 &amp; " " &amp; " " &amp; B436 &amp; " - " &amp; I436 &amp; " - " &amp; "N°" &amp; H436 &amp; " - " &amp; Tabela1[[#This Row],[Coluna1]]</f>
        <v>LOJAS NOVAS  1501 - TCF - N°8774 - VENC 09/10/2025</v>
      </c>
      <c r="V436" s="85">
        <v>2705939</v>
      </c>
      <c r="W436" s="64" t="s">
        <v>5850</v>
      </c>
      <c r="X436" s="1" t="str">
        <f t="shared" si="20"/>
        <v>ABERTO</v>
      </c>
      <c r="Y436" s="48"/>
      <c r="Z436" s="51">
        <v>0</v>
      </c>
      <c r="AA436" s="1">
        <f>IF(Tabela1[[#This Row],[CHAMADO]]="ABERTO",Tabela1[[#This Row],[procx status]],"")</f>
        <v>0</v>
      </c>
      <c r="AC436" s="49">
        <v>45944</v>
      </c>
      <c r="AD436" s="109">
        <v>5106034342</v>
      </c>
      <c r="AE436" s="1" t="str">
        <f>IF(Tabela1[[#This Row],[Status Result1]]="Aguardando autorização pgto", "sim","")</f>
        <v/>
      </c>
      <c r="AF4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4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436" s="12"/>
      <c r="AJ436" s="53" t="s">
        <v>4234</v>
      </c>
      <c r="AK436" s="12" t="str">
        <f>IF(Tabela1[[#This Row],[procx ticket]]="",Tabela1[[#This Row],[Data criação ticket]],Tabela1[[#This Row],[procx ticket]])</f>
        <v>não aberto ticket</v>
      </c>
      <c r="AM436" s="53">
        <v>45698</v>
      </c>
      <c r="AN4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6" s="62"/>
      <c r="AP436" s="62" t="s">
        <v>5851</v>
      </c>
      <c r="AQ4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150160572798000HENRIQUELOJAS NOVASCOMUNICAÇÃO VISUALTCF</v>
      </c>
      <c r="AR436" s="62" t="e">
        <v>#N/A</v>
      </c>
    </row>
    <row r="437" spans="1:44" ht="14.5" hidden="1">
      <c r="A437" s="1">
        <f t="shared" si="24"/>
        <v>2000</v>
      </c>
      <c r="B437" s="51">
        <v>7012</v>
      </c>
      <c r="C437" s="51" t="s">
        <v>3024</v>
      </c>
      <c r="D437" s="51" t="s">
        <v>3025</v>
      </c>
      <c r="E437" s="51" t="s">
        <v>30</v>
      </c>
      <c r="F437" s="51" t="s">
        <v>51</v>
      </c>
      <c r="G437" s="51" t="s">
        <v>84</v>
      </c>
      <c r="H437" s="51">
        <v>5116</v>
      </c>
      <c r="I437" s="51" t="s">
        <v>116</v>
      </c>
      <c r="J437" s="51"/>
      <c r="K437" s="51"/>
      <c r="L437" s="51">
        <v>63047</v>
      </c>
      <c r="M437" s="51">
        <v>605494</v>
      </c>
      <c r="N437" s="51">
        <v>10020024</v>
      </c>
      <c r="O437" s="51"/>
      <c r="P437" s="46">
        <v>100464.44</v>
      </c>
      <c r="Q437" s="46"/>
      <c r="R437" s="46">
        <f>IF(Tabela1[[#This Row],[VALOR A PAGAR]]&gt;1,Tabela1[[#This Row],[VALOR A PAGAR]],Tabela1[[#This Row],[VALOR RC]])</f>
        <v>100464.44</v>
      </c>
      <c r="S4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7" s="51">
        <v>4500787909</v>
      </c>
      <c r="U437" s="54" t="str">
        <f>F437 &amp; " " &amp; " " &amp; B437 &amp; " - " &amp; I437 &amp; " - " &amp; "N°" &amp; H437 &amp; " - " &amp; Tabela1[[#This Row],[Coluna1]]</f>
        <v xml:space="preserve">VIRADA DE BANDEIRA  7012 - TCF - N°5116 - </v>
      </c>
      <c r="V437" s="85">
        <v>959795</v>
      </c>
      <c r="W437" s="51"/>
      <c r="X437" s="1" t="str">
        <f t="shared" si="20"/>
        <v>ABERTO</v>
      </c>
      <c r="Y437" s="51" t="s">
        <v>4159</v>
      </c>
      <c r="Z437" s="51" t="s">
        <v>4159</v>
      </c>
      <c r="AA437" s="51" t="str">
        <f>IF(Tabela1[[#This Row],[CHAMADO]]="ABERTO",Tabela1[[#This Row],[procx status]],"")</f>
        <v>Closed</v>
      </c>
      <c r="AB437" s="51" t="str">
        <f>IFERROR(IF(OR(Y437="Solved",Y437="Closed"),"OK","OUTRO"),"")</f>
        <v>OK</v>
      </c>
      <c r="AC437" s="52">
        <v>45672</v>
      </c>
      <c r="AD437" s="55">
        <v>5105841353</v>
      </c>
      <c r="AE437" s="51" t="str">
        <f>IF(Tabela1[[#This Row],[Status Result1]]="Aguardando autorização pgto", "sim","")</f>
        <v/>
      </c>
      <c r="AF43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4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437" s="53">
        <v>45642</v>
      </c>
      <c r="AI437" s="53" t="s">
        <v>4397</v>
      </c>
      <c r="AJ437" s="53" t="s">
        <v>4397</v>
      </c>
      <c r="AK437" s="53" t="str">
        <f>IF(Tabela1[[#This Row],[procx ticket]]="",Tabela1[[#This Row],[Data criação ticket]],Tabela1[[#This Row],[procx ticket]])</f>
        <v>2025-01-08</v>
      </c>
      <c r="AL437" s="53">
        <v>45628</v>
      </c>
      <c r="AM4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08/01/2025</v>
      </c>
      <c r="AN4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7" s="62"/>
      <c r="AP437" s="62"/>
      <c r="AQ4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7012605494100464,44ANDREVIRADA DE BANDEIRACOMUNICAÇÃO VISUALTCF</v>
      </c>
      <c r="AR437" s="62" t="e">
        <v>#N/A</v>
      </c>
    </row>
    <row r="438" spans="1:44" ht="17" hidden="1">
      <c r="A438" s="1">
        <f t="shared" si="24"/>
        <v>1000</v>
      </c>
      <c r="B438" s="1">
        <v>845</v>
      </c>
      <c r="C438" s="1" t="s">
        <v>4276</v>
      </c>
      <c r="D438" s="1" t="s">
        <v>2593</v>
      </c>
      <c r="E438" s="1" t="s">
        <v>30</v>
      </c>
      <c r="F438" s="1" t="s">
        <v>23</v>
      </c>
      <c r="G438" s="1" t="s">
        <v>84</v>
      </c>
      <c r="H438" s="1">
        <v>3065</v>
      </c>
      <c r="I438" s="1" t="s">
        <v>5750</v>
      </c>
      <c r="M438" s="1">
        <v>605289</v>
      </c>
      <c r="N438" s="1">
        <v>10021731</v>
      </c>
      <c r="P438" s="47">
        <v>87351.09</v>
      </c>
      <c r="R438" s="47">
        <f>IF(Tabela1[[#This Row],[VALOR A PAGAR]]&gt;1,Tabela1[[#This Row],[VALOR A PAGAR]],Tabela1[[#This Row],[VALOR RC]])</f>
        <v>87351.09</v>
      </c>
      <c r="S4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8" s="1">
        <v>4500872488</v>
      </c>
      <c r="U438" s="54" t="str">
        <f>F438 &amp; " " &amp; " " &amp; B438 &amp; " - " &amp; I438 &amp; " - " &amp; "N°" &amp; H438 &amp; " - " &amp; Tabela1[[#This Row],[Coluna1]]</f>
        <v xml:space="preserve">LOJAS NOVAS  845 - PRONEON - N°3065 - </v>
      </c>
      <c r="V438" s="85">
        <v>1725891</v>
      </c>
      <c r="W438" s="89" t="s">
        <v>5758</v>
      </c>
      <c r="X438" s="1" t="str">
        <f t="shared" si="20"/>
        <v>ABERTO</v>
      </c>
      <c r="Y438" s="48"/>
      <c r="Z438" s="51">
        <v>0</v>
      </c>
      <c r="AA438" s="1">
        <f>IF(Tabela1[[#This Row],[CHAMADO]]="ABERTO",Tabela1[[#This Row],[procx status]],"")</f>
        <v>0</v>
      </c>
      <c r="AC438" s="49">
        <v>45792</v>
      </c>
      <c r="AD438" s="90" t="s">
        <v>5759</v>
      </c>
      <c r="AE438" s="1" t="str">
        <f>IF(Tabela1[[#This Row],[Status Result1]]="Aguardando autorização pgto", "sim","")</f>
        <v/>
      </c>
      <c r="AF4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15/05/2025</v>
      </c>
      <c r="AG4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15/05/2025</v>
      </c>
      <c r="AH438" s="12">
        <v>45782</v>
      </c>
      <c r="AI438" s="1" t="s">
        <v>4359</v>
      </c>
      <c r="AJ438" s="53" t="s">
        <v>4359</v>
      </c>
      <c r="AK438" s="12" t="str">
        <f>IF(Tabela1[[#This Row],[procx ticket]]="",Tabela1[[#This Row],[Data criação ticket]],Tabela1[[#This Row],[procx ticket]])</f>
        <v>2025-05-08</v>
      </c>
      <c r="AM4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08/05/2025</v>
      </c>
      <c r="AN4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8" s="62"/>
      <c r="AP438" s="62"/>
      <c r="AQ4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84560528987351,09ANDRELOJAS NOVASCOMUNICAÇÃO VISUALPRONEON</v>
      </c>
      <c r="AR438" s="62" t="e">
        <v>#N/A</v>
      </c>
    </row>
    <row r="439" spans="1:44" ht="14.5" hidden="1">
      <c r="A439" s="1">
        <f t="shared" si="24"/>
        <v>2000</v>
      </c>
      <c r="B439" s="1">
        <v>7114</v>
      </c>
      <c r="C439" s="1" t="str">
        <f>_xlfn.XLOOKUP(Tabela1[[#This Row],[FILIAL]],'CNPJ BASE jan25'!A:A,'CNPJ BASE jan25'!B:B)</f>
        <v>BEL25-Betania-PA-EF</v>
      </c>
      <c r="D439" s="1" t="str">
        <f>_xlfn.XLOOKUP(Tabela1[[#This Row],[FILIAL]],'CNPJ BASE jan25'!A:A,'CNPJ BASE jan25'!C:C)</f>
        <v>04.899.316/0114-03</v>
      </c>
      <c r="E439" s="1" t="s">
        <v>76</v>
      </c>
      <c r="F439" s="1" t="s">
        <v>51</v>
      </c>
      <c r="G439" s="1" t="s">
        <v>84</v>
      </c>
      <c r="H439" s="1">
        <v>545</v>
      </c>
      <c r="I439" s="1" t="s">
        <v>4363</v>
      </c>
      <c r="M439" s="1">
        <v>605845</v>
      </c>
      <c r="N439" s="1">
        <v>10022040</v>
      </c>
      <c r="O439" s="1" t="s">
        <v>4163</v>
      </c>
      <c r="P439" s="47">
        <v>98006.49</v>
      </c>
      <c r="R439" s="47">
        <f>IF(Tabela1[[#This Row],[VALOR A PAGAR]]&gt;1,Tabela1[[#This Row],[VALOR A PAGAR]],Tabela1[[#This Row],[VALOR RC]])</f>
        <v>98006.49</v>
      </c>
      <c r="S4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39" s="1">
        <v>4500894538</v>
      </c>
      <c r="U439" s="54" t="str">
        <f>F439 &amp; " " &amp; " " &amp; B439 &amp; " - " &amp; I439 &amp; " - " &amp; "N°" &amp; H439 &amp; " - " &amp; Tabela1[[#This Row],[Coluna1]]</f>
        <v xml:space="preserve">VIRADA DE BANDEIRA  7114 - CAETE - N°545 - </v>
      </c>
      <c r="V439" s="85">
        <v>1987374</v>
      </c>
      <c r="W439" s="89" t="s">
        <v>4380</v>
      </c>
      <c r="X439" s="1" t="str">
        <f t="shared" si="20"/>
        <v>ABERTO</v>
      </c>
      <c r="Y439" s="48"/>
      <c r="Z439" s="51">
        <v>0</v>
      </c>
      <c r="AA439" s="1">
        <f>IF(Tabela1[[#This Row],[CHAMADO]]="ABERTO",Tabela1[[#This Row],[procx status]],"")</f>
        <v>0</v>
      </c>
      <c r="AC439" s="49">
        <v>45853</v>
      </c>
      <c r="AD439" s="55">
        <v>5105957739</v>
      </c>
      <c r="AE439" s="1" t="str">
        <f>IF(Tabela1[[#This Row],[Status Result1]]="Aguardando autorização pgto", "sim","")</f>
        <v/>
      </c>
      <c r="AF4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39" s="12">
        <v>45778</v>
      </c>
      <c r="AI439" s="1" t="s">
        <v>4381</v>
      </c>
      <c r="AJ439" s="53" t="s">
        <v>4381</v>
      </c>
      <c r="AK439" s="12" t="str">
        <f>IF(Tabela1[[#This Row],[procx ticket]]="",Tabela1[[#This Row],[Data criação ticket]],Tabela1[[#This Row],[procx ticket]])</f>
        <v>2025-06-17</v>
      </c>
      <c r="AM4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39" s="62"/>
      <c r="AP439" s="62"/>
      <c r="AQ4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711460584598006,49HENRIQUEVIRADA DE BANDEIRACOMUNICAÇÃO VISUALCAETE</v>
      </c>
      <c r="AR439" s="62" t="e">
        <v>#N/A</v>
      </c>
    </row>
    <row r="440" spans="1:44" ht="17" hidden="1">
      <c r="A440" s="1">
        <f t="shared" si="24"/>
        <v>2000</v>
      </c>
      <c r="B440" s="1">
        <v>7275</v>
      </c>
      <c r="C440" s="1" t="str">
        <f>_xlfn.XLOOKUP(Tabela1[[#This Row],[FILIAL]],'CNPJ BASE jan25'!A:A,'CNPJ BASE jan25'!B:B)</f>
        <v>CNC02-WeyCaval-PA-EF</v>
      </c>
      <c r="D440" s="1" t="str">
        <f>_xlfn.XLOOKUP(Tabela1[[#This Row],[FILIAL]],'CNPJ BASE jan25'!A:A,'CNPJ BASE jan25'!C:C)</f>
        <v>04.899.316/0275-80</v>
      </c>
      <c r="E440" s="1" t="s">
        <v>76</v>
      </c>
      <c r="F440" s="1" t="s">
        <v>51</v>
      </c>
      <c r="G440" s="1" t="s">
        <v>84</v>
      </c>
      <c r="H440" s="1">
        <v>546</v>
      </c>
      <c r="I440" s="1" t="s">
        <v>4363</v>
      </c>
      <c r="M440" s="1">
        <v>605846</v>
      </c>
      <c r="N440" s="1">
        <v>10022041</v>
      </c>
      <c r="O440" s="1" t="s">
        <v>4163</v>
      </c>
      <c r="P440" s="47">
        <v>75038.16</v>
      </c>
      <c r="R440" s="47">
        <f>IF(Tabela1[[#This Row],[VALOR A PAGAR]]&gt;1,Tabela1[[#This Row],[VALOR A PAGAR]],Tabela1[[#This Row],[VALOR RC]])</f>
        <v>75038.16</v>
      </c>
      <c r="S4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0" s="1">
        <v>4500894540</v>
      </c>
      <c r="U440" s="54" t="str">
        <f>F440 &amp; " " &amp; " " &amp; B440 &amp; " - " &amp; I440 &amp; " - " &amp; "N°" &amp; H440 &amp; " - " &amp; Tabela1[[#This Row],[Coluna1]]</f>
        <v xml:space="preserve">VIRADA DE BANDEIRA  7275 - CAETE - N°546 - </v>
      </c>
      <c r="V440" s="85">
        <v>1987410</v>
      </c>
      <c r="W440" s="89" t="s">
        <v>4382</v>
      </c>
      <c r="X440" s="1" t="str">
        <f t="shared" si="20"/>
        <v>ABERTO</v>
      </c>
      <c r="Y440" s="48"/>
      <c r="Z440" s="51">
        <v>0</v>
      </c>
      <c r="AA440" s="1">
        <f>IF(Tabela1[[#This Row],[CHAMADO]]="ABERTO",Tabela1[[#This Row],[procx status]],"")</f>
        <v>0</v>
      </c>
      <c r="AC440" s="49">
        <v>45853</v>
      </c>
      <c r="AD440" s="90">
        <v>5105957716</v>
      </c>
      <c r="AE440" s="1" t="str">
        <f>IF(Tabela1[[#This Row],[Status Result1]]="Aguardando autorização pgto", "sim","")</f>
        <v/>
      </c>
      <c r="AF4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40" s="12">
        <v>45778</v>
      </c>
      <c r="AI440" s="1" t="s">
        <v>4381</v>
      </c>
      <c r="AJ440" s="53" t="s">
        <v>4381</v>
      </c>
      <c r="AK440" s="12" t="str">
        <f>IF(Tabela1[[#This Row],[procx ticket]]="",Tabela1[[#This Row],[Data criação ticket]],Tabela1[[#This Row],[procx ticket]])</f>
        <v>2025-06-17</v>
      </c>
      <c r="AM4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0" s="62"/>
      <c r="AP440" s="62"/>
      <c r="AQ4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727560584675038,16HENRIQUEVIRADA DE BANDEIRACOMUNICAÇÃO VISUALCAETE</v>
      </c>
      <c r="AR440" s="62" t="e">
        <v>#N/A</v>
      </c>
    </row>
    <row r="441" spans="1:44" ht="17" hidden="1">
      <c r="A441" s="1">
        <f t="shared" si="24"/>
        <v>2000</v>
      </c>
      <c r="B441" s="1">
        <v>7441</v>
      </c>
      <c r="C441" s="1" t="str">
        <f>_xlfn.XLOOKUP(Tabela1[[#This Row],[FILIAL]],'CNPJ BASE jan25'!A:A,'CNPJ BASE jan25'!B:B)</f>
        <v>XIN01-Xinguara-PA-EF</v>
      </c>
      <c r="D441" s="1" t="str">
        <f>_xlfn.XLOOKUP(Tabela1[[#This Row],[FILIAL]],'CNPJ BASE jan25'!A:A,'CNPJ BASE jan25'!C:C)</f>
        <v>04.899.316/0441-66</v>
      </c>
      <c r="E441" s="1" t="s">
        <v>76</v>
      </c>
      <c r="F441" s="1" t="s">
        <v>51</v>
      </c>
      <c r="G441" s="1" t="s">
        <v>84</v>
      </c>
      <c r="H441" s="1">
        <v>547</v>
      </c>
      <c r="I441" s="1" t="s">
        <v>4363</v>
      </c>
      <c r="M441" s="1">
        <v>605855</v>
      </c>
      <c r="N441" s="1">
        <v>10022135</v>
      </c>
      <c r="P441" s="47">
        <v>95008.68</v>
      </c>
      <c r="R441" s="47">
        <f>IF(Tabela1[[#This Row],[VALOR A PAGAR]]&gt;1,Tabela1[[#This Row],[VALOR A PAGAR]],Tabela1[[#This Row],[VALOR RC]])</f>
        <v>95008.68</v>
      </c>
      <c r="S4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1" s="1">
        <v>4500895041</v>
      </c>
      <c r="U441" s="54" t="str">
        <f>F441 &amp; " " &amp; " " &amp; B441 &amp; " - " &amp; I441 &amp; " - " &amp; "N°" &amp; H441 &amp; " - " &amp; Tabela1[[#This Row],[Coluna1]]</f>
        <v>VIRADA DE BANDEIRA  7441 - CAETE - N°547 - aguardando miro</v>
      </c>
      <c r="V441" s="85">
        <v>1987343</v>
      </c>
      <c r="W441" s="89" t="s">
        <v>4383</v>
      </c>
      <c r="X441" s="1" t="str">
        <f t="shared" si="20"/>
        <v>ABERTO</v>
      </c>
      <c r="Y441" s="48"/>
      <c r="Z441" s="51">
        <v>0</v>
      </c>
      <c r="AA441" s="1">
        <f>IF(Tabela1[[#This Row],[CHAMADO]]="ABERTO",Tabela1[[#This Row],[procx status]],"")</f>
        <v>0</v>
      </c>
      <c r="AC441" s="49">
        <v>45853</v>
      </c>
      <c r="AD441" s="90">
        <v>5105958043</v>
      </c>
      <c r="AE441" s="1" t="str">
        <f>IF(Tabela1[[#This Row],[Status Result1]]="Aguardando autorização pgto", "sim","")</f>
        <v/>
      </c>
      <c r="AF4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41" s="12">
        <v>45778</v>
      </c>
      <c r="AI441" s="1" t="s">
        <v>4381</v>
      </c>
      <c r="AJ441" s="53" t="s">
        <v>4381</v>
      </c>
      <c r="AK441" s="12" t="str">
        <f>IF(Tabela1[[#This Row],[procx ticket]]="",Tabela1[[#This Row],[Data criação ticket]],Tabela1[[#This Row],[procx ticket]])</f>
        <v>2025-06-17</v>
      </c>
      <c r="AM4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1" s="62" t="s">
        <v>4300</v>
      </c>
      <c r="AP441" s="62" t="s">
        <v>4297</v>
      </c>
      <c r="AQ4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744160585595008,68HENRIQUEVIRADA DE BANDEIRACOMUNICAÇÃO VISUALCAETE</v>
      </c>
      <c r="AR441" s="62" t="e">
        <v>#N/A</v>
      </c>
    </row>
    <row r="442" spans="1:44" ht="17.149999999999999" hidden="1" customHeight="1">
      <c r="A442" s="1">
        <f t="shared" si="24"/>
        <v>2000</v>
      </c>
      <c r="B442" s="1">
        <v>7013</v>
      </c>
      <c r="C442" s="1" t="str">
        <f>_xlfn.XLOOKUP(Tabela1[[#This Row],[FILIAL]],'CNPJ BASE jan25'!A:A,'CNPJ BASE jan25'!B:B)</f>
        <v>BEL74-Atalaia-PA-EF</v>
      </c>
      <c r="D442" s="1" t="str">
        <f>_xlfn.XLOOKUP(Tabela1[[#This Row],[FILIAL]],'CNPJ BASE jan25'!A:A,'CNPJ BASE jan25'!C:C)</f>
        <v>04.899.316/0013-51</v>
      </c>
      <c r="E442" s="1" t="s">
        <v>76</v>
      </c>
      <c r="F442" s="1" t="s">
        <v>51</v>
      </c>
      <c r="G442" s="1" t="s">
        <v>84</v>
      </c>
      <c r="H442" s="1">
        <v>7371</v>
      </c>
      <c r="I442" s="1" t="s">
        <v>116</v>
      </c>
      <c r="M442" s="1">
        <v>605842</v>
      </c>
      <c r="N442" s="1">
        <v>10022063</v>
      </c>
      <c r="O442" s="1" t="s">
        <v>4163</v>
      </c>
      <c r="P442" s="47">
        <v>78000</v>
      </c>
      <c r="R442" s="47">
        <f>IF(Tabela1[[#This Row],[VALOR A PAGAR]]&gt;1,Tabela1[[#This Row],[VALOR A PAGAR]],Tabela1[[#This Row],[VALOR RC]])</f>
        <v>78000</v>
      </c>
      <c r="S4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2" s="1">
        <v>4500892983</v>
      </c>
      <c r="U442" s="54" t="str">
        <f>F442 &amp; " " &amp; " " &amp; B442 &amp; " - " &amp; I442 &amp; " - " &amp; "N°" &amp; H442 &amp; " - " &amp; Tabela1[[#This Row],[Coluna1]]</f>
        <v xml:space="preserve">VIRADA DE BANDEIRA  7013 - TCF - N°7371 - </v>
      </c>
      <c r="V442" s="85">
        <v>1987631</v>
      </c>
      <c r="W442" s="89" t="s">
        <v>5842</v>
      </c>
      <c r="X442" s="1" t="str">
        <f t="shared" si="20"/>
        <v>ABERTO</v>
      </c>
      <c r="Y442" s="48"/>
      <c r="Z442" s="51">
        <v>0</v>
      </c>
      <c r="AA442" s="1">
        <f>IF(Tabela1[[#This Row],[CHAMADO]]="ABERTO",Tabela1[[#This Row],[procx status]],"")</f>
        <v>0</v>
      </c>
      <c r="AC442" s="49">
        <v>45853</v>
      </c>
      <c r="AD442" s="90">
        <v>5105956015</v>
      </c>
      <c r="AE442" s="1" t="str">
        <f>IF(Tabela1[[#This Row],[Status Result1]]="Aguardando autorização pgto", "sim","")</f>
        <v/>
      </c>
      <c r="AF4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42" s="12">
        <v>45810</v>
      </c>
      <c r="AI442" s="1" t="s">
        <v>4381</v>
      </c>
      <c r="AJ442" s="53" t="s">
        <v>4381</v>
      </c>
      <c r="AK442" s="12" t="str">
        <f>IF(Tabela1[[#This Row],[procx ticket]]="",Tabela1[[#This Row],[Data criação ticket]],Tabela1[[#This Row],[procx ticket]])</f>
        <v>2025-06-17</v>
      </c>
      <c r="AM4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2" s="62"/>
      <c r="AP442" s="62"/>
      <c r="AQ4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701360584278000HENRIQUEVIRADA DE BANDEIRACOMUNICAÇÃO VISUALTCF</v>
      </c>
      <c r="AR442" s="62" t="e">
        <v>#N/A</v>
      </c>
    </row>
    <row r="443" spans="1:44" ht="14.5" hidden="1">
      <c r="A443" s="1">
        <f t="shared" si="24"/>
        <v>2000</v>
      </c>
      <c r="B443" s="1">
        <v>7030</v>
      </c>
      <c r="C443" s="1" t="str">
        <f>_xlfn.XLOOKUP(Tabela1[[#This Row],[FILIAL]],'CNPJ BASE jan25'!A:A,'CNPJ BASE jan25'!B:B)</f>
        <v>BEL33-PreVar-PA-EF</v>
      </c>
      <c r="D443" s="1" t="str">
        <f>_xlfn.XLOOKUP(Tabela1[[#This Row],[FILIAL]],'CNPJ BASE jan25'!A:A,'CNPJ BASE jan25'!C:C)</f>
        <v>04.899.316/0030-52</v>
      </c>
      <c r="E443" s="1" t="s">
        <v>76</v>
      </c>
      <c r="F443" s="1" t="s">
        <v>51</v>
      </c>
      <c r="G443" s="1" t="s">
        <v>84</v>
      </c>
      <c r="H443" s="1">
        <v>7372</v>
      </c>
      <c r="I443" s="1" t="s">
        <v>116</v>
      </c>
      <c r="M443" s="1">
        <v>605843</v>
      </c>
      <c r="N443" s="1">
        <v>10022064</v>
      </c>
      <c r="O443" s="1" t="s">
        <v>4163</v>
      </c>
      <c r="P443" s="47">
        <v>90000</v>
      </c>
      <c r="R443" s="47">
        <f>IF(Tabela1[[#This Row],[VALOR A PAGAR]]&gt;1,Tabela1[[#This Row],[VALOR A PAGAR]],Tabela1[[#This Row],[VALOR RC]])</f>
        <v>90000</v>
      </c>
      <c r="S4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3" s="1">
        <v>4500892983</v>
      </c>
      <c r="U443" s="54" t="str">
        <f>F443 &amp; " " &amp; " " &amp; B443 &amp; " - " &amp; I443 &amp; " - " &amp; "N°" &amp; H443 &amp; " - " &amp; Tabela1[[#This Row],[Coluna1]]</f>
        <v xml:space="preserve">VIRADA DE BANDEIRA  7030 - TCF - N°7372 - </v>
      </c>
      <c r="V443" s="85">
        <v>1987683</v>
      </c>
      <c r="W443" s="89" t="s">
        <v>5843</v>
      </c>
      <c r="X443" s="1" t="str">
        <f t="shared" si="20"/>
        <v>ABERTO</v>
      </c>
      <c r="Y443" s="48"/>
      <c r="Z443" s="51">
        <v>0</v>
      </c>
      <c r="AA443" s="1">
        <f>IF(Tabela1[[#This Row],[CHAMADO]]="ABERTO",Tabela1[[#This Row],[procx status]],"")</f>
        <v>0</v>
      </c>
      <c r="AC443" s="49">
        <v>45853</v>
      </c>
      <c r="AD443" s="55">
        <v>5105956004</v>
      </c>
      <c r="AE443" s="1" t="str">
        <f>IF(Tabela1[[#This Row],[Status Result1]]="Aguardando autorização pgto", "sim","")</f>
        <v/>
      </c>
      <c r="AF4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43" s="12">
        <v>45810</v>
      </c>
      <c r="AI443" s="1" t="s">
        <v>4381</v>
      </c>
      <c r="AJ443" s="53" t="s">
        <v>4381</v>
      </c>
      <c r="AK443" s="12" t="str">
        <f>IF(Tabela1[[#This Row],[procx ticket]]="",Tabela1[[#This Row],[Data criação ticket]],Tabela1[[#This Row],[procx ticket]])</f>
        <v>2025-06-17</v>
      </c>
      <c r="AM4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3" s="62"/>
      <c r="AP443" s="62"/>
      <c r="AQ4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703060584390000HENRIQUEVIRADA DE BANDEIRACOMUNICAÇÃO VISUALTCF</v>
      </c>
      <c r="AR443" s="62" t="e">
        <v>#N/A</v>
      </c>
    </row>
    <row r="444" spans="1:44" ht="17" hidden="1">
      <c r="A444" s="1">
        <f t="shared" si="24"/>
        <v>2000</v>
      </c>
      <c r="B444" s="1">
        <v>7084</v>
      </c>
      <c r="C444" s="1" t="str">
        <f>_xlfn.XLOOKUP(Tabela1[[#This Row],[FILIAL]],'CNPJ BASE jan25'!A:A,'CNPJ BASE jan25'!B:B)</f>
        <v>BEL42-CelMal-PA-EF</v>
      </c>
      <c r="D444" s="1" t="str">
        <f>_xlfn.XLOOKUP(Tabela1[[#This Row],[FILIAL]],'CNPJ BASE jan25'!A:A,'CNPJ BASE jan25'!C:C)</f>
        <v>04.899.316/0084-45</v>
      </c>
      <c r="E444" s="1" t="s">
        <v>76</v>
      </c>
      <c r="F444" s="1" t="s">
        <v>51</v>
      </c>
      <c r="G444" s="1" t="s">
        <v>84</v>
      </c>
      <c r="H444" s="1">
        <v>7373</v>
      </c>
      <c r="I444" s="1" t="s">
        <v>116</v>
      </c>
      <c r="M444" s="1">
        <v>605844</v>
      </c>
      <c r="N444" s="1">
        <v>10022065</v>
      </c>
      <c r="O444" s="1" t="s">
        <v>4163</v>
      </c>
      <c r="P444" s="47">
        <v>60000</v>
      </c>
      <c r="R444" s="47">
        <f>IF(Tabela1[[#This Row],[VALOR A PAGAR]]&gt;1,Tabela1[[#This Row],[VALOR A PAGAR]],Tabela1[[#This Row],[VALOR RC]])</f>
        <v>60000</v>
      </c>
      <c r="S4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4" s="1">
        <v>4500892983</v>
      </c>
      <c r="U444" s="54" t="str">
        <f>F444 &amp; " " &amp; " " &amp; B444 &amp; " - " &amp; I444 &amp; " - " &amp; "N°" &amp; H444 &amp; " - " &amp; Tabela1[[#This Row],[Coluna1]]</f>
        <v xml:space="preserve">VIRADA DE BANDEIRA  7084 - TCF - N°7373 - </v>
      </c>
      <c r="V444" s="85">
        <v>1987701</v>
      </c>
      <c r="W444" s="89" t="s">
        <v>5844</v>
      </c>
      <c r="X444" s="1" t="str">
        <f t="shared" si="20"/>
        <v>ABERTO</v>
      </c>
      <c r="Y444" s="48"/>
      <c r="Z444" s="51">
        <v>0</v>
      </c>
      <c r="AA444" s="1">
        <f>IF(Tabela1[[#This Row],[CHAMADO]]="ABERTO",Tabela1[[#This Row],[procx status]],"")</f>
        <v>0</v>
      </c>
      <c r="AC444" s="49">
        <v>45853</v>
      </c>
      <c r="AD444" s="90">
        <v>5105955928</v>
      </c>
      <c r="AE444" s="1" t="str">
        <f>IF(Tabela1[[#This Row],[Status Result1]]="Aguardando autorização pgto", "sim","")</f>
        <v/>
      </c>
      <c r="AF4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4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444" s="12">
        <v>45810</v>
      </c>
      <c r="AI444" s="1" t="s">
        <v>4381</v>
      </c>
      <c r="AJ444" s="53" t="s">
        <v>4381</v>
      </c>
      <c r="AK444" s="12" t="str">
        <f>IF(Tabela1[[#This Row],[procx ticket]]="",Tabela1[[#This Row],[Data criação ticket]],Tabela1[[#This Row],[procx ticket]])</f>
        <v>2025-06-17</v>
      </c>
      <c r="AM4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4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4" s="62"/>
      <c r="AP444" s="62"/>
      <c r="AQ4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708460584460000HENRIQUEVIRADA DE BANDEIRACOMUNICAÇÃO VISUALTCF</v>
      </c>
      <c r="AR444" s="62" t="e">
        <v>#N/A</v>
      </c>
    </row>
    <row r="445" spans="1:44" ht="14.5" hidden="1">
      <c r="A445" s="1">
        <f t="shared" si="24"/>
        <v>2000</v>
      </c>
      <c r="B445" s="1">
        <v>7190</v>
      </c>
      <c r="C445" s="1" t="str">
        <f>_xlfn.XLOOKUP(Tabela1[[#This Row],[FILIAL]],'CNPJ BASE jan25'!A:A,'CNPJ BASE jan25'!B:B)</f>
        <v>CAU05-EdMotCor-CE-EF</v>
      </c>
      <c r="D445" s="1" t="str">
        <f>_xlfn.XLOOKUP(Tabela1[[#This Row],[FILIAL]],'CNPJ BASE jan25'!A:A,'CNPJ BASE jan25'!C:C)</f>
        <v>04.899.316/0190-56</v>
      </c>
      <c r="E445" s="1" t="s">
        <v>55</v>
      </c>
      <c r="F445" s="1" t="s">
        <v>4408</v>
      </c>
      <c r="G445" s="1" t="s">
        <v>84</v>
      </c>
      <c r="H445" s="1">
        <v>9</v>
      </c>
      <c r="I445" s="1" t="s">
        <v>85</v>
      </c>
      <c r="K445" s="1" t="s">
        <v>27</v>
      </c>
      <c r="M445" s="1">
        <v>605847</v>
      </c>
      <c r="N445" s="1">
        <v>10023537</v>
      </c>
      <c r="O445" s="1" t="s">
        <v>4163</v>
      </c>
      <c r="P445" s="47">
        <v>67500.002838760294</v>
      </c>
      <c r="R445" s="47">
        <f>IF(Tabela1[[#This Row],[VALOR A PAGAR]]&gt;1,Tabela1[[#This Row],[VALOR A PAGAR]],Tabela1[[#This Row],[VALOR RC]])</f>
        <v>67500.002838760294</v>
      </c>
      <c r="S4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5" s="1">
        <v>4500983738</v>
      </c>
      <c r="U445" s="54" t="str">
        <f>F445 &amp; " " &amp; " " &amp; B445 &amp; " - " &amp; I445 &amp; " - " &amp; "N°" &amp; H445 &amp; " - " &amp; Tabela1[[#This Row],[Coluna1]]</f>
        <v xml:space="preserve">RESIZE  7190 - MANDACARU - N°9 - </v>
      </c>
      <c r="V445" s="85">
        <v>3268418</v>
      </c>
      <c r="W445" s="89" t="s">
        <v>4176</v>
      </c>
      <c r="X445" s="1" t="str">
        <f t="shared" si="20"/>
        <v>ABERTO</v>
      </c>
      <c r="Y445" s="48"/>
      <c r="Z445" s="51"/>
      <c r="AA445" s="1">
        <f>IF(Tabela1[[#This Row],[CHAMADO]]="ABERTO",Tabela1[[#This Row],[procx status]],"")</f>
        <v>0</v>
      </c>
      <c r="AC445" s="49">
        <v>46006</v>
      </c>
      <c r="AE445" s="1" t="s">
        <v>4177</v>
      </c>
      <c r="AF4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45" s="116"/>
      <c r="AJ445" s="117"/>
      <c r="AK445" s="116">
        <f>IF(Tabela1[[#This Row],[procx ticket]]="",Tabela1[[#This Row],[Data criação ticket]],Tabela1[[#This Row],[procx ticket]])</f>
        <v>0</v>
      </c>
      <c r="AL445" s="116"/>
      <c r="AM445" s="53">
        <v>45999</v>
      </c>
      <c r="AN4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5" s="62"/>
      <c r="AP445" s="62"/>
      <c r="AQ4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719060584767500,0028387603JORDANARESIZECOMUNICAÇÃO VISUALMANDACARU</v>
      </c>
      <c r="AR445" s="62" t="e">
        <v>#N/A</v>
      </c>
    </row>
    <row r="446" spans="1:44" ht="14.5" hidden="1">
      <c r="A446" s="1">
        <f t="shared" si="24"/>
        <v>2000</v>
      </c>
      <c r="B446" s="1">
        <v>7187</v>
      </c>
      <c r="C446" s="1" t="str">
        <f>_xlfn.XLOOKUP(Tabela1[[#This Row],[FILIAL]],'CNPJ BASE jan25'!A:A,'CNPJ BASE jan25'!B:B)</f>
        <v>FOR164-OliPaiv-CE-EF</v>
      </c>
      <c r="D446" s="1" t="str">
        <f>_xlfn.XLOOKUP(Tabela1[[#This Row],[FILIAL]],'CNPJ BASE jan25'!A:A,'CNPJ BASE jan25'!C:C)</f>
        <v>04.899.316/0187-50</v>
      </c>
      <c r="E446" s="1" t="s">
        <v>4025</v>
      </c>
      <c r="F446" s="1" t="s">
        <v>51</v>
      </c>
      <c r="G446" s="1" t="s">
        <v>84</v>
      </c>
      <c r="H446" s="1">
        <v>3</v>
      </c>
      <c r="I446" s="1" t="s">
        <v>85</v>
      </c>
      <c r="K446" s="1" t="s">
        <v>27</v>
      </c>
      <c r="M446" s="1">
        <v>605992</v>
      </c>
      <c r="N446" s="1">
        <v>10023680</v>
      </c>
      <c r="O446" s="1" t="s">
        <v>4163</v>
      </c>
      <c r="P446" s="47">
        <v>43999.99636371775</v>
      </c>
      <c r="R446" s="47">
        <f>IF(Tabela1[[#This Row],[VALOR A PAGAR]]&gt;1,Tabela1[[#This Row],[VALOR A PAGAR]],Tabela1[[#This Row],[VALOR RC]])</f>
        <v>43999.99636371775</v>
      </c>
      <c r="S4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6" s="1">
        <v>4500986607</v>
      </c>
      <c r="U446" s="54" t="str">
        <f>F446 &amp; " " &amp; " " &amp; B446 &amp; " - " &amp; I446 &amp; " - " &amp; "N°" &amp; H446 &amp; " - " &amp; Tabela1[[#This Row],[Coluna1]]</f>
        <v xml:space="preserve">VIRADA DE BANDEIRA  7187 - MANDACARU - N°3 - </v>
      </c>
      <c r="V446" s="85">
        <v>3268420</v>
      </c>
      <c r="W446" s="89" t="s">
        <v>4176</v>
      </c>
      <c r="X446" s="1" t="str">
        <f t="shared" si="20"/>
        <v>ABERTO</v>
      </c>
      <c r="Y446" s="48"/>
      <c r="Z446" s="51"/>
      <c r="AA446" s="1">
        <f>IF(Tabela1[[#This Row],[CHAMADO]]="ABERTO",Tabela1[[#This Row],[procx status]],"")</f>
        <v>0</v>
      </c>
      <c r="AC446" s="49">
        <v>46006</v>
      </c>
      <c r="AD446" s="55">
        <v>5106077190</v>
      </c>
      <c r="AE446" s="1" t="s">
        <v>4177</v>
      </c>
      <c r="AF4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46" s="116"/>
      <c r="AJ446" s="117"/>
      <c r="AK446" s="116">
        <f>IF(Tabela1[[#This Row],[procx ticket]]="",Tabela1[[#This Row],[Data criação ticket]],Tabela1[[#This Row],[procx ticket]])</f>
        <v>0</v>
      </c>
      <c r="AL446" s="116"/>
      <c r="AM446" s="53">
        <v>45999</v>
      </c>
      <c r="AN4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6" s="62"/>
      <c r="AP446" s="62"/>
      <c r="AQ4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718760599243999,9963637177ADRIANOVIRADA DE BANDEIRACOMUNICAÇÃO VISUALMANDACARU</v>
      </c>
      <c r="AR446" s="62" t="e">
        <v>#N/A</v>
      </c>
    </row>
    <row r="447" spans="1:44" ht="17.149999999999999" hidden="1" customHeight="1">
      <c r="A447" s="1">
        <f t="shared" si="24"/>
        <v>2000</v>
      </c>
      <c r="B447" s="1">
        <v>7156</v>
      </c>
      <c r="C447" s="1" t="str">
        <f>_xlfn.XLOOKUP(Tabela1[[#This Row],[FILIAL]],'CNPJ BASE jan25'!A:A,'CNPJ BASE jan25'!B:B)</f>
        <v>FOR184-JovFeit-CE-EF</v>
      </c>
      <c r="D447" s="1" t="str">
        <f>_xlfn.XLOOKUP(Tabela1[[#This Row],[FILIAL]],'CNPJ BASE jan25'!A:A,'CNPJ BASE jan25'!C:C)</f>
        <v>04.899.316/0156-54</v>
      </c>
      <c r="E447" s="1" t="s">
        <v>4025</v>
      </c>
      <c r="F447" s="1" t="s">
        <v>51</v>
      </c>
      <c r="G447" s="1" t="s">
        <v>84</v>
      </c>
      <c r="H447" s="1">
        <v>11</v>
      </c>
      <c r="I447" s="1" t="s">
        <v>85</v>
      </c>
      <c r="J447" s="1">
        <v>5</v>
      </c>
      <c r="K447" s="1" t="s">
        <v>27</v>
      </c>
      <c r="M447" s="1">
        <v>605993</v>
      </c>
      <c r="N447" s="1">
        <v>10023989</v>
      </c>
      <c r="P447" s="47">
        <v>143000</v>
      </c>
      <c r="R447" s="47">
        <f>IF(Tabela1[[#This Row],[VALOR A PAGAR]]&gt;1,Tabela1[[#This Row],[VALOR A PAGAR]],Tabela1[[#This Row],[VALOR RC]])</f>
        <v>143000</v>
      </c>
      <c r="S4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7" s="1">
        <v>4501007434</v>
      </c>
      <c r="U447" s="54" t="str">
        <f>F447 &amp; " " &amp; " " &amp; B447 &amp; " - " &amp; I447 &amp; " - " &amp; "N°" &amp; H447 &amp; " - " &amp; Tabela1[[#This Row],[Coluna1]]</f>
        <v>VIRADA DE BANDEIRA  7156 - MANDACARU - N°11 - OK</v>
      </c>
      <c r="V447" s="85">
        <v>3268426</v>
      </c>
      <c r="W447" s="89" t="s">
        <v>4176</v>
      </c>
      <c r="X447" s="1" t="str">
        <f t="shared" si="20"/>
        <v>ABERTO</v>
      </c>
      <c r="Y447" s="48"/>
      <c r="Z447" s="51"/>
      <c r="AA447" s="1">
        <f>IF(Tabela1[[#This Row],[CHAMADO]]="ABERTO",Tabela1[[#This Row],[procx status]],"")</f>
        <v>0</v>
      </c>
      <c r="AC447" s="49">
        <v>46006</v>
      </c>
      <c r="AD447" s="55">
        <v>5106077188</v>
      </c>
      <c r="AE447" s="1" t="s">
        <v>4177</v>
      </c>
      <c r="AF4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47" s="116"/>
      <c r="AJ447" s="117"/>
      <c r="AK447" s="116">
        <f>IF(Tabela1[[#This Row],[procx ticket]]="",Tabela1[[#This Row],[Data criação ticket]],Tabela1[[#This Row],[procx ticket]])</f>
        <v>0</v>
      </c>
      <c r="AL447" s="116"/>
      <c r="AM447" s="53">
        <v>45999</v>
      </c>
      <c r="AN4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7" s="62"/>
      <c r="AP447" s="47" t="s">
        <v>4390</v>
      </c>
      <c r="AQ4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7156605993143000ADRIANOVIRADA DE BANDEIRACOMUNICAÇÃO VISUALMANDACARU</v>
      </c>
      <c r="AR447" s="62" t="e">
        <v>#N/A</v>
      </c>
    </row>
    <row r="448" spans="1:44" ht="14.5" hidden="1">
      <c r="A448" s="1">
        <f t="shared" si="24"/>
        <v>2000</v>
      </c>
      <c r="B448" s="1">
        <v>7085</v>
      </c>
      <c r="C448" s="1" t="str">
        <f>_xlfn.XLOOKUP(Tabela1[[#This Row],[FILIAL]],'CNPJ BASE jan25'!A:A,'CNPJ BASE jan25'!B:B)</f>
        <v>FOR153-AlbMagn-CE-EF</v>
      </c>
      <c r="D448" s="1" t="str">
        <f>_xlfn.XLOOKUP(Tabela1[[#This Row],[FILIAL]],'CNPJ BASE jan25'!A:A,'CNPJ BASE jan25'!C:C)</f>
        <v>04.899.316/0085-26</v>
      </c>
      <c r="E448" s="1" t="s">
        <v>4025</v>
      </c>
      <c r="F448" s="1" t="s">
        <v>51</v>
      </c>
      <c r="G448" s="1" t="s">
        <v>84</v>
      </c>
      <c r="H448" s="1">
        <v>12</v>
      </c>
      <c r="I448" s="1" t="s">
        <v>85</v>
      </c>
      <c r="J448" s="1">
        <v>1</v>
      </c>
      <c r="K448" s="1" t="s">
        <v>27</v>
      </c>
      <c r="M448" s="1">
        <v>605996</v>
      </c>
      <c r="N448" s="1">
        <v>10023992</v>
      </c>
      <c r="P448" s="47">
        <v>90000</v>
      </c>
      <c r="R448" s="47">
        <f>IF(Tabela1[[#This Row],[VALOR A PAGAR]]&gt;1,Tabela1[[#This Row],[VALOR A PAGAR]],Tabela1[[#This Row],[VALOR RC]])</f>
        <v>90000</v>
      </c>
      <c r="S4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8" s="1">
        <v>4501007447</v>
      </c>
      <c r="U448" s="54" t="str">
        <f>F448 &amp; " " &amp; " " &amp; B448 &amp; " - " &amp; I448 &amp; " - " &amp; "N°" &amp; H448 &amp; " - " &amp; Tabela1[[#This Row],[Coluna1]]</f>
        <v>VIRADA DE BANDEIRA  7085 - MANDACARU - N°12 - OK</v>
      </c>
      <c r="V448" s="85">
        <v>3268434</v>
      </c>
      <c r="W448" s="89" t="s">
        <v>4176</v>
      </c>
      <c r="X448" s="1" t="str">
        <f t="shared" si="20"/>
        <v>ABERTO</v>
      </c>
      <c r="Y448" s="48"/>
      <c r="Z448" s="51"/>
      <c r="AA448" s="1">
        <f>IF(Tabela1[[#This Row],[CHAMADO]]="ABERTO",Tabela1[[#This Row],[procx status]],"")</f>
        <v>0</v>
      </c>
      <c r="AC448" s="49">
        <v>46006</v>
      </c>
      <c r="AD448" s="55">
        <v>5106077186</v>
      </c>
      <c r="AE448" s="1" t="s">
        <v>4177</v>
      </c>
      <c r="AF4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48" s="116"/>
      <c r="AJ448" s="117"/>
      <c r="AK448" s="116">
        <f>IF(Tabela1[[#This Row],[procx ticket]]="",Tabela1[[#This Row],[Data criação ticket]],Tabela1[[#This Row],[procx ticket]])</f>
        <v>0</v>
      </c>
      <c r="AL448" s="116"/>
      <c r="AM448" s="53">
        <v>45999</v>
      </c>
      <c r="AN4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8" s="62"/>
      <c r="AP448" s="47" t="s">
        <v>4390</v>
      </c>
      <c r="AQ4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708560599690000ADRIANOVIRADA DE BANDEIRACOMUNICAÇÃO VISUALMANDACARU</v>
      </c>
      <c r="AR448" s="62" t="e">
        <v>#N/A</v>
      </c>
    </row>
    <row r="449" spans="1:44" ht="17.149999999999999" hidden="1" customHeight="1">
      <c r="A449" s="1">
        <f t="shared" si="24"/>
        <v>2000</v>
      </c>
      <c r="B449" s="1">
        <v>7194</v>
      </c>
      <c r="C449" s="1" t="str">
        <f>_xlfn.XLOOKUP(Tabela1[[#This Row],[FILIAL]],'CNPJ BASE jan25'!A:A,'CNPJ BASE jan25'!B:B)</f>
        <v>QUI02-TabEneas-CE-EF</v>
      </c>
      <c r="D449" s="1" t="str">
        <f>_xlfn.XLOOKUP(Tabela1[[#This Row],[FILIAL]],'CNPJ BASE jan25'!A:A,'CNPJ BASE jan25'!C:C)</f>
        <v>04.899.316/0194-80</v>
      </c>
      <c r="E449" s="1" t="s">
        <v>4025</v>
      </c>
      <c r="F449" s="1" t="s">
        <v>51</v>
      </c>
      <c r="G449" s="1" t="s">
        <v>84</v>
      </c>
      <c r="H449" s="1">
        <v>13</v>
      </c>
      <c r="I449" s="1" t="s">
        <v>85</v>
      </c>
      <c r="J449" s="1">
        <v>4</v>
      </c>
      <c r="K449" s="1" t="s">
        <v>27</v>
      </c>
      <c r="M449" s="1">
        <v>606025</v>
      </c>
      <c r="N449" s="1">
        <v>10023993</v>
      </c>
      <c r="P449" s="47">
        <v>105000</v>
      </c>
      <c r="R449" s="47">
        <f>IF(Tabela1[[#This Row],[VALOR A PAGAR]]&gt;1,Tabela1[[#This Row],[VALOR A PAGAR]],Tabela1[[#This Row],[VALOR RC]])</f>
        <v>105000</v>
      </c>
      <c r="S4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49" s="1">
        <v>4501007451</v>
      </c>
      <c r="U449" s="54" t="str">
        <f>F449 &amp; " " &amp; " " &amp; B449 &amp; " - " &amp; I449 &amp; " - " &amp; "N°" &amp; H449 &amp; " - " &amp; Tabela1[[#This Row],[Coluna1]]</f>
        <v>VIRADA DE BANDEIRA  7194 - MANDACARU - N°13 - OK</v>
      </c>
      <c r="V449" s="85">
        <v>3268439</v>
      </c>
      <c r="W449" s="89" t="s">
        <v>4176</v>
      </c>
      <c r="X449" s="1" t="str">
        <f t="shared" si="20"/>
        <v>ABERTO</v>
      </c>
      <c r="Y449" s="48"/>
      <c r="Z449" s="51"/>
      <c r="AA449" s="1">
        <f>IF(Tabela1[[#This Row],[CHAMADO]]="ABERTO",Tabela1[[#This Row],[procx status]],"")</f>
        <v>0</v>
      </c>
      <c r="AC449" s="49">
        <v>46006</v>
      </c>
      <c r="AD449" s="55">
        <v>5106077185</v>
      </c>
      <c r="AE449" s="1" t="s">
        <v>4177</v>
      </c>
      <c r="AF4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49" s="116"/>
      <c r="AJ449" s="117"/>
      <c r="AK449" s="116">
        <f>IF(Tabela1[[#This Row],[procx ticket]]="",Tabela1[[#This Row],[Data criação ticket]],Tabela1[[#This Row],[procx ticket]])</f>
        <v>0</v>
      </c>
      <c r="AL449" s="116"/>
      <c r="AM449" s="53">
        <v>45999</v>
      </c>
      <c r="AN4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49" s="62"/>
      <c r="AP449" s="47" t="s">
        <v>4390</v>
      </c>
      <c r="AQ4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7194606025105000ADRIANOVIRADA DE BANDEIRACOMUNICAÇÃO VISUALMANDACARU</v>
      </c>
      <c r="AR449" s="62" t="e">
        <v>#N/A</v>
      </c>
    </row>
    <row r="450" spans="1:44" ht="17.149999999999999" hidden="1" customHeight="1">
      <c r="A450" s="1">
        <f t="shared" si="24"/>
        <v>2000</v>
      </c>
      <c r="B450" s="1">
        <v>7161</v>
      </c>
      <c r="C450" s="1" t="str">
        <f>_xlfn.XLOOKUP(Tabela1[[#This Row],[FILIAL]],'CNPJ BASE jan25'!A:A,'CNPJ BASE jan25'!B:B)</f>
        <v>FOR161-AntSale-CE-EF</v>
      </c>
      <c r="D450" s="1" t="str">
        <f>_xlfn.XLOOKUP(Tabela1[[#This Row],[FILIAL]],'CNPJ BASE jan25'!A:A,'CNPJ BASE jan25'!C:C)</f>
        <v>04.899.316/0161-11</v>
      </c>
      <c r="E450" s="1" t="s">
        <v>4025</v>
      </c>
      <c r="F450" s="1" t="s">
        <v>51</v>
      </c>
      <c r="G450" s="1" t="s">
        <v>84</v>
      </c>
      <c r="H450" s="1">
        <v>14</v>
      </c>
      <c r="I450" s="1" t="s">
        <v>85</v>
      </c>
      <c r="J450" s="1">
        <v>2</v>
      </c>
      <c r="K450" s="1" t="s">
        <v>27</v>
      </c>
      <c r="M450" s="1">
        <v>605999</v>
      </c>
      <c r="N450" s="1">
        <v>10023942</v>
      </c>
      <c r="P450" s="47">
        <v>85000</v>
      </c>
      <c r="R450" s="47">
        <f>IF(Tabela1[[#This Row],[VALOR A PAGAR]]&gt;1,Tabela1[[#This Row],[VALOR A PAGAR]],Tabela1[[#This Row],[VALOR RC]])</f>
        <v>85000</v>
      </c>
      <c r="S4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0" s="1">
        <v>4501003926</v>
      </c>
      <c r="U450" s="54" t="str">
        <f>F450 &amp; " " &amp; " " &amp; B450 &amp; " - " &amp; I450 &amp; " - " &amp; "N°" &amp; H450 &amp; " - " &amp; Tabela1[[#This Row],[Coluna1]]</f>
        <v xml:space="preserve">VIRADA DE BANDEIRA  7161 - MANDACARU - N°14 - </v>
      </c>
      <c r="V450" s="85">
        <v>3268446</v>
      </c>
      <c r="W450" s="89" t="s">
        <v>4176</v>
      </c>
      <c r="X450" s="1" t="str">
        <f t="shared" ref="X450:X513" si="25">IF(V450&lt;&gt;"","ABERTO","PENDENTE")</f>
        <v>ABERTO</v>
      </c>
      <c r="Y450" s="48"/>
      <c r="Z450" s="51"/>
      <c r="AA450" s="1">
        <f>IF(Tabela1[[#This Row],[CHAMADO]]="ABERTO",Tabela1[[#This Row],[procx status]],"")</f>
        <v>0</v>
      </c>
      <c r="AC450" s="49">
        <v>46006</v>
      </c>
      <c r="AD450" s="55">
        <v>5106077180</v>
      </c>
      <c r="AE450" s="1" t="s">
        <v>4177</v>
      </c>
      <c r="AF4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50" s="116"/>
      <c r="AJ450" s="117"/>
      <c r="AK450" s="116">
        <f>IF(Tabela1[[#This Row],[procx ticket]]="",Tabela1[[#This Row],[Data criação ticket]],Tabela1[[#This Row],[procx ticket]])</f>
        <v>0</v>
      </c>
      <c r="AL450" s="116"/>
      <c r="AM450" s="53">
        <v>45999</v>
      </c>
      <c r="AN4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0" s="62"/>
      <c r="AP450" s="62"/>
      <c r="AQ4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716160599985000ADRIANOVIRADA DE BANDEIRACOMUNICAÇÃO VISUALMANDACARU</v>
      </c>
      <c r="AR450" s="62" t="e">
        <v>#N/A</v>
      </c>
    </row>
    <row r="451" spans="1:44" ht="17.149999999999999" hidden="1" customHeight="1">
      <c r="A451" s="1">
        <f t="shared" si="24"/>
        <v>2000</v>
      </c>
      <c r="B451" s="1">
        <v>7170</v>
      </c>
      <c r="C451" s="1" t="str">
        <f>_xlfn.XLOOKUP(Tabela1[[#This Row],[FILIAL]],'CNPJ BASE jan25'!A:A,'CNPJ BASE jan25'!B:B)</f>
        <v>FOR162-PonViei-CE-EF</v>
      </c>
      <c r="D451" s="1" t="str">
        <f>_xlfn.XLOOKUP(Tabela1[[#This Row],[FILIAL]],'CNPJ BASE jan25'!A:A,'CNPJ BASE jan25'!C:C)</f>
        <v>04.899.316/0170-02</v>
      </c>
      <c r="E451" s="1" t="s">
        <v>4025</v>
      </c>
      <c r="F451" s="1" t="s">
        <v>51</v>
      </c>
      <c r="G451" s="1" t="s">
        <v>84</v>
      </c>
      <c r="H451" s="1">
        <v>15</v>
      </c>
      <c r="I451" s="1" t="s">
        <v>85</v>
      </c>
      <c r="J451" s="1">
        <v>3</v>
      </c>
      <c r="K451" s="1" t="s">
        <v>27</v>
      </c>
      <c r="M451" s="1">
        <v>606020</v>
      </c>
      <c r="N451" s="1">
        <v>10023943</v>
      </c>
      <c r="P451" s="47">
        <v>95000</v>
      </c>
      <c r="R451" s="47">
        <f>IF(Tabela1[[#This Row],[VALOR A PAGAR]]&gt;1,Tabela1[[#This Row],[VALOR A PAGAR]],Tabela1[[#This Row],[VALOR RC]])</f>
        <v>95000</v>
      </c>
      <c r="S4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1" s="1">
        <v>4501003930</v>
      </c>
      <c r="U451" s="54" t="str">
        <f>F451 &amp; " " &amp; " " &amp; B451 &amp; " - " &amp; I451 &amp; " - " &amp; "N°" &amp; H451 &amp; " - " &amp; Tabela1[[#This Row],[Coluna1]]</f>
        <v xml:space="preserve">VIRADA DE BANDEIRA  7170 - MANDACARU - N°15 - </v>
      </c>
      <c r="V451" s="85">
        <v>3268450</v>
      </c>
      <c r="W451" s="89" t="s">
        <v>4176</v>
      </c>
      <c r="X451" s="1" t="str">
        <f t="shared" si="25"/>
        <v>ABERTO</v>
      </c>
      <c r="Y451" s="48"/>
      <c r="Z451" s="51"/>
      <c r="AA451" s="1">
        <f>IF(Tabela1[[#This Row],[CHAMADO]]="ABERTO",Tabela1[[#This Row],[procx status]],"")</f>
        <v>0</v>
      </c>
      <c r="AC451" s="49">
        <v>46006</v>
      </c>
      <c r="AD451" s="55">
        <v>5106077155</v>
      </c>
      <c r="AE451" s="1" t="s">
        <v>4177</v>
      </c>
      <c r="AF4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4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451" s="116"/>
      <c r="AJ451" s="117"/>
      <c r="AK451" s="116">
        <f>IF(Tabela1[[#This Row],[procx ticket]]="",Tabela1[[#This Row],[Data criação ticket]],Tabela1[[#This Row],[procx ticket]])</f>
        <v>0</v>
      </c>
      <c r="AL451" s="116"/>
      <c r="AM451" s="53">
        <v>45999</v>
      </c>
      <c r="AN4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1" s="62"/>
      <c r="AP451" s="62"/>
      <c r="AQ4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717060602095000ADRIANOVIRADA DE BANDEIRACOMUNICAÇÃO VISUALMANDACARU</v>
      </c>
      <c r="AR451" s="62" t="e">
        <v>#N/A</v>
      </c>
    </row>
    <row r="452" spans="1:44" ht="14.5" hidden="1" customHeight="1">
      <c r="A452" s="1">
        <f t="shared" si="24"/>
        <v>1000</v>
      </c>
      <c r="B452" s="1">
        <v>1138</v>
      </c>
      <c r="C452" s="51" t="s">
        <v>2440</v>
      </c>
      <c r="D452" s="51" t="s">
        <v>2441</v>
      </c>
      <c r="E452" s="1" t="s">
        <v>30</v>
      </c>
      <c r="F452" s="1" t="s">
        <v>4489</v>
      </c>
      <c r="G452" s="1" t="s">
        <v>84</v>
      </c>
      <c r="H452" s="1">
        <v>80</v>
      </c>
      <c r="I452" s="1" t="s">
        <v>116</v>
      </c>
      <c r="M452" s="1">
        <v>605317</v>
      </c>
      <c r="N452" s="1">
        <v>10021070</v>
      </c>
      <c r="P452" s="47">
        <v>33724.050000000003</v>
      </c>
      <c r="Q452" s="47">
        <v>22482.7</v>
      </c>
      <c r="R452" s="47">
        <f>IF(Tabela1[[#This Row],[VALOR A PAGAR]]&gt;1,Tabela1[[#This Row],[VALOR A PAGAR]],Tabela1[[#This Row],[VALOR RC]])</f>
        <v>22482.7</v>
      </c>
      <c r="S4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2" s="1">
        <v>4500847670</v>
      </c>
      <c r="U452" s="54" t="str">
        <f>F452 &amp; " " &amp; " " &amp; B452 &amp; " - " &amp; I452 &amp; " - " &amp; "N°" &amp; H452 &amp; " - " &amp; Tabela1[[#This Row],[Coluna1]]</f>
        <v xml:space="preserve">LAUDO DE RISCO   1138 - TCF - N°80 - </v>
      </c>
      <c r="V452" s="85">
        <v>1530087</v>
      </c>
      <c r="W452" s="89" t="s">
        <v>5835</v>
      </c>
      <c r="X452" s="1" t="str">
        <f t="shared" si="25"/>
        <v>ABERTO</v>
      </c>
      <c r="Y452" s="48" t="s">
        <v>75</v>
      </c>
      <c r="Z452" s="51" t="s">
        <v>75</v>
      </c>
      <c r="AA452" s="1" t="str">
        <f>IF(Tabela1[[#This Row],[CHAMADO]]="ABERTO",Tabela1[[#This Row],[procx status]],"")</f>
        <v/>
      </c>
      <c r="AC452" s="49">
        <v>45763</v>
      </c>
      <c r="AD452" s="55">
        <v>5105906271</v>
      </c>
      <c r="AE452" s="1" t="str">
        <f>IF(Tabela1[[#This Row],[Status Result1]]="Aguardando autorização pgto", "sim","")</f>
        <v/>
      </c>
      <c r="AF4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16/04/2025</v>
      </c>
      <c r="AG4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16/04/2025</v>
      </c>
      <c r="AH452" s="12">
        <v>45748</v>
      </c>
      <c r="AI452" s="1" t="s">
        <v>4716</v>
      </c>
      <c r="AJ452" s="53" t="s">
        <v>4716</v>
      </c>
      <c r="AK452" s="12" t="str">
        <f>IF(Tabela1[[#This Row],[procx ticket]]="",Tabela1[[#This Row],[Data criação ticket]],Tabela1[[#This Row],[procx ticket]])</f>
        <v>2025-04-09</v>
      </c>
      <c r="AL452" s="60">
        <v>45748</v>
      </c>
      <c r="AM4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09/04/2025</v>
      </c>
      <c r="AN45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2" s="62"/>
      <c r="AP452" s="62"/>
      <c r="AQ4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113860531733724,05ANDRELAUDO DE RISCO COMUNICAÇÃO VISUALTCF</v>
      </c>
      <c r="AR452" s="62" t="e">
        <v>#N/A</v>
      </c>
    </row>
    <row r="453" spans="1:44" ht="17.149999999999999" hidden="1" customHeight="1">
      <c r="A453" s="1">
        <f t="shared" si="24"/>
        <v>1000</v>
      </c>
      <c r="B453" s="1">
        <v>1486</v>
      </c>
      <c r="C453" s="1" t="s">
        <v>4211</v>
      </c>
      <c r="D453" s="1" t="s">
        <v>4212</v>
      </c>
      <c r="E453" s="1" t="s">
        <v>30</v>
      </c>
      <c r="F453" s="1" t="s">
        <v>23</v>
      </c>
      <c r="G453" s="1" t="s">
        <v>84</v>
      </c>
      <c r="H453" s="1">
        <v>3080</v>
      </c>
      <c r="I453" s="1" t="s">
        <v>5750</v>
      </c>
      <c r="L453" s="51">
        <v>73232</v>
      </c>
      <c r="M453" s="1">
        <v>604407</v>
      </c>
      <c r="N453" s="1">
        <v>10021763</v>
      </c>
      <c r="O453" s="1" t="s">
        <v>4163</v>
      </c>
      <c r="P453" s="47">
        <v>85298.51</v>
      </c>
      <c r="R453" s="47">
        <f>IF(Tabela1[[#This Row],[VALOR A PAGAR]]&gt;1,Tabela1[[#This Row],[VALOR A PAGAR]],Tabela1[[#This Row],[VALOR RC]])</f>
        <v>85298.51</v>
      </c>
      <c r="S4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3" s="1">
        <v>4500877157</v>
      </c>
      <c r="U453" s="54" t="str">
        <f>F453 &amp; " " &amp; " " &amp; B453 &amp; " - " &amp; I453 &amp; " - " &amp; "N°" &amp; H453 &amp; " - " &amp; Tabela1[[#This Row],[Coluna1]]</f>
        <v xml:space="preserve">LOJAS NOVAS  1486 - PRONEON - N°3080 - </v>
      </c>
      <c r="V453" s="85">
        <v>1914363</v>
      </c>
      <c r="W453" s="89" t="s">
        <v>5760</v>
      </c>
      <c r="X453" s="1" t="str">
        <f t="shared" si="25"/>
        <v>ABERTO</v>
      </c>
      <c r="Y453" s="48"/>
      <c r="Z453" s="51">
        <v>0</v>
      </c>
      <c r="AA453" s="1">
        <f>IF(Tabela1[[#This Row],[CHAMADO]]="ABERTO",Tabela1[[#This Row],[procx status]],"")</f>
        <v>0</v>
      </c>
      <c r="AC453" s="49">
        <v>45824</v>
      </c>
      <c r="AD453" s="90">
        <v>5105946189</v>
      </c>
      <c r="AE453" s="1" t="str">
        <f>IF(Tabela1[[#This Row],[Status Result1]]="Aguardando autorização pgto", "sim","")</f>
        <v/>
      </c>
      <c r="AF4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4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453" s="12">
        <v>45778</v>
      </c>
      <c r="AI453" s="1" t="s">
        <v>4531</v>
      </c>
      <c r="AJ453" s="53" t="s">
        <v>4531</v>
      </c>
      <c r="AK453" s="12" t="str">
        <f>IF(Tabela1[[#This Row],[procx ticket]]="",Tabela1[[#This Row],[Data criação ticket]],Tabela1[[#This Row],[procx ticket]])</f>
        <v>2025-06-06</v>
      </c>
      <c r="AM4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06/06/2025</v>
      </c>
      <c r="AN4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3" s="62"/>
      <c r="AP453" s="62"/>
      <c r="AQ4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148660440785298,51ANDRELOJAS NOVASCOMUNICAÇÃO VISUALPRONEON</v>
      </c>
      <c r="AR453" s="62" t="e">
        <v>#N/A</v>
      </c>
    </row>
    <row r="454" spans="1:44" ht="17.149999999999999" hidden="1" customHeight="1">
      <c r="A454" s="1">
        <f t="shared" si="24"/>
        <v>2000</v>
      </c>
      <c r="B454" s="1">
        <v>7055</v>
      </c>
      <c r="C454" s="1" t="s">
        <v>3099</v>
      </c>
      <c r="D454" s="1" t="s">
        <v>3100</v>
      </c>
      <c r="E454" s="1" t="s">
        <v>76</v>
      </c>
      <c r="F454" s="1" t="s">
        <v>51</v>
      </c>
      <c r="G454" s="1" t="s">
        <v>84</v>
      </c>
      <c r="H454" s="1">
        <v>5296</v>
      </c>
      <c r="I454" s="1" t="s">
        <v>116</v>
      </c>
      <c r="M454" s="1">
        <v>605809</v>
      </c>
      <c r="N454" s="1">
        <v>10021996</v>
      </c>
      <c r="Q454" s="47">
        <v>33500</v>
      </c>
      <c r="R454" s="47">
        <f>IF(Tabela1[[#This Row],[VALOR A PAGAR]]&gt;1,Tabela1[[#This Row],[VALOR A PAGAR]],Tabela1[[#This Row],[VALOR RC]])</f>
        <v>33500</v>
      </c>
      <c r="S4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4" s="1">
        <v>4500890760</v>
      </c>
      <c r="U454" s="54" t="str">
        <f>F454 &amp; " " &amp; " " &amp; B454 &amp; " - " &amp; I454 &amp; " - " &amp; "N°" &amp; H454 &amp; " - " &amp; Tabela1[[#This Row],[Coluna1]]</f>
        <v>VIRADA DE BANDEIRA  7055 - TCF - N°5296 - faltando saldo</v>
      </c>
      <c r="V454" s="85">
        <v>1886273</v>
      </c>
      <c r="W454" s="89" t="s">
        <v>5839</v>
      </c>
      <c r="X454" s="1" t="str">
        <f t="shared" si="25"/>
        <v>ABERTO</v>
      </c>
      <c r="Y454" s="48"/>
      <c r="Z454" s="51">
        <v>0</v>
      </c>
      <c r="AA454" s="1">
        <f>IF(Tabela1[[#This Row],[CHAMADO]]="ABERTO",Tabela1[[#This Row],[procx status]],"")</f>
        <v>0</v>
      </c>
      <c r="AC454" s="49">
        <v>45824</v>
      </c>
      <c r="AD454" s="90">
        <v>5105945959</v>
      </c>
      <c r="AE454" s="1" t="str">
        <f>IF(Tabela1[[#This Row],[Status Result1]]="Aguardando autorização pgto", "sim","")</f>
        <v/>
      </c>
      <c r="AF4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4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454" s="12">
        <v>45799</v>
      </c>
      <c r="AI454" s="1" t="s">
        <v>5763</v>
      </c>
      <c r="AJ454" s="53" t="s">
        <v>5763</v>
      </c>
      <c r="AK454" s="12" t="str">
        <f>IF(Tabela1[[#This Row],[procx ticket]]="",Tabela1[[#This Row],[Data criação ticket]],Tabela1[[#This Row],[procx ticket]])</f>
        <v>2025-06-02</v>
      </c>
      <c r="AM4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02/06/2025</v>
      </c>
      <c r="AN4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4" s="62"/>
      <c r="AP454" s="62" t="s">
        <v>5840</v>
      </c>
      <c r="AQ4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7055605809HENRIQUEVIRADA DE BANDEIRACOMUNICAÇÃO VISUALTCF</v>
      </c>
      <c r="AR454" s="62" t="e">
        <v>#N/A</v>
      </c>
    </row>
    <row r="455" spans="1:44" ht="17.149999999999999" hidden="1" customHeight="1">
      <c r="A455" s="1">
        <f t="shared" si="24"/>
        <v>2000</v>
      </c>
      <c r="B455" s="1">
        <v>7055</v>
      </c>
      <c r="C455" s="1" t="s">
        <v>3099</v>
      </c>
      <c r="D455" s="1" t="s">
        <v>3100</v>
      </c>
      <c r="E455" s="1" t="s">
        <v>76</v>
      </c>
      <c r="F455" s="1" t="s">
        <v>51</v>
      </c>
      <c r="G455" s="1" t="s">
        <v>84</v>
      </c>
      <c r="H455" s="1">
        <v>5263</v>
      </c>
      <c r="I455" s="1" t="s">
        <v>116</v>
      </c>
      <c r="M455" s="1">
        <v>605809</v>
      </c>
      <c r="N455" s="1">
        <v>10021996</v>
      </c>
      <c r="P455" s="47">
        <v>143500</v>
      </c>
      <c r="Q455" s="47">
        <v>110000</v>
      </c>
      <c r="R455" s="47">
        <f>IF(Tabela1[[#This Row],[VALOR A PAGAR]]&gt;1,Tabela1[[#This Row],[VALOR A PAGAR]],Tabela1[[#This Row],[VALOR RC]])</f>
        <v>110000</v>
      </c>
      <c r="S4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5" s="1">
        <v>4500890760</v>
      </c>
      <c r="U455" s="54" t="str">
        <f>F455 &amp; " " &amp; " " &amp; B455 &amp; " - " &amp; I455 &amp; " - " &amp; "N°" &amp; H455 &amp; " - " &amp; Tabela1[[#This Row],[Coluna1]]</f>
        <v>VIRADA DE BANDEIRA  7055 - TCF - N°5263 - faltando saldo</v>
      </c>
      <c r="V455" s="85">
        <v>1886264</v>
      </c>
      <c r="W455" s="89" t="s">
        <v>5841</v>
      </c>
      <c r="X455" s="1" t="str">
        <f t="shared" si="25"/>
        <v>ABERTO</v>
      </c>
      <c r="Y455" s="48"/>
      <c r="Z455" s="51">
        <v>0</v>
      </c>
      <c r="AA455" s="1">
        <f>IF(Tabela1[[#This Row],[CHAMADO]]="ABERTO",Tabela1[[#This Row],[procx status]],"")</f>
        <v>0</v>
      </c>
      <c r="AC455" s="49">
        <v>45824</v>
      </c>
      <c r="AD455" s="55">
        <v>5105945954</v>
      </c>
      <c r="AE455" s="1" t="str">
        <f>IF(Tabela1[[#This Row],[Status Result1]]="Aguardando autorização pgto", "sim","")</f>
        <v/>
      </c>
      <c r="AF4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4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455" s="12">
        <v>45799</v>
      </c>
      <c r="AI455" s="1" t="s">
        <v>5763</v>
      </c>
      <c r="AJ455" s="53" t="s">
        <v>5763</v>
      </c>
      <c r="AK455" s="12" t="str">
        <f>IF(Tabela1[[#This Row],[procx ticket]]="",Tabela1[[#This Row],[Data criação ticket]],Tabela1[[#This Row],[procx ticket]])</f>
        <v>2025-06-02</v>
      </c>
      <c r="AM4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02/06/2025</v>
      </c>
      <c r="AN4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5" s="62"/>
      <c r="AP455" s="62" t="s">
        <v>5840</v>
      </c>
      <c r="AQ4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7055605809143500HENRIQUEVIRADA DE BANDEIRACOMUNICAÇÃO VISUALTCF</v>
      </c>
      <c r="AR455" s="62" t="e">
        <v>#N/A</v>
      </c>
    </row>
    <row r="456" spans="1:44" ht="17" hidden="1">
      <c r="A456" s="1">
        <f t="shared" si="24"/>
        <v>1000</v>
      </c>
      <c r="B456" s="1">
        <v>52</v>
      </c>
      <c r="C456" s="1" t="s">
        <v>390</v>
      </c>
      <c r="D456" s="1" t="s">
        <v>391</v>
      </c>
      <c r="E456" s="1" t="s">
        <v>76</v>
      </c>
      <c r="F456" s="1" t="s">
        <v>4026</v>
      </c>
      <c r="G456" s="1" t="s">
        <v>84</v>
      </c>
      <c r="H456" s="1">
        <v>119</v>
      </c>
      <c r="I456" s="1" t="s">
        <v>85</v>
      </c>
      <c r="M456" s="1">
        <v>605784</v>
      </c>
      <c r="N456" s="1">
        <v>10022358</v>
      </c>
      <c r="O456" s="1" t="s">
        <v>4163</v>
      </c>
      <c r="P456" s="47">
        <v>120000</v>
      </c>
      <c r="Q456" s="47">
        <v>60000</v>
      </c>
      <c r="R456" s="47">
        <f>IF(Tabela1[[#This Row],[VALOR A PAGAR]]&gt;1,Tabela1[[#This Row],[VALOR A PAGAR]],Tabela1[[#This Row],[VALOR RC]])</f>
        <v>60000</v>
      </c>
      <c r="S4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6" s="1">
        <v>4500909700</v>
      </c>
      <c r="U456" s="54" t="str">
        <f>F456 &amp; " " &amp; " " &amp; B456 &amp; " - " &amp; I456 &amp; " - " &amp; "N°" &amp; H456 &amp; " - " &amp; Tabela1[[#This Row],[Coluna1]]</f>
        <v xml:space="preserve">REVITALIZA  52 - MANDACARU - N°119 - </v>
      </c>
      <c r="V456" s="85">
        <v>2120867</v>
      </c>
      <c r="W456" s="89" t="s">
        <v>5450</v>
      </c>
      <c r="X456" s="1" t="str">
        <f t="shared" si="25"/>
        <v>ABERTO</v>
      </c>
      <c r="Y456" s="48"/>
      <c r="Z456" s="51">
        <v>0</v>
      </c>
      <c r="AA456" s="1">
        <f>IF(Tabela1[[#This Row],[CHAMADO]]="ABERTO",Tabela1[[#This Row],[procx status]],"")</f>
        <v>0</v>
      </c>
      <c r="AC456" s="49">
        <v>45854</v>
      </c>
      <c r="AD456" s="90">
        <v>5105969428</v>
      </c>
      <c r="AE456" s="1" t="str">
        <f>IF(Tabela1[[#This Row],[Status Result1]]="Aguardando autorização pgto", "sim","")</f>
        <v/>
      </c>
      <c r="AF4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4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456" s="12"/>
      <c r="AJ456" s="53">
        <v>0</v>
      </c>
      <c r="AK456" s="12">
        <f>IF(Tabela1[[#This Row],[procx ticket]]="",Tabela1[[#This Row],[Data criação ticket]],Tabela1[[#This Row],[procx ticket]])</f>
        <v>0</v>
      </c>
      <c r="AM4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6" s="62"/>
      <c r="AP456" s="62"/>
      <c r="AQ4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52605784120000HENRIQUEREVITALIZACOMUNICAÇÃO VISUALMANDACARU</v>
      </c>
      <c r="AR456" s="62" t="e">
        <v>#N/A</v>
      </c>
    </row>
    <row r="457" spans="1:44" ht="14.5" hidden="1" customHeight="1">
      <c r="A457" s="1">
        <f t="shared" si="24"/>
        <v>2000</v>
      </c>
      <c r="B457" s="1">
        <v>7084</v>
      </c>
      <c r="C457" s="1" t="str">
        <f>_xlfn.XLOOKUP(Tabela1[[#This Row],[FILIAL]],'CNPJ BASE jan25'!A:A,'CNPJ BASE jan25'!B:B)</f>
        <v>BEL42-CelMal-PA-EF</v>
      </c>
      <c r="D457" s="1" t="str">
        <f>_xlfn.XLOOKUP(Tabela1[[#This Row],[FILIAL]],'CNPJ BASE jan25'!A:A,'CNPJ BASE jan25'!C:C)</f>
        <v>04.899.316/0084-45</v>
      </c>
      <c r="E457" s="1" t="s">
        <v>76</v>
      </c>
      <c r="F457" s="1" t="s">
        <v>51</v>
      </c>
      <c r="G457" s="1" t="s">
        <v>84</v>
      </c>
      <c r="H457" s="1">
        <v>4815</v>
      </c>
      <c r="I457" s="1" t="s">
        <v>116</v>
      </c>
      <c r="M457" s="1">
        <v>605844</v>
      </c>
      <c r="N457" s="1">
        <v>10022945</v>
      </c>
      <c r="O457" s="1" t="s">
        <v>4163</v>
      </c>
      <c r="P457" s="47">
        <v>25000</v>
      </c>
      <c r="R457" s="47">
        <f>IF(Tabela1[[#This Row],[VALOR A PAGAR]]&gt;1,Tabela1[[#This Row],[VALOR A PAGAR]],Tabela1[[#This Row],[VALOR RC]])</f>
        <v>25000</v>
      </c>
      <c r="S4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7" s="1">
        <v>4500937118</v>
      </c>
      <c r="U457" s="54" t="str">
        <f>F457 &amp; " " &amp; " " &amp; B457 &amp; " - " &amp; I457 &amp; " - " &amp; "N°" &amp; H457 &amp; " - " &amp; Tabela1[[#This Row],[Coluna1]]</f>
        <v xml:space="preserve">VIRADA DE BANDEIRA  7084 - TCF - N°4815 - </v>
      </c>
      <c r="V457" s="85">
        <v>2489635</v>
      </c>
      <c r="W457" s="64" t="s">
        <v>5854</v>
      </c>
      <c r="X457" s="1" t="str">
        <f t="shared" si="25"/>
        <v>ABERTO</v>
      </c>
      <c r="Y457" s="48"/>
      <c r="Z457" s="51"/>
      <c r="AA457" s="1">
        <f>IF(Tabela1[[#This Row],[CHAMADO]]="ABERTO",Tabela1[[#This Row],[procx status]],"")</f>
        <v>0</v>
      </c>
      <c r="AC457" s="49">
        <v>45916</v>
      </c>
      <c r="AD457" s="109">
        <v>5106011021</v>
      </c>
      <c r="AE457" s="1" t="str">
        <f>IF(Tabela1[[#This Row],[Status Result1]]="Aguardando autorização pgto", "sim","")</f>
        <v/>
      </c>
      <c r="AF4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4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457" s="12"/>
      <c r="AJ457" s="53"/>
      <c r="AK457" s="12">
        <f>IF(Tabela1[[#This Row],[procx ticket]]="",Tabela1[[#This Row],[Data criação ticket]],Tabela1[[#This Row],[procx ticket]])</f>
        <v>0</v>
      </c>
      <c r="AM457" s="53" t="s">
        <v>75</v>
      </c>
      <c r="AN4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7" s="62"/>
      <c r="AP457" s="62"/>
      <c r="AQ4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708460584425000HENRIQUEVIRADA DE BANDEIRACOMUNICAÇÃO VISUALTCF</v>
      </c>
      <c r="AR457" s="62" t="e">
        <v>#N/A</v>
      </c>
    </row>
    <row r="458" spans="1:44" ht="14.5" hidden="1">
      <c r="A458" s="1">
        <f t="shared" si="24"/>
        <v>1000</v>
      </c>
      <c r="B458" s="1">
        <v>63</v>
      </c>
      <c r="C458" s="1" t="str">
        <f>_xlfn.XLOOKUP(Tabela1[[#This Row],[FILIAL]],'CNPJ BASE jan25'!A:A,'CNPJ BASE jan25'!B:B)</f>
        <v>FOR37-ZeBastos2-CE</v>
      </c>
      <c r="D458" s="1" t="str">
        <f>_xlfn.XLOOKUP(Tabela1[[#This Row],[FILIAL]],'CNPJ BASE jan25'!A:A,'CNPJ BASE jan25'!C:C)</f>
        <v>06.626.253/0063-54</v>
      </c>
      <c r="E458" s="1" t="s">
        <v>4025</v>
      </c>
      <c r="F458" s="1" t="s">
        <v>4489</v>
      </c>
      <c r="G458" s="1" t="s">
        <v>84</v>
      </c>
      <c r="H458" s="1">
        <v>148</v>
      </c>
      <c r="I458" s="1" t="s">
        <v>85</v>
      </c>
      <c r="M458" s="1">
        <v>605753</v>
      </c>
      <c r="N458" s="1">
        <v>10023166</v>
      </c>
      <c r="O458" s="1" t="s">
        <v>4163</v>
      </c>
      <c r="P458" s="47">
        <v>64000</v>
      </c>
      <c r="R458" s="47">
        <f>IF(Tabela1[[#This Row],[VALOR A PAGAR]]&gt;1,Tabela1[[#This Row],[VALOR A PAGAR]],Tabela1[[#This Row],[VALOR RC]])</f>
        <v>64000</v>
      </c>
      <c r="S4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8" s="48">
        <v>4500949917</v>
      </c>
      <c r="U458" s="54" t="str">
        <f>F458 &amp; " " &amp; " " &amp; B458 &amp; " - " &amp; I458 &amp; " - " &amp; "N°" &amp; H458 &amp; " - " &amp; Tabela1[[#This Row],[Coluna1]]</f>
        <v xml:space="preserve">LAUDO DE RISCO   63 - MANDACARU - N°148 - </v>
      </c>
      <c r="V458" s="85">
        <v>2752177</v>
      </c>
      <c r="W458" s="64" t="s">
        <v>5454</v>
      </c>
      <c r="X458" s="1" t="str">
        <f t="shared" si="25"/>
        <v>ABERTO</v>
      </c>
      <c r="Y458" s="48"/>
      <c r="Z458" s="51"/>
      <c r="AA458" s="1">
        <f>IF(Tabela1[[#This Row],[CHAMADO]]="ABERTO",Tabela1[[#This Row],[procx status]],"")</f>
        <v>0</v>
      </c>
      <c r="AC458" s="49">
        <v>45946</v>
      </c>
      <c r="AD458" s="109">
        <v>5106036207</v>
      </c>
      <c r="AE458" s="1" t="str">
        <f>IF(Tabela1[[#This Row],[Status Result1]]="Aguardando autorização pgto", "sim","")</f>
        <v/>
      </c>
      <c r="AF4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16/10/2025</v>
      </c>
      <c r="AG4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16/10/2025</v>
      </c>
      <c r="AH458" s="116"/>
      <c r="AJ458" s="117"/>
      <c r="AK458" s="116">
        <f>IF(Tabela1[[#This Row],[procx ticket]]="",Tabela1[[#This Row],[Data criação ticket]],Tabela1[[#This Row],[procx ticket]])</f>
        <v>0</v>
      </c>
      <c r="AL458" s="116"/>
      <c r="AM458" s="53">
        <v>45879</v>
      </c>
      <c r="AN4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8" s="62"/>
      <c r="AP458" s="62"/>
      <c r="AQ4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6360575364000ADRIANOLAUDO DE RISCO COMUNICAÇÃO VISUALMANDACARU</v>
      </c>
      <c r="AR458" s="62" t="e">
        <v>#N/A</v>
      </c>
    </row>
    <row r="459" spans="1:44" ht="14.5" hidden="1">
      <c r="A459" s="1">
        <f t="shared" si="24"/>
        <v>2000</v>
      </c>
      <c r="B459" s="1">
        <v>7132</v>
      </c>
      <c r="C459" s="1" t="str">
        <f>_xlfn.XLOOKUP(Tabela1[[#This Row],[FILIAL]],'CNPJ BASE jan25'!A:A,'CNPJ BASE jan25'!B:B)</f>
        <v>SLU52-Mitra9-MA-EF</v>
      </c>
      <c r="D459" s="1" t="str">
        <f>_xlfn.XLOOKUP(Tabela1[[#This Row],[FILIAL]],'CNPJ BASE jan25'!A:A,'CNPJ BASE jan25'!C:C)</f>
        <v>04.899.316/0132-87</v>
      </c>
      <c r="E459" s="1" t="s">
        <v>76</v>
      </c>
      <c r="F459" s="1" t="s">
        <v>51</v>
      </c>
      <c r="G459" s="1" t="s">
        <v>84</v>
      </c>
      <c r="H459" s="1">
        <v>589</v>
      </c>
      <c r="I459" s="1" t="s">
        <v>4363</v>
      </c>
      <c r="J459" s="1">
        <v>2</v>
      </c>
      <c r="K459" s="1" t="s">
        <v>27</v>
      </c>
      <c r="M459" s="1">
        <v>606035</v>
      </c>
      <c r="N459" s="1">
        <v>10023956</v>
      </c>
      <c r="P459" s="47">
        <v>145004.03</v>
      </c>
      <c r="R459" s="47">
        <f>IF(Tabela1[[#This Row],[VALOR A PAGAR]]&gt;1,Tabela1[[#This Row],[VALOR A PAGAR]],Tabela1[[#This Row],[VALOR RC]])</f>
        <v>145004.03</v>
      </c>
      <c r="S4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59" s="1">
        <v>4501004043</v>
      </c>
      <c r="U459" s="54" t="str">
        <f>F459 &amp; " " &amp; " " &amp; B459 &amp; " - " &amp; I459 &amp; " - " &amp; "N°" &amp; H459 &amp; " - " &amp; Tabela1[[#This Row],[Coluna1]]</f>
        <v>VIRADA DE BANDEIRA  7132 - CAETE - N°589 - suplementado</v>
      </c>
      <c r="V459" s="85">
        <v>3232258</v>
      </c>
      <c r="W459" s="89" t="s">
        <v>4176</v>
      </c>
      <c r="X459" s="1" t="str">
        <f t="shared" si="25"/>
        <v>ABERTO</v>
      </c>
      <c r="Y459" s="48"/>
      <c r="Z459" s="51"/>
      <c r="AA459" s="1">
        <f>IF(Tabela1[[#This Row],[CHAMADO]]="ABERTO",Tabela1[[#This Row],[procx status]],"")</f>
        <v>0</v>
      </c>
      <c r="AC459" s="49">
        <v>46007</v>
      </c>
      <c r="AD459" s="55">
        <v>5106078286</v>
      </c>
      <c r="AE459" s="1" t="s">
        <v>4177</v>
      </c>
      <c r="AF4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4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459" s="116"/>
      <c r="AJ459" s="117"/>
      <c r="AK459" s="116">
        <f>IF(Tabela1[[#This Row],[procx ticket]]="",Tabela1[[#This Row],[Data criação ticket]],Tabela1[[#This Row],[procx ticket]])</f>
        <v>0</v>
      </c>
      <c r="AL459" s="116"/>
      <c r="AM459" s="53">
        <v>45994</v>
      </c>
      <c r="AN4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59" s="62"/>
      <c r="AP459" s="47" t="s">
        <v>4391</v>
      </c>
      <c r="AQ4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7132606035145004,03HENRIQUEVIRADA DE BANDEIRACOMUNICAÇÃO VISUALCAETE</v>
      </c>
      <c r="AR459" s="1" t="e">
        <v>#N/A</v>
      </c>
    </row>
    <row r="460" spans="1:44" ht="14.5" hidden="1" customHeight="1">
      <c r="A460" s="1">
        <f t="shared" si="24"/>
        <v>1000</v>
      </c>
      <c r="B460" s="1">
        <v>1369</v>
      </c>
      <c r="C460" s="1" t="s">
        <v>218</v>
      </c>
      <c r="D460" s="1" t="s">
        <v>219</v>
      </c>
      <c r="E460" s="1" t="s">
        <v>55</v>
      </c>
      <c r="F460" s="1" t="s">
        <v>23</v>
      </c>
      <c r="G460" s="1" t="s">
        <v>84</v>
      </c>
      <c r="H460" s="1">
        <v>3105</v>
      </c>
      <c r="I460" s="1" t="s">
        <v>5750</v>
      </c>
      <c r="M460" s="1">
        <v>603049</v>
      </c>
      <c r="N460" s="1">
        <v>10022416</v>
      </c>
      <c r="P460" s="47">
        <v>78000</v>
      </c>
      <c r="Q460" s="47">
        <v>78000</v>
      </c>
      <c r="R460" s="47">
        <f>IF(Tabela1[[#This Row],[VALOR A PAGAR]]&gt;1,Tabela1[[#This Row],[VALOR A PAGAR]],Tabela1[[#This Row],[VALOR RC]])</f>
        <v>78000</v>
      </c>
      <c r="S4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0" s="1">
        <v>4500912980</v>
      </c>
      <c r="U460" s="54" t="str">
        <f>F460 &amp; " " &amp; " " &amp; B460 &amp; " - " &amp; I460 &amp; " - " &amp; "N°" &amp; H460 &amp; " - " &amp; Tabela1[[#This Row],[Coluna1]]</f>
        <v xml:space="preserve">LOJAS NOVAS  1369 - PRONEON - N°3105 - </v>
      </c>
      <c r="V460" s="85">
        <v>2126338</v>
      </c>
      <c r="W460" s="89" t="s">
        <v>5781</v>
      </c>
      <c r="X460" s="1" t="str">
        <f t="shared" si="25"/>
        <v>ABERTO</v>
      </c>
      <c r="Y460" s="48"/>
      <c r="Z460" s="51">
        <v>0</v>
      </c>
      <c r="AA460" s="1">
        <f>IF(Tabela1[[#This Row],[CHAMADO]]="ABERTO",Tabela1[[#This Row],[procx status]],"")</f>
        <v>0</v>
      </c>
      <c r="AC460" s="49">
        <v>45855</v>
      </c>
      <c r="AD460" s="90">
        <v>5105968394</v>
      </c>
      <c r="AE460" s="1" t="str">
        <f>IF(Tabela1[[#This Row],[Status Result1]]="Aguardando autorização pgto", "sim","")</f>
        <v/>
      </c>
      <c r="AF4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4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460" s="12"/>
      <c r="AJ460" s="53">
        <v>0</v>
      </c>
      <c r="AK460" s="12">
        <f>IF(Tabela1[[#This Row],[procx ticket]]="",Tabela1[[#This Row],[Data criação ticket]],Tabela1[[#This Row],[procx ticket]])</f>
        <v>0</v>
      </c>
      <c r="AM4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0" s="62"/>
      <c r="AP460" s="62"/>
      <c r="AQ4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136960304978000JORDANALOJAS NOVASCOMUNICAÇÃO VISUALPRONEON</v>
      </c>
      <c r="AR460" s="62" t="e">
        <v>#N/A</v>
      </c>
    </row>
    <row r="461" spans="1:44" ht="17.149999999999999" hidden="1" customHeight="1">
      <c r="A461" s="1">
        <f t="shared" si="24"/>
        <v>1000</v>
      </c>
      <c r="B461" s="1">
        <v>1499</v>
      </c>
      <c r="C461" s="1" t="s">
        <v>4065</v>
      </c>
      <c r="D461" s="1" t="s">
        <v>4217</v>
      </c>
      <c r="E461" s="1" t="s">
        <v>30</v>
      </c>
      <c r="F461" s="1" t="s">
        <v>23</v>
      </c>
      <c r="G461" s="1" t="s">
        <v>84</v>
      </c>
      <c r="H461" s="1">
        <v>611</v>
      </c>
      <c r="I461" s="1" t="s">
        <v>4363</v>
      </c>
      <c r="M461" s="1">
        <v>602910</v>
      </c>
      <c r="N461" s="1">
        <v>10023310</v>
      </c>
      <c r="O461" s="1" t="s">
        <v>4163</v>
      </c>
      <c r="P461" s="47">
        <v>85853.546827000013</v>
      </c>
      <c r="R461" s="47">
        <f>IF(Tabela1[[#This Row],[VALOR A PAGAR]]&gt;1,Tabela1[[#This Row],[VALOR A PAGAR]],Tabela1[[#This Row],[VALOR RC]])</f>
        <v>85853.546827000013</v>
      </c>
      <c r="S4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1" s="1">
        <v>4500964726</v>
      </c>
      <c r="U461" s="54" t="str">
        <f>F461 &amp; " " &amp; " " &amp; B461 &amp; " - " &amp; I461 &amp; " - " &amp; "N°" &amp; H461 &amp; " - " &amp; Tabela1[[#This Row],[Coluna1]]</f>
        <v xml:space="preserve">LOJAS NOVAS  1499 - CAETE - N°611 - </v>
      </c>
      <c r="V461" s="89">
        <v>3283299</v>
      </c>
      <c r="W461" s="64" t="s">
        <v>5976</v>
      </c>
      <c r="X461" s="1" t="str">
        <f t="shared" si="25"/>
        <v>ABERTO</v>
      </c>
      <c r="Y461" s="48"/>
      <c r="Z461" s="51"/>
      <c r="AA461" s="1">
        <f>IF(Tabela1[[#This Row],[CHAMADO]]="ABERTO",Tabela1[[#This Row],[procx status]],"")</f>
        <v>0</v>
      </c>
      <c r="AC461" s="49">
        <v>46008</v>
      </c>
      <c r="AE461" s="1" t="s">
        <v>4177</v>
      </c>
      <c r="AF4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4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461" s="116"/>
      <c r="AJ461" s="117"/>
      <c r="AK461" s="116">
        <f>IF(Tabela1[[#This Row],[procx ticket]]="",Tabela1[[#This Row],[Data criação ticket]],Tabela1[[#This Row],[procx ticket]])</f>
        <v>0</v>
      </c>
      <c r="AL461" s="116"/>
      <c r="AM461" s="53">
        <v>45994</v>
      </c>
      <c r="AN4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1" s="62"/>
      <c r="AP461" s="62"/>
      <c r="AQ4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149960291085853,546827ANDRELOJAS NOVASCOMUNICAÇÃO VISUALCAETE</v>
      </c>
      <c r="AR461" s="1" t="e">
        <v>#N/A</v>
      </c>
    </row>
    <row r="462" spans="1:44" ht="14.5" hidden="1">
      <c r="A462" s="55">
        <v>2000</v>
      </c>
      <c r="B462" s="55">
        <v>7061</v>
      </c>
      <c r="C462" s="55" t="s">
        <v>3109</v>
      </c>
      <c r="D462" s="55" t="s">
        <v>3110</v>
      </c>
      <c r="E462" s="55" t="s">
        <v>55</v>
      </c>
      <c r="F462" s="55" t="s">
        <v>51</v>
      </c>
      <c r="G462" s="55" t="s">
        <v>84</v>
      </c>
      <c r="H462" s="55">
        <v>5186</v>
      </c>
      <c r="I462" s="55" t="s">
        <v>116</v>
      </c>
      <c r="J462" s="55"/>
      <c r="K462" s="55"/>
      <c r="L462" s="51">
        <v>63047</v>
      </c>
      <c r="M462" s="55">
        <v>605680</v>
      </c>
      <c r="N462" s="55">
        <v>10020422</v>
      </c>
      <c r="O462" s="55"/>
      <c r="P462" s="57">
        <v>70000</v>
      </c>
      <c r="Q462" s="57" t="s">
        <v>4173</v>
      </c>
      <c r="R462" s="88" t="str">
        <f>IF(Tabela1[[#This Row],[VALOR A PAGAR]]&gt;1,Tabela1[[#This Row],[VALOR A PAGAR]],Tabela1[[#This Row],[VALOR RC]])</f>
        <v> </v>
      </c>
      <c r="S4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2" s="55">
        <v>4500852310</v>
      </c>
      <c r="U462" s="54" t="str">
        <f>F462 &amp; " " &amp; " " &amp; B462 &amp; " - " &amp; I462 &amp; " - " &amp; "N°" &amp; H462 &amp; " - " &amp; Tabela1[[#This Row],[Coluna1]]</f>
        <v xml:space="preserve">VIRADA DE BANDEIRA  7061 - TCF - N°5186 - </v>
      </c>
      <c r="V462" s="85">
        <v>1534195</v>
      </c>
      <c r="W462" s="89" t="s">
        <v>5830</v>
      </c>
      <c r="X462" s="1" t="str">
        <f t="shared" si="25"/>
        <v>ABERTO</v>
      </c>
      <c r="Y462" s="55" t="s">
        <v>4159</v>
      </c>
      <c r="Z462" s="51" t="s">
        <v>4159</v>
      </c>
      <c r="AA462" s="51" t="str">
        <f>IF(Tabela1[[#This Row],[CHAMADO]]="ABERTO",Tabela1[[#This Row],[procx status]],"")</f>
        <v>Closed</v>
      </c>
      <c r="AB462" s="55" t="s">
        <v>4173</v>
      </c>
      <c r="AC462" s="59">
        <v>45765</v>
      </c>
      <c r="AD462" s="55">
        <v>5105908668</v>
      </c>
      <c r="AE462" s="55" t="str">
        <f>IF(Tabela1[[#This Row],[Status Result1]]="Aguardando autorização pgto", "sim","")</f>
        <v/>
      </c>
      <c r="AF46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18/04/2025</v>
      </c>
      <c r="AG4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18/04/2025</v>
      </c>
      <c r="AH462" s="59">
        <v>45692</v>
      </c>
      <c r="AI462" s="55" t="s">
        <v>4716</v>
      </c>
      <c r="AJ462" s="53" t="s">
        <v>4716</v>
      </c>
      <c r="AK462" s="12" t="str">
        <f>IF(Tabela1[[#This Row],[procx ticket]]="",Tabela1[[#This Row],[Data criação ticket]],Tabela1[[#This Row],[procx ticket]])</f>
        <v>2025-04-09</v>
      </c>
      <c r="AL462" s="60">
        <v>45692</v>
      </c>
      <c r="AM4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09/04/2025</v>
      </c>
      <c r="AN46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2" s="62"/>
      <c r="AP462" s="62"/>
      <c r="AQ4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706160568070000JORDANAVIRADA DE BANDEIRACOMUNICAÇÃO VISUALTCF</v>
      </c>
      <c r="AR462" s="62" t="e">
        <v>#N/A</v>
      </c>
    </row>
    <row r="463" spans="1:44" ht="14.5" hidden="1" customHeight="1">
      <c r="A463" s="1">
        <f>IF(B463&lt;7000,1000,2000)</f>
        <v>2000</v>
      </c>
      <c r="B463" s="1">
        <v>7260</v>
      </c>
      <c r="C463" s="1" t="str">
        <f>_xlfn.XLOOKUP(Tabela1[[#This Row],[FILIAL]],'CNPJ BASE jan25'!A:A,'CNPJ BASE jan25'!B:B)</f>
        <v>CTL02-PrGetVar-PA-EF</v>
      </c>
      <c r="D463" s="1" t="str">
        <f>_xlfn.XLOOKUP(Tabela1[[#This Row],[FILIAL]],'CNPJ BASE jan25'!A:A,'CNPJ BASE jan25'!C:C)</f>
        <v>04.899.316/0260-01</v>
      </c>
      <c r="E463" s="1" t="s">
        <v>76</v>
      </c>
      <c r="F463" s="1" t="s">
        <v>51</v>
      </c>
      <c r="G463" s="1" t="s">
        <v>84</v>
      </c>
      <c r="H463" s="1">
        <v>3100</v>
      </c>
      <c r="I463" s="1" t="s">
        <v>5750</v>
      </c>
      <c r="M463" s="1">
        <v>605854</v>
      </c>
      <c r="N463" s="1">
        <v>10022333</v>
      </c>
      <c r="O463" s="1" t="s">
        <v>4163</v>
      </c>
      <c r="P463" s="47">
        <v>95000.01</v>
      </c>
      <c r="R463" s="47">
        <f>IF(Tabela1[[#This Row],[VALOR A PAGAR]]&gt;1,Tabela1[[#This Row],[VALOR A PAGAR]],Tabela1[[#This Row],[VALOR RC]])</f>
        <v>95000.01</v>
      </c>
      <c r="S4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3" s="1">
        <v>4500905508</v>
      </c>
      <c r="U463" s="54" t="str">
        <f>F463 &amp; " " &amp; " " &amp; B463 &amp; " - " &amp; I463 &amp; " - " &amp; "N°" &amp; H463 &amp; " - " &amp; Tabela1[[#This Row],[Coluna1]]</f>
        <v>VIRADA DE BANDEIRA  7260 - PRONEON - N°3100 - iva</v>
      </c>
      <c r="V463" s="85">
        <v>2040035</v>
      </c>
      <c r="W463" s="89" t="s">
        <v>5780</v>
      </c>
      <c r="X463" s="1" t="str">
        <f t="shared" si="25"/>
        <v>ABERTO</v>
      </c>
      <c r="Y463" s="48"/>
      <c r="Z463" s="51">
        <v>0</v>
      </c>
      <c r="AA463" s="1">
        <f>IF(Tabela1[[#This Row],[CHAMADO]]="ABERTO",Tabela1[[#This Row],[procx status]],"")</f>
        <v>0</v>
      </c>
      <c r="AC463" s="49">
        <v>45856</v>
      </c>
      <c r="AD463" s="90">
        <v>5105970624</v>
      </c>
      <c r="AE463" s="1" t="str">
        <f>IF(Tabela1[[#This Row],[Status Result1]]="Aguardando autorização pgto", "sim","")</f>
        <v/>
      </c>
      <c r="AF4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4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463" s="12">
        <v>45810</v>
      </c>
      <c r="AI463" s="1" t="s">
        <v>4331</v>
      </c>
      <c r="AJ463" s="53" t="s">
        <v>4331</v>
      </c>
      <c r="AK463" s="12" t="str">
        <f>IF(Tabela1[[#This Row],[procx ticket]]="",Tabela1[[#This Row],[Data criação ticket]],Tabela1[[#This Row],[procx ticket]])</f>
        <v>2025-06-25</v>
      </c>
      <c r="AM4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25/06/2025</v>
      </c>
      <c r="AN4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3" s="62" t="s">
        <v>4174</v>
      </c>
      <c r="AP463" s="62" t="s">
        <v>5171</v>
      </c>
      <c r="AQ4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726060585495000,01HENRIQUEVIRADA DE BANDEIRACOMUNICAÇÃO VISUALPRONEON</v>
      </c>
      <c r="AR463" s="62" t="e">
        <v>#N/A</v>
      </c>
    </row>
    <row r="464" spans="1:44" ht="14.5" hidden="1" customHeight="1">
      <c r="A464" s="55">
        <v>2000</v>
      </c>
      <c r="B464" s="55">
        <v>7087</v>
      </c>
      <c r="C464" s="55" t="s">
        <v>3146</v>
      </c>
      <c r="D464" s="55" t="s">
        <v>3147</v>
      </c>
      <c r="E464" s="55" t="s">
        <v>55</v>
      </c>
      <c r="F464" s="55" t="s">
        <v>51</v>
      </c>
      <c r="G464" s="55" t="s">
        <v>84</v>
      </c>
      <c r="H464" s="55">
        <v>5188</v>
      </c>
      <c r="I464" s="55" t="s">
        <v>116</v>
      </c>
      <c r="J464" s="55"/>
      <c r="K464" s="55"/>
      <c r="L464" s="51">
        <v>63047</v>
      </c>
      <c r="M464" s="55">
        <v>605682</v>
      </c>
      <c r="N464" s="55">
        <v>10020424</v>
      </c>
      <c r="O464" s="55"/>
      <c r="P464" s="57">
        <v>70000</v>
      </c>
      <c r="Q464" s="57" t="s">
        <v>4173</v>
      </c>
      <c r="R464" s="88" t="str">
        <f>IF(Tabela1[[#This Row],[VALOR A PAGAR]]&gt;1,Tabela1[[#This Row],[VALOR A PAGAR]],Tabela1[[#This Row],[VALOR RC]])</f>
        <v> </v>
      </c>
      <c r="S4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4" s="55">
        <v>4500855813</v>
      </c>
      <c r="U464" s="54" t="str">
        <f>F464 &amp; " " &amp; " " &amp; B464 &amp; " - " &amp; I464 &amp; " - " &amp; "N°" &amp; H464 &amp; " - " &amp; Tabela1[[#This Row],[Coluna1]]</f>
        <v xml:space="preserve">VIRADA DE BANDEIRA  7087 - TCF - N°5188 - </v>
      </c>
      <c r="V464" s="85">
        <v>1341153</v>
      </c>
      <c r="W464" s="89" t="s">
        <v>5831</v>
      </c>
      <c r="X464" s="1" t="str">
        <f t="shared" si="25"/>
        <v>ABERTO</v>
      </c>
      <c r="Y464" s="55" t="s">
        <v>4159</v>
      </c>
      <c r="Z464" s="51" t="s">
        <v>4159</v>
      </c>
      <c r="AA464" s="51" t="str">
        <f>IF(Tabela1[[#This Row],[CHAMADO]]="ABERTO",Tabela1[[#This Row],[procx status]],"")</f>
        <v>Closed</v>
      </c>
      <c r="AB464" s="55" t="s">
        <v>4173</v>
      </c>
      <c r="AC464" s="59">
        <v>45766</v>
      </c>
      <c r="AD464" s="55">
        <v>5105908736</v>
      </c>
      <c r="AE464" s="55" t="str">
        <f>IF(Tabela1[[#This Row],[Status Result1]]="Aguardando autorização pgto", "sim","")</f>
        <v/>
      </c>
      <c r="AF46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19/04/2025</v>
      </c>
      <c r="AG4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19/04/2025</v>
      </c>
      <c r="AH464" s="59">
        <v>45692</v>
      </c>
      <c r="AI464" s="55" t="s">
        <v>4293</v>
      </c>
      <c r="AJ464" s="53" t="s">
        <v>4293</v>
      </c>
      <c r="AK464" s="12" t="str">
        <f>IF(Tabela1[[#This Row],[procx ticket]]="",Tabela1[[#This Row],[Data criação ticket]],Tabela1[[#This Row],[procx ticket]])</f>
        <v>2025-03-10</v>
      </c>
      <c r="AL464" s="60">
        <v>45692</v>
      </c>
      <c r="AM4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4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4" s="62"/>
      <c r="AP464" s="62"/>
      <c r="AQ4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708760568270000JORDANAVIRADA DE BANDEIRACOMUNICAÇÃO VISUALTCF</v>
      </c>
      <c r="AR464" s="62" t="e">
        <v>#N/A</v>
      </c>
    </row>
    <row r="465" spans="1:44" ht="14.5" hidden="1" customHeight="1">
      <c r="A465" s="1">
        <f t="shared" ref="A465:A503" si="26">IF(B465&lt;7000,1000,2000)</f>
        <v>2000</v>
      </c>
      <c r="B465" s="1">
        <v>7265</v>
      </c>
      <c r="C465" s="1" t="s">
        <v>3411</v>
      </c>
      <c r="D465" s="1" t="s">
        <v>3412</v>
      </c>
      <c r="E465" s="1" t="s">
        <v>76</v>
      </c>
      <c r="F465" s="1" t="s">
        <v>51</v>
      </c>
      <c r="G465" s="1" t="s">
        <v>84</v>
      </c>
      <c r="H465" s="1">
        <v>3069</v>
      </c>
      <c r="I465" s="1" t="s">
        <v>5750</v>
      </c>
      <c r="M465" s="1">
        <v>605822</v>
      </c>
      <c r="N465" s="1">
        <v>10021675</v>
      </c>
      <c r="O465" s="1" t="s">
        <v>4163</v>
      </c>
      <c r="P465" s="47">
        <v>90000</v>
      </c>
      <c r="R465" s="47">
        <f>IF(Tabela1[[#This Row],[VALOR A PAGAR]]&gt;1,Tabela1[[#This Row],[VALOR A PAGAR]],Tabela1[[#This Row],[VALOR RC]])</f>
        <v>90000</v>
      </c>
      <c r="S4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5" s="1">
        <v>4500870593</v>
      </c>
      <c r="U465" s="54" t="str">
        <f>F465 &amp; " " &amp; " " &amp; B465 &amp; " - " &amp; I465 &amp; " - " &amp; "N°" &amp; H465 &amp; " - " &amp; Tabela1[[#This Row],[Coluna1]]</f>
        <v xml:space="preserve">VIRADA DE BANDEIRA  7265 - PRONEON - N°3069 - </v>
      </c>
      <c r="V465" s="85">
        <v>1732564</v>
      </c>
      <c r="W465" s="89" t="s">
        <v>5757</v>
      </c>
      <c r="X465" s="1" t="str">
        <f t="shared" si="25"/>
        <v>ABERTO</v>
      </c>
      <c r="Y465" s="48"/>
      <c r="Z465" s="51">
        <v>0</v>
      </c>
      <c r="AA465" s="1">
        <f>IF(Tabela1[[#This Row],[CHAMADO]]="ABERTO",Tabela1[[#This Row],[procx status]],"")</f>
        <v>0</v>
      </c>
      <c r="AC465" s="49">
        <v>45796</v>
      </c>
      <c r="AD465" s="55">
        <v>5105929047</v>
      </c>
      <c r="AE465" s="1" t="str">
        <f>IF(Tabela1[[#This Row],[Status Result1]]="Aguardando autorização pgto", "sim","")</f>
        <v/>
      </c>
      <c r="AF4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4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465" s="12">
        <v>45776</v>
      </c>
      <c r="AI465" s="1" t="s">
        <v>4401</v>
      </c>
      <c r="AJ465" s="53" t="s">
        <v>4401</v>
      </c>
      <c r="AK465" s="12" t="str">
        <f>IF(Tabela1[[#This Row],[procx ticket]]="",Tabela1[[#This Row],[Data criação ticket]],Tabela1[[#This Row],[procx ticket]])</f>
        <v>2025-05-09</v>
      </c>
      <c r="AL465" s="12">
        <v>45776</v>
      </c>
      <c r="AM4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46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5" s="62"/>
      <c r="AP465" s="62"/>
      <c r="AQ4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726560582290000HENRIQUEVIRADA DE BANDEIRACOMUNICAÇÃO VISUALPRONEON</v>
      </c>
      <c r="AR465" s="62" t="e">
        <v>#N/A</v>
      </c>
    </row>
    <row r="466" spans="1:44" ht="14.5" hidden="1" customHeight="1">
      <c r="A466" s="1">
        <f t="shared" si="26"/>
        <v>2000</v>
      </c>
      <c r="B466" s="1">
        <v>7214</v>
      </c>
      <c r="C466" s="1" t="s">
        <v>3336</v>
      </c>
      <c r="D466" s="1" t="s">
        <v>3337</v>
      </c>
      <c r="E466" s="1" t="s">
        <v>76</v>
      </c>
      <c r="F466" s="1" t="s">
        <v>51</v>
      </c>
      <c r="G466" s="1" t="s">
        <v>84</v>
      </c>
      <c r="H466" s="1">
        <v>3068</v>
      </c>
      <c r="I466" s="1" t="s">
        <v>5750</v>
      </c>
      <c r="M466" s="1">
        <v>605819</v>
      </c>
      <c r="N466" s="1">
        <v>10021674</v>
      </c>
      <c r="O466" s="1" t="s">
        <v>4163</v>
      </c>
      <c r="P466" s="47">
        <v>90000</v>
      </c>
      <c r="R466" s="47">
        <f>IF(Tabela1[[#This Row],[VALOR A PAGAR]]&gt;1,Tabela1[[#This Row],[VALOR A PAGAR]],Tabela1[[#This Row],[VALOR RC]])</f>
        <v>90000</v>
      </c>
      <c r="S4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6" s="1">
        <v>4500870594</v>
      </c>
      <c r="U466" s="54" t="str">
        <f>F466 &amp; " " &amp; " " &amp; B466 &amp; " - " &amp; I466 &amp; " - " &amp; "N°" &amp; H466 &amp; " - " &amp; Tabela1[[#This Row],[Coluna1]]</f>
        <v xml:space="preserve">VIRADA DE BANDEIRA  7214 - PRONEON - N°3068 - </v>
      </c>
      <c r="V466" s="85">
        <v>1732528</v>
      </c>
      <c r="W466" s="89" t="s">
        <v>5756</v>
      </c>
      <c r="X466" s="1" t="str">
        <f t="shared" si="25"/>
        <v>ABERTO</v>
      </c>
      <c r="Y466" s="48"/>
      <c r="Z466" s="51">
        <v>0</v>
      </c>
      <c r="AA466" s="1">
        <f>IF(Tabela1[[#This Row],[CHAMADO]]="ABERTO",Tabela1[[#This Row],[procx status]],"")</f>
        <v>0</v>
      </c>
      <c r="AC466" s="49">
        <v>45796</v>
      </c>
      <c r="AD466" s="90">
        <v>5105929044</v>
      </c>
      <c r="AE466" s="1" t="str">
        <f>IF(Tabela1[[#This Row],[Status Result1]]="Aguardando autorização pgto", "sim","")</f>
        <v/>
      </c>
      <c r="AF4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4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466" s="12">
        <v>45776</v>
      </c>
      <c r="AI466" s="1" t="s">
        <v>4401</v>
      </c>
      <c r="AJ466" s="53" t="s">
        <v>4401</v>
      </c>
      <c r="AK466" s="12" t="str">
        <f>IF(Tabela1[[#This Row],[procx ticket]]="",Tabela1[[#This Row],[Data criação ticket]],Tabela1[[#This Row],[procx ticket]])</f>
        <v>2025-05-09</v>
      </c>
      <c r="AL466" s="12">
        <v>45776</v>
      </c>
      <c r="AM4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4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6" s="62"/>
      <c r="AP466" s="62"/>
      <c r="AQ4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721460581990000HENRIQUEVIRADA DE BANDEIRACOMUNICAÇÃO VISUALPRONEON</v>
      </c>
      <c r="AR466" s="62" t="e">
        <v>#N/A</v>
      </c>
    </row>
    <row r="467" spans="1:44" ht="14.5" hidden="1" customHeight="1">
      <c r="A467" s="1">
        <f t="shared" si="26"/>
        <v>2000</v>
      </c>
      <c r="B467" s="1">
        <v>7171</v>
      </c>
      <c r="C467" s="1" t="s">
        <v>3278</v>
      </c>
      <c r="D467" s="1" t="s">
        <v>3279</v>
      </c>
      <c r="E467" s="1" t="s">
        <v>76</v>
      </c>
      <c r="F467" s="1" t="s">
        <v>51</v>
      </c>
      <c r="G467" s="1" t="s">
        <v>84</v>
      </c>
      <c r="H467" s="1">
        <v>3070</v>
      </c>
      <c r="I467" s="1" t="s">
        <v>5750</v>
      </c>
      <c r="M467" s="1">
        <v>605815</v>
      </c>
      <c r="N467" s="1">
        <v>10021673</v>
      </c>
      <c r="O467" s="1" t="s">
        <v>4163</v>
      </c>
      <c r="P467" s="47">
        <v>85000</v>
      </c>
      <c r="R467" s="47">
        <f>IF(Tabela1[[#This Row],[VALOR A PAGAR]]&gt;1,Tabela1[[#This Row],[VALOR A PAGAR]],Tabela1[[#This Row],[VALOR RC]])</f>
        <v>85000</v>
      </c>
      <c r="S4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7" s="1">
        <v>4500870595</v>
      </c>
      <c r="U467" s="54" t="str">
        <f>F467 &amp; " " &amp; " " &amp; B467 &amp; " - " &amp; I467 &amp; " - " &amp; "N°" &amp; H467 &amp; " - " &amp; Tabela1[[#This Row],[Coluna1]]</f>
        <v xml:space="preserve">VIRADA DE BANDEIRA  7171 - PRONEON - N°3070 - </v>
      </c>
      <c r="V467" s="85">
        <v>1732515</v>
      </c>
      <c r="W467" s="89" t="s">
        <v>5755</v>
      </c>
      <c r="X467" s="1" t="str">
        <f t="shared" si="25"/>
        <v>ABERTO</v>
      </c>
      <c r="Y467" s="48"/>
      <c r="Z467" s="51">
        <v>0</v>
      </c>
      <c r="AA467" s="1">
        <f>IF(Tabela1[[#This Row],[CHAMADO]]="ABERTO",Tabela1[[#This Row],[procx status]],"")</f>
        <v>0</v>
      </c>
      <c r="AC467" s="49">
        <v>45796</v>
      </c>
      <c r="AD467" s="90">
        <v>5105929043</v>
      </c>
      <c r="AE467" s="1" t="str">
        <f>IF(Tabela1[[#This Row],[Status Result1]]="Aguardando autorização pgto", "sim","")</f>
        <v/>
      </c>
      <c r="AF4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4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467" s="12">
        <v>45776</v>
      </c>
      <c r="AI467" s="1" t="s">
        <v>4401</v>
      </c>
      <c r="AJ467" s="53" t="s">
        <v>4401</v>
      </c>
      <c r="AK467" s="12" t="str">
        <f>IF(Tabela1[[#This Row],[procx ticket]]="",Tabela1[[#This Row],[Data criação ticket]],Tabela1[[#This Row],[procx ticket]])</f>
        <v>2025-05-09</v>
      </c>
      <c r="AL467" s="12">
        <v>45776</v>
      </c>
      <c r="AM4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4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7" s="62"/>
      <c r="AP467" s="62"/>
      <c r="AQ4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717160581585000HENRIQUEVIRADA DE BANDEIRACOMUNICAÇÃO VISUALPRONEON</v>
      </c>
      <c r="AR467" s="62" t="e">
        <v>#N/A</v>
      </c>
    </row>
    <row r="468" spans="1:44" ht="14.5" hidden="1" customHeight="1">
      <c r="A468" s="1">
        <f t="shared" si="26"/>
        <v>1000</v>
      </c>
      <c r="B468" s="1">
        <v>655</v>
      </c>
      <c r="C468" s="1" t="str">
        <f>_xlfn.XLOOKUP(Tabela1[[#This Row],[FILIAL]],'CNPJ BASE jan25'!A:A,'CNPJ BASE jan25'!B:B)</f>
        <v>SLM01-SaoLouMata-PE</v>
      </c>
      <c r="D468" s="1" t="str">
        <f>_xlfn.XLOOKUP(Tabela1[[#This Row],[FILIAL]],'CNPJ BASE jan25'!A:A,'CNPJ BASE jan25'!C:C)</f>
        <v>06.626.253/0655-20</v>
      </c>
      <c r="E468" s="1" t="s">
        <v>4025</v>
      </c>
      <c r="F468" s="1" t="s">
        <v>47</v>
      </c>
      <c r="G468" s="1" t="s">
        <v>84</v>
      </c>
      <c r="H468" s="1">
        <v>3063</v>
      </c>
      <c r="I468" s="1" t="s">
        <v>5750</v>
      </c>
      <c r="M468" s="1">
        <v>605798</v>
      </c>
      <c r="N468" s="1">
        <v>10021804</v>
      </c>
      <c r="O468" s="1" t="s">
        <v>4163</v>
      </c>
      <c r="P468" s="5">
        <v>44900</v>
      </c>
      <c r="Q468" s="47">
        <f>Tabela1[[#This Row],[VALOR RC]]</f>
        <v>44900</v>
      </c>
      <c r="R468" s="47">
        <f>IF(Tabela1[[#This Row],[VALOR A PAGAR]]&gt;1,Tabela1[[#This Row],[VALOR A PAGAR]],Tabela1[[#This Row],[VALOR RC]])</f>
        <v>44900</v>
      </c>
      <c r="S4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8" s="1">
        <v>4500873224</v>
      </c>
      <c r="U468" s="54" t="str">
        <f>F468 &amp; " " &amp; " " &amp; B468 &amp; " - " &amp; I468 &amp; " - " &amp; "N°" &amp; H468 &amp; " - " &amp; Tabela1[[#This Row],[Coluna1]]</f>
        <v xml:space="preserve">LAUDO DE RISCO  655 - PRONEON - N°3063 - </v>
      </c>
      <c r="V468" s="85">
        <v>1731041</v>
      </c>
      <c r="W468" s="89" t="s">
        <v>5761</v>
      </c>
      <c r="X468" s="1" t="str">
        <f t="shared" si="25"/>
        <v>ABERTO</v>
      </c>
      <c r="Y468" s="48"/>
      <c r="Z468" s="51">
        <v>0</v>
      </c>
      <c r="AA468" s="1">
        <f>IF(Tabela1[[#This Row],[CHAMADO]]="ABERTO",Tabela1[[#This Row],[procx status]],"")</f>
        <v>0</v>
      </c>
      <c r="AC468" s="49">
        <v>45796</v>
      </c>
      <c r="AD468" s="90">
        <v>5105928950</v>
      </c>
      <c r="AE468" s="1" t="str">
        <f>IF(Tabela1[[#This Row],[Status Result1]]="Aguardando autorização pgto", "sim","")</f>
        <v/>
      </c>
      <c r="AF4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4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468" s="12">
        <v>45778</v>
      </c>
      <c r="AI468" s="1" t="s">
        <v>4401</v>
      </c>
      <c r="AJ468" s="53" t="s">
        <v>4401</v>
      </c>
      <c r="AK468" s="12" t="str">
        <f>IF(Tabela1[[#This Row],[procx ticket]]="",Tabela1[[#This Row],[Data criação ticket]],Tabela1[[#This Row],[procx ticket]])</f>
        <v>2025-05-09</v>
      </c>
      <c r="AM4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4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8" s="62"/>
      <c r="AP468" s="62"/>
      <c r="AQ4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65560579844900ADRIANOLAUDO DE RISCOCOMUNICAÇÃO VISUALPRONEON</v>
      </c>
      <c r="AR468" s="62" t="e">
        <v>#N/A</v>
      </c>
    </row>
    <row r="469" spans="1:44" ht="14.5" hidden="1" customHeight="1">
      <c r="A469" s="1">
        <f t="shared" si="26"/>
        <v>2000</v>
      </c>
      <c r="B469" s="1">
        <v>7053</v>
      </c>
      <c r="C469" s="1" t="s">
        <v>3096</v>
      </c>
      <c r="D469" s="1" t="s">
        <v>3097</v>
      </c>
      <c r="E469" s="1" t="s">
        <v>76</v>
      </c>
      <c r="F469" s="1" t="s">
        <v>51</v>
      </c>
      <c r="G469" s="1" t="s">
        <v>84</v>
      </c>
      <c r="H469" s="1">
        <v>526</v>
      </c>
      <c r="I469" s="1" t="s">
        <v>4363</v>
      </c>
      <c r="M469" s="1">
        <v>605808</v>
      </c>
      <c r="N469" s="1">
        <v>10021938</v>
      </c>
      <c r="O469" s="1" t="s">
        <v>4163</v>
      </c>
      <c r="P469" s="47">
        <v>90063.82</v>
      </c>
      <c r="R469" s="47">
        <f>IF(Tabela1[[#This Row],[VALOR A PAGAR]]&gt;1,Tabela1[[#This Row],[VALOR A PAGAR]],Tabela1[[#This Row],[VALOR RC]])</f>
        <v>90063.82</v>
      </c>
      <c r="S4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69" s="1">
        <v>4500888819</v>
      </c>
      <c r="U469" s="54" t="str">
        <f>F469 &amp; " " &amp; " " &amp; B469 &amp; " - " &amp; I469 &amp; " - " &amp; "N°" &amp; H469 &amp; " - " &amp; Tabela1[[#This Row],[Coluna1]]</f>
        <v xml:space="preserve">VIRADA DE BANDEIRA  7053 - CAETE - N°526 - </v>
      </c>
      <c r="V469" s="85">
        <v>1905471</v>
      </c>
      <c r="W469" s="89" t="s">
        <v>4376</v>
      </c>
      <c r="X469" s="1" t="str">
        <f t="shared" si="25"/>
        <v>ABERTO</v>
      </c>
      <c r="Y469" s="48"/>
      <c r="Z469" s="51">
        <v>0</v>
      </c>
      <c r="AA469" s="1">
        <f>IF(Tabela1[[#This Row],[CHAMADO]]="ABERTO",Tabela1[[#This Row],[procx status]],"")</f>
        <v>0</v>
      </c>
      <c r="AC469" s="49">
        <v>45827</v>
      </c>
      <c r="AD469" s="55">
        <v>5105948502</v>
      </c>
      <c r="AE469" s="1" t="str">
        <f>IF(Tabela1[[#This Row],[Status Result1]]="Aguardando autorização pgto", "sim","")</f>
        <v/>
      </c>
      <c r="AF4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4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469" s="12">
        <v>45796</v>
      </c>
      <c r="AI469" s="1" t="s">
        <v>4335</v>
      </c>
      <c r="AJ469" s="53" t="s">
        <v>4335</v>
      </c>
      <c r="AK469" s="12" t="str">
        <f>IF(Tabela1[[#This Row],[procx ticket]]="",Tabela1[[#This Row],[Data criação ticket]],Tabela1[[#This Row],[procx ticket]])</f>
        <v>2025-06-05</v>
      </c>
      <c r="AM4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4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69" s="62"/>
      <c r="AP469" s="62"/>
      <c r="AQ4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705360580890063,82HENRIQUEVIRADA DE BANDEIRACOMUNICAÇÃO VISUALCAETE</v>
      </c>
      <c r="AR469" s="62" t="e">
        <v>#N/A</v>
      </c>
    </row>
    <row r="470" spans="1:44" ht="14.5" hidden="1">
      <c r="A470" s="1">
        <f t="shared" si="26"/>
        <v>2000</v>
      </c>
      <c r="B470" s="1">
        <v>7105</v>
      </c>
      <c r="C470" s="1" t="s">
        <v>3175</v>
      </c>
      <c r="D470" s="1" t="s">
        <v>3176</v>
      </c>
      <c r="E470" s="1" t="s">
        <v>76</v>
      </c>
      <c r="F470" s="1" t="s">
        <v>51</v>
      </c>
      <c r="G470" s="1" t="s">
        <v>84</v>
      </c>
      <c r="H470" s="1">
        <v>527</v>
      </c>
      <c r="I470" s="1" t="s">
        <v>4363</v>
      </c>
      <c r="M470" s="1">
        <v>605812</v>
      </c>
      <c r="N470" s="1">
        <v>10021937</v>
      </c>
      <c r="O470" s="1" t="s">
        <v>4163</v>
      </c>
      <c r="P470" s="47">
        <v>105002.4</v>
      </c>
      <c r="R470" s="47">
        <f>IF(Tabela1[[#This Row],[VALOR A PAGAR]]&gt;1,Tabela1[[#This Row],[VALOR A PAGAR]],Tabela1[[#This Row],[VALOR RC]])</f>
        <v>105002.4</v>
      </c>
      <c r="S4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0" s="1">
        <v>4500888828</v>
      </c>
      <c r="U470" s="54" t="str">
        <f>F470 &amp; " " &amp; " " &amp; B470 &amp; " - " &amp; I470 &amp; " - " &amp; "N°" &amp; H470 &amp; " - " &amp; Tabela1[[#This Row],[Coluna1]]</f>
        <v xml:space="preserve">VIRADA DE BANDEIRA  7105 - CAETE - N°527 - </v>
      </c>
      <c r="V470" s="85">
        <v>1905463</v>
      </c>
      <c r="W470" s="89" t="s">
        <v>4375</v>
      </c>
      <c r="X470" s="1" t="str">
        <f t="shared" si="25"/>
        <v>ABERTO</v>
      </c>
      <c r="Y470" s="48"/>
      <c r="Z470" s="51">
        <v>0</v>
      </c>
      <c r="AA470" s="1">
        <f>IF(Tabela1[[#This Row],[CHAMADO]]="ABERTO",Tabela1[[#This Row],[procx status]],"")</f>
        <v>0</v>
      </c>
      <c r="AC470" s="49">
        <v>45827</v>
      </c>
      <c r="AD470" s="55">
        <v>5105948498</v>
      </c>
      <c r="AE470" s="1" t="str">
        <f>IF(Tabela1[[#This Row],[Status Result1]]="Aguardando autorização pgto", "sim","")</f>
        <v/>
      </c>
      <c r="AF4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4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470" s="12">
        <v>45796</v>
      </c>
      <c r="AI470" s="1" t="s">
        <v>4335</v>
      </c>
      <c r="AJ470" s="53" t="s">
        <v>4335</v>
      </c>
      <c r="AK470" s="12" t="str">
        <f>IF(Tabela1[[#This Row],[procx ticket]]="",Tabela1[[#This Row],[Data criação ticket]],Tabela1[[#This Row],[procx ticket]])</f>
        <v>2025-06-05</v>
      </c>
      <c r="AM4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4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0" s="62"/>
      <c r="AP470" s="62"/>
      <c r="AQ4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7105605812105002,4HENRIQUEVIRADA DE BANDEIRACOMUNICAÇÃO VISUALCAETE</v>
      </c>
      <c r="AR470" s="62" t="e">
        <v>#N/A</v>
      </c>
    </row>
    <row r="471" spans="1:44" ht="14.5" hidden="1" customHeight="1">
      <c r="A471" s="1">
        <f t="shared" si="26"/>
        <v>1000</v>
      </c>
      <c r="B471" s="1">
        <v>1439</v>
      </c>
      <c r="C471" s="1" t="s">
        <v>222</v>
      </c>
      <c r="D471" s="1" t="s">
        <v>224</v>
      </c>
      <c r="E471" s="1" t="s">
        <v>76</v>
      </c>
      <c r="F471" s="1" t="s">
        <v>23</v>
      </c>
      <c r="G471" s="1" t="s">
        <v>84</v>
      </c>
      <c r="H471" s="1">
        <v>3107</v>
      </c>
      <c r="I471" s="1" t="s">
        <v>5750</v>
      </c>
      <c r="M471" s="1">
        <v>603440</v>
      </c>
      <c r="N471" s="1">
        <v>10022246</v>
      </c>
      <c r="O471" s="1" t="s">
        <v>4163</v>
      </c>
      <c r="P471" s="47">
        <v>84950</v>
      </c>
      <c r="R471" s="47">
        <f>IF(Tabela1[[#This Row],[VALOR A PAGAR]]&gt;1,Tabela1[[#This Row],[VALOR A PAGAR]],Tabela1[[#This Row],[VALOR RC]])</f>
        <v>84950</v>
      </c>
      <c r="S4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1" s="1">
        <v>4500899819</v>
      </c>
      <c r="U471" s="54" t="str">
        <f>F471 &amp; " " &amp; " " &amp; B471 &amp; " - " &amp; I471 &amp; " - " &amp; "N°" &amp; H471 &amp; " - " &amp; Tabela1[[#This Row],[Coluna1]]</f>
        <v xml:space="preserve">LOJAS NOVAS  1439 - PRONEON - N°3107 - </v>
      </c>
      <c r="V471" s="85">
        <v>2138880</v>
      </c>
      <c r="W471" s="89" t="s">
        <v>5775</v>
      </c>
      <c r="X471" s="1" t="str">
        <f t="shared" si="25"/>
        <v>ABERTO</v>
      </c>
      <c r="Y471" s="48"/>
      <c r="Z471" s="51">
        <v>0</v>
      </c>
      <c r="AA471" s="1">
        <f>IF(Tabela1[[#This Row],[CHAMADO]]="ABERTO",Tabela1[[#This Row],[procx status]],"")</f>
        <v>0</v>
      </c>
      <c r="AC471" s="49">
        <v>45857</v>
      </c>
      <c r="AD471" s="90">
        <v>5105970013</v>
      </c>
      <c r="AE471" s="1" t="str">
        <f>IF(Tabela1[[#This Row],[Status Result1]]="Aguardando autorização pgto", "sim","")</f>
        <v/>
      </c>
      <c r="AF4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19/07/2025</v>
      </c>
      <c r="AG4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19/07/2025</v>
      </c>
      <c r="AH471" s="12"/>
      <c r="AI471" s="1" t="s">
        <v>4234</v>
      </c>
      <c r="AJ471" s="53" t="s">
        <v>4234</v>
      </c>
      <c r="AK471" s="12" t="str">
        <f>IF(Tabela1[[#This Row],[procx ticket]]="",Tabela1[[#This Row],[Data criação ticket]],Tabela1[[#This Row],[procx ticket]])</f>
        <v>não aberto ticket</v>
      </c>
      <c r="AM4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1" s="62"/>
      <c r="AP471" s="62"/>
      <c r="AQ4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143960344084950HENRIQUELOJAS NOVASCOMUNICAÇÃO VISUALPRONEON</v>
      </c>
      <c r="AR471" s="62" t="e">
        <v>#N/A</v>
      </c>
    </row>
    <row r="472" spans="1:44" ht="14.5" hidden="1">
      <c r="A472" s="1">
        <f t="shared" si="26"/>
        <v>1000</v>
      </c>
      <c r="B472" s="1">
        <v>1492</v>
      </c>
      <c r="C472" s="1" t="s">
        <v>260</v>
      </c>
      <c r="D472" s="1" t="s">
        <v>1999</v>
      </c>
      <c r="E472" s="1" t="s">
        <v>76</v>
      </c>
      <c r="F472" s="1" t="s">
        <v>23</v>
      </c>
      <c r="G472" s="1" t="s">
        <v>84</v>
      </c>
      <c r="H472" s="1">
        <v>3106</v>
      </c>
      <c r="I472" s="1" t="s">
        <v>5750</v>
      </c>
      <c r="M472" s="1">
        <v>603167</v>
      </c>
      <c r="N472" s="1">
        <v>10022247</v>
      </c>
      <c r="O472" s="1" t="s">
        <v>4163</v>
      </c>
      <c r="P472" s="47">
        <v>106000</v>
      </c>
      <c r="R472" s="47">
        <f>IF(Tabela1[[#This Row],[VALOR A PAGAR]]&gt;1,Tabela1[[#This Row],[VALOR A PAGAR]],Tabela1[[#This Row],[VALOR RC]])</f>
        <v>106000</v>
      </c>
      <c r="S4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2" s="1">
        <v>4500900552</v>
      </c>
      <c r="U472" s="54" t="str">
        <f>F472 &amp; " " &amp; " " &amp; B472 &amp; " - " &amp; I472 &amp; " - " &amp; "N°" &amp; H472 &amp; " - " &amp; Tabela1[[#This Row],[Coluna1]]</f>
        <v xml:space="preserve">LOJAS NOVAS  1492 - PRONEON - N°3106 - </v>
      </c>
      <c r="V472" s="85">
        <v>2138873</v>
      </c>
      <c r="W472" s="89" t="s">
        <v>5776</v>
      </c>
      <c r="X472" s="1" t="str">
        <f t="shared" si="25"/>
        <v>ABERTO</v>
      </c>
      <c r="Y472" s="48"/>
      <c r="Z472" s="51">
        <v>0</v>
      </c>
      <c r="AA472" s="1">
        <f>IF(Tabela1[[#This Row],[CHAMADO]]="ABERTO",Tabela1[[#This Row],[procx status]],"")</f>
        <v>0</v>
      </c>
      <c r="AC472" s="49">
        <v>45857</v>
      </c>
      <c r="AD472" s="91">
        <v>5105969994</v>
      </c>
      <c r="AE472" s="1" t="str">
        <f>IF(Tabela1[[#This Row],[Status Result1]]="Aguardando autorização pgto", "sim","")</f>
        <v/>
      </c>
      <c r="AF4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19/07/2025</v>
      </c>
      <c r="AG4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19/07/2025</v>
      </c>
      <c r="AH472" s="12"/>
      <c r="AI472" s="1" t="s">
        <v>4234</v>
      </c>
      <c r="AJ472" s="53" t="s">
        <v>4234</v>
      </c>
      <c r="AK472" s="12" t="str">
        <f>IF(Tabela1[[#This Row],[procx ticket]]="",Tabela1[[#This Row],[Data criação ticket]],Tabela1[[#This Row],[procx ticket]])</f>
        <v>não aberto ticket</v>
      </c>
      <c r="AM4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2" s="62"/>
      <c r="AP472" s="62"/>
      <c r="AQ4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1492603167106000HENRIQUELOJAS NOVASCOMUNICAÇÃO VISUALPRONEON</v>
      </c>
      <c r="AR472" s="62" t="e">
        <v>#N/A</v>
      </c>
    </row>
    <row r="473" spans="1:44" ht="14.5" hidden="1">
      <c r="A473" s="1">
        <f t="shared" si="26"/>
        <v>1000</v>
      </c>
      <c r="B473" s="1">
        <v>1498</v>
      </c>
      <c r="C473" s="1" t="s">
        <v>226</v>
      </c>
      <c r="D473" s="1" t="s">
        <v>227</v>
      </c>
      <c r="E473" s="1" t="s">
        <v>76</v>
      </c>
      <c r="F473" s="1" t="s">
        <v>23</v>
      </c>
      <c r="G473" s="1" t="s">
        <v>84</v>
      </c>
      <c r="H473" s="1">
        <v>3108</v>
      </c>
      <c r="I473" s="1" t="s">
        <v>5750</v>
      </c>
      <c r="M473" s="54">
        <v>603464</v>
      </c>
      <c r="N473" s="1">
        <v>10022417</v>
      </c>
      <c r="O473" s="1" t="s">
        <v>4163</v>
      </c>
      <c r="P473" s="47">
        <v>84950</v>
      </c>
      <c r="R473" s="47">
        <f>IF(Tabela1[[#This Row],[VALOR A PAGAR]]&gt;1,Tabela1[[#This Row],[VALOR A PAGAR]],Tabela1[[#This Row],[VALOR RC]])</f>
        <v>84950</v>
      </c>
      <c r="S4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3" s="1">
        <v>4500914022</v>
      </c>
      <c r="U473" s="54" t="str">
        <f>F473 &amp; " " &amp; " " &amp; B473 &amp; " - " &amp; I473 &amp; " - " &amp; "N°" &amp; H473 &amp; " - " &amp; Tabela1[[#This Row],[Coluna1]]</f>
        <v xml:space="preserve">LOJAS NOVAS  1498 - PRONEON - N°3108 - </v>
      </c>
      <c r="V473" s="85">
        <v>2138860</v>
      </c>
      <c r="W473" s="89" t="s">
        <v>5782</v>
      </c>
      <c r="X473" s="1" t="str">
        <f t="shared" si="25"/>
        <v>ABERTO</v>
      </c>
      <c r="Y473" s="48"/>
      <c r="Z473" s="51">
        <v>0</v>
      </c>
      <c r="AA473" s="1">
        <f>IF(Tabela1[[#This Row],[CHAMADO]]="ABERTO",Tabela1[[#This Row],[procx status]],"")</f>
        <v>0</v>
      </c>
      <c r="AC473" s="49">
        <v>45857</v>
      </c>
      <c r="AD473" s="91">
        <v>5105969991</v>
      </c>
      <c r="AE473" s="1" t="str">
        <f>IF(Tabela1[[#This Row],[Status Result1]]="Aguardando autorização pgto", "sim","")</f>
        <v/>
      </c>
      <c r="AF4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19/07/2025</v>
      </c>
      <c r="AG4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19/07/2025</v>
      </c>
      <c r="AH473" s="12"/>
      <c r="AJ473" s="53">
        <v>0</v>
      </c>
      <c r="AK473" s="12">
        <f>IF(Tabela1[[#This Row],[procx ticket]]="",Tabela1[[#This Row],[Data criação ticket]],Tabela1[[#This Row],[procx ticket]])</f>
        <v>0</v>
      </c>
      <c r="AM4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3" s="62"/>
      <c r="AP473" s="62"/>
      <c r="AQ4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149860346484950HENRIQUELOJAS NOVASCOMUNICAÇÃO VISUALPRONEON</v>
      </c>
      <c r="AR473" s="62" t="e">
        <v>#N/A</v>
      </c>
    </row>
    <row r="474" spans="1:44" ht="14.5" hidden="1">
      <c r="A474" s="1">
        <f t="shared" si="26"/>
        <v>1000</v>
      </c>
      <c r="B474" s="1">
        <v>1504</v>
      </c>
      <c r="C474" s="1" t="s">
        <v>4087</v>
      </c>
      <c r="D474" s="1" t="s">
        <v>4185</v>
      </c>
      <c r="E474" s="1" t="s">
        <v>76</v>
      </c>
      <c r="F474" s="1" t="s">
        <v>23</v>
      </c>
      <c r="G474" s="1" t="s">
        <v>84</v>
      </c>
      <c r="H474" s="1">
        <v>615</v>
      </c>
      <c r="I474" s="1" t="s">
        <v>4169</v>
      </c>
      <c r="M474" s="1">
        <v>604037</v>
      </c>
      <c r="N474" s="1">
        <v>10023033</v>
      </c>
      <c r="O474" s="1" t="s">
        <v>4163</v>
      </c>
      <c r="P474" s="47">
        <v>90000</v>
      </c>
      <c r="R474" s="47">
        <f>IF(Tabela1[[#This Row],[VALOR A PAGAR]]&gt;1,Tabela1[[#This Row],[VALOR A PAGAR]],Tabela1[[#This Row],[VALOR RC]])</f>
        <v>90000</v>
      </c>
      <c r="S4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4" s="1">
        <v>4500937571</v>
      </c>
      <c r="U474" s="54" t="str">
        <f>F474 &amp; " " &amp; " " &amp; B474 &amp; " - " &amp; I474 &amp; " - " &amp; "N°" &amp; H474 &amp; " - " &amp; Tabela1[[#This Row],[Coluna1]]</f>
        <v xml:space="preserve">LOJAS NOVAS  1504 - ABEX - N°615 - </v>
      </c>
      <c r="V474" s="85">
        <v>2984950</v>
      </c>
      <c r="W474" s="89" t="s">
        <v>4176</v>
      </c>
      <c r="X474" s="1" t="str">
        <f t="shared" si="25"/>
        <v>ABERTO</v>
      </c>
      <c r="Y474" s="48"/>
      <c r="Z474" s="51"/>
      <c r="AA474" s="1">
        <f>IF(Tabela1[[#This Row],[CHAMADO]]="ABERTO",Tabela1[[#This Row],[procx status]],"")</f>
        <v>0</v>
      </c>
      <c r="AC474" s="49">
        <v>45980</v>
      </c>
      <c r="AD474" s="55">
        <v>5106058688</v>
      </c>
      <c r="AE474" s="1" t="s">
        <v>4177</v>
      </c>
      <c r="AF4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4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474" s="12"/>
      <c r="AJ474" s="53"/>
      <c r="AK474" s="12">
        <f>IF(Tabela1[[#This Row],[procx ticket]]="",Tabela1[[#This Row],[Data criação ticket]],Tabela1[[#This Row],[procx ticket]])</f>
        <v>0</v>
      </c>
      <c r="AM474" s="53">
        <v>45967</v>
      </c>
      <c r="AN4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4" s="62"/>
      <c r="AP474" s="62"/>
      <c r="AQ4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150460403790000HENRIQUELOJAS NOVASCOMUNICAÇÃO VISUALABEX</v>
      </c>
      <c r="AR474" s="62" t="e">
        <v>#N/A</v>
      </c>
    </row>
    <row r="475" spans="1:44" ht="14.5" hidden="1">
      <c r="A475" s="1">
        <f t="shared" si="26"/>
        <v>1000</v>
      </c>
      <c r="B475" s="1">
        <v>1513</v>
      </c>
      <c r="C475" s="1" t="s">
        <v>4096</v>
      </c>
      <c r="D475" s="1" t="s">
        <v>397</v>
      </c>
      <c r="E475" s="1" t="s">
        <v>76</v>
      </c>
      <c r="F475" s="1" t="s">
        <v>23</v>
      </c>
      <c r="G475" s="1" t="s">
        <v>84</v>
      </c>
      <c r="H475" s="1">
        <v>613</v>
      </c>
      <c r="I475" s="1" t="s">
        <v>4169</v>
      </c>
      <c r="K475" s="1" t="s">
        <v>27</v>
      </c>
      <c r="M475" s="1">
        <v>605789</v>
      </c>
      <c r="N475" s="1">
        <v>10023682</v>
      </c>
      <c r="O475" s="1" t="s">
        <v>4163</v>
      </c>
      <c r="P475" s="47">
        <v>95000</v>
      </c>
      <c r="R475" s="47">
        <f>IF(Tabela1[[#This Row],[VALOR A PAGAR]]&gt;1,Tabela1[[#This Row],[VALOR A PAGAR]],Tabela1[[#This Row],[VALOR RC]])</f>
        <v>95000</v>
      </c>
      <c r="S4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5" s="1">
        <v>4500991092</v>
      </c>
      <c r="U475" s="54" t="str">
        <f>F475 &amp; " " &amp; " " &amp; B475 &amp; " - " &amp; I475 &amp; " - " &amp; "N°" &amp; H475 &amp; " - " &amp; Tabela1[[#This Row],[Coluna1]]</f>
        <v xml:space="preserve">LOJAS NOVAS  1513 - ABEX - N°613 - </v>
      </c>
      <c r="V475" s="85">
        <v>2984929</v>
      </c>
      <c r="W475" s="89" t="s">
        <v>4176</v>
      </c>
      <c r="X475" s="1" t="str">
        <f t="shared" si="25"/>
        <v>ABERTO</v>
      </c>
      <c r="Y475" s="48"/>
      <c r="Z475" s="51"/>
      <c r="AA475" s="1">
        <f>IF(Tabela1[[#This Row],[CHAMADO]]="ABERTO",Tabela1[[#This Row],[procx status]],"")</f>
        <v>0</v>
      </c>
      <c r="AC475" s="49">
        <v>45980</v>
      </c>
      <c r="AD475" s="55">
        <v>5106058684</v>
      </c>
      <c r="AE475" s="1" t="s">
        <v>4177</v>
      </c>
      <c r="AF4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4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475" s="116"/>
      <c r="AJ475" s="117"/>
      <c r="AK475" s="116">
        <f>IF(Tabela1[[#This Row],[procx ticket]]="",Tabela1[[#This Row],[Data criação ticket]],Tabela1[[#This Row],[procx ticket]])</f>
        <v>0</v>
      </c>
      <c r="AL475" s="116"/>
      <c r="AM475" s="53">
        <v>45967</v>
      </c>
      <c r="AN4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5" s="62"/>
      <c r="AP475" s="62"/>
      <c r="AQ4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151360578995000HENRIQUELOJAS NOVASCOMUNICAÇÃO VISUALABEX</v>
      </c>
      <c r="AR475" s="62" t="e">
        <v>#N/A</v>
      </c>
    </row>
    <row r="476" spans="1:44" ht="14.5" hidden="1">
      <c r="A476" s="1">
        <f t="shared" si="26"/>
        <v>1000</v>
      </c>
      <c r="B476" s="1">
        <v>1506</v>
      </c>
      <c r="C476" s="1" t="s">
        <v>4094</v>
      </c>
      <c r="D476" s="1" t="s">
        <v>4201</v>
      </c>
      <c r="E476" s="1" t="s">
        <v>30</v>
      </c>
      <c r="F476" s="1" t="s">
        <v>23</v>
      </c>
      <c r="G476" s="1" t="s">
        <v>84</v>
      </c>
      <c r="H476" s="1">
        <v>602</v>
      </c>
      <c r="I476" s="1" t="s">
        <v>4363</v>
      </c>
      <c r="M476" s="1">
        <v>605804</v>
      </c>
      <c r="N476" s="1">
        <v>10023487</v>
      </c>
      <c r="O476" s="1" t="s">
        <v>4163</v>
      </c>
      <c r="P476" s="47">
        <v>95003.835294999997</v>
      </c>
      <c r="R476" s="47">
        <f>IF(Tabela1[[#This Row],[VALOR A PAGAR]]&gt;1,Tabela1[[#This Row],[VALOR A PAGAR]],Tabela1[[#This Row],[VALOR RC]])</f>
        <v>95003.835294999997</v>
      </c>
      <c r="S4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6" s="1">
        <v>4500981349</v>
      </c>
      <c r="U476" s="54" t="str">
        <f>F476 &amp; " " &amp; " " &amp; B476 &amp; " - " &amp; I476 &amp; " - " &amp; "N°" &amp; H476 &amp; " - " &amp; Tabela1[[#This Row],[Coluna1]]</f>
        <v xml:space="preserve">LOJAS NOVAS  1506 - CAETE - N°602 - </v>
      </c>
      <c r="V476" s="85">
        <v>2985007</v>
      </c>
      <c r="W476" s="89" t="s">
        <v>4176</v>
      </c>
      <c r="X476" s="1" t="str">
        <f t="shared" si="25"/>
        <v>ABERTO</v>
      </c>
      <c r="Y476" s="48"/>
      <c r="Z476" s="51"/>
      <c r="AA476" s="1">
        <f>IF(Tabela1[[#This Row],[CHAMADO]]="ABERTO",Tabela1[[#This Row],[procx status]],"")</f>
        <v>0</v>
      </c>
      <c r="AC476" s="49">
        <v>45980</v>
      </c>
      <c r="AD476" s="55">
        <v>5106058740</v>
      </c>
      <c r="AE476" s="1" t="s">
        <v>4177</v>
      </c>
      <c r="AF4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4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476" s="12"/>
      <c r="AJ476" s="53"/>
      <c r="AK476" s="12">
        <f>IF(Tabela1[[#This Row],[procx ticket]]="",Tabela1[[#This Row],[Data criação ticket]],Tabela1[[#This Row],[procx ticket]])</f>
        <v>0</v>
      </c>
      <c r="AM476" s="53">
        <v>45967</v>
      </c>
      <c r="AN47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6" s="62"/>
      <c r="AP476" s="62"/>
      <c r="AQ4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150660580495003,835295ANDRELOJAS NOVASCOMUNICAÇÃO VISUALCAETE</v>
      </c>
      <c r="AR476" s="62" t="e">
        <v>#N/A</v>
      </c>
    </row>
    <row r="477" spans="1:44" ht="14.5" hidden="1" customHeight="1">
      <c r="A477" s="1">
        <f t="shared" si="26"/>
        <v>1000</v>
      </c>
      <c r="B477" s="1">
        <v>1512</v>
      </c>
      <c r="C477" s="1" t="s">
        <v>4078</v>
      </c>
      <c r="E477" s="1" t="s">
        <v>30</v>
      </c>
      <c r="F477" s="1" t="s">
        <v>23</v>
      </c>
      <c r="G477" s="1" t="s">
        <v>84</v>
      </c>
      <c r="H477" s="1">
        <v>601</v>
      </c>
      <c r="I477" s="1" t="s">
        <v>4363</v>
      </c>
      <c r="K477" s="1" t="s">
        <v>27</v>
      </c>
      <c r="M477" s="1">
        <v>605746</v>
      </c>
      <c r="N477" s="1">
        <v>10023564</v>
      </c>
      <c r="O477" s="1" t="s">
        <v>4163</v>
      </c>
      <c r="P477" s="47">
        <v>95005.246627000015</v>
      </c>
      <c r="R477" s="47">
        <f>IF(Tabela1[[#This Row],[VALOR A PAGAR]]&gt;1,Tabela1[[#This Row],[VALOR A PAGAR]],Tabela1[[#This Row],[VALOR RC]])</f>
        <v>95005.246627000015</v>
      </c>
      <c r="S4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7" s="1">
        <v>4500984054</v>
      </c>
      <c r="U477" s="54" t="str">
        <f>F477 &amp; " " &amp; " " &amp; B477 &amp; " - " &amp; I477 &amp; " - " &amp; "N°" &amp; H477 &amp; " - " &amp; Tabela1[[#This Row],[Coluna1]]</f>
        <v xml:space="preserve">LOJAS NOVAS  1512 - CAETE - N°601 - </v>
      </c>
      <c r="V477" s="85">
        <v>2984942</v>
      </c>
      <c r="W477" s="89" t="s">
        <v>4176</v>
      </c>
      <c r="X477" s="1" t="str">
        <f t="shared" si="25"/>
        <v>ABERTO</v>
      </c>
      <c r="Y477" s="48"/>
      <c r="Z477" s="51"/>
      <c r="AA477" s="1">
        <f>IF(Tabela1[[#This Row],[CHAMADO]]="ABERTO",Tabela1[[#This Row],[procx status]],"")</f>
        <v>0</v>
      </c>
      <c r="AC477" s="49">
        <v>45980</v>
      </c>
      <c r="AD477" s="55">
        <v>5106058687</v>
      </c>
      <c r="AE477" s="1" t="s">
        <v>4177</v>
      </c>
      <c r="AF4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4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477" s="116"/>
      <c r="AJ477" s="117"/>
      <c r="AK477" s="116">
        <f>IF(Tabela1[[#This Row],[procx ticket]]="",Tabela1[[#This Row],[Data criação ticket]],Tabela1[[#This Row],[procx ticket]])</f>
        <v>0</v>
      </c>
      <c r="AL477" s="116"/>
      <c r="AM477" s="53">
        <v>45967</v>
      </c>
      <c r="AN4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7" s="62"/>
      <c r="AP477" s="62"/>
      <c r="AQ4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151260574695005,246627ANDRELOJAS NOVASCOMUNICAÇÃO VISUALCAETE</v>
      </c>
      <c r="AR477" s="62" t="e">
        <v>#N/A</v>
      </c>
    </row>
    <row r="478" spans="1:44" ht="14.5" hidden="1" customHeight="1">
      <c r="A478" s="1">
        <f t="shared" si="26"/>
        <v>1000</v>
      </c>
      <c r="B478" s="51">
        <v>542</v>
      </c>
      <c r="C478" s="51" t="s">
        <v>94</v>
      </c>
      <c r="D478" s="1" t="s">
        <v>1300</v>
      </c>
      <c r="E478" s="51" t="s">
        <v>76</v>
      </c>
      <c r="F478" s="51" t="s">
        <v>47</v>
      </c>
      <c r="G478" s="51" t="s">
        <v>84</v>
      </c>
      <c r="H478" s="51">
        <v>26</v>
      </c>
      <c r="I478" s="51" t="s">
        <v>85</v>
      </c>
      <c r="J478" s="51"/>
      <c r="K478" s="51"/>
      <c r="L478" s="51">
        <v>100030</v>
      </c>
      <c r="M478" s="51">
        <v>605530</v>
      </c>
      <c r="N478" s="51"/>
      <c r="O478" s="51"/>
      <c r="P478" s="46">
        <v>70000</v>
      </c>
      <c r="Q478" s="46"/>
      <c r="R478" s="46">
        <f>IF(Tabela1[[#This Row],[VALOR A PAGAR]]&gt;1,Tabela1[[#This Row],[VALOR A PAGAR]],Tabela1[[#This Row],[VALOR RC]])</f>
        <v>70000</v>
      </c>
      <c r="S4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8" s="51">
        <v>4500751125</v>
      </c>
      <c r="U478" s="54" t="str">
        <f>F478 &amp; " " &amp; " " &amp; B478 &amp; " - " &amp; I478 &amp; " - " &amp; "N°" &amp; H478 &amp; " - " &amp; Tabela1[[#This Row],[Coluna1]]</f>
        <v xml:space="preserve">LAUDO DE RISCO  542 - MANDACARU - N°26 - </v>
      </c>
      <c r="V478" s="85">
        <v>803642</v>
      </c>
      <c r="W478" s="51"/>
      <c r="X478" s="1" t="str">
        <f t="shared" si="25"/>
        <v>ABERTO</v>
      </c>
      <c r="Y478" s="51" t="s">
        <v>4159</v>
      </c>
      <c r="Z478" s="51" t="s">
        <v>4159</v>
      </c>
      <c r="AA478" s="51" t="str">
        <f>IF(Tabela1[[#This Row],[CHAMADO]]="ABERTO",Tabela1[[#This Row],[procx status]],"")</f>
        <v>Closed</v>
      </c>
      <c r="AB478" s="51" t="str">
        <f>IFERROR(IF(OR(Y478="Solved",Y478="Closed"),"OK","OUTRO"),"")</f>
        <v>OK</v>
      </c>
      <c r="AC478" s="52">
        <v>45645</v>
      </c>
      <c r="AD478" s="55">
        <v>5105820641</v>
      </c>
      <c r="AE478" s="51" t="str">
        <f>IF(Tabela1[[#This Row],[Status Result1]]="Aguardando autorização pgto", "sim","")</f>
        <v/>
      </c>
      <c r="AF47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19/12/2024</v>
      </c>
      <c r="AG4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19/12/2024</v>
      </c>
      <c r="AH478" s="53">
        <v>45636</v>
      </c>
      <c r="AI478" s="53" t="s">
        <v>4922</v>
      </c>
      <c r="AJ478" s="53" t="s">
        <v>4922</v>
      </c>
      <c r="AK478" s="53" t="str">
        <f>IF(Tabela1[[#This Row],[procx ticket]]="",Tabela1[[#This Row],[Data criação ticket]],Tabela1[[#This Row],[procx ticket]])</f>
        <v>2024-12-06</v>
      </c>
      <c r="AL478" s="53" t="s">
        <v>75</v>
      </c>
      <c r="AM4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47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8" s="62"/>
      <c r="AP478" s="62"/>
      <c r="AQ4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54260553070000HENRIQUELAUDO DE RISCOCOMUNICAÇÃO VISUALMANDACARU</v>
      </c>
      <c r="AR478" s="62" t="e">
        <v>#N/A</v>
      </c>
    </row>
    <row r="479" spans="1:44" ht="14.5" hidden="1">
      <c r="A479" s="1">
        <f t="shared" si="26"/>
        <v>1000</v>
      </c>
      <c r="B479" s="1">
        <v>1491</v>
      </c>
      <c r="C479" s="1" t="s">
        <v>4076</v>
      </c>
      <c r="D479" s="1" t="s">
        <v>1115</v>
      </c>
      <c r="E479" s="1" t="s">
        <v>30</v>
      </c>
      <c r="F479" s="1" t="s">
        <v>23</v>
      </c>
      <c r="G479" s="1" t="s">
        <v>84</v>
      </c>
      <c r="H479" s="1">
        <v>615</v>
      </c>
      <c r="I479" s="1" t="s">
        <v>4363</v>
      </c>
      <c r="M479" s="1">
        <v>605585</v>
      </c>
      <c r="N479" s="1">
        <v>10023483</v>
      </c>
      <c r="O479" s="1" t="s">
        <v>4163</v>
      </c>
      <c r="P479" s="47">
        <v>92036.172927000021</v>
      </c>
      <c r="R479" s="47">
        <f>IF(Tabela1[[#This Row],[VALOR A PAGAR]]&gt;1,Tabela1[[#This Row],[VALOR A PAGAR]],Tabela1[[#This Row],[VALOR RC]])</f>
        <v>92036.172927000021</v>
      </c>
      <c r="S4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79" s="1">
        <v>4500973141</v>
      </c>
      <c r="U479" s="54" t="str">
        <f>F479 &amp; " " &amp; " " &amp; B479 &amp; " - " &amp; I479 &amp; " - " &amp; "N°" &amp; H479 &amp; " - " &amp; Tabela1[[#This Row],[Coluna1]]</f>
        <v xml:space="preserve">LOJAS NOVAS  1491 - CAETE - N°615 - </v>
      </c>
      <c r="V479" s="85">
        <v>3284980</v>
      </c>
      <c r="W479" s="89" t="s">
        <v>4176</v>
      </c>
      <c r="X479" s="1" t="str">
        <f t="shared" si="25"/>
        <v>ABERTO</v>
      </c>
      <c r="Y479" s="48"/>
      <c r="Z479" s="51"/>
      <c r="AA479" s="1">
        <f>IF(Tabela1[[#This Row],[CHAMADO]]="ABERTO",Tabela1[[#This Row],[procx status]],"")</f>
        <v>0</v>
      </c>
      <c r="AC479" s="49">
        <v>46010</v>
      </c>
      <c r="AD479" s="55">
        <v>5106081362</v>
      </c>
      <c r="AE479" s="1" t="s">
        <v>4177</v>
      </c>
      <c r="AF4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4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479" s="116"/>
      <c r="AJ479" s="117"/>
      <c r="AK479" s="116">
        <f>IF(Tabela1[[#This Row],[procx ticket]]="",Tabela1[[#This Row],[Data criação ticket]],Tabela1[[#This Row],[procx ticket]])</f>
        <v>0</v>
      </c>
      <c r="AL479" s="116"/>
      <c r="AM479" s="53">
        <v>46000</v>
      </c>
      <c r="AN4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79" s="62"/>
      <c r="AP479" s="62"/>
      <c r="AQ4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149160558592036,172927ANDRELOJAS NOVASCOMUNICAÇÃO VISUALCAETE</v>
      </c>
      <c r="AR479" s="62" t="e">
        <v>#N/A</v>
      </c>
    </row>
    <row r="480" spans="1:44" ht="14.5" hidden="1">
      <c r="A480" s="1">
        <f t="shared" si="26"/>
        <v>1000</v>
      </c>
      <c r="B480" s="1">
        <v>585</v>
      </c>
      <c r="C480" s="1" t="s">
        <v>4093</v>
      </c>
      <c r="D480" s="1" t="s">
        <v>1381</v>
      </c>
      <c r="E480" s="1" t="s">
        <v>30</v>
      </c>
      <c r="F480" s="1" t="s">
        <v>23</v>
      </c>
      <c r="G480" s="1" t="s">
        <v>84</v>
      </c>
      <c r="H480" s="1">
        <v>618</v>
      </c>
      <c r="I480" s="1" t="s">
        <v>4363</v>
      </c>
      <c r="K480" s="1" t="s">
        <v>27</v>
      </c>
      <c r="M480" s="1">
        <v>605740</v>
      </c>
      <c r="N480" s="1">
        <v>10023557</v>
      </c>
      <c r="O480" s="1" t="s">
        <v>4163</v>
      </c>
      <c r="P480" s="47">
        <v>90005.972326999996</v>
      </c>
      <c r="R480" s="47">
        <f>IF(Tabela1[[#This Row],[VALOR A PAGAR]]&gt;1,Tabela1[[#This Row],[VALOR A PAGAR]],Tabela1[[#This Row],[VALOR RC]])</f>
        <v>90005.972326999996</v>
      </c>
      <c r="S4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0" s="1">
        <v>4500983864</v>
      </c>
      <c r="U480" s="54" t="str">
        <f>F480 &amp; " " &amp; " " &amp; B480 &amp; " - " &amp; I480 &amp; " - " &amp; "N°" &amp; H480 &amp; " - " &amp; Tabela1[[#This Row],[Coluna1]]</f>
        <v xml:space="preserve">LOJAS NOVAS  585 - CAETE - N°618 - </v>
      </c>
      <c r="V480" s="85">
        <v>3284986</v>
      </c>
      <c r="W480" s="89" t="s">
        <v>4176</v>
      </c>
      <c r="X480" s="1" t="str">
        <f t="shared" si="25"/>
        <v>ABERTO</v>
      </c>
      <c r="Y480" s="48"/>
      <c r="Z480" s="51"/>
      <c r="AA480" s="1">
        <f>IF(Tabela1[[#This Row],[CHAMADO]]="ABERTO",Tabela1[[#This Row],[procx status]],"")</f>
        <v>0</v>
      </c>
      <c r="AC480" s="49">
        <v>46010</v>
      </c>
      <c r="AD480" s="55">
        <v>5106081360</v>
      </c>
      <c r="AE480" s="1" t="s">
        <v>4177</v>
      </c>
      <c r="AF4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4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480" s="116"/>
      <c r="AJ480" s="117"/>
      <c r="AK480" s="116">
        <f>IF(Tabela1[[#This Row],[procx ticket]]="",Tabela1[[#This Row],[Data criação ticket]],Tabela1[[#This Row],[procx ticket]])</f>
        <v>0</v>
      </c>
      <c r="AL480" s="116"/>
      <c r="AM480" s="53">
        <v>46000</v>
      </c>
      <c r="AN4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0" s="62"/>
      <c r="AP480" s="62"/>
      <c r="AQ4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58560574090005,972327ANDRELOJAS NOVASCOMUNICAÇÃO VISUALCAETE</v>
      </c>
      <c r="AR480" s="62" t="e">
        <v>#N/A</v>
      </c>
    </row>
    <row r="481" spans="1:44" ht="14.5" hidden="1" customHeight="1">
      <c r="A481" s="1">
        <f t="shared" si="26"/>
        <v>1000</v>
      </c>
      <c r="B481" s="1">
        <v>503</v>
      </c>
      <c r="C481" s="1" t="s">
        <v>4164</v>
      </c>
      <c r="D481" s="1" t="s">
        <v>1224</v>
      </c>
      <c r="E481" s="1" t="s">
        <v>4025</v>
      </c>
      <c r="F481" s="1" t="s">
        <v>23</v>
      </c>
      <c r="G481" s="1" t="s">
        <v>84</v>
      </c>
      <c r="H481" s="1">
        <v>619</v>
      </c>
      <c r="I481" s="1" t="s">
        <v>4363</v>
      </c>
      <c r="K481" s="1" t="s">
        <v>27</v>
      </c>
      <c r="M481" s="1">
        <v>605906</v>
      </c>
      <c r="N481" s="1">
        <v>10023936</v>
      </c>
      <c r="P481" s="47">
        <v>115040.155879</v>
      </c>
      <c r="R481" s="47">
        <f>IF(Tabela1[[#This Row],[VALOR A PAGAR]]&gt;1,Tabela1[[#This Row],[VALOR A PAGAR]],Tabela1[[#This Row],[VALOR RC]])</f>
        <v>115040.155879</v>
      </c>
      <c r="S4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1" s="1">
        <v>4501012392</v>
      </c>
      <c r="U481" s="54" t="str">
        <f>F481 &amp; " " &amp; " " &amp; B481 &amp; " - " &amp; I481 &amp; " - " &amp; "N°" &amp; H481 &amp; " - " &amp; Tabela1[[#This Row],[Coluna1]]</f>
        <v xml:space="preserve">LOJAS NOVAS  503 - CAETE - N°619 - </v>
      </c>
      <c r="V481" s="85">
        <v>3285054</v>
      </c>
      <c r="W481" s="89" t="s">
        <v>4176</v>
      </c>
      <c r="X481" s="1" t="str">
        <f t="shared" si="25"/>
        <v>ABERTO</v>
      </c>
      <c r="Y481" s="48"/>
      <c r="Z481" s="51"/>
      <c r="AA481" s="1">
        <f>IF(Tabela1[[#This Row],[CHAMADO]]="ABERTO",Tabela1[[#This Row],[procx status]],"")</f>
        <v>0</v>
      </c>
      <c r="AC481" s="49">
        <v>46010</v>
      </c>
      <c r="AD481" s="55">
        <v>5106081357</v>
      </c>
      <c r="AE481" s="1" t="s">
        <v>4177</v>
      </c>
      <c r="AF4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4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481" s="116"/>
      <c r="AJ481" s="117"/>
      <c r="AK481" s="116">
        <f>IF(Tabela1[[#This Row],[procx ticket]]="",Tabela1[[#This Row],[Data criação ticket]],Tabela1[[#This Row],[procx ticket]])</f>
        <v>0</v>
      </c>
      <c r="AL481" s="116"/>
      <c r="AM481" s="53">
        <v>46000</v>
      </c>
      <c r="AN4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1" s="62"/>
      <c r="AP481" s="62"/>
      <c r="AQ4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503605906115040,155879ADRIANOLOJAS NOVASCOMUNICAÇÃO VISUALCAETE</v>
      </c>
      <c r="AR481" s="62" t="e">
        <v>#N/A</v>
      </c>
    </row>
    <row r="482" spans="1:44" ht="14.5" hidden="1" customHeight="1">
      <c r="A482" s="1">
        <f t="shared" si="26"/>
        <v>1000</v>
      </c>
      <c r="B482" s="1">
        <v>320</v>
      </c>
      <c r="C482" s="1" t="s">
        <v>4161</v>
      </c>
      <c r="D482" s="1" t="s">
        <v>875</v>
      </c>
      <c r="E482" s="1" t="s">
        <v>4025</v>
      </c>
      <c r="F482" s="1" t="s">
        <v>23</v>
      </c>
      <c r="G482" s="1" t="s">
        <v>84</v>
      </c>
      <c r="H482" s="1">
        <v>620</v>
      </c>
      <c r="I482" s="1" t="s">
        <v>4363</v>
      </c>
      <c r="J482" s="1">
        <v>1</v>
      </c>
      <c r="M482" s="1">
        <v>605973</v>
      </c>
      <c r="N482" s="1">
        <v>10024148</v>
      </c>
      <c r="P482" s="142">
        <v>100041.11</v>
      </c>
      <c r="R482" s="47">
        <f>IF(Tabela1[[#This Row],[VALOR A PAGAR]]&gt;1,Tabela1[[#This Row],[VALOR A PAGAR]],Tabela1[[#This Row],[VALOR RC]])</f>
        <v>100041.11</v>
      </c>
      <c r="S4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2" s="1">
        <v>4501014350</v>
      </c>
      <c r="U482" s="54" t="str">
        <f>F482 &amp; " " &amp; " " &amp; B482 &amp; " - " &amp; I482 &amp; " - " &amp; "N°" &amp; H482 &amp; " - " &amp; Tabela1[[#This Row],[Coluna1]]</f>
        <v xml:space="preserve">LOJAS NOVAS  320 - CAETE - N°620 - </v>
      </c>
      <c r="V482" s="85">
        <v>3285070</v>
      </c>
      <c r="W482" s="89" t="s">
        <v>4176</v>
      </c>
      <c r="X482" s="1" t="str">
        <f t="shared" si="25"/>
        <v>ABERTO</v>
      </c>
      <c r="Y482" s="48"/>
      <c r="Z482" s="51"/>
      <c r="AA482" s="1">
        <f>IF(Tabela1[[#This Row],[CHAMADO]]="ABERTO",Tabela1[[#This Row],[procx status]],"")</f>
        <v>0</v>
      </c>
      <c r="AC482" s="49">
        <v>46010</v>
      </c>
      <c r="AD482" s="55">
        <v>5106081355</v>
      </c>
      <c r="AE482" s="1" t="s">
        <v>4177</v>
      </c>
      <c r="AF4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4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482" s="116"/>
      <c r="AJ482" s="117"/>
      <c r="AK482" s="116">
        <f>IF(Tabela1[[#This Row],[procx ticket]]="",Tabela1[[#This Row],[Data criação ticket]],Tabela1[[#This Row],[procx ticket]])</f>
        <v>0</v>
      </c>
      <c r="AL482" s="116"/>
      <c r="AM482" s="53">
        <v>46000</v>
      </c>
      <c r="AN4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2" s="62"/>
      <c r="AP482" s="62"/>
      <c r="AQ4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320605973100041,11ADRIANOLOJAS NOVASCOMUNICAÇÃO VISUALCAETE</v>
      </c>
      <c r="AR482" s="62" t="e">
        <v>#N/A</v>
      </c>
    </row>
    <row r="483" spans="1:44" ht="14.5" hidden="1" customHeight="1">
      <c r="A483" s="1">
        <f t="shared" si="26"/>
        <v>1000</v>
      </c>
      <c r="B483" s="1">
        <v>1464</v>
      </c>
      <c r="C483" s="1" t="s">
        <v>40</v>
      </c>
      <c r="D483" s="1" t="s">
        <v>168</v>
      </c>
      <c r="E483" s="1" t="s">
        <v>30</v>
      </c>
      <c r="F483" s="1" t="s">
        <v>23</v>
      </c>
      <c r="G483" s="1" t="s">
        <v>84</v>
      </c>
      <c r="H483" s="1">
        <v>589</v>
      </c>
      <c r="I483" s="1" t="s">
        <v>4169</v>
      </c>
      <c r="M483" s="1">
        <v>604010</v>
      </c>
      <c r="N483" s="1">
        <v>10020592</v>
      </c>
      <c r="O483" s="1" t="s">
        <v>4163</v>
      </c>
      <c r="P483" s="47">
        <v>112000</v>
      </c>
      <c r="R483" s="47">
        <f>IF(Tabela1[[#This Row],[VALOR A PAGAR]]&gt;1,Tabela1[[#This Row],[VALOR A PAGAR]],Tabela1[[#This Row],[VALOR RC]])</f>
        <v>112000</v>
      </c>
      <c r="S4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3" s="1">
        <v>4500828659</v>
      </c>
      <c r="U483" s="54" t="str">
        <f>F483 &amp; " " &amp; " " &amp; B483 &amp; " - " &amp; I483 &amp; " - " &amp; "N°" &amp; H483 &amp; " - " &amp; Tabela1[[#This Row],[Coluna1]]</f>
        <v xml:space="preserve">LOJAS NOVAS  1464 - ABEX - N°589 - </v>
      </c>
      <c r="V483" s="85">
        <v>1358253</v>
      </c>
      <c r="X483" s="1" t="str">
        <f t="shared" si="25"/>
        <v>ABERTO</v>
      </c>
      <c r="Y483" s="48" t="s">
        <v>4159</v>
      </c>
      <c r="Z483" s="51" t="s">
        <v>4159</v>
      </c>
      <c r="AA483" s="51" t="str">
        <f>IF(Tabela1[[#This Row],[CHAMADO]]="ABERTO",Tabela1[[#This Row],[procx status]],"")</f>
        <v>Closed</v>
      </c>
      <c r="AC483" s="49">
        <v>45736</v>
      </c>
      <c r="AD483" s="55">
        <v>5105887272</v>
      </c>
      <c r="AE483" s="1" t="str">
        <f>IF(Tabela1[[#This Row],[Status Result1]]="Aguardando autorização pgto", "sim","")</f>
        <v/>
      </c>
      <c r="AF4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20/03/2025</v>
      </c>
      <c r="AG4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20/03/2025</v>
      </c>
      <c r="AH483" s="12">
        <v>45706</v>
      </c>
      <c r="AI483" s="1" t="s">
        <v>4172</v>
      </c>
      <c r="AJ483" s="53" t="s">
        <v>4172</v>
      </c>
      <c r="AK483" s="12" t="str">
        <f>IF(Tabela1[[#This Row],[procx ticket]]="",Tabela1[[#This Row],[Data criação ticket]],Tabela1[[#This Row],[procx ticket]])</f>
        <v>2025-03-12</v>
      </c>
      <c r="AL483" s="60">
        <v>45707</v>
      </c>
      <c r="AM4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12/03/2025</v>
      </c>
      <c r="AN48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3" s="62"/>
      <c r="AP483" s="62"/>
      <c r="AQ4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1464604010112000ANDRELOJAS NOVASCOMUNICAÇÃO VISUALABEX</v>
      </c>
      <c r="AR483" s="62" t="e">
        <v>#N/A</v>
      </c>
    </row>
    <row r="484" spans="1:44" ht="14.5" hidden="1" customHeight="1">
      <c r="A484" s="1">
        <f t="shared" si="26"/>
        <v>2000</v>
      </c>
      <c r="B484" s="1">
        <v>7356</v>
      </c>
      <c r="C484" s="1" t="s">
        <v>3522</v>
      </c>
      <c r="D484" s="1" t="s">
        <v>3523</v>
      </c>
      <c r="E484" s="1" t="s">
        <v>55</v>
      </c>
      <c r="F484" s="1" t="s">
        <v>51</v>
      </c>
      <c r="G484" s="1" t="s">
        <v>84</v>
      </c>
      <c r="H484" s="1">
        <v>530</v>
      </c>
      <c r="I484" s="1" t="s">
        <v>4363</v>
      </c>
      <c r="M484" s="1">
        <v>605823</v>
      </c>
      <c r="N484" s="1">
        <v>10021448</v>
      </c>
      <c r="O484" s="1" t="s">
        <v>4163</v>
      </c>
      <c r="P484" s="47">
        <v>90000</v>
      </c>
      <c r="R484" s="47">
        <f>IF(Tabela1[[#This Row],[VALOR A PAGAR]]&gt;1,Tabela1[[#This Row],[VALOR A PAGAR]],Tabela1[[#This Row],[VALOR RC]])</f>
        <v>90000</v>
      </c>
      <c r="S4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4" s="1">
        <v>4500874495</v>
      </c>
      <c r="U484" s="54" t="str">
        <f>F484 &amp; " " &amp; " " &amp; B484 &amp; " - " &amp; I484 &amp; " - " &amp; "N°" &amp; H484 &amp; " - " &amp; Tabela1[[#This Row],[Coluna1]]</f>
        <v xml:space="preserve">VIRADA DE BANDEIRA  7356 - CAETE - N°530 - </v>
      </c>
      <c r="V484" s="85">
        <v>1751527</v>
      </c>
      <c r="W484" s="89" t="s">
        <v>4367</v>
      </c>
      <c r="X484" s="1" t="str">
        <f t="shared" si="25"/>
        <v>ABERTO</v>
      </c>
      <c r="Y484" s="48"/>
      <c r="Z484" s="51">
        <v>0</v>
      </c>
      <c r="AA484" s="1">
        <f>IF(Tabela1[[#This Row],[CHAMADO]]="ABERTO",Tabela1[[#This Row],[procx status]],"")</f>
        <v>0</v>
      </c>
      <c r="AC484" s="49">
        <v>45797</v>
      </c>
      <c r="AD484" s="90">
        <v>5105930158</v>
      </c>
      <c r="AE484" s="1" t="str">
        <f>IF(Tabela1[[#This Row],[Status Result1]]="Aguardando autorização pgto", "sim","")</f>
        <v/>
      </c>
      <c r="AF4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20/05/2025</v>
      </c>
      <c r="AG4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20/05/2025</v>
      </c>
      <c r="AH484" s="12">
        <v>45763</v>
      </c>
      <c r="AI484" s="1" t="s">
        <v>4368</v>
      </c>
      <c r="AJ484" s="53" t="s">
        <v>4368</v>
      </c>
      <c r="AK484" s="12" t="str">
        <f>IF(Tabela1[[#This Row],[procx ticket]]="",Tabela1[[#This Row],[Data criação ticket]],Tabela1[[#This Row],[procx ticket]])</f>
        <v>2025-05-13</v>
      </c>
      <c r="AL484" s="12">
        <v>45763</v>
      </c>
      <c r="AM4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13/05/2025</v>
      </c>
      <c r="AN4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4" s="62"/>
      <c r="AP484" s="62"/>
      <c r="AQ4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735660582390000JORDANAVIRADA DE BANDEIRACOMUNICAÇÃO VISUALCAETE</v>
      </c>
      <c r="AR484" s="62" t="e">
        <v>#N/A</v>
      </c>
    </row>
    <row r="485" spans="1:44" ht="14.5" hidden="1" customHeight="1">
      <c r="A485" s="1">
        <f t="shared" si="26"/>
        <v>2000</v>
      </c>
      <c r="B485" s="1">
        <v>7236</v>
      </c>
      <c r="C485" s="1" t="s">
        <v>3371</v>
      </c>
      <c r="D485" s="1" t="s">
        <v>3372</v>
      </c>
      <c r="E485" s="1" t="s">
        <v>76</v>
      </c>
      <c r="F485" s="1" t="s">
        <v>51</v>
      </c>
      <c r="G485" s="1" t="s">
        <v>84</v>
      </c>
      <c r="H485" s="1">
        <v>528</v>
      </c>
      <c r="I485" s="1" t="s">
        <v>4363</v>
      </c>
      <c r="M485" s="1">
        <v>605820</v>
      </c>
      <c r="N485" s="1">
        <v>10021939</v>
      </c>
      <c r="O485" s="1" t="s">
        <v>4163</v>
      </c>
      <c r="P485" s="47">
        <v>150143.03</v>
      </c>
      <c r="R485" s="47">
        <f>IF(Tabela1[[#This Row],[VALOR A PAGAR]]&gt;1,Tabela1[[#This Row],[VALOR A PAGAR]],Tabela1[[#This Row],[VALOR RC]])</f>
        <v>150143.03</v>
      </c>
      <c r="S4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5" s="1">
        <v>4500888817</v>
      </c>
      <c r="U485" s="54" t="str">
        <f>F485 &amp; " " &amp; " " &amp; B485 &amp; " - " &amp; I485 &amp; " - " &amp; "N°" &amp; H485 &amp; " - " &amp; Tabela1[[#This Row],[Coluna1]]</f>
        <v xml:space="preserve">VIRADA DE BANDEIRA  7236 - CAETE - N°528 - </v>
      </c>
      <c r="V485" s="85">
        <v>1905509</v>
      </c>
      <c r="W485" s="89" t="s">
        <v>4377</v>
      </c>
      <c r="X485" s="1" t="str">
        <f t="shared" si="25"/>
        <v>ABERTO</v>
      </c>
      <c r="Y485" s="48"/>
      <c r="Z485" s="51">
        <v>0</v>
      </c>
      <c r="AA485" s="1">
        <f>IF(Tabela1[[#This Row],[CHAMADO]]="ABERTO",Tabela1[[#This Row],[procx status]],"")</f>
        <v>0</v>
      </c>
      <c r="AC485" s="49">
        <v>45828</v>
      </c>
      <c r="AD485" s="90">
        <v>5105949091</v>
      </c>
      <c r="AE485" s="1" t="str">
        <f>IF(Tabela1[[#This Row],[Status Result1]]="Aguardando autorização pgto", "sim","")</f>
        <v/>
      </c>
      <c r="AF4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4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485" s="12">
        <v>45796</v>
      </c>
      <c r="AI485" s="1" t="s">
        <v>4335</v>
      </c>
      <c r="AJ485" s="53" t="s">
        <v>4335</v>
      </c>
      <c r="AK485" s="12" t="str">
        <f>IF(Tabela1[[#This Row],[procx ticket]]="",Tabela1[[#This Row],[Data criação ticket]],Tabela1[[#This Row],[procx ticket]])</f>
        <v>2025-06-05</v>
      </c>
      <c r="AM4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4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5" s="62"/>
      <c r="AP485" s="62"/>
      <c r="AQ4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7236605820150143,03HENRIQUEVIRADA DE BANDEIRACOMUNICAÇÃO VISUALCAETE</v>
      </c>
      <c r="AR485" s="62" t="e">
        <v>#N/A</v>
      </c>
    </row>
    <row r="486" spans="1:44" ht="14.5" hidden="1" customHeight="1">
      <c r="A486" s="1">
        <f t="shared" si="26"/>
        <v>1000</v>
      </c>
      <c r="B486" s="1">
        <v>741</v>
      </c>
      <c r="C486" s="1" t="str">
        <f>_xlfn.XLOOKUP(Tabela1[[#This Row],[FILIAL]],'CNPJ BASE jan25'!A:A,'CNPJ BASE jan25'!B:B)</f>
        <v>FOR77-ShRioMar-CE</v>
      </c>
      <c r="D486" s="1" t="str">
        <f>_xlfn.XLOOKUP(Tabela1[[#This Row],[FILIAL]],'CNPJ BASE jan25'!A:A,'CNPJ BASE jan25'!C:C)</f>
        <v>06.626.253/0741-98</v>
      </c>
      <c r="E486" s="1" t="s">
        <v>4025</v>
      </c>
      <c r="F486" s="1" t="s">
        <v>4026</v>
      </c>
      <c r="G486" s="1" t="s">
        <v>84</v>
      </c>
      <c r="H486" s="1">
        <v>651</v>
      </c>
      <c r="I486" s="1" t="s">
        <v>4840</v>
      </c>
      <c r="M486" s="1">
        <v>605784</v>
      </c>
      <c r="N486" s="1">
        <v>10022964</v>
      </c>
      <c r="O486" s="1" t="s">
        <v>4163</v>
      </c>
      <c r="P486" s="47">
        <v>2800</v>
      </c>
      <c r="R486" s="47">
        <f>IF(Tabela1[[#This Row],[VALOR A PAGAR]]&gt;1,Tabela1[[#This Row],[VALOR A PAGAR]],Tabela1[[#This Row],[VALOR RC]])</f>
        <v>2800</v>
      </c>
      <c r="S4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6" s="1">
        <v>4500937531</v>
      </c>
      <c r="U486" s="54" t="str">
        <f>F486 &amp; " " &amp; " " &amp; B486 &amp; " - " &amp; I486 &amp; " - " &amp; "N°" &amp; H486 &amp; " - " &amp; Tabela1[[#This Row],[Coluna1]]</f>
        <v xml:space="preserve">REVITALIZA  741 - DIVERGENTE - N°651 - </v>
      </c>
      <c r="V486" s="85">
        <v>2381702</v>
      </c>
      <c r="W486" s="64" t="s">
        <v>4843</v>
      </c>
      <c r="X486" s="1" t="str">
        <f t="shared" si="25"/>
        <v>ABERTO</v>
      </c>
      <c r="Y486" s="48"/>
      <c r="Z486" s="51"/>
      <c r="AA486" s="1">
        <f>IF(Tabela1[[#This Row],[CHAMADO]]="ABERTO",Tabela1[[#This Row],[procx status]],"")</f>
        <v>0</v>
      </c>
      <c r="AC486" s="49">
        <v>45889</v>
      </c>
      <c r="AD486" s="107">
        <v>5105994135</v>
      </c>
      <c r="AE486" s="1" t="str">
        <f>IF(Tabela1[[#This Row],[Status Result1]]="Aguardando autorização pgto", "sim","")</f>
        <v/>
      </c>
      <c r="AF4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4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486" s="12"/>
      <c r="AJ486" s="53"/>
      <c r="AK486" s="12">
        <f>IF(Tabela1[[#This Row],[procx ticket]]="",Tabela1[[#This Row],[Data criação ticket]],Tabela1[[#This Row],[procx ticket]])</f>
        <v>0</v>
      </c>
      <c r="AM4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6" s="62"/>
      <c r="AP486" s="62"/>
      <c r="AQ4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7416057842800ADRIANOREVITALIZACOMUNICAÇÃO VISUALDIVERGENTE</v>
      </c>
      <c r="AR486" s="62" t="e">
        <v>#N/A</v>
      </c>
    </row>
    <row r="487" spans="1:44" ht="14.5" hidden="1" customHeight="1">
      <c r="A487" s="1">
        <f t="shared" si="26"/>
        <v>1000</v>
      </c>
      <c r="B487" s="1">
        <v>1506</v>
      </c>
      <c r="C487" s="1" t="s">
        <v>4094</v>
      </c>
      <c r="D487" s="1" t="s">
        <v>4201</v>
      </c>
      <c r="E487" s="1" t="s">
        <v>30</v>
      </c>
      <c r="F487" s="1" t="s">
        <v>23</v>
      </c>
      <c r="G487" s="1" t="s">
        <v>5118</v>
      </c>
      <c r="H487" s="1">
        <v>11151</v>
      </c>
      <c r="I487" s="1" t="s">
        <v>5016</v>
      </c>
      <c r="M487" s="1">
        <v>605804</v>
      </c>
      <c r="P487" s="47">
        <v>13137.6</v>
      </c>
      <c r="R487" s="47">
        <f>IF(Tabela1[[#This Row],[VALOR A PAGAR]]&gt;1,Tabela1[[#This Row],[VALOR A PAGAR]],Tabela1[[#This Row],[VALOR RC]])</f>
        <v>13137.6</v>
      </c>
      <c r="S4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7" s="1">
        <v>4500975059</v>
      </c>
      <c r="U487" s="54" t="str">
        <f>F487 &amp; " " &amp; " " &amp; B487 &amp; " - " &amp; I487 &amp; " - " &amp; "N°" &amp; H487 &amp; " - " &amp; Tabela1[[#This Row],[Coluna1]]</f>
        <v>LOJAS NOVAS  1506 - HMY - N°11151 - resolicitei</v>
      </c>
      <c r="V487" s="85">
        <v>3274626</v>
      </c>
      <c r="W487" s="89" t="s">
        <v>4176</v>
      </c>
      <c r="X487" s="1" t="str">
        <f t="shared" si="25"/>
        <v>ABERTO</v>
      </c>
      <c r="Y487" s="48"/>
      <c r="Z487" s="51"/>
      <c r="AA487" s="1">
        <f>IF(Tabela1[[#This Row],[CHAMADO]]="ABERTO",Tabela1[[#This Row],[procx status]],"")</f>
        <v>0</v>
      </c>
      <c r="AC487" s="49">
        <v>46020</v>
      </c>
      <c r="AD487" s="55">
        <v>5106086478</v>
      </c>
      <c r="AE487" s="1" t="s">
        <v>4177</v>
      </c>
      <c r="AF4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4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487" s="116"/>
      <c r="AJ487" s="117"/>
      <c r="AK487" s="116">
        <f>IF(Tabela1[[#This Row],[procx ticket]]="",Tabela1[[#This Row],[Data criação ticket]],Tabela1[[#This Row],[procx ticket]])</f>
        <v>0</v>
      </c>
      <c r="AL487" s="116"/>
      <c r="AM487" s="53">
        <v>45999</v>
      </c>
      <c r="AN4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7" s="62" t="s">
        <v>4952</v>
      </c>
      <c r="AP487" s="62" t="s">
        <v>6036</v>
      </c>
      <c r="AQ4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150660580413137,6ANDRELOJAS NOVASMONTAGEMHMY</v>
      </c>
      <c r="AR487" s="62" t="e">
        <v>#N/A</v>
      </c>
    </row>
    <row r="488" spans="1:44" ht="14.5" hidden="1" customHeight="1">
      <c r="A488" s="1">
        <f t="shared" si="26"/>
        <v>1000</v>
      </c>
      <c r="B488" s="1">
        <v>1487</v>
      </c>
      <c r="C488" s="1" t="s">
        <v>278</v>
      </c>
      <c r="D488" s="1" t="s">
        <v>992</v>
      </c>
      <c r="E488" s="1" t="s">
        <v>76</v>
      </c>
      <c r="F488" s="1" t="s">
        <v>23</v>
      </c>
      <c r="G488" s="1" t="s">
        <v>84</v>
      </c>
      <c r="H488" s="1">
        <v>10244</v>
      </c>
      <c r="I488" s="1" t="s">
        <v>116</v>
      </c>
      <c r="M488" s="1">
        <v>604304</v>
      </c>
      <c r="N488" s="1">
        <v>10023314</v>
      </c>
      <c r="O488" s="1" t="s">
        <v>4163</v>
      </c>
      <c r="P488" s="47">
        <v>85000</v>
      </c>
      <c r="R488" s="47">
        <f>IF(Tabela1[[#This Row],[VALOR A PAGAR]]&gt;1,Tabela1[[#This Row],[VALOR A PAGAR]],Tabela1[[#This Row],[VALOR RC]])</f>
        <v>85000</v>
      </c>
      <c r="S4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8" s="1">
        <v>4501019239</v>
      </c>
      <c r="U488" s="54" t="str">
        <f>F488 &amp; " " &amp; " " &amp; B488 &amp; " - " &amp; I488 &amp; " - " &amp; "N°" &amp; H488 &amp; " - " &amp; Tabela1[[#This Row],[Coluna1]]</f>
        <v>LOJAS NOVAS  1487 - TCF - N°10244 - aguardando csc</v>
      </c>
      <c r="V488" s="85">
        <v>3299297</v>
      </c>
      <c r="W488" s="64" t="s">
        <v>5991</v>
      </c>
      <c r="X488" s="1" t="str">
        <f t="shared" si="25"/>
        <v>ABERTO</v>
      </c>
      <c r="Y488" s="48"/>
      <c r="Z488" s="51"/>
      <c r="AA488" s="1">
        <f>IF(Tabela1[[#This Row],[CHAMADO]]="ABERTO",Tabela1[[#This Row],[procx status]],"")</f>
        <v>0</v>
      </c>
      <c r="AC488" s="49">
        <v>46011</v>
      </c>
      <c r="AD488" s="55">
        <v>5106081114</v>
      </c>
      <c r="AE488" s="1" t="s">
        <v>4177</v>
      </c>
      <c r="AF4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20/12/2025</v>
      </c>
      <c r="AG4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20/12/2025</v>
      </c>
      <c r="AH488" s="116"/>
      <c r="AJ488" s="117"/>
      <c r="AK488" s="116">
        <f>IF(Tabela1[[#This Row],[procx ticket]]="",Tabela1[[#This Row],[Data criação ticket]],Tabela1[[#This Row],[procx ticket]])</f>
        <v>0</v>
      </c>
      <c r="AL488" s="116"/>
      <c r="AM488" s="53">
        <v>45967</v>
      </c>
      <c r="AN4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8" s="62" t="s">
        <v>5984</v>
      </c>
      <c r="AP488" s="62" t="s">
        <v>5647</v>
      </c>
      <c r="AQ4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148760430485000HENRIQUELOJAS NOVASCOMUNICAÇÃO VISUALTCF</v>
      </c>
      <c r="AR488" s="1" t="e">
        <v>#N/A</v>
      </c>
    </row>
    <row r="489" spans="1:44" ht="14.5" hidden="1" customHeight="1">
      <c r="A489" s="1">
        <f t="shared" si="26"/>
        <v>2000</v>
      </c>
      <c r="B489" s="1">
        <v>7189</v>
      </c>
      <c r="C489" s="1" t="s">
        <v>3300</v>
      </c>
      <c r="D489" s="1" t="s">
        <v>3301</v>
      </c>
      <c r="E489" s="1" t="s">
        <v>55</v>
      </c>
      <c r="F489" s="1" t="s">
        <v>51</v>
      </c>
      <c r="G489" s="1" t="s">
        <v>84</v>
      </c>
      <c r="H489" s="1">
        <v>3073</v>
      </c>
      <c r="I489" s="1" t="s">
        <v>5750</v>
      </c>
      <c r="M489" s="1">
        <v>605816</v>
      </c>
      <c r="N489" s="1">
        <v>10021445</v>
      </c>
      <c r="O489" s="1" t="s">
        <v>4163</v>
      </c>
      <c r="P489" s="47">
        <v>90000</v>
      </c>
      <c r="R489" s="47">
        <f>IF(Tabela1[[#This Row],[VALOR A PAGAR]]&gt;1,Tabela1[[#This Row],[VALOR A PAGAR]],Tabela1[[#This Row],[VALOR RC]])</f>
        <v>90000</v>
      </c>
      <c r="S4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89" s="1">
        <v>4500874438</v>
      </c>
      <c r="U489" s="54" t="str">
        <f>F489 &amp; " " &amp; " " &amp; B489 &amp; " - " &amp; I489 &amp; " - " &amp; "N°" &amp; H489 &amp; " - " &amp; Tabela1[[#This Row],[Coluna1]]</f>
        <v xml:space="preserve">VIRADA DE BANDEIRA  7189 - PRONEON - N°3073 - </v>
      </c>
      <c r="V489" s="85">
        <v>1792441</v>
      </c>
      <c r="W489" s="89" t="s">
        <v>5753</v>
      </c>
      <c r="X489" s="1" t="str">
        <f t="shared" si="25"/>
        <v>ABERTO</v>
      </c>
      <c r="Y489" s="48"/>
      <c r="Z489" s="51">
        <v>0</v>
      </c>
      <c r="AA489" s="1">
        <f>IF(Tabela1[[#This Row],[CHAMADO]]="ABERTO",Tabela1[[#This Row],[procx status]],"")</f>
        <v>0</v>
      </c>
      <c r="AC489" s="49">
        <v>45798</v>
      </c>
      <c r="AE489" s="1" t="str">
        <f>IF(Tabela1[[#This Row],[Status Result1]]="Aguardando autorização pgto", "sim","")</f>
        <v/>
      </c>
      <c r="AF4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21/05/2025</v>
      </c>
      <c r="AG4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21/05/2025</v>
      </c>
      <c r="AH489" s="12">
        <v>45763</v>
      </c>
      <c r="AI489" s="1" t="s">
        <v>4251</v>
      </c>
      <c r="AJ489" s="53" t="s">
        <v>4251</v>
      </c>
      <c r="AK489" s="12" t="str">
        <f>IF(Tabela1[[#This Row],[procx ticket]]="",Tabela1[[#This Row],[Data criação ticket]],Tabela1[[#This Row],[procx ticket]])</f>
        <v>2025-05-19</v>
      </c>
      <c r="AL489" s="12">
        <v>45763</v>
      </c>
      <c r="AM4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48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89" s="62"/>
      <c r="AP489" s="62"/>
      <c r="AQ4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718960581690000JORDANAVIRADA DE BANDEIRACOMUNICAÇÃO VISUALPRONEON</v>
      </c>
      <c r="AR489" s="62" t="e">
        <v>#N/A</v>
      </c>
    </row>
    <row r="490" spans="1:44" ht="14.5" hidden="1" customHeight="1">
      <c r="A490" s="1">
        <f t="shared" si="26"/>
        <v>2000</v>
      </c>
      <c r="B490" s="1">
        <v>7103</v>
      </c>
      <c r="C490" s="1" t="s">
        <v>3171</v>
      </c>
      <c r="D490" s="1" t="s">
        <v>3172</v>
      </c>
      <c r="E490" s="1" t="s">
        <v>55</v>
      </c>
      <c r="F490" s="1" t="s">
        <v>51</v>
      </c>
      <c r="G490" s="1" t="s">
        <v>84</v>
      </c>
      <c r="H490" s="1">
        <v>3072</v>
      </c>
      <c r="I490" s="1" t="s">
        <v>5750</v>
      </c>
      <c r="M490" s="1">
        <v>605811</v>
      </c>
      <c r="N490" s="1">
        <v>10021444</v>
      </c>
      <c r="O490" s="1" t="s">
        <v>4163</v>
      </c>
      <c r="P490" s="47">
        <v>90000</v>
      </c>
      <c r="R490" s="47">
        <f>IF(Tabela1[[#This Row],[VALOR A PAGAR]]&gt;1,Tabela1[[#This Row],[VALOR A PAGAR]],Tabela1[[#This Row],[VALOR RC]])</f>
        <v>90000</v>
      </c>
      <c r="S4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0" s="1">
        <v>4500874455</v>
      </c>
      <c r="U490" s="54" t="str">
        <f>F490 &amp; " " &amp; " " &amp; B490 &amp; " - " &amp; I490 &amp; " - " &amp; "N°" &amp; H490 &amp; " - " &amp; Tabela1[[#This Row],[Coluna1]]</f>
        <v xml:space="preserve">VIRADA DE BANDEIRA  7103 - PRONEON - N°3072 - </v>
      </c>
      <c r="V490" s="85">
        <v>1792408</v>
      </c>
      <c r="W490" s="89" t="s">
        <v>5752</v>
      </c>
      <c r="X490" s="1" t="str">
        <f t="shared" si="25"/>
        <v>ABERTO</v>
      </c>
      <c r="Y490" s="48"/>
      <c r="Z490" s="51">
        <v>0</v>
      </c>
      <c r="AA490" s="1">
        <f>IF(Tabela1[[#This Row],[CHAMADO]]="ABERTO",Tabela1[[#This Row],[procx status]],"")</f>
        <v>0</v>
      </c>
      <c r="AC490" s="49">
        <v>45798</v>
      </c>
      <c r="AE490" s="1" t="str">
        <f>IF(Tabela1[[#This Row],[Status Result1]]="Aguardando autorização pgto", "sim","")</f>
        <v/>
      </c>
      <c r="AF4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21/05/2025</v>
      </c>
      <c r="AG4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21/05/2025</v>
      </c>
      <c r="AH490" s="12">
        <v>45763</v>
      </c>
      <c r="AI490" s="1" t="s">
        <v>4251</v>
      </c>
      <c r="AJ490" s="53" t="s">
        <v>4251</v>
      </c>
      <c r="AK490" s="12" t="str">
        <f>IF(Tabela1[[#This Row],[procx ticket]]="",Tabela1[[#This Row],[Data criação ticket]],Tabela1[[#This Row],[procx ticket]])</f>
        <v>2025-05-19</v>
      </c>
      <c r="AL490" s="12">
        <v>45763</v>
      </c>
      <c r="AM4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4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0" s="62"/>
      <c r="AP490" s="62"/>
      <c r="AQ4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710360581190000JORDANAVIRADA DE BANDEIRACOMUNICAÇÃO VISUALPRONEON</v>
      </c>
      <c r="AR490" s="62" t="e">
        <v>#N/A</v>
      </c>
    </row>
    <row r="491" spans="1:44" ht="14.5" hidden="1">
      <c r="A491" s="1">
        <f t="shared" si="26"/>
        <v>2000</v>
      </c>
      <c r="B491" s="1">
        <v>7435</v>
      </c>
      <c r="C491" s="1" t="s">
        <v>3645</v>
      </c>
      <c r="D491" s="1" t="s">
        <v>3646</v>
      </c>
      <c r="E491" s="1" t="s">
        <v>55</v>
      </c>
      <c r="F491" s="1" t="s">
        <v>51</v>
      </c>
      <c r="G491" s="1" t="s">
        <v>84</v>
      </c>
      <c r="H491" s="1">
        <v>3074</v>
      </c>
      <c r="I491" s="1" t="s">
        <v>5750</v>
      </c>
      <c r="M491" s="1">
        <v>605826</v>
      </c>
      <c r="N491" s="1">
        <v>10021446</v>
      </c>
      <c r="O491" s="1" t="s">
        <v>4163</v>
      </c>
      <c r="P491" s="47">
        <v>106734.44</v>
      </c>
      <c r="R491" s="47">
        <f>IF(Tabela1[[#This Row],[VALOR A PAGAR]]&gt;1,Tabela1[[#This Row],[VALOR A PAGAR]],Tabela1[[#This Row],[VALOR RC]])</f>
        <v>106734.44</v>
      </c>
      <c r="S4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1" s="1">
        <v>4500874468</v>
      </c>
      <c r="U491" s="54" t="str">
        <f>F491 &amp; " " &amp; " " &amp; B491 &amp; " - " &amp; I491 &amp; " - " &amp; "N°" &amp; H491 &amp; " - " &amp; Tabela1[[#This Row],[Coluna1]]</f>
        <v xml:space="preserve">VIRADA DE BANDEIRA  7435 - PRONEON - N°3074 - </v>
      </c>
      <c r="V491" s="85">
        <v>1792433</v>
      </c>
      <c r="W491" s="89" t="s">
        <v>5754</v>
      </c>
      <c r="X491" s="1" t="str">
        <f t="shared" si="25"/>
        <v>ABERTO</v>
      </c>
      <c r="Y491" s="48"/>
      <c r="Z491" s="51">
        <v>0</v>
      </c>
      <c r="AA491" s="1">
        <f>IF(Tabela1[[#This Row],[CHAMADO]]="ABERTO",Tabela1[[#This Row],[procx status]],"")</f>
        <v>0</v>
      </c>
      <c r="AC491" s="49">
        <v>45798</v>
      </c>
      <c r="AE491" s="1" t="str">
        <f>IF(Tabela1[[#This Row],[Status Result1]]="Aguardando autorização pgto", "sim","")</f>
        <v/>
      </c>
      <c r="AF4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21/05/2025</v>
      </c>
      <c r="AG4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21/05/2025</v>
      </c>
      <c r="AH491" s="12">
        <v>45763</v>
      </c>
      <c r="AI491" s="1" t="s">
        <v>4251</v>
      </c>
      <c r="AJ491" s="53" t="s">
        <v>4251</v>
      </c>
      <c r="AK491" s="12" t="str">
        <f>IF(Tabela1[[#This Row],[procx ticket]]="",Tabela1[[#This Row],[Data criação ticket]],Tabela1[[#This Row],[procx ticket]])</f>
        <v>2025-05-19</v>
      </c>
      <c r="AL491" s="12">
        <v>45763</v>
      </c>
      <c r="AM4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4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1" s="62"/>
      <c r="AP491" s="62"/>
      <c r="AQ4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7435605826106734,44JORDANAVIRADA DE BANDEIRACOMUNICAÇÃO VISUALPRONEON</v>
      </c>
      <c r="AR491" s="62" t="e">
        <v>#N/A</v>
      </c>
    </row>
    <row r="492" spans="1:44" ht="14.5" hidden="1">
      <c r="A492" s="1">
        <f t="shared" si="26"/>
        <v>1000</v>
      </c>
      <c r="B492" s="1">
        <v>1514</v>
      </c>
      <c r="C492" s="1" t="s">
        <v>4090</v>
      </c>
      <c r="D492" s="1" t="s">
        <v>2813</v>
      </c>
      <c r="E492" s="1" t="s">
        <v>76</v>
      </c>
      <c r="F492" s="1" t="s">
        <v>23</v>
      </c>
      <c r="G492" s="1" t="s">
        <v>84</v>
      </c>
      <c r="H492" s="1">
        <v>614</v>
      </c>
      <c r="I492" s="1" t="s">
        <v>4169</v>
      </c>
      <c r="K492" s="1" t="s">
        <v>27</v>
      </c>
      <c r="M492" s="1">
        <v>605803</v>
      </c>
      <c r="N492" s="1">
        <v>10023683</v>
      </c>
      <c r="O492" s="1" t="s">
        <v>4163</v>
      </c>
      <c r="P492" s="47">
        <v>110000</v>
      </c>
      <c r="R492" s="47">
        <f>IF(Tabela1[[#This Row],[VALOR A PAGAR]]&gt;1,Tabela1[[#This Row],[VALOR A PAGAR]],Tabela1[[#This Row],[VALOR RC]])</f>
        <v>110000</v>
      </c>
      <c r="S4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2" s="1">
        <v>4500991098</v>
      </c>
      <c r="U492" s="54" t="str">
        <f>F492 &amp; " " &amp; " " &amp; B492 &amp; " - " &amp; I492 &amp; " - " &amp; "N°" &amp; H492 &amp; " - " &amp; Tabela1[[#This Row],[Coluna1]]</f>
        <v xml:space="preserve">LOJAS NOVAS  1514 - ABEX - N°614 - </v>
      </c>
      <c r="V492" s="85">
        <v>2984937</v>
      </c>
      <c r="W492" s="89" t="s">
        <v>4176</v>
      </c>
      <c r="X492" s="1" t="str">
        <f t="shared" si="25"/>
        <v>ABERTO</v>
      </c>
      <c r="Y492" s="48"/>
      <c r="Z492" s="51"/>
      <c r="AA492" s="1">
        <f>IF(Tabela1[[#This Row],[CHAMADO]]="ABERTO",Tabela1[[#This Row],[procx status]],"")</f>
        <v>0</v>
      </c>
      <c r="AC492" s="49">
        <v>45982</v>
      </c>
      <c r="AD492" s="55">
        <v>5106061269</v>
      </c>
      <c r="AE492" s="1" t="s">
        <v>4177</v>
      </c>
      <c r="AF4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4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492" s="116"/>
      <c r="AJ492" s="117"/>
      <c r="AK492" s="116">
        <f>IF(Tabela1[[#This Row],[procx ticket]]="",Tabela1[[#This Row],[Data criação ticket]],Tabela1[[#This Row],[procx ticket]])</f>
        <v>0</v>
      </c>
      <c r="AL492" s="116"/>
      <c r="AM492" s="53">
        <v>45967</v>
      </c>
      <c r="AN4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2" s="62" t="s">
        <v>4178</v>
      </c>
      <c r="AP492" s="62"/>
      <c r="AQ4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1514605803110000HENRIQUELOJAS NOVASCOMUNICAÇÃO VISUALABEX</v>
      </c>
      <c r="AR492" s="62" t="e">
        <v>#N/A</v>
      </c>
    </row>
    <row r="493" spans="1:44" ht="14.5" hidden="1">
      <c r="A493" s="1">
        <f t="shared" si="26"/>
        <v>2000</v>
      </c>
      <c r="B493" s="1">
        <v>7127</v>
      </c>
      <c r="C493" s="1" t="str">
        <f>_xlfn.XLOOKUP(Tabela1[[#This Row],[FILIAL]],'CNPJ BASE jan25'!A:A,'CNPJ BASE jan25'!B:B)</f>
        <v>STI03-Comercio-MA-EF</v>
      </c>
      <c r="D493" s="1" t="str">
        <f>_xlfn.XLOOKUP(Tabela1[[#This Row],[FILIAL]],'CNPJ BASE jan25'!A:A,'CNPJ BASE jan25'!C:C)</f>
        <v>04.899.316/0127-10</v>
      </c>
      <c r="E493" s="1" t="s">
        <v>76</v>
      </c>
      <c r="F493" s="1" t="s">
        <v>51</v>
      </c>
      <c r="G493" s="1" t="s">
        <v>84</v>
      </c>
      <c r="H493" s="1">
        <v>10249</v>
      </c>
      <c r="I493" s="1" t="s">
        <v>116</v>
      </c>
      <c r="K493" s="1" t="s">
        <v>27</v>
      </c>
      <c r="M493" s="1">
        <v>606033</v>
      </c>
      <c r="N493" s="1">
        <v>10023443</v>
      </c>
      <c r="O493" s="1" t="s">
        <v>4163</v>
      </c>
      <c r="P493" s="47">
        <v>77000</v>
      </c>
      <c r="R493" s="47">
        <f>IF(Tabela1[[#This Row],[VALOR A PAGAR]]&gt;1,Tabela1[[#This Row],[VALOR A PAGAR]],Tabela1[[#This Row],[VALOR RC]])</f>
        <v>77000</v>
      </c>
      <c r="S4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3" s="1">
        <v>4500971958</v>
      </c>
      <c r="U493" s="54" t="str">
        <f>F493 &amp; " " &amp; " " &amp; B493 &amp; " - " &amp; I493 &amp; " - " &amp; "N°" &amp; H493 &amp; " - " &amp; Tabela1[[#This Row],[Coluna1]]</f>
        <v>VIRADA DE BANDEIRA  7127 - TCF - N°10249 - VENC 20/11/2025</v>
      </c>
      <c r="V493" s="85">
        <v>2984975</v>
      </c>
      <c r="W493" s="89" t="s">
        <v>4176</v>
      </c>
      <c r="X493" s="1" t="str">
        <f t="shared" si="25"/>
        <v>ABERTO</v>
      </c>
      <c r="Y493" s="48"/>
      <c r="Z493" s="51"/>
      <c r="AA493" s="1">
        <f>IF(Tabela1[[#This Row],[CHAMADO]]="ABERTO",Tabela1[[#This Row],[procx status]],"")</f>
        <v>0</v>
      </c>
      <c r="AC493" s="49">
        <v>45982</v>
      </c>
      <c r="AD493" s="55">
        <v>5106061283</v>
      </c>
      <c r="AE493" s="1" t="s">
        <v>4177</v>
      </c>
      <c r="AF4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4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493" s="116"/>
      <c r="AJ493" s="117"/>
      <c r="AK493" s="116">
        <f>IF(Tabela1[[#This Row],[procx ticket]]="",Tabela1[[#This Row],[Data criação ticket]],Tabela1[[#This Row],[procx ticket]])</f>
        <v>0</v>
      </c>
      <c r="AL493" s="116"/>
      <c r="AM493" s="53">
        <v>45967</v>
      </c>
      <c r="AN4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3" s="62" t="s">
        <v>4178</v>
      </c>
      <c r="AP493" s="62" t="s">
        <v>5849</v>
      </c>
      <c r="AQ4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712760603377000HENRIQUEVIRADA DE BANDEIRACOMUNICAÇÃO VISUALTCF</v>
      </c>
      <c r="AR493" s="62" t="e">
        <v>#N/A</v>
      </c>
    </row>
    <row r="494" spans="1:44" ht="14.5" hidden="1">
      <c r="A494" s="1">
        <f t="shared" si="26"/>
        <v>2000</v>
      </c>
      <c r="B494" s="1">
        <v>7208</v>
      </c>
      <c r="C494" s="1" t="str">
        <f>_xlfn.XLOOKUP(Tabela1[[#This Row],[FILIAL]],'CNPJ BASE jan25'!A:A,'CNPJ BASE jan25'!B:B)</f>
        <v>SLU62-ContoSul-MA-EF</v>
      </c>
      <c r="D494" s="1" t="str">
        <f>_xlfn.XLOOKUP(Tabela1[[#This Row],[FILIAL]],'CNPJ BASE jan25'!A:A,'CNPJ BASE jan25'!C:C)</f>
        <v>04.899.316/0208-10</v>
      </c>
      <c r="E494" s="1" t="s">
        <v>76</v>
      </c>
      <c r="F494" s="1" t="s">
        <v>51</v>
      </c>
      <c r="G494" s="1" t="s">
        <v>84</v>
      </c>
      <c r="H494" s="1">
        <v>10526</v>
      </c>
      <c r="I494" s="1" t="s">
        <v>116</v>
      </c>
      <c r="K494" s="1" t="s">
        <v>27</v>
      </c>
      <c r="M494" s="1">
        <v>606039</v>
      </c>
      <c r="N494" s="1">
        <v>10023445</v>
      </c>
      <c r="O494" s="1" t="s">
        <v>4163</v>
      </c>
      <c r="P494" s="47">
        <v>88000</v>
      </c>
      <c r="R494" s="47">
        <f>IF(Tabela1[[#This Row],[VALOR A PAGAR]]&gt;1,Tabela1[[#This Row],[VALOR A PAGAR]],Tabela1[[#This Row],[VALOR RC]])</f>
        <v>88000</v>
      </c>
      <c r="S4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4" s="1">
        <v>4500971971</v>
      </c>
      <c r="U494" s="54" t="str">
        <f>F494 &amp; " " &amp; " " &amp; B494 &amp; " - " &amp; I494 &amp; " - " &amp; "N°" &amp; H494 &amp; " - " &amp; Tabela1[[#This Row],[Coluna1]]</f>
        <v>VIRADA DE BANDEIRA  7208 - TCF - N°10526 - VENC 20/11/2025</v>
      </c>
      <c r="V494" s="85">
        <v>2984987</v>
      </c>
      <c r="W494" s="89" t="s">
        <v>4176</v>
      </c>
      <c r="X494" s="1" t="str">
        <f t="shared" si="25"/>
        <v>ABERTO</v>
      </c>
      <c r="Y494" s="48"/>
      <c r="Z494" s="51"/>
      <c r="AA494" s="1">
        <f>IF(Tabela1[[#This Row],[CHAMADO]]="ABERTO",Tabela1[[#This Row],[procx status]],"")</f>
        <v>0</v>
      </c>
      <c r="AC494" s="49">
        <v>45982</v>
      </c>
      <c r="AD494" s="55">
        <v>5106061290</v>
      </c>
      <c r="AE494" s="1" t="s">
        <v>4177</v>
      </c>
      <c r="AF4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4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494" s="116"/>
      <c r="AJ494" s="117"/>
      <c r="AK494" s="116">
        <f>IF(Tabela1[[#This Row],[procx ticket]]="",Tabela1[[#This Row],[Data criação ticket]],Tabela1[[#This Row],[procx ticket]])</f>
        <v>0</v>
      </c>
      <c r="AL494" s="116"/>
      <c r="AM494" s="53">
        <v>45967</v>
      </c>
      <c r="AN4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4" s="62" t="s">
        <v>4178</v>
      </c>
      <c r="AP494" s="62" t="s">
        <v>5849</v>
      </c>
      <c r="AQ4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720860603988000HENRIQUEVIRADA DE BANDEIRACOMUNICAÇÃO VISUALTCF</v>
      </c>
      <c r="AR494" s="62" t="e">
        <v>#N/A</v>
      </c>
    </row>
    <row r="495" spans="1:44" ht="14.5" hidden="1">
      <c r="A495" s="1">
        <f t="shared" si="26"/>
        <v>1000</v>
      </c>
      <c r="B495" s="1">
        <v>900</v>
      </c>
      <c r="C495" s="1" t="str">
        <f>_xlfn.XLOOKUP(Tabela1[[#This Row],[FILIAL]],'CNPJ BASE jan25'!A:A,'CNPJ BASE jan25'!B:B)</f>
        <v>REC30-Amelia-PE</v>
      </c>
      <c r="D495" s="1" t="str">
        <f>_xlfn.XLOOKUP(Tabela1[[#This Row],[FILIAL]],'CNPJ BASE jan25'!A:A,'CNPJ BASE jan25'!C:C)</f>
        <v>06.626.253/0900-45</v>
      </c>
      <c r="E495" s="1" t="s">
        <v>30</v>
      </c>
      <c r="F495" s="1" t="s">
        <v>47</v>
      </c>
      <c r="G495" s="1" t="s">
        <v>84</v>
      </c>
      <c r="H495" s="1">
        <v>596</v>
      </c>
      <c r="I495" s="1" t="s">
        <v>4169</v>
      </c>
      <c r="M495" s="1">
        <v>605751</v>
      </c>
      <c r="N495" s="1">
        <v>10021073</v>
      </c>
      <c r="O495" s="1" t="s">
        <v>4163</v>
      </c>
      <c r="P495" s="47">
        <v>18195.599999999999</v>
      </c>
      <c r="R495" s="47">
        <f>IF(Tabela1[[#This Row],[VALOR A PAGAR]]&gt;1,Tabela1[[#This Row],[VALOR A PAGAR]],Tabela1[[#This Row],[VALOR RC]])</f>
        <v>18195.599999999999</v>
      </c>
      <c r="S4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5" s="1">
        <v>4500847672</v>
      </c>
      <c r="U495" s="54" t="str">
        <f>F495 &amp; " " &amp; " " &amp; B495 &amp; " - " &amp; I495 &amp; " - " &amp; "N°" &amp; H495 &amp; " - " &amp; Tabela1[[#This Row],[Coluna1]]</f>
        <v xml:space="preserve">LAUDO DE RISCO  900 - ABEX - N°596 - </v>
      </c>
      <c r="V495" s="85">
        <v>1542502</v>
      </c>
      <c r="W495" s="89" t="s">
        <v>4183</v>
      </c>
      <c r="X495" s="1" t="str">
        <f t="shared" si="25"/>
        <v>ABERTO</v>
      </c>
      <c r="Y495" s="48" t="s">
        <v>75</v>
      </c>
      <c r="Z495" s="51" t="s">
        <v>75</v>
      </c>
      <c r="AA495" s="1" t="str">
        <f>IF(Tabela1[[#This Row],[CHAMADO]]="ABERTO",Tabela1[[#This Row],[procx status]],"")</f>
        <v/>
      </c>
      <c r="AC495" s="49">
        <v>45769</v>
      </c>
      <c r="AD495" s="55">
        <v>5105911237</v>
      </c>
      <c r="AE495" s="1" t="str">
        <f>IF(Tabela1[[#This Row],[Status Result1]]="Aguardando autorização pgto", "sim","")</f>
        <v/>
      </c>
      <c r="AF4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22/04/2025</v>
      </c>
      <c r="AG4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22/04/2025</v>
      </c>
      <c r="AH495" s="12">
        <v>45748</v>
      </c>
      <c r="AI495" s="1" t="s">
        <v>4184</v>
      </c>
      <c r="AJ495" s="53" t="s">
        <v>4184</v>
      </c>
      <c r="AK495" s="12" t="str">
        <f>IF(Tabela1[[#This Row],[procx ticket]]="",Tabela1[[#This Row],[Data criação ticket]],Tabela1[[#This Row],[procx ticket]])</f>
        <v>2025-04-10</v>
      </c>
      <c r="AL495" s="60">
        <v>45748</v>
      </c>
      <c r="AM4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10/04/2025</v>
      </c>
      <c r="AN4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5" s="62"/>
      <c r="AP495" s="62"/>
      <c r="AQ4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90060575118195,6ANDRELAUDO DE RISCOCOMUNICAÇÃO VISUALABEX</v>
      </c>
      <c r="AR495" s="62" t="e">
        <v>#N/A</v>
      </c>
    </row>
    <row r="496" spans="1:44" ht="17.149999999999999" hidden="1" customHeight="1">
      <c r="A496" s="1">
        <f t="shared" si="26"/>
        <v>1000</v>
      </c>
      <c r="B496" s="1">
        <v>1480</v>
      </c>
      <c r="C496" s="1" t="s">
        <v>211</v>
      </c>
      <c r="D496" s="1" t="s">
        <v>510</v>
      </c>
      <c r="E496" s="1" t="s">
        <v>55</v>
      </c>
      <c r="F496" s="1" t="s">
        <v>23</v>
      </c>
      <c r="G496" s="1" t="s">
        <v>84</v>
      </c>
      <c r="H496" s="1">
        <v>118</v>
      </c>
      <c r="I496" s="1" t="s">
        <v>85</v>
      </c>
      <c r="M496" s="1">
        <v>603914</v>
      </c>
      <c r="N496" s="1">
        <v>10022194</v>
      </c>
      <c r="O496" s="1" t="s">
        <v>4163</v>
      </c>
      <c r="P496" s="47">
        <v>80000</v>
      </c>
      <c r="R496" s="47">
        <f>IF(Tabela1[[#This Row],[VALOR A PAGAR]]&gt;1,Tabela1[[#This Row],[VALOR A PAGAR]],Tabela1[[#This Row],[VALOR RC]])</f>
        <v>80000</v>
      </c>
      <c r="S4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6" s="1">
        <v>4500914564</v>
      </c>
      <c r="U496" s="54" t="str">
        <f>F496 &amp; " " &amp; " " &amp; B496 &amp; " - " &amp; I496 &amp; " - " &amp; "N°" &amp; H496 &amp; " - " &amp; Tabela1[[#This Row],[Coluna1]]</f>
        <v>LOJAS NOVAS  1480 - MANDACARU - N°118 - aguardando programação</v>
      </c>
      <c r="V496" s="85">
        <v>2167728</v>
      </c>
      <c r="W496" s="89" t="s">
        <v>5449</v>
      </c>
      <c r="X496" s="1" t="str">
        <f t="shared" si="25"/>
        <v>ABERTO</v>
      </c>
      <c r="Y496" s="48"/>
      <c r="Z496" s="51">
        <v>0</v>
      </c>
      <c r="AA496" s="1">
        <f>IF(Tabela1[[#This Row],[CHAMADO]]="ABERTO",Tabela1[[#This Row],[procx status]],"")</f>
        <v>0</v>
      </c>
      <c r="AC496" s="49">
        <v>45860</v>
      </c>
      <c r="AD496" s="92">
        <v>5105972089</v>
      </c>
      <c r="AE496" s="1" t="str">
        <f>IF(Tabela1[[#This Row],[Status Result1]]="Aguardando autorização pgto", "sim","")</f>
        <v/>
      </c>
      <c r="AF4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22/07/2025</v>
      </c>
      <c r="AG4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22/07/2025</v>
      </c>
      <c r="AH496" s="12"/>
      <c r="AI496" s="1" t="s">
        <v>4280</v>
      </c>
      <c r="AJ496" s="53" t="s">
        <v>4280</v>
      </c>
      <c r="AK496" s="12" t="str">
        <f>IF(Tabela1[[#This Row],[procx ticket]]="",Tabela1[[#This Row],[Data criação ticket]],Tabela1[[#This Row],[procx ticket]])</f>
        <v>2025-06-12</v>
      </c>
      <c r="AM496" s="53">
        <v>45852</v>
      </c>
      <c r="AN4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6" s="62" t="s">
        <v>4404</v>
      </c>
      <c r="AP496" s="62" t="s">
        <v>4338</v>
      </c>
      <c r="AQ4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148060391480000JORDANALOJAS NOVASCOMUNICAÇÃO VISUALMANDACARU</v>
      </c>
      <c r="AR496" s="62" t="e">
        <v>#N/A</v>
      </c>
    </row>
    <row r="497" spans="1:44" ht="14.5" hidden="1" customHeight="1">
      <c r="A497" s="1">
        <f t="shared" si="26"/>
        <v>1000</v>
      </c>
      <c r="B497" s="1">
        <v>52</v>
      </c>
      <c r="C497" s="1" t="s">
        <v>390</v>
      </c>
      <c r="D497" s="1" t="s">
        <v>391</v>
      </c>
      <c r="E497" s="1" t="s">
        <v>76</v>
      </c>
      <c r="F497" s="1" t="s">
        <v>4026</v>
      </c>
      <c r="G497" s="1" t="s">
        <v>84</v>
      </c>
      <c r="H497" s="1">
        <v>145</v>
      </c>
      <c r="I497" s="1" t="s">
        <v>85</v>
      </c>
      <c r="M497" s="1">
        <v>605784</v>
      </c>
      <c r="Q497" s="47">
        <v>60000</v>
      </c>
      <c r="R497" s="47">
        <f>IF(Tabela1[[#This Row],[VALOR A PAGAR]]&gt;1,Tabela1[[#This Row],[VALOR A PAGAR]],Tabela1[[#This Row],[VALOR RC]])</f>
        <v>60000</v>
      </c>
      <c r="S4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7" s="1">
        <v>4500909700</v>
      </c>
      <c r="U497" s="54" t="str">
        <f>F497 &amp; " " &amp; " " &amp; B497 &amp; " - " &amp; I497 &amp; " - " &amp; "N°" &amp; H497 &amp; " - " &amp; Tabela1[[#This Row],[Coluna1]]</f>
        <v xml:space="preserve">REVITALIZA  52 - MANDACARU - N°145 - </v>
      </c>
      <c r="V497" s="85">
        <v>2556715</v>
      </c>
      <c r="W497" s="64" t="s">
        <v>5455</v>
      </c>
      <c r="X497" s="1" t="str">
        <f t="shared" si="25"/>
        <v>ABERTO</v>
      </c>
      <c r="Y497" s="48"/>
      <c r="Z497" s="51"/>
      <c r="AA497" s="1">
        <f>IF(Tabela1[[#This Row],[CHAMADO]]="ABERTO",Tabela1[[#This Row],[procx status]],"")</f>
        <v>0</v>
      </c>
      <c r="AC497" s="49">
        <v>45922</v>
      </c>
      <c r="AD497" s="109">
        <v>5106016213</v>
      </c>
      <c r="AE497" s="1" t="str">
        <f>IF(Tabela1[[#This Row],[Status Result1]]="Aguardando autorização pgto", "sim","")</f>
        <v/>
      </c>
      <c r="AF4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4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497" s="116"/>
      <c r="AJ497" s="117"/>
      <c r="AK497" s="116">
        <f>IF(Tabela1[[#This Row],[procx ticket]]="",Tabela1[[#This Row],[Data criação ticket]],Tabela1[[#This Row],[procx ticket]])</f>
        <v>0</v>
      </c>
      <c r="AL497" s="116"/>
      <c r="AM4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7" s="62"/>
      <c r="AP497" s="62"/>
      <c r="AQ4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52605784HENRIQUEREVITALIZACOMUNICAÇÃO VISUALMANDACARU</v>
      </c>
      <c r="AR497" s="62" t="e">
        <v>#N/A</v>
      </c>
    </row>
    <row r="498" spans="1:44" ht="14.5" hidden="1" customHeight="1">
      <c r="A498" s="1">
        <f t="shared" si="26"/>
        <v>1000</v>
      </c>
      <c r="B498" s="1">
        <v>1428</v>
      </c>
      <c r="C498" s="1" t="s">
        <v>275</v>
      </c>
      <c r="D498" s="1" t="s">
        <v>276</v>
      </c>
      <c r="E498" s="1" t="s">
        <v>30</v>
      </c>
      <c r="F498" s="1" t="s">
        <v>23</v>
      </c>
      <c r="G498" s="1" t="s">
        <v>84</v>
      </c>
      <c r="H498" s="1">
        <v>3123</v>
      </c>
      <c r="I498" s="1" t="s">
        <v>5750</v>
      </c>
      <c r="M498" s="1">
        <v>602884</v>
      </c>
      <c r="N498" s="1">
        <v>10023032</v>
      </c>
      <c r="O498" s="1" t="s">
        <v>4163</v>
      </c>
      <c r="P498" s="47">
        <v>115000</v>
      </c>
      <c r="R498" s="47">
        <f>IF(Tabela1[[#This Row],[VALOR A PAGAR]]&gt;1,Tabela1[[#This Row],[VALOR A PAGAR]],Tabela1[[#This Row],[VALOR RC]])</f>
        <v>115000</v>
      </c>
      <c r="S4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8" s="1">
        <v>4500937583</v>
      </c>
      <c r="U498" s="54" t="str">
        <f>F498 &amp; " " &amp; " " &amp; B498 &amp; " - " &amp; I498 &amp; " - " &amp; "N°" &amp; H498 &amp; " - " &amp; Tabela1[[#This Row],[Coluna1]]</f>
        <v xml:space="preserve">LOJAS NOVAS  1428 - PRONEON - N°3123 - </v>
      </c>
      <c r="V498" s="85">
        <v>2542717</v>
      </c>
      <c r="W498" s="64" t="s">
        <v>5786</v>
      </c>
      <c r="X498" s="1" t="str">
        <f t="shared" si="25"/>
        <v>ABERTO</v>
      </c>
      <c r="Y498" s="48"/>
      <c r="Z498" s="51"/>
      <c r="AA498" s="1">
        <f>IF(Tabela1[[#This Row],[CHAMADO]]="ABERTO",Tabela1[[#This Row],[procx status]],"")</f>
        <v>0</v>
      </c>
      <c r="AC498" s="49">
        <v>45922</v>
      </c>
      <c r="AD498" s="107">
        <v>5106016128</v>
      </c>
      <c r="AE498" s="1" t="str">
        <f>IF(Tabela1[[#This Row],[Status Result1]]="Aguardando autorização pgto", "sim","")</f>
        <v/>
      </c>
      <c r="AF4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4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498" s="12"/>
      <c r="AJ498" s="53"/>
      <c r="AK498" s="12">
        <f>IF(Tabela1[[#This Row],[procx ticket]]="",Tabela1[[#This Row],[Data criação ticket]],Tabela1[[#This Row],[procx ticket]])</f>
        <v>0</v>
      </c>
      <c r="AM498" s="53" t="e">
        <v>#N/A</v>
      </c>
      <c r="AN4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8" s="62"/>
      <c r="AP498" s="62"/>
      <c r="AQ4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1428602884115000ANDRELOJAS NOVASCOMUNICAÇÃO VISUALPRONEON</v>
      </c>
      <c r="AR498" s="62" t="e">
        <v>#N/A</v>
      </c>
    </row>
    <row r="499" spans="1:44" ht="14.5" hidden="1" customHeight="1">
      <c r="A499" s="1">
        <f t="shared" si="26"/>
        <v>1000</v>
      </c>
      <c r="B499" s="1">
        <v>1497</v>
      </c>
      <c r="C499" s="1" t="s">
        <v>4062</v>
      </c>
      <c r="D499" s="1" t="s">
        <v>185</v>
      </c>
      <c r="E499" s="1" t="s">
        <v>76</v>
      </c>
      <c r="F499" s="1" t="s">
        <v>23</v>
      </c>
      <c r="G499" s="1" t="s">
        <v>84</v>
      </c>
      <c r="H499" s="1">
        <v>8733</v>
      </c>
      <c r="I499" s="1" t="s">
        <v>116</v>
      </c>
      <c r="M499" s="1">
        <v>605480</v>
      </c>
      <c r="N499" s="1">
        <v>10022249</v>
      </c>
      <c r="O499" s="1" t="s">
        <v>4163</v>
      </c>
      <c r="P499" s="47">
        <v>84153.103599000009</v>
      </c>
      <c r="R499" s="47">
        <f>IF(Tabela1[[#This Row],[VALOR A PAGAR]]&gt;1,Tabela1[[#This Row],[VALOR A PAGAR]],Tabela1[[#This Row],[VALOR RC]])</f>
        <v>84153.103599000009</v>
      </c>
      <c r="S4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499" s="1">
        <v>4500900556</v>
      </c>
      <c r="U499" s="54" t="str">
        <f>F499 &amp; " " &amp; " " &amp; B499 &amp; " - " &amp; I499 &amp; " - " &amp; "N°" &amp; H499 &amp; " - " &amp; Tabela1[[#This Row],[Coluna1]]</f>
        <v>LOJAS NOVAS  1497 - TCF - N°8733 - VENC 21/09/2025</v>
      </c>
      <c r="V499" s="85">
        <v>2579840</v>
      </c>
      <c r="W499" s="64" t="s">
        <v>5845</v>
      </c>
      <c r="X499" s="1" t="str">
        <f t="shared" si="25"/>
        <v>ABERTO</v>
      </c>
      <c r="Y499" s="48"/>
      <c r="Z499" s="51">
        <v>0</v>
      </c>
      <c r="AA499" s="1">
        <f>IF(Tabela1[[#This Row],[CHAMADO]]="ABERTO",Tabela1[[#This Row],[procx status]],"")</f>
        <v>0</v>
      </c>
      <c r="AC499" s="49">
        <v>45922</v>
      </c>
      <c r="AD499" s="109">
        <v>5106016468</v>
      </c>
      <c r="AE499" s="1" t="str">
        <f>IF(Tabela1[[#This Row],[Status Result1]]="Aguardando autorização pgto", "sim","")</f>
        <v/>
      </c>
      <c r="AF4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4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499" s="12"/>
      <c r="AI499" s="1" t="s">
        <v>4234</v>
      </c>
      <c r="AJ499" s="53" t="s">
        <v>4234</v>
      </c>
      <c r="AK499" s="12" t="str">
        <f>IF(Tabela1[[#This Row],[procx ticket]]="",Tabela1[[#This Row],[Data criação ticket]],Tabela1[[#This Row],[procx ticket]])</f>
        <v>não aberto ticket</v>
      </c>
      <c r="AM4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4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499" s="62"/>
      <c r="AP499" s="62" t="s">
        <v>5580</v>
      </c>
      <c r="AQ4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149760548084153,103599HENRIQUELOJAS NOVASCOMUNICAÇÃO VISUALTCF</v>
      </c>
      <c r="AR499" s="62" t="e">
        <v>#N/A</v>
      </c>
    </row>
    <row r="500" spans="1:44" ht="14.5" hidden="1" customHeight="1">
      <c r="A500" s="1">
        <f t="shared" si="26"/>
        <v>1000</v>
      </c>
      <c r="B500" s="1">
        <v>1473</v>
      </c>
      <c r="C500" s="1" t="s">
        <v>214</v>
      </c>
      <c r="D500" s="1" t="s">
        <v>215</v>
      </c>
      <c r="E500" s="1" t="s">
        <v>76</v>
      </c>
      <c r="F500" s="1" t="s">
        <v>23</v>
      </c>
      <c r="G500" s="1" t="s">
        <v>84</v>
      </c>
      <c r="H500" s="1">
        <v>5248</v>
      </c>
      <c r="I500" s="1" t="s">
        <v>116</v>
      </c>
      <c r="M500" s="1">
        <v>603846</v>
      </c>
      <c r="P500" s="47">
        <v>80000</v>
      </c>
      <c r="R500" s="47">
        <f>IF(Tabela1[[#This Row],[VALOR A PAGAR]]&gt;1,Tabela1[[#This Row],[VALOR A PAGAR]],Tabela1[[#This Row],[VALOR RC]])</f>
        <v>80000</v>
      </c>
      <c r="S5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0" s="1">
        <v>4500839220</v>
      </c>
      <c r="U500" s="54" t="str">
        <f>F500 &amp; " " &amp; " " &amp; B500 &amp; " - " &amp; I500 &amp; " - " &amp; "N°" &amp; H500 &amp; " - " &amp; Tabela1[[#This Row],[Coluna1]]</f>
        <v>LOJAS NOVAS  1473 - TCF - N°5248 - aguardando adriano ajustar pedido</v>
      </c>
      <c r="V500" s="85">
        <v>1619738</v>
      </c>
      <c r="W500" s="89" t="s">
        <v>5857</v>
      </c>
      <c r="X500" s="1" t="str">
        <f t="shared" si="25"/>
        <v>ABERTO</v>
      </c>
      <c r="Y500" s="48"/>
      <c r="Z500" s="51">
        <v>0</v>
      </c>
      <c r="AA500" s="1">
        <f>IF(Tabela1[[#This Row],[CHAMADO]]="ABERTO",Tabela1[[#This Row],[procx status]],"")</f>
        <v>0</v>
      </c>
      <c r="AC500" s="49">
        <v>45800</v>
      </c>
      <c r="AD500" s="55">
        <v>5105931745</v>
      </c>
      <c r="AE500" s="1" t="str">
        <f>IF(Tabela1[[#This Row],[Status Result1]]="Aguardando autorização pgto", "sim","")</f>
        <v/>
      </c>
      <c r="AF5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5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500" s="12">
        <v>45771</v>
      </c>
      <c r="AI500" s="1" t="s">
        <v>4171</v>
      </c>
      <c r="AJ500" s="53" t="s">
        <v>4171</v>
      </c>
      <c r="AK500" s="12" t="str">
        <f>IF(Tabela1[[#This Row],[procx ticket]]="",Tabela1[[#This Row],[Data criação ticket]],Tabela1[[#This Row],[procx ticket]])</f>
        <v>2025-04-23</v>
      </c>
      <c r="AM5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23/04/2025</v>
      </c>
      <c r="AN5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0" s="62" t="s">
        <v>4174</v>
      </c>
      <c r="AP500" s="62" t="s">
        <v>5858</v>
      </c>
      <c r="AQ5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147360384680000HENRIQUELOJAS NOVASCOMUNICAÇÃO VISUALTCF</v>
      </c>
      <c r="AR500" s="62" t="e">
        <v>#N/A</v>
      </c>
    </row>
    <row r="501" spans="1:44" ht="14.5" hidden="1" customHeight="1">
      <c r="A501" s="1">
        <f t="shared" si="26"/>
        <v>2000</v>
      </c>
      <c r="B501" s="51">
        <v>7173</v>
      </c>
      <c r="C501" s="51" t="s">
        <v>103</v>
      </c>
      <c r="D501" s="51" t="s">
        <v>3282</v>
      </c>
      <c r="E501" s="51" t="s">
        <v>76</v>
      </c>
      <c r="F501" s="51" t="s">
        <v>51</v>
      </c>
      <c r="G501" s="51" t="s">
        <v>84</v>
      </c>
      <c r="H501" s="51">
        <v>30</v>
      </c>
      <c r="I501" s="51" t="s">
        <v>85</v>
      </c>
      <c r="J501" s="51"/>
      <c r="K501" s="51"/>
      <c r="L501" s="51">
        <v>100030</v>
      </c>
      <c r="M501" s="51">
        <v>605563</v>
      </c>
      <c r="N501" s="51">
        <v>10020001</v>
      </c>
      <c r="O501" s="51"/>
      <c r="P501" s="46">
        <v>62000</v>
      </c>
      <c r="Q501" s="46"/>
      <c r="R501" s="46">
        <f>IF(Tabela1[[#This Row],[VALOR A PAGAR]]&gt;1,Tabela1[[#This Row],[VALOR A PAGAR]],Tabela1[[#This Row],[VALOR RC]])</f>
        <v>62000</v>
      </c>
      <c r="S5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1" s="51">
        <v>4500767403</v>
      </c>
      <c r="U501" s="54" t="str">
        <f>F501 &amp; " " &amp; " " &amp; B501 &amp; " - " &amp; I501 &amp; " - " &amp; "N°" &amp; H501 &amp; " - " &amp; Tabela1[[#This Row],[Coluna1]]</f>
        <v xml:space="preserve">VIRADA DE BANDEIRA  7173 - MANDACARU - N°30 - </v>
      </c>
      <c r="V501" s="85">
        <v>829129</v>
      </c>
      <c r="W501" s="51"/>
      <c r="X501" s="1" t="str">
        <f t="shared" si="25"/>
        <v>ABERTO</v>
      </c>
      <c r="Y501" s="51" t="s">
        <v>4159</v>
      </c>
      <c r="Z501" s="51" t="s">
        <v>4159</v>
      </c>
      <c r="AA501" s="51" t="str">
        <f>IF(Tabela1[[#This Row],[CHAMADO]]="ABERTO",Tabela1[[#This Row],[procx status]],"")</f>
        <v>Closed</v>
      </c>
      <c r="AB501" s="51" t="str">
        <f>IFERROR(IF(OR(Y501="Solved",Y501="Closed"),"OK","OUTRO"),"")</f>
        <v>OK</v>
      </c>
      <c r="AC501" s="52">
        <v>45650</v>
      </c>
      <c r="AD501" s="55">
        <v>5105823725</v>
      </c>
      <c r="AE501" s="51" t="str">
        <f>IF(Tabela1[[#This Row],[Status Result1]]="Aguardando autorização pgto", "sim","")</f>
        <v/>
      </c>
      <c r="AF50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5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501" s="53">
        <v>45636</v>
      </c>
      <c r="AI501" s="53" t="s">
        <v>4501</v>
      </c>
      <c r="AJ501" s="53" t="s">
        <v>4501</v>
      </c>
      <c r="AK501" s="53" t="str">
        <f>IF(Tabela1[[#This Row],[procx ticket]]="",Tabela1[[#This Row],[Data criação ticket]],Tabela1[[#This Row],[procx ticket]])</f>
        <v>2024-12-11</v>
      </c>
      <c r="AL501" s="53">
        <v>45627</v>
      </c>
      <c r="AM5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50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1" s="62"/>
      <c r="AP501" s="62"/>
      <c r="AQ5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717360556362000HENRIQUEVIRADA DE BANDEIRACOMUNICAÇÃO VISUALMANDACARU</v>
      </c>
      <c r="AR501" s="62" t="e">
        <v>#N/A</v>
      </c>
    </row>
    <row r="502" spans="1:44" ht="14.5" hidden="1" customHeight="1">
      <c r="A502" s="1">
        <f t="shared" si="26"/>
        <v>2000</v>
      </c>
      <c r="B502" s="51">
        <v>7320</v>
      </c>
      <c r="C502" s="51" t="s">
        <v>109</v>
      </c>
      <c r="D502" s="51" t="s">
        <v>3477</v>
      </c>
      <c r="E502" s="51" t="s">
        <v>76</v>
      </c>
      <c r="F502" s="51" t="s">
        <v>51</v>
      </c>
      <c r="G502" s="51" t="s">
        <v>84</v>
      </c>
      <c r="H502" s="51">
        <v>33</v>
      </c>
      <c r="I502" s="51" t="s">
        <v>85</v>
      </c>
      <c r="J502" s="51"/>
      <c r="K502" s="51"/>
      <c r="L502" s="51">
        <v>100030</v>
      </c>
      <c r="M502" s="51">
        <v>605561</v>
      </c>
      <c r="N502" s="51">
        <v>10020002</v>
      </c>
      <c r="O502" s="51"/>
      <c r="P502" s="46">
        <v>80000</v>
      </c>
      <c r="Q502" s="46"/>
      <c r="R502" s="46">
        <f>IF(Tabela1[[#This Row],[VALOR A PAGAR]]&gt;1,Tabela1[[#This Row],[VALOR A PAGAR]],Tabela1[[#This Row],[VALOR RC]])</f>
        <v>80000</v>
      </c>
      <c r="S5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2" s="51">
        <v>4500767410</v>
      </c>
      <c r="U502" s="54" t="str">
        <f>F502 &amp; " " &amp; " " &amp; B502 &amp; " - " &amp; I502 &amp; " - " &amp; "N°" &amp; H502 &amp; " - " &amp; Tabela1[[#This Row],[Coluna1]]</f>
        <v xml:space="preserve">VIRADA DE BANDEIRA  7320 - MANDACARU - N°33 - </v>
      </c>
      <c r="V502" s="85">
        <v>829155</v>
      </c>
      <c r="W502" s="51"/>
      <c r="X502" s="1" t="str">
        <f t="shared" si="25"/>
        <v>ABERTO</v>
      </c>
      <c r="Y502" s="51" t="s">
        <v>4159</v>
      </c>
      <c r="Z502" s="51" t="s">
        <v>4159</v>
      </c>
      <c r="AA502" s="51" t="str">
        <f>IF(Tabela1[[#This Row],[CHAMADO]]="ABERTO",Tabela1[[#This Row],[procx status]],"")</f>
        <v>Closed</v>
      </c>
      <c r="AB502" s="51" t="str">
        <f>IFERROR(IF(OR(Y502="Solved",Y502="Closed"),"OK","OUTRO"),"")</f>
        <v>OK</v>
      </c>
      <c r="AC502" s="52">
        <v>45650</v>
      </c>
      <c r="AD502" s="55">
        <v>5105823727</v>
      </c>
      <c r="AE502" s="51" t="str">
        <f>IF(Tabela1[[#This Row],[Status Result1]]="Aguardando autorização pgto", "sim","")</f>
        <v/>
      </c>
      <c r="AF50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5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502" s="53">
        <v>45636</v>
      </c>
      <c r="AI502" s="53" t="s">
        <v>4501</v>
      </c>
      <c r="AJ502" s="53" t="s">
        <v>4501</v>
      </c>
      <c r="AK502" s="53" t="str">
        <f>IF(Tabela1[[#This Row],[procx ticket]]="",Tabela1[[#This Row],[Data criação ticket]],Tabela1[[#This Row],[procx ticket]])</f>
        <v>2024-12-11</v>
      </c>
      <c r="AL502" s="53">
        <v>45627</v>
      </c>
      <c r="AM5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50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2" s="62"/>
      <c r="AP502" s="62"/>
      <c r="AQ5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732060556180000HENRIQUEVIRADA DE BANDEIRACOMUNICAÇÃO VISUALMANDACARU</v>
      </c>
      <c r="AR502" s="62" t="e">
        <v>#N/A</v>
      </c>
    </row>
    <row r="503" spans="1:44" ht="14.5" hidden="1" customHeight="1">
      <c r="A503" s="1">
        <f t="shared" si="26"/>
        <v>2000</v>
      </c>
      <c r="B503" s="51">
        <v>7272</v>
      </c>
      <c r="C503" s="51" t="s">
        <v>3422</v>
      </c>
      <c r="D503" s="51" t="s">
        <v>3423</v>
      </c>
      <c r="E503" s="51" t="s">
        <v>76</v>
      </c>
      <c r="F503" s="51" t="s">
        <v>51</v>
      </c>
      <c r="G503" s="51" t="s">
        <v>84</v>
      </c>
      <c r="H503" s="51">
        <v>32</v>
      </c>
      <c r="I503" s="51" t="s">
        <v>85</v>
      </c>
      <c r="J503" s="51"/>
      <c r="K503" s="51"/>
      <c r="L503" s="51">
        <v>100030</v>
      </c>
      <c r="M503" s="51">
        <v>605493</v>
      </c>
      <c r="N503" s="51">
        <v>10020003</v>
      </c>
      <c r="O503" s="51"/>
      <c r="P503" s="46">
        <v>60000</v>
      </c>
      <c r="Q503" s="46"/>
      <c r="R503" s="46">
        <f>IF(Tabela1[[#This Row],[VALOR A PAGAR]]&gt;1,Tabela1[[#This Row],[VALOR A PAGAR]],Tabela1[[#This Row],[VALOR RC]])</f>
        <v>60000</v>
      </c>
      <c r="S5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3" s="51">
        <v>4500767416</v>
      </c>
      <c r="U503" s="54" t="str">
        <f>F503 &amp; " " &amp; " " &amp; B503 &amp; " - " &amp; I503 &amp; " - " &amp; "N°" &amp; H503 &amp; " - " &amp; Tabela1[[#This Row],[Coluna1]]</f>
        <v xml:space="preserve">VIRADA DE BANDEIRA  7272 - MANDACARU - N°32 - </v>
      </c>
      <c r="V503" s="85">
        <v>829166</v>
      </c>
      <c r="W503" s="51"/>
      <c r="X503" s="1" t="str">
        <f t="shared" si="25"/>
        <v>ABERTO</v>
      </c>
      <c r="Y503" s="51" t="s">
        <v>4159</v>
      </c>
      <c r="Z503" s="51" t="s">
        <v>4159</v>
      </c>
      <c r="AA503" s="51" t="str">
        <f>IF(Tabela1[[#This Row],[CHAMADO]]="ABERTO",Tabela1[[#This Row],[procx status]],"")</f>
        <v>Closed</v>
      </c>
      <c r="AB503" s="51" t="str">
        <f>IFERROR(IF(OR(Y503="Solved",Y503="Closed"),"OK","OUTRO"),"")</f>
        <v>OK</v>
      </c>
      <c r="AC503" s="52">
        <v>45650</v>
      </c>
      <c r="AD503" s="55">
        <v>5105823733</v>
      </c>
      <c r="AE503" s="51" t="str">
        <f>IF(Tabela1[[#This Row],[Status Result1]]="Aguardando autorização pgto", "sim","")</f>
        <v/>
      </c>
      <c r="AF50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5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503" s="53">
        <v>45636</v>
      </c>
      <c r="AI503" s="53" t="s">
        <v>4501</v>
      </c>
      <c r="AJ503" s="53" t="s">
        <v>4501</v>
      </c>
      <c r="AK503" s="53" t="str">
        <f>IF(Tabela1[[#This Row],[procx ticket]]="",Tabela1[[#This Row],[Data criação ticket]],Tabela1[[#This Row],[procx ticket]])</f>
        <v>2024-12-11</v>
      </c>
      <c r="AL503" s="53">
        <v>45627</v>
      </c>
      <c r="AM5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50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3" s="62"/>
      <c r="AP503" s="62"/>
      <c r="AQ5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727260549360000HENRIQUEVIRADA DE BANDEIRACOMUNICAÇÃO VISUALMANDACARU</v>
      </c>
      <c r="AR503" s="62" t="e">
        <v>#N/A</v>
      </c>
    </row>
    <row r="504" spans="1:44" ht="14.5" hidden="1" customHeight="1">
      <c r="A504" s="55">
        <v>2000</v>
      </c>
      <c r="B504" s="55">
        <v>7198</v>
      </c>
      <c r="C504" s="55" t="s">
        <v>3312</v>
      </c>
      <c r="D504" s="55" t="s">
        <v>3313</v>
      </c>
      <c r="E504" s="55" t="s">
        <v>55</v>
      </c>
      <c r="F504" s="55" t="s">
        <v>51</v>
      </c>
      <c r="G504" s="55" t="s">
        <v>84</v>
      </c>
      <c r="H504" s="55">
        <v>5189</v>
      </c>
      <c r="I504" s="55" t="s">
        <v>116</v>
      </c>
      <c r="J504" s="55"/>
      <c r="K504" s="55"/>
      <c r="L504" s="51">
        <v>63047</v>
      </c>
      <c r="M504" s="55">
        <v>605683</v>
      </c>
      <c r="N504" s="55">
        <v>10020425</v>
      </c>
      <c r="O504" s="55"/>
      <c r="P504" s="57">
        <v>90000</v>
      </c>
      <c r="Q504" s="57" t="s">
        <v>4173</v>
      </c>
      <c r="R504" s="88" t="str">
        <f>IF(Tabela1[[#This Row],[VALOR A PAGAR]]&gt;1,Tabela1[[#This Row],[VALOR A PAGAR]],Tabela1[[#This Row],[VALOR RC]])</f>
        <v> </v>
      </c>
      <c r="S5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4" s="55">
        <v>4500855791</v>
      </c>
      <c r="U504" s="54" t="str">
        <f>F504 &amp; " " &amp; " " &amp; B504 &amp; " - " &amp; I504 &amp; " - " &amp; "N°" &amp; H504 &amp; " - " &amp; Tabela1[[#This Row],[Coluna1]]</f>
        <v xml:space="preserve">VIRADA DE BANDEIRA  7198 - TCF - N°5189 - </v>
      </c>
      <c r="V504" s="85">
        <v>1548786</v>
      </c>
      <c r="W504" s="89" t="s">
        <v>5832</v>
      </c>
      <c r="X504" s="1" t="str">
        <f t="shared" si="25"/>
        <v>ABERTO</v>
      </c>
      <c r="Y504" s="55" t="s">
        <v>4159</v>
      </c>
      <c r="Z504" s="51" t="s">
        <v>4159</v>
      </c>
      <c r="AA504" s="51" t="str">
        <f>IF(Tabela1[[#This Row],[CHAMADO]]="ABERTO",Tabela1[[#This Row],[procx status]],"")</f>
        <v>Closed</v>
      </c>
      <c r="AB504" s="55" t="s">
        <v>4173</v>
      </c>
      <c r="AC504" s="59">
        <v>45772</v>
      </c>
      <c r="AD504" s="55">
        <v>5105911519</v>
      </c>
      <c r="AE504" s="55" t="str">
        <f>IF(Tabela1[[#This Row],[Status Result1]]="Aguardando autorização pgto", "sim","")</f>
        <v/>
      </c>
      <c r="AF50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25/04/2025</v>
      </c>
      <c r="AG5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25/04/2025</v>
      </c>
      <c r="AH504" s="59">
        <v>45692</v>
      </c>
      <c r="AI504" s="55" t="s">
        <v>4773</v>
      </c>
      <c r="AJ504" s="53" t="s">
        <v>4773</v>
      </c>
      <c r="AK504" s="12" t="str">
        <f>IF(Tabela1[[#This Row],[procx ticket]]="",Tabela1[[#This Row],[Data criação ticket]],Tabela1[[#This Row],[procx ticket]])</f>
        <v>2025-04-11</v>
      </c>
      <c r="AL504" s="60">
        <v>45692</v>
      </c>
      <c r="AM5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11/04/2025</v>
      </c>
      <c r="AN50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4" s="62"/>
      <c r="AP504" s="62"/>
      <c r="AQ5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719860568390000JORDANAVIRADA DE BANDEIRACOMUNICAÇÃO VISUALTCF</v>
      </c>
      <c r="AR504" s="62" t="e">
        <v>#N/A</v>
      </c>
    </row>
    <row r="505" spans="1:44" ht="14.5" hidden="1" customHeight="1">
      <c r="A505" s="1">
        <f t="shared" ref="A505:A522" si="27">IF(B505&lt;7000,1000,2000)</f>
        <v>1000</v>
      </c>
      <c r="B505" s="1">
        <v>1090</v>
      </c>
      <c r="C505" s="1" t="str">
        <f>_xlfn.XLOOKUP(Tabela1[[#This Row],[FILIAL]],'CNPJ BASE jan25'!A:A,'CNPJ BASE jan25'!B:B)</f>
        <v>MAC21-AntGouveia-AL</v>
      </c>
      <c r="D505" s="1" t="str">
        <f>_xlfn.XLOOKUP(Tabela1[[#This Row],[FILIAL]],'CNPJ BASE jan25'!A:A,'CNPJ BASE jan25'!C:C)</f>
        <v>06.626.253/1090-80</v>
      </c>
      <c r="E505" s="1" t="s">
        <v>4025</v>
      </c>
      <c r="F505" s="1" t="s">
        <v>47</v>
      </c>
      <c r="G505" s="1" t="s">
        <v>84</v>
      </c>
      <c r="H505" s="1">
        <v>3087</v>
      </c>
      <c r="I505" s="1" t="s">
        <v>5750</v>
      </c>
      <c r="M505" s="1">
        <v>605856</v>
      </c>
      <c r="N505" s="1">
        <v>10022015</v>
      </c>
      <c r="O505" s="1" t="s">
        <v>4163</v>
      </c>
      <c r="P505" s="47">
        <v>36451.78</v>
      </c>
      <c r="Q505" s="47">
        <v>36451.78</v>
      </c>
      <c r="R505" s="47">
        <f>IF(Tabela1[[#This Row],[VALOR A PAGAR]]&gt;1,Tabela1[[#This Row],[VALOR A PAGAR]],Tabela1[[#This Row],[VALOR RC]])</f>
        <v>36451.78</v>
      </c>
      <c r="S5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5" s="1">
        <v>4500892970</v>
      </c>
      <c r="U505" s="54" t="str">
        <f>F505 &amp; " " &amp; " " &amp; B505 &amp; " - " &amp; I505 &amp; " - " &amp; "N°" &amp; H505 &amp; " - " &amp; Tabela1[[#This Row],[Coluna1]]</f>
        <v xml:space="preserve">LAUDO DE RISCO  1090 - PRONEON - N°3087 - </v>
      </c>
      <c r="V505" s="85">
        <v>1948468</v>
      </c>
      <c r="W505" s="89" t="s">
        <v>5766</v>
      </c>
      <c r="X505" s="1" t="str">
        <f t="shared" si="25"/>
        <v>ABERTO</v>
      </c>
      <c r="Y505" s="48"/>
      <c r="Z505" s="51">
        <v>0</v>
      </c>
      <c r="AA505" s="1">
        <f>IF(Tabela1[[#This Row],[CHAMADO]]="ABERTO",Tabela1[[#This Row],[procx status]],"")</f>
        <v>0</v>
      </c>
      <c r="AC505" s="49">
        <v>45833</v>
      </c>
      <c r="AD505" s="55">
        <v>5105948267</v>
      </c>
      <c r="AE505" s="1" t="str">
        <f>IF(Tabela1[[#This Row],[Status Result1]]="Aguardando autorização pgto", "sim","")</f>
        <v/>
      </c>
      <c r="AF5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5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505" s="12">
        <v>45806</v>
      </c>
      <c r="AI505" s="1" t="s">
        <v>4427</v>
      </c>
      <c r="AJ505" s="53" t="s">
        <v>4427</v>
      </c>
      <c r="AK505" s="12" t="str">
        <f>IF(Tabela1[[#This Row],[procx ticket]]="",Tabela1[[#This Row],[Data criação ticket]],Tabela1[[#This Row],[procx ticket]])</f>
        <v>2025-06-11</v>
      </c>
      <c r="AM5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5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5" s="62"/>
      <c r="AP505" s="62"/>
      <c r="AQ5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109060585636451,78ADRIANOLAUDO DE RISCOCOMUNICAÇÃO VISUALPRONEON</v>
      </c>
      <c r="AR505" s="62" t="e">
        <v>#N/A</v>
      </c>
    </row>
    <row r="506" spans="1:44" ht="14.5" hidden="1" customHeight="1">
      <c r="A506" s="1">
        <f t="shared" si="27"/>
        <v>2000</v>
      </c>
      <c r="B506" s="1">
        <v>7246</v>
      </c>
      <c r="C506" s="1" t="s">
        <v>3391</v>
      </c>
      <c r="D506" s="1" t="s">
        <v>3392</v>
      </c>
      <c r="E506" s="1" t="s">
        <v>76</v>
      </c>
      <c r="F506" s="1" t="s">
        <v>51</v>
      </c>
      <c r="G506" s="1" t="s">
        <v>84</v>
      </c>
      <c r="H506" s="1">
        <v>5297</v>
      </c>
      <c r="I506" s="1" t="s">
        <v>116</v>
      </c>
      <c r="M506" s="1">
        <v>605821</v>
      </c>
      <c r="N506" s="1">
        <v>10021982</v>
      </c>
      <c r="O506" s="1" t="s">
        <v>4163</v>
      </c>
      <c r="P506" s="47">
        <v>85000</v>
      </c>
      <c r="R506" s="47">
        <f>IF(Tabela1[[#This Row],[VALOR A PAGAR]]&gt;1,Tabela1[[#This Row],[VALOR A PAGAR]],Tabela1[[#This Row],[VALOR RC]])</f>
        <v>85000</v>
      </c>
      <c r="S5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6" s="1">
        <v>4500892963</v>
      </c>
      <c r="U506" s="54" t="str">
        <f>F506 &amp; " " &amp; " " &amp; B506 &amp; " - " &amp; I506 &amp; " - " &amp; "N°" &amp; H506 &amp; " - " &amp; Tabela1[[#This Row],[Coluna1]]</f>
        <v xml:space="preserve">VIRADA DE BANDEIRA  7246 - TCF - N°5297 - </v>
      </c>
      <c r="V506" s="85">
        <v>1979177</v>
      </c>
      <c r="W506" s="89" t="s">
        <v>5838</v>
      </c>
      <c r="X506" s="1" t="str">
        <f t="shared" si="25"/>
        <v>ABERTO</v>
      </c>
      <c r="Y506" s="48"/>
      <c r="Z506" s="51">
        <v>0</v>
      </c>
      <c r="AA506" s="1">
        <f>IF(Tabela1[[#This Row],[CHAMADO]]="ABERTO",Tabela1[[#This Row],[procx status]],"")</f>
        <v>0</v>
      </c>
      <c r="AC506" s="49">
        <v>45833</v>
      </c>
      <c r="AD506" s="90">
        <v>5105953064</v>
      </c>
      <c r="AE506" s="1" t="str">
        <f>IF(Tabela1[[#This Row],[Status Result1]]="Aguardando autorização pgto", "sim","")</f>
        <v/>
      </c>
      <c r="AF5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5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506" s="12">
        <v>45799</v>
      </c>
      <c r="AI506" s="1" t="s">
        <v>4295</v>
      </c>
      <c r="AJ506" s="53" t="s">
        <v>4295</v>
      </c>
      <c r="AK506" s="12" t="str">
        <f>IF(Tabela1[[#This Row],[procx ticket]]="",Tabela1[[#This Row],[Data criação ticket]],Tabela1[[#This Row],[procx ticket]])</f>
        <v>2025-06-16</v>
      </c>
      <c r="AM5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5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6" s="62"/>
      <c r="AP506" s="62"/>
      <c r="AQ5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724660582185000HENRIQUEVIRADA DE BANDEIRACOMUNICAÇÃO VISUALTCF</v>
      </c>
      <c r="AR506" s="62" t="e">
        <v>#N/A</v>
      </c>
    </row>
    <row r="507" spans="1:44" ht="14.5" hidden="1">
      <c r="A507" s="1">
        <f t="shared" si="27"/>
        <v>1000</v>
      </c>
      <c r="B507" s="1">
        <v>1489</v>
      </c>
      <c r="C507" s="1" t="s">
        <v>280</v>
      </c>
      <c r="D507" s="1" t="s">
        <v>2947</v>
      </c>
      <c r="E507" s="1" t="s">
        <v>30</v>
      </c>
      <c r="F507" s="1" t="s">
        <v>23</v>
      </c>
      <c r="G507" s="1" t="s">
        <v>84</v>
      </c>
      <c r="H507" s="1">
        <v>555</v>
      </c>
      <c r="I507" s="1" t="s">
        <v>4363</v>
      </c>
      <c r="M507" s="1">
        <v>605482</v>
      </c>
      <c r="N507" s="1">
        <v>10021894</v>
      </c>
      <c r="O507" s="1" t="s">
        <v>4163</v>
      </c>
      <c r="P507" s="47">
        <v>82044.355074999999</v>
      </c>
      <c r="R507" s="47">
        <f>IF(Tabela1[[#This Row],[VALOR A PAGAR]]&gt;1,Tabela1[[#This Row],[VALOR A PAGAR]],Tabela1[[#This Row],[VALOR RC]])</f>
        <v>82044.355074999999</v>
      </c>
      <c r="S5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7" s="1">
        <v>4500883319</v>
      </c>
      <c r="U507" s="54" t="str">
        <f>F507 &amp; " " &amp; " " &amp; B507 &amp; " - " &amp; I507 &amp; " - " &amp; "N°" &amp; H507 &amp; " - " &amp; Tabela1[[#This Row],[Coluna1]]</f>
        <v>LOJAS NOVAS  1489 - CAETE - N°555 - VENC 25/08/2025</v>
      </c>
      <c r="V507" s="85">
        <v>2312103</v>
      </c>
      <c r="W507" s="64" t="s">
        <v>4371</v>
      </c>
      <c r="X507" s="1" t="str">
        <f t="shared" si="25"/>
        <v>ABERTO</v>
      </c>
      <c r="Y507" s="48"/>
      <c r="Z507" s="51">
        <v>0</v>
      </c>
      <c r="AA507" s="1">
        <f>IF(Tabela1[[#This Row],[CHAMADO]]="ABERTO",Tabela1[[#This Row],[procx status]],"")</f>
        <v>0</v>
      </c>
      <c r="AC507" s="49">
        <v>45894</v>
      </c>
      <c r="AD507" s="109">
        <v>5105991668</v>
      </c>
      <c r="AE507" s="1" t="str">
        <f>IF(Tabela1[[#This Row],[Status Result1]]="Aguardando autorização pgto", "sim","")</f>
        <v/>
      </c>
      <c r="AF5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5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507" s="12">
        <v>45790</v>
      </c>
      <c r="AI507" s="1" t="s">
        <v>4372</v>
      </c>
      <c r="AJ507" s="53" t="s">
        <v>4234</v>
      </c>
      <c r="AK507" s="12" t="str">
        <f>IF(Tabela1[[#This Row],[procx ticket]]="",Tabela1[[#This Row],[Data criação ticket]],Tabela1[[#This Row],[procx ticket]])</f>
        <v>não aberto ticket</v>
      </c>
      <c r="AM5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5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7" s="62" t="s">
        <v>4373</v>
      </c>
      <c r="AP507" s="62" t="s">
        <v>4374</v>
      </c>
      <c r="AQ5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148960548282044,355075ANDRELOJAS NOVASCOMUNICAÇÃO VISUALCAETE</v>
      </c>
      <c r="AR507" s="62" t="e">
        <v>#N/A</v>
      </c>
    </row>
    <row r="508" spans="1:44" ht="14.5" hidden="1">
      <c r="A508" s="1">
        <f t="shared" si="27"/>
        <v>1000</v>
      </c>
      <c r="B508" s="1">
        <v>1500</v>
      </c>
      <c r="C508" s="1" t="s">
        <v>4075</v>
      </c>
      <c r="D508" s="1" t="s">
        <v>2392</v>
      </c>
      <c r="E508" s="1" t="s">
        <v>76</v>
      </c>
      <c r="F508" s="1" t="s">
        <v>23</v>
      </c>
      <c r="G508" s="1" t="s">
        <v>84</v>
      </c>
      <c r="H508" s="1">
        <v>573</v>
      </c>
      <c r="I508" s="1" t="s">
        <v>4363</v>
      </c>
      <c r="M508" s="1">
        <v>605662</v>
      </c>
      <c r="N508" s="1">
        <v>10023006</v>
      </c>
      <c r="O508" s="1" t="s">
        <v>4163</v>
      </c>
      <c r="P508" s="47">
        <v>110014.54787500002</v>
      </c>
      <c r="R508" s="47">
        <f>IF(Tabela1[[#This Row],[VALOR A PAGAR]]&gt;1,Tabela1[[#This Row],[VALOR A PAGAR]],Tabela1[[#This Row],[VALOR RC]])</f>
        <v>110014.54787500002</v>
      </c>
      <c r="S5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8" s="1">
        <v>4500937573</v>
      </c>
      <c r="U508" s="54" t="str">
        <f>F508 &amp; " " &amp; " " &amp; B508 &amp; " - " &amp; I508 &amp; " - " &amp; "N°" &amp; H508 &amp; " - " &amp; Tabela1[[#This Row],[Coluna1]]</f>
        <v xml:space="preserve">LOJAS NOVAS  1500 - CAETE - N°573 - </v>
      </c>
      <c r="V508" s="85">
        <v>2599877</v>
      </c>
      <c r="X508" s="1" t="str">
        <f t="shared" si="25"/>
        <v>ABERTO</v>
      </c>
      <c r="Y508" s="48"/>
      <c r="Z508" s="51"/>
      <c r="AA508" s="1">
        <f>IF(Tabela1[[#This Row],[CHAMADO]]="ABERTO",Tabela1[[#This Row],[procx status]],"")</f>
        <v>0</v>
      </c>
      <c r="AC508" s="49">
        <v>45925</v>
      </c>
      <c r="AE508" s="1" t="str">
        <f>IF(Tabela1[[#This Row],[Status Result1]]="Aguardando autorização pgto", "sim","")</f>
        <v/>
      </c>
      <c r="AF5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5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508" s="12"/>
      <c r="AJ508" s="53"/>
      <c r="AK508" s="12">
        <f>IF(Tabela1[[#This Row],[procx ticket]]="",Tabela1[[#This Row],[Data criação ticket]],Tabela1[[#This Row],[procx ticket]])</f>
        <v>0</v>
      </c>
      <c r="AM5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8" s="62"/>
      <c r="AP508" s="62"/>
      <c r="AQ5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1500605662110014,547875HENRIQUELOJAS NOVASCOMUNICAÇÃO VISUALCAETE</v>
      </c>
      <c r="AR508" s="62" t="e">
        <v>#N/A</v>
      </c>
    </row>
    <row r="509" spans="1:44" ht="14.5" hidden="1">
      <c r="A509" s="1">
        <f t="shared" si="27"/>
        <v>1000</v>
      </c>
      <c r="B509" s="1">
        <v>1476</v>
      </c>
      <c r="C509" s="1" t="s">
        <v>243</v>
      </c>
      <c r="D509" s="1" t="s">
        <v>244</v>
      </c>
      <c r="E509" s="1" t="s">
        <v>76</v>
      </c>
      <c r="F509" s="1" t="s">
        <v>23</v>
      </c>
      <c r="G509" s="1" t="s">
        <v>84</v>
      </c>
      <c r="H509" s="1">
        <v>611</v>
      </c>
      <c r="I509" s="1" t="s">
        <v>4169</v>
      </c>
      <c r="M509" s="1">
        <v>603852</v>
      </c>
      <c r="N509" s="1">
        <v>10023005</v>
      </c>
      <c r="O509" s="1" t="s">
        <v>4163</v>
      </c>
      <c r="P509" s="47">
        <v>90000</v>
      </c>
      <c r="R509" s="47">
        <f>IF(Tabela1[[#This Row],[VALOR A PAGAR]]&gt;1,Tabela1[[#This Row],[VALOR A PAGAR]],Tabela1[[#This Row],[VALOR RC]])</f>
        <v>90000</v>
      </c>
      <c r="S5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09" s="1">
        <v>4500937570</v>
      </c>
      <c r="U509" s="54" t="str">
        <f>F509 &amp; " " &amp; " " &amp; B509 &amp; " - " &amp; I509 &amp; " - " &amp; "N°" &amp; H509 &amp; " - " &amp; Tabela1[[#This Row],[Coluna1]]</f>
        <v xml:space="preserve">LOJAS NOVAS  1476 - ABEX - N°611 - </v>
      </c>
      <c r="V509" s="85">
        <v>3069491</v>
      </c>
      <c r="W509" s="89" t="s">
        <v>4176</v>
      </c>
      <c r="X509" s="1" t="str">
        <f t="shared" si="25"/>
        <v>ABERTO</v>
      </c>
      <c r="Y509" s="48"/>
      <c r="Z509" s="51"/>
      <c r="AA509" s="1">
        <f>IF(Tabela1[[#This Row],[CHAMADO]]="ABERTO",Tabela1[[#This Row],[procx status]],"")</f>
        <v>0</v>
      </c>
      <c r="AC509" s="49">
        <v>45986</v>
      </c>
      <c r="AE509" s="1" t="s">
        <v>4177</v>
      </c>
      <c r="AF5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5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509" s="12"/>
      <c r="AJ509" s="53"/>
      <c r="AK509" s="12">
        <f>IF(Tabela1[[#This Row],[procx ticket]]="",Tabela1[[#This Row],[Data criação ticket]],Tabela1[[#This Row],[procx ticket]])</f>
        <v>0</v>
      </c>
      <c r="AM509" s="53">
        <v>45975</v>
      </c>
      <c r="AN5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09" s="62"/>
      <c r="AP509" s="62"/>
      <c r="AQ5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147660385290000HENRIQUELOJAS NOVASCOMUNICAÇÃO VISUALABEX</v>
      </c>
      <c r="AR509" s="62" t="e">
        <v>#N/A</v>
      </c>
    </row>
    <row r="510" spans="1:44" ht="14.5" hidden="1">
      <c r="A510" s="1">
        <f t="shared" si="27"/>
        <v>1000</v>
      </c>
      <c r="B510" s="1">
        <v>1508</v>
      </c>
      <c r="C510" s="1" t="s">
        <v>4074</v>
      </c>
      <c r="D510" s="1" t="s">
        <v>4198</v>
      </c>
      <c r="E510" s="1" t="s">
        <v>76</v>
      </c>
      <c r="F510" s="1" t="s">
        <v>23</v>
      </c>
      <c r="G510" s="1" t="s">
        <v>84</v>
      </c>
      <c r="H510" s="1">
        <v>8826</v>
      </c>
      <c r="I510" s="1" t="s">
        <v>116</v>
      </c>
      <c r="M510" s="1">
        <v>605664</v>
      </c>
      <c r="N510" s="1">
        <v>10023355</v>
      </c>
      <c r="P510" s="47">
        <v>110593.86</v>
      </c>
      <c r="R510" s="47">
        <f>IF(Tabela1[[#This Row],[VALOR A PAGAR]]&gt;1,Tabela1[[#This Row],[VALOR A PAGAR]],Tabela1[[#This Row],[VALOR RC]])</f>
        <v>110593.86</v>
      </c>
      <c r="S5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0" s="1">
        <v>4500964806</v>
      </c>
      <c r="U510" s="54" t="str">
        <f>F510 &amp; " " &amp; " " &amp; B510 &amp; " - " &amp; I510 &amp; " - " &amp; "N°" &amp; H510 &amp; " - " &amp; Tabela1[[#This Row],[Coluna1]]</f>
        <v>LOJAS NOVAS  1508 - TCF - N°8826 - VENC 25/10/2025</v>
      </c>
      <c r="V510" s="85">
        <v>3034683</v>
      </c>
      <c r="W510" s="64" t="s">
        <v>5855</v>
      </c>
      <c r="X510" s="1" t="str">
        <f t="shared" si="25"/>
        <v>ABERTO</v>
      </c>
      <c r="Y510" s="48"/>
      <c r="Z510" s="51"/>
      <c r="AA510" s="1">
        <f>IF(Tabela1[[#This Row],[CHAMADO]]="ABERTO",Tabela1[[#This Row],[procx status]],"")</f>
        <v>0</v>
      </c>
      <c r="AC510" s="49">
        <v>45986</v>
      </c>
      <c r="AE510" s="1" t="str">
        <f>IF(Tabela1[[#This Row],[Status Result1]]="Aguardando autorização pgto", "sim","")</f>
        <v/>
      </c>
      <c r="AF5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5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510" s="116"/>
      <c r="AJ510" s="117"/>
      <c r="AK510" s="116">
        <f>IF(Tabela1[[#This Row],[procx ticket]]="",Tabela1[[#This Row],[Data criação ticket]],Tabela1[[#This Row],[procx ticket]])</f>
        <v>0</v>
      </c>
      <c r="AL510" s="116"/>
      <c r="AM510" s="53">
        <v>45926</v>
      </c>
      <c r="AN5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0" s="62" t="s">
        <v>4178</v>
      </c>
      <c r="AP510" s="62" t="s">
        <v>4852</v>
      </c>
      <c r="AQ5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1508605664110593,86HENRIQUELOJAS NOVASCOMUNICAÇÃO VISUALTCF</v>
      </c>
      <c r="AR510" s="62" t="e">
        <v>#N/A</v>
      </c>
    </row>
    <row r="511" spans="1:44" ht="14.5" hidden="1">
      <c r="A511" s="1">
        <f t="shared" si="27"/>
        <v>1000</v>
      </c>
      <c r="B511" s="1">
        <v>1459</v>
      </c>
      <c r="C511" s="1" t="s">
        <v>4058</v>
      </c>
      <c r="D511" s="1" t="s">
        <v>2655</v>
      </c>
      <c r="E511" s="1" t="s">
        <v>30</v>
      </c>
      <c r="F511" s="1" t="s">
        <v>23</v>
      </c>
      <c r="G511" s="1" t="s">
        <v>84</v>
      </c>
      <c r="H511" s="1">
        <v>3119</v>
      </c>
      <c r="I511" s="1" t="s">
        <v>5750</v>
      </c>
      <c r="M511" s="1">
        <v>603123</v>
      </c>
      <c r="N511" s="1">
        <v>10022946</v>
      </c>
      <c r="O511" s="1" t="s">
        <v>4163</v>
      </c>
      <c r="P511" s="47">
        <v>98167.150806000005</v>
      </c>
      <c r="R511" s="47">
        <f>IF(Tabela1[[#This Row],[VALOR A PAGAR]]&gt;1,Tabela1[[#This Row],[VALOR A PAGAR]],Tabela1[[#This Row],[VALOR RC]])</f>
        <v>98167.150806000005</v>
      </c>
      <c r="S5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1" s="1">
        <v>4500937136</v>
      </c>
      <c r="U511" s="54" t="str">
        <f>F511 &amp; " " &amp; " " &amp; B511 &amp; " - " &amp; I511 &amp; " - " &amp; "N°" &amp; H511 &amp; " - " &amp; Tabela1[[#This Row],[Coluna1]]</f>
        <v xml:space="preserve">LOJAS NOVAS  1459 - PRONEON - N°3119 - </v>
      </c>
      <c r="V511" s="85">
        <v>2350701</v>
      </c>
      <c r="W511" s="64" t="s">
        <v>5785</v>
      </c>
      <c r="X511" s="1" t="str">
        <f t="shared" si="25"/>
        <v>ABERTO</v>
      </c>
      <c r="Y511" s="48"/>
      <c r="Z511" s="51"/>
      <c r="AA511" s="1">
        <f>IF(Tabela1[[#This Row],[CHAMADO]]="ABERTO",Tabela1[[#This Row],[procx status]],"")</f>
        <v>0</v>
      </c>
      <c r="AC511" s="49">
        <v>45895</v>
      </c>
      <c r="AD511" s="109">
        <v>5105995622</v>
      </c>
      <c r="AE511" s="1" t="str">
        <f>IF(Tabela1[[#This Row],[Status Result1]]="Aguardando autorização pgto", "sim","")</f>
        <v/>
      </c>
      <c r="AF5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5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511" s="12"/>
      <c r="AI511" s="1" t="s">
        <v>4558</v>
      </c>
      <c r="AJ511" s="53"/>
      <c r="AK511" s="12" t="str">
        <f>IF(Tabela1[[#This Row],[procx ticket]]="",Tabela1[[#This Row],[Data criação ticket]],Tabela1[[#This Row],[procx ticket]])</f>
        <v>2025-08-13</v>
      </c>
      <c r="AM5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5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1" s="62"/>
      <c r="AP511" s="62"/>
      <c r="AQ5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145960312398167,150806ANDRELOJAS NOVASCOMUNICAÇÃO VISUALPRONEON</v>
      </c>
      <c r="AR511" s="62" t="e">
        <v>#N/A</v>
      </c>
    </row>
    <row r="512" spans="1:44" ht="14.5" hidden="1">
      <c r="A512" s="1">
        <f t="shared" si="27"/>
        <v>2000</v>
      </c>
      <c r="B512" s="1">
        <v>7030</v>
      </c>
      <c r="C512" s="1" t="str">
        <f>_xlfn.XLOOKUP(Tabela1[[#This Row],[FILIAL]],'CNPJ BASE jan25'!A:A,'CNPJ BASE jan25'!B:B)</f>
        <v>BEL33-PreVar-PA-EF</v>
      </c>
      <c r="D512" s="1" t="str">
        <f>_xlfn.XLOOKUP(Tabela1[[#This Row],[FILIAL]],'CNPJ BASE jan25'!A:A,'CNPJ BASE jan25'!C:C)</f>
        <v>04.899.316/0030-52</v>
      </c>
      <c r="E512" s="1" t="s">
        <v>76</v>
      </c>
      <c r="F512" s="1" t="s">
        <v>51</v>
      </c>
      <c r="G512" s="1" t="s">
        <v>84</v>
      </c>
      <c r="H512" s="1">
        <v>4707</v>
      </c>
      <c r="I512" s="1" t="s">
        <v>116</v>
      </c>
      <c r="M512" s="1">
        <v>605843</v>
      </c>
      <c r="N512" s="1">
        <v>10022604</v>
      </c>
      <c r="P512" s="47">
        <v>45000</v>
      </c>
      <c r="R512" s="47">
        <f>IF(Tabela1[[#This Row],[VALOR A PAGAR]]&gt;1,Tabela1[[#This Row],[VALOR A PAGAR]],Tabela1[[#This Row],[VALOR RC]])</f>
        <v>45000</v>
      </c>
      <c r="S5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2" s="1">
        <v>4500922246</v>
      </c>
      <c r="U512" s="54" t="str">
        <f>F512 &amp; " " &amp; " " &amp; B512 &amp; " - " &amp; I512 &amp; " - " &amp; "N°" &amp; H512 &amp; " - " &amp; Tabela1[[#This Row],[Coluna1]]</f>
        <v xml:space="preserve">VIRADA DE BANDEIRA  7030 - TCF - N°4707 - </v>
      </c>
      <c r="V512" s="85">
        <v>2314850</v>
      </c>
      <c r="W512" s="64" t="s">
        <v>5847</v>
      </c>
      <c r="X512" s="1" t="str">
        <f t="shared" si="25"/>
        <v>ABERTO</v>
      </c>
      <c r="Y512" s="48"/>
      <c r="Z512" s="51">
        <v>0</v>
      </c>
      <c r="AA512" s="1">
        <f>IF(Tabela1[[#This Row],[CHAMADO]]="ABERTO",Tabela1[[#This Row],[procx status]],"")</f>
        <v>0</v>
      </c>
      <c r="AC512" s="49">
        <v>45895</v>
      </c>
      <c r="AD512" s="109">
        <v>5105994540</v>
      </c>
      <c r="AE512" s="1" t="str">
        <f>IF(Tabela1[[#This Row],[Status Result1]]="Aguardando autorização pgto", "sim","")</f>
        <v/>
      </c>
      <c r="AF5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5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512" s="12"/>
      <c r="AI512" s="1" t="s">
        <v>5848</v>
      </c>
      <c r="AJ512" s="53" t="s">
        <v>4234</v>
      </c>
      <c r="AK512" s="12" t="str">
        <f>IF(Tabela1[[#This Row],[procx ticket]]="",Tabela1[[#This Row],[Data criação ticket]],Tabela1[[#This Row],[procx ticket]])</f>
        <v>não aberto ticket</v>
      </c>
      <c r="AM5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07/08/2025</v>
      </c>
      <c r="AN5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2" s="62" t="s">
        <v>4596</v>
      </c>
      <c r="AP512" s="62"/>
      <c r="AQ5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703060584345000HENRIQUEVIRADA DE BANDEIRACOMUNICAÇÃO VISUALTCF</v>
      </c>
      <c r="AR512" s="62" t="e">
        <v>#N/A</v>
      </c>
    </row>
    <row r="513" spans="1:44" ht="14.5" hidden="1">
      <c r="A513" s="1">
        <f t="shared" si="27"/>
        <v>2000</v>
      </c>
      <c r="B513" s="1">
        <v>7425</v>
      </c>
      <c r="C513" s="1" t="s">
        <v>3629</v>
      </c>
      <c r="D513" s="1" t="s">
        <v>3630</v>
      </c>
      <c r="E513" s="1" t="s">
        <v>55</v>
      </c>
      <c r="F513" s="1" t="s">
        <v>51</v>
      </c>
      <c r="G513" s="1" t="s">
        <v>84</v>
      </c>
      <c r="H513" s="1">
        <v>533</v>
      </c>
      <c r="I513" s="1" t="s">
        <v>4363</v>
      </c>
      <c r="M513" s="1">
        <v>605825</v>
      </c>
      <c r="N513" s="1">
        <v>10021510</v>
      </c>
      <c r="O513" s="1" t="s">
        <v>4163</v>
      </c>
      <c r="P513" s="47">
        <v>90000</v>
      </c>
      <c r="R513" s="47">
        <f>IF(Tabela1[[#This Row],[VALOR A PAGAR]]&gt;1,Tabela1[[#This Row],[VALOR A PAGAR]],Tabela1[[#This Row],[VALOR RC]])</f>
        <v>90000</v>
      </c>
      <c r="S5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3" s="1">
        <v>4500871525</v>
      </c>
      <c r="U513" s="54" t="str">
        <f>F513 &amp; " " &amp; " " &amp; B513 &amp; " - " &amp; I513 &amp; " - " &amp; "N°" &amp; H513 &amp; " - " &amp; Tabela1[[#This Row],[Coluna1]]</f>
        <v>VIRADA DE BANDEIRA  7425 - CAETE - N°533 - ajuste no pedido</v>
      </c>
      <c r="V513" s="85">
        <v>1807646</v>
      </c>
      <c r="W513" s="89" t="s">
        <v>4370</v>
      </c>
      <c r="X513" s="1" t="str">
        <f t="shared" si="25"/>
        <v>ABERTO</v>
      </c>
      <c r="Y513" s="48"/>
      <c r="Z513" s="51">
        <v>0</v>
      </c>
      <c r="AA513" s="1">
        <f>IF(Tabela1[[#This Row],[CHAMADO]]="ABERTO",Tabela1[[#This Row],[procx status]],"")</f>
        <v>0</v>
      </c>
      <c r="AC513" s="49">
        <v>45804</v>
      </c>
      <c r="AD513" s="55">
        <v>5105934644</v>
      </c>
      <c r="AE513" s="1" t="str">
        <f>IF(Tabela1[[#This Row],[Status Result1]]="Aguardando autorização pgto", "sim","")</f>
        <v/>
      </c>
      <c r="AF5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5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513" s="12">
        <v>45763</v>
      </c>
      <c r="AI513" s="1" t="s">
        <v>4365</v>
      </c>
      <c r="AJ513" s="53" t="s">
        <v>4365</v>
      </c>
      <c r="AK513" s="12" t="str">
        <f>IF(Tabela1[[#This Row],[procx ticket]]="",Tabela1[[#This Row],[Data criação ticket]],Tabela1[[#This Row],[procx ticket]])</f>
        <v>2025-05-21</v>
      </c>
      <c r="AL513" s="12">
        <v>45763</v>
      </c>
      <c r="AM5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5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3" s="62" t="s">
        <v>4174</v>
      </c>
      <c r="AP513" s="62" t="s">
        <v>4366</v>
      </c>
      <c r="AQ5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742560582590000JORDANAVIRADA DE BANDEIRACOMUNICAÇÃO VISUALCAETE</v>
      </c>
      <c r="AR513" s="62" t="e">
        <v>#N/A</v>
      </c>
    </row>
    <row r="514" spans="1:44" ht="14.5" hidden="1">
      <c r="A514" s="1">
        <f t="shared" si="27"/>
        <v>2000</v>
      </c>
      <c r="B514" s="1">
        <v>7191</v>
      </c>
      <c r="C514" s="1" t="s">
        <v>3304</v>
      </c>
      <c r="D514" s="1" t="s">
        <v>3305</v>
      </c>
      <c r="E514" s="1" t="s">
        <v>55</v>
      </c>
      <c r="F514" s="1" t="s">
        <v>51</v>
      </c>
      <c r="G514" s="1" t="s">
        <v>84</v>
      </c>
      <c r="H514" s="1">
        <v>532</v>
      </c>
      <c r="I514" s="1" t="s">
        <v>4363</v>
      </c>
      <c r="M514" s="1">
        <v>605817</v>
      </c>
      <c r="N514" s="1">
        <v>10021447</v>
      </c>
      <c r="O514" s="1" t="s">
        <v>4163</v>
      </c>
      <c r="P514" s="47">
        <v>90000</v>
      </c>
      <c r="R514" s="47">
        <f>IF(Tabela1[[#This Row],[VALOR A PAGAR]]&gt;1,Tabela1[[#This Row],[VALOR A PAGAR]],Tabela1[[#This Row],[VALOR RC]])</f>
        <v>90000</v>
      </c>
      <c r="S5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4" s="1">
        <v>4500874481</v>
      </c>
      <c r="U514" s="54" t="str">
        <f>F514 &amp; " " &amp; " " &amp; B514 &amp; " - " &amp; I514 &amp; " - " &amp; "N°" &amp; H514 &amp; " - " &amp; Tabela1[[#This Row],[Coluna1]]</f>
        <v>VIRADA DE BANDEIRA  7191 - CAETE - N°532 - ajuste no pedido</v>
      </c>
      <c r="V514" s="85">
        <v>1807537</v>
      </c>
      <c r="W514" s="89" t="s">
        <v>4364</v>
      </c>
      <c r="X514" s="1" t="str">
        <f t="shared" ref="X514:X577" si="28">IF(V514&lt;&gt;"","ABERTO","PENDENTE")</f>
        <v>ABERTO</v>
      </c>
      <c r="Y514" s="48"/>
      <c r="Z514" s="51">
        <v>0</v>
      </c>
      <c r="AA514" s="1">
        <f>IF(Tabela1[[#This Row],[CHAMADO]]="ABERTO",Tabela1[[#This Row],[procx status]],"")</f>
        <v>0</v>
      </c>
      <c r="AC514" s="49">
        <v>45804</v>
      </c>
      <c r="AD514" s="55">
        <v>5105934641</v>
      </c>
      <c r="AE514" s="1" t="str">
        <f>IF(Tabela1[[#This Row],[Status Result1]]="Aguardando autorização pgto", "sim","")</f>
        <v/>
      </c>
      <c r="AF5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5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514" s="12">
        <v>45763</v>
      </c>
      <c r="AI514" s="1" t="s">
        <v>4365</v>
      </c>
      <c r="AJ514" s="53" t="s">
        <v>4365</v>
      </c>
      <c r="AK514" s="12" t="str">
        <f>IF(Tabela1[[#This Row],[procx ticket]]="",Tabela1[[#This Row],[Data criação ticket]],Tabela1[[#This Row],[procx ticket]])</f>
        <v>2025-05-21</v>
      </c>
      <c r="AL514" s="12">
        <v>45763</v>
      </c>
      <c r="AM5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5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4" s="62" t="s">
        <v>4174</v>
      </c>
      <c r="AP514" s="62" t="s">
        <v>4366</v>
      </c>
      <c r="AQ5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719160581790000JORDANAVIRADA DE BANDEIRACOMUNICAÇÃO VISUALCAETE</v>
      </c>
      <c r="AR514" s="62" t="e">
        <v>#N/A</v>
      </c>
    </row>
    <row r="515" spans="1:44" ht="14.5" hidden="1">
      <c r="A515" s="1">
        <f t="shared" si="27"/>
        <v>2000</v>
      </c>
      <c r="B515" s="1">
        <v>7398</v>
      </c>
      <c r="C515" s="1" t="s">
        <v>3585</v>
      </c>
      <c r="D515" s="1" t="s">
        <v>3586</v>
      </c>
      <c r="E515" s="1" t="s">
        <v>55</v>
      </c>
      <c r="F515" s="1" t="s">
        <v>51</v>
      </c>
      <c r="G515" s="1" t="s">
        <v>84</v>
      </c>
      <c r="H515" s="1">
        <v>531</v>
      </c>
      <c r="I515" s="1" t="s">
        <v>4363</v>
      </c>
      <c r="M515" s="1">
        <v>605824</v>
      </c>
      <c r="N515" s="1">
        <v>10021449</v>
      </c>
      <c r="O515" s="1" t="s">
        <v>4163</v>
      </c>
      <c r="P515" s="47">
        <v>90000</v>
      </c>
      <c r="R515" s="47">
        <f>IF(Tabela1[[#This Row],[VALOR A PAGAR]]&gt;1,Tabela1[[#This Row],[VALOR A PAGAR]],Tabela1[[#This Row],[VALOR RC]])</f>
        <v>90000</v>
      </c>
      <c r="S5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5" s="1">
        <v>4500874554</v>
      </c>
      <c r="U515" s="54" t="str">
        <f>F515 &amp; " " &amp; " " &amp; B515 &amp; " - " &amp; I515 &amp; " - " &amp; "N°" &amp; H515 &amp; " - " &amp; Tabela1[[#This Row],[Coluna1]]</f>
        <v>VIRADA DE BANDEIRA  7398 - CAETE - N°531 - ajuste no pedido</v>
      </c>
      <c r="V515" s="85">
        <v>1807503</v>
      </c>
      <c r="W515" s="89" t="s">
        <v>4369</v>
      </c>
      <c r="X515" s="1" t="str">
        <f t="shared" si="28"/>
        <v>ABERTO</v>
      </c>
      <c r="Y515" s="48"/>
      <c r="Z515" s="51">
        <v>0</v>
      </c>
      <c r="AA515" s="1">
        <f>IF(Tabela1[[#This Row],[CHAMADO]]="ABERTO",Tabela1[[#This Row],[procx status]],"")</f>
        <v>0</v>
      </c>
      <c r="AC515" s="49">
        <v>45804</v>
      </c>
      <c r="AD515" s="55">
        <v>5105934636</v>
      </c>
      <c r="AE515" s="1" t="str">
        <f>IF(Tabela1[[#This Row],[Status Result1]]="Aguardando autorização pgto", "sim","")</f>
        <v/>
      </c>
      <c r="AF5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5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515" s="12">
        <v>45763</v>
      </c>
      <c r="AI515" s="1" t="s">
        <v>4365</v>
      </c>
      <c r="AJ515" s="53" t="s">
        <v>4365</v>
      </c>
      <c r="AK515" s="12" t="str">
        <f>IF(Tabela1[[#This Row],[procx ticket]]="",Tabela1[[#This Row],[Data criação ticket]],Tabela1[[#This Row],[procx ticket]])</f>
        <v>2025-05-21</v>
      </c>
      <c r="AL515" s="12">
        <v>45763</v>
      </c>
      <c r="AM5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5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5" s="62" t="s">
        <v>4174</v>
      </c>
      <c r="AP515" s="62" t="s">
        <v>4366</v>
      </c>
      <c r="AQ5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739860582490000JORDANAVIRADA DE BANDEIRACOMUNICAÇÃO VISUALCAETE</v>
      </c>
      <c r="AR515" s="62" t="e">
        <v>#N/A</v>
      </c>
    </row>
    <row r="516" spans="1:44" ht="14.5" hidden="1">
      <c r="A516" s="1">
        <f t="shared" si="27"/>
        <v>2000</v>
      </c>
      <c r="B516" s="1">
        <v>7341</v>
      </c>
      <c r="C516" s="1" t="str">
        <f>_xlfn.XLOOKUP(Tabela1[[#This Row],[FILIAL]],'CNPJ BASE jan25'!A:A,'CNPJ BASE jan25'!B:B)</f>
        <v>SLU69-NinRodri-MA-EF</v>
      </c>
      <c r="D516" s="1" t="s">
        <v>185</v>
      </c>
      <c r="E516" s="1" t="s">
        <v>76</v>
      </c>
      <c r="F516" s="1" t="s">
        <v>51</v>
      </c>
      <c r="G516" s="1" t="s">
        <v>84</v>
      </c>
      <c r="H516" s="1">
        <v>592</v>
      </c>
      <c r="I516" s="1" t="s">
        <v>4363</v>
      </c>
      <c r="K516" s="1" t="s">
        <v>27</v>
      </c>
      <c r="M516" s="1">
        <v>606042</v>
      </c>
      <c r="N516" s="1">
        <v>10023551</v>
      </c>
      <c r="O516" s="1" t="s">
        <v>4163</v>
      </c>
      <c r="P516" s="47">
        <v>70006.25</v>
      </c>
      <c r="R516" s="47">
        <f>IF(Tabela1[[#This Row],[VALOR A PAGAR]]&gt;1,Tabela1[[#This Row],[VALOR A PAGAR]],Tabela1[[#This Row],[VALOR RC]])</f>
        <v>70006.25</v>
      </c>
      <c r="S5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6" s="1">
        <v>4500983839</v>
      </c>
      <c r="U516" s="54" t="str">
        <f>F516 &amp; " " &amp; " " &amp; B516 &amp; " - " &amp; I516 &amp; " - " &amp; "N°" &amp; H516 &amp; " - " &amp; Tabela1[[#This Row],[Coluna1]]</f>
        <v xml:space="preserve">VIRADA DE BANDEIRA  7341 - CAETE - N°592 - </v>
      </c>
      <c r="V516" s="85">
        <v>2840207</v>
      </c>
      <c r="W516" s="64" t="s">
        <v>4388</v>
      </c>
      <c r="X516" s="1" t="str">
        <f t="shared" si="28"/>
        <v>ABERTO</v>
      </c>
      <c r="Y516" s="48"/>
      <c r="Z516" s="51"/>
      <c r="AA516" s="1">
        <f>IF(Tabela1[[#This Row],[CHAMADO]]="ABERTO",Tabela1[[#This Row],[procx status]],"")</f>
        <v>0</v>
      </c>
      <c r="AC516" s="49">
        <v>45957</v>
      </c>
      <c r="AD516" s="55">
        <v>5106043059</v>
      </c>
      <c r="AE516" s="1" t="str">
        <f>IF(Tabela1[[#This Row],[Status Result1]]="Aguardando autorização pgto", "sim","")</f>
        <v/>
      </c>
      <c r="AF5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5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516" s="116"/>
      <c r="AJ516" s="117"/>
      <c r="AK516" s="116">
        <f>IF(Tabela1[[#This Row],[procx ticket]]="",Tabela1[[#This Row],[Data criação ticket]],Tabela1[[#This Row],[procx ticket]])</f>
        <v>0</v>
      </c>
      <c r="AL516" s="116"/>
      <c r="AM516" s="53" t="s">
        <v>4385</v>
      </c>
      <c r="AN5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6" s="62"/>
      <c r="AP516" s="47"/>
      <c r="AQ5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734160604270006,25HENRIQUEVIRADA DE BANDEIRACOMUNICAÇÃO VISUALCAETE</v>
      </c>
      <c r="AR516" s="62" t="e">
        <v>#N/A</v>
      </c>
    </row>
    <row r="517" spans="1:44" ht="17.149999999999999" hidden="1" customHeight="1">
      <c r="A517" s="1">
        <f t="shared" si="27"/>
        <v>2000</v>
      </c>
      <c r="B517" s="1">
        <v>7054</v>
      </c>
      <c r="C517" s="1" t="str">
        <f>_xlfn.XLOOKUP(Tabela1[[#This Row],[FILIAL]],'CNPJ BASE jan25'!A:A,'CNPJ BASE jan25'!B:B)</f>
        <v>SLU45-ColMor49-MA-EF</v>
      </c>
      <c r="D517" s="1" t="s">
        <v>185</v>
      </c>
      <c r="E517" s="1" t="s">
        <v>76</v>
      </c>
      <c r="F517" s="1" t="s">
        <v>51</v>
      </c>
      <c r="G517" s="1" t="s">
        <v>84</v>
      </c>
      <c r="H517" s="1">
        <v>588</v>
      </c>
      <c r="I517" s="1" t="s">
        <v>4363</v>
      </c>
      <c r="K517" s="1" t="s">
        <v>27</v>
      </c>
      <c r="M517" s="1">
        <v>606031</v>
      </c>
      <c r="N517" s="1">
        <v>10023528</v>
      </c>
      <c r="O517" s="1" t="s">
        <v>4163</v>
      </c>
      <c r="P517" s="47">
        <v>75003.86</v>
      </c>
      <c r="R517" s="47">
        <f>IF(Tabela1[[#This Row],[VALOR A PAGAR]]&gt;1,Tabela1[[#This Row],[VALOR A PAGAR]],Tabela1[[#This Row],[VALOR RC]])</f>
        <v>75003.86</v>
      </c>
      <c r="S5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7" s="1">
        <v>4500981362</v>
      </c>
      <c r="U517" s="54" t="str">
        <f>F517 &amp; " " &amp; " " &amp; B517 &amp; " - " &amp; I517 &amp; " - " &amp; "N°" &amp; H517 &amp; " - " &amp; Tabela1[[#This Row],[Coluna1]]</f>
        <v xml:space="preserve">VIRADA DE BANDEIRA  7054 - CAETE - N°588 - </v>
      </c>
      <c r="V517" s="85">
        <v>2840163</v>
      </c>
      <c r="W517" s="64" t="s">
        <v>4384</v>
      </c>
      <c r="X517" s="1" t="str">
        <f t="shared" si="28"/>
        <v>ABERTO</v>
      </c>
      <c r="Y517" s="48"/>
      <c r="Z517" s="51"/>
      <c r="AA517" s="1">
        <f>IF(Tabela1[[#This Row],[CHAMADO]]="ABERTO",Tabela1[[#This Row],[procx status]],"")</f>
        <v>0</v>
      </c>
      <c r="AC517" s="49">
        <v>45958</v>
      </c>
      <c r="AD517" s="55">
        <v>5106043579</v>
      </c>
      <c r="AE517" s="1" t="str">
        <f>IF(Tabela1[[#This Row],[Status Result1]]="Aguardando autorização pgto", "sim","")</f>
        <v/>
      </c>
      <c r="AF5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5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517" s="116"/>
      <c r="AJ517" s="117"/>
      <c r="AK517" s="116">
        <f>IF(Tabela1[[#This Row],[procx ticket]]="",Tabela1[[#This Row],[Data criação ticket]],Tabela1[[#This Row],[procx ticket]])</f>
        <v>0</v>
      </c>
      <c r="AL517" s="116"/>
      <c r="AM517" s="53" t="s">
        <v>4385</v>
      </c>
      <c r="AN5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7" s="62"/>
      <c r="AP517" s="62"/>
      <c r="AQ5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705460603175003,86HENRIQUEVIRADA DE BANDEIRACOMUNICAÇÃO VISUALCAETE</v>
      </c>
      <c r="AR517" s="62" t="e">
        <v>#N/A</v>
      </c>
    </row>
    <row r="518" spans="1:44" ht="17.149999999999999" hidden="1" customHeight="1">
      <c r="A518" s="1">
        <f t="shared" si="27"/>
        <v>2000</v>
      </c>
      <c r="B518" s="1">
        <v>7174</v>
      </c>
      <c r="C518" s="1" t="str">
        <f>_xlfn.XLOOKUP(Tabela1[[#This Row],[FILIAL]],'CNPJ BASE jan25'!A:A,'CNPJ BASE jan25'!B:B)</f>
        <v>SLU58-JoMiJo21-MA-EF</v>
      </c>
      <c r="D518" s="1" t="str">
        <f>_xlfn.XLOOKUP(Tabela1[[#This Row],[FILIAL]],'CNPJ BASE jan25'!A:A,'CNPJ BASE jan25'!C:C)</f>
        <v>04.899.316/0174-36</v>
      </c>
      <c r="E518" s="1" t="s">
        <v>76</v>
      </c>
      <c r="F518" s="1" t="s">
        <v>51</v>
      </c>
      <c r="G518" s="1" t="s">
        <v>84</v>
      </c>
      <c r="H518" s="1">
        <v>586</v>
      </c>
      <c r="I518" s="1" t="s">
        <v>4363</v>
      </c>
      <c r="K518" s="1" t="s">
        <v>27</v>
      </c>
      <c r="M518" s="1">
        <v>606037</v>
      </c>
      <c r="N518" s="1">
        <v>10023529</v>
      </c>
      <c r="O518" s="1" t="s">
        <v>4163</v>
      </c>
      <c r="P518" s="47">
        <v>80005.009999999995</v>
      </c>
      <c r="R518" s="47">
        <f>IF(Tabela1[[#This Row],[VALOR A PAGAR]]&gt;1,Tabela1[[#This Row],[VALOR A PAGAR]],Tabela1[[#This Row],[VALOR RC]])</f>
        <v>80005.009999999995</v>
      </c>
      <c r="S5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8" s="1">
        <v>4500981363</v>
      </c>
      <c r="U518" s="54" t="str">
        <f>F518 &amp; " " &amp; " " &amp; B518 &amp; " - " &amp; I518 &amp; " - " &amp; "N°" &amp; H518 &amp; " - " &amp; Tabela1[[#This Row],[Coluna1]]</f>
        <v xml:space="preserve">VIRADA DE BANDEIRA  7174 - CAETE - N°586 - </v>
      </c>
      <c r="V518" s="85">
        <v>2840170</v>
      </c>
      <c r="W518" s="64" t="s">
        <v>4386</v>
      </c>
      <c r="X518" s="1" t="str">
        <f t="shared" si="28"/>
        <v>ABERTO</v>
      </c>
      <c r="Y518" s="48"/>
      <c r="Z518" s="51"/>
      <c r="AA518" s="1">
        <f>IF(Tabela1[[#This Row],[CHAMADO]]="ABERTO",Tabela1[[#This Row],[procx status]],"")</f>
        <v>0</v>
      </c>
      <c r="AC518" s="49">
        <v>45958</v>
      </c>
      <c r="AD518" s="55">
        <v>5106043577</v>
      </c>
      <c r="AE518" s="1" t="str">
        <f>IF(Tabela1[[#This Row],[Status Result1]]="Aguardando autorização pgto", "sim","")</f>
        <v/>
      </c>
      <c r="AF5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5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518" s="116"/>
      <c r="AJ518" s="117"/>
      <c r="AK518" s="116">
        <f>IF(Tabela1[[#This Row],[procx ticket]]="",Tabela1[[#This Row],[Data criação ticket]],Tabela1[[#This Row],[procx ticket]])</f>
        <v>0</v>
      </c>
      <c r="AL518" s="116"/>
      <c r="AM518" s="53" t="s">
        <v>4385</v>
      </c>
      <c r="AN5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8" s="62"/>
      <c r="AP518" s="47"/>
      <c r="AQ5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717460603780005,01HENRIQUEVIRADA DE BANDEIRACOMUNICAÇÃO VISUALCAETE</v>
      </c>
      <c r="AR518" s="62" t="e">
        <v>#N/A</v>
      </c>
    </row>
    <row r="519" spans="1:44" ht="17.149999999999999" hidden="1" customHeight="1">
      <c r="A519" s="1">
        <f t="shared" si="27"/>
        <v>2000</v>
      </c>
      <c r="B519" s="1">
        <v>7289</v>
      </c>
      <c r="C519" s="1" t="str">
        <f>_xlfn.XLOOKUP(Tabela1[[#This Row],[FILIAL]],'CNPJ BASE jan25'!A:A,'CNPJ BASE jan25'!B:B)</f>
        <v>IMP08-SimMorei-MA-EF</v>
      </c>
      <c r="D519" s="1" t="s">
        <v>3441</v>
      </c>
      <c r="E519" s="1" t="s">
        <v>76</v>
      </c>
      <c r="F519" s="1" t="s">
        <v>51</v>
      </c>
      <c r="G519" s="1" t="s">
        <v>84</v>
      </c>
      <c r="H519" s="1">
        <v>591</v>
      </c>
      <c r="I519" s="1" t="s">
        <v>4363</v>
      </c>
      <c r="K519" s="1" t="s">
        <v>27</v>
      </c>
      <c r="M519" s="1">
        <v>606044</v>
      </c>
      <c r="N519" s="1">
        <v>10023550</v>
      </c>
      <c r="O519" s="1" t="s">
        <v>4163</v>
      </c>
      <c r="P519" s="47">
        <v>85003.45</v>
      </c>
      <c r="R519" s="47">
        <f>IF(Tabela1[[#This Row],[VALOR A PAGAR]]&gt;1,Tabela1[[#This Row],[VALOR A PAGAR]],Tabela1[[#This Row],[VALOR RC]])</f>
        <v>85003.45</v>
      </c>
      <c r="S5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19" s="1">
        <v>4500983819</v>
      </c>
      <c r="U519" s="54" t="str">
        <f>F519 &amp; " " &amp; " " &amp; B519 &amp; " - " &amp; I519 &amp; " - " &amp; "N°" &amp; H519 &amp; " - " &amp; Tabela1[[#This Row],[Coluna1]]</f>
        <v xml:space="preserve">VIRADA DE BANDEIRA  7289 - CAETE - N°591 - </v>
      </c>
      <c r="V519" s="85">
        <v>2840194</v>
      </c>
      <c r="W519" s="64" t="s">
        <v>4387</v>
      </c>
      <c r="X519" s="1" t="str">
        <f t="shared" si="28"/>
        <v>ABERTO</v>
      </c>
      <c r="Y519" s="48"/>
      <c r="Z519" s="51"/>
      <c r="AA519" s="1">
        <f>IF(Tabela1[[#This Row],[CHAMADO]]="ABERTO",Tabela1[[#This Row],[procx status]],"")</f>
        <v>0</v>
      </c>
      <c r="AC519" s="49">
        <v>45958</v>
      </c>
      <c r="AD519" s="55">
        <v>5106043574</v>
      </c>
      <c r="AE519" s="1" t="str">
        <f>IF(Tabela1[[#This Row],[Status Result1]]="Aguardando autorização pgto", "sim","")</f>
        <v/>
      </c>
      <c r="AF5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5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519" s="116"/>
      <c r="AJ519" s="117"/>
      <c r="AK519" s="116">
        <f>IF(Tabela1[[#This Row],[procx ticket]]="",Tabela1[[#This Row],[Data criação ticket]],Tabela1[[#This Row],[procx ticket]])</f>
        <v>0</v>
      </c>
      <c r="AL519" s="116"/>
      <c r="AM519" s="53" t="s">
        <v>4385</v>
      </c>
      <c r="AN5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19" s="62"/>
      <c r="AP519" s="47"/>
      <c r="AQ5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728960604485003,45HENRIQUEVIRADA DE BANDEIRACOMUNICAÇÃO VISUALCAETE</v>
      </c>
      <c r="AR519" s="62" t="e">
        <v>#N/A</v>
      </c>
    </row>
    <row r="520" spans="1:44" ht="17.149999999999999" hidden="1" customHeight="1">
      <c r="A520" s="1">
        <f t="shared" si="27"/>
        <v>2000</v>
      </c>
      <c r="B520" s="51">
        <v>7096</v>
      </c>
      <c r="C520" s="51" t="s">
        <v>3159</v>
      </c>
      <c r="D520" s="51" t="s">
        <v>3160</v>
      </c>
      <c r="E520" s="51" t="s">
        <v>76</v>
      </c>
      <c r="F520" s="51" t="s">
        <v>51</v>
      </c>
      <c r="G520" s="1" t="s">
        <v>84</v>
      </c>
      <c r="H520" s="51">
        <v>3051</v>
      </c>
      <c r="I520" s="51" t="s">
        <v>5750</v>
      </c>
      <c r="J520" s="51"/>
      <c r="K520" s="51"/>
      <c r="L520" s="51">
        <v>73232</v>
      </c>
      <c r="M520" s="51">
        <v>605497</v>
      </c>
      <c r="N520" s="51">
        <v>10019986</v>
      </c>
      <c r="O520" s="51"/>
      <c r="P520" s="46">
        <v>55891.24</v>
      </c>
      <c r="Q520" s="46"/>
      <c r="R520" s="46">
        <f>IF(Tabela1[[#This Row],[VALOR A PAGAR]]&gt;1,Tabela1[[#This Row],[VALOR A PAGAR]],Tabela1[[#This Row],[VALOR RC]])</f>
        <v>55891.24</v>
      </c>
      <c r="S5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0" s="51">
        <v>4500771876</v>
      </c>
      <c r="U520" s="54" t="str">
        <f>F520 &amp; " " &amp; " " &amp; B520 &amp; " - " &amp; I520 &amp; " - " &amp; "N°" &amp; H520 &amp; " - " &amp; Tabela1[[#This Row],[Coluna1]]</f>
        <v xml:space="preserve">VIRADA DE BANDEIRA  7096 - PRONEON - N°3051 - </v>
      </c>
      <c r="V520" s="85">
        <v>839838</v>
      </c>
      <c r="W520" s="51"/>
      <c r="X520" s="1" t="str">
        <f t="shared" si="28"/>
        <v>ABERTO</v>
      </c>
      <c r="Y520" s="51" t="s">
        <v>4159</v>
      </c>
      <c r="Z520" s="51" t="s">
        <v>4159</v>
      </c>
      <c r="AA520" s="51" t="str">
        <f>IF(Tabela1[[#This Row],[CHAMADO]]="ABERTO",Tabela1[[#This Row],[procx status]],"")</f>
        <v>Closed</v>
      </c>
      <c r="AB520" s="51" t="str">
        <f>IFERROR(IF(OR(Y520="Solved",Y520="Closed"),"OK","OUTRO"),"")</f>
        <v>OK</v>
      </c>
      <c r="AC520" s="52">
        <f>Tabela1[[#This Row],[Data criação ticket br]]+15</f>
        <v>45654</v>
      </c>
      <c r="AD520" s="55">
        <v>5105828157</v>
      </c>
      <c r="AE520" s="51" t="str">
        <f>IF(Tabela1[[#This Row],[Status Result1]]="Aguardando autorização pgto", "sim","")</f>
        <v/>
      </c>
      <c r="AF52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28/12/2024</v>
      </c>
      <c r="AG5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28/12/2024</v>
      </c>
      <c r="AH520" s="53">
        <v>45636</v>
      </c>
      <c r="AI520" s="53" t="s">
        <v>5751</v>
      </c>
      <c r="AJ520" s="53" t="s">
        <v>5751</v>
      </c>
      <c r="AK520" s="53" t="str">
        <f>IF(Tabela1[[#This Row],[procx ticket]]="",Tabela1[[#This Row],[Data criação ticket]],Tabela1[[#This Row],[procx ticket]])</f>
        <v>2024-12-13</v>
      </c>
      <c r="AL520" s="53">
        <v>45627</v>
      </c>
      <c r="AM5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13/12/2024</v>
      </c>
      <c r="AN5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0" s="62"/>
      <c r="AP520" s="62"/>
      <c r="AQ5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709660549755891,24HENRIQUEVIRADA DE BANDEIRACOMUNICAÇÃO VISUALPRONEON</v>
      </c>
      <c r="AR520" s="62" t="e">
        <v>#N/A</v>
      </c>
    </row>
    <row r="521" spans="1:44" ht="14.5" hidden="1">
      <c r="A521" s="1">
        <f t="shared" si="27"/>
        <v>2000</v>
      </c>
      <c r="B521" s="51">
        <v>7266</v>
      </c>
      <c r="C521" s="51" t="s">
        <v>107</v>
      </c>
      <c r="D521" s="51" t="s">
        <v>3413</v>
      </c>
      <c r="E521" s="51" t="s">
        <v>76</v>
      </c>
      <c r="F521" s="51" t="s">
        <v>51</v>
      </c>
      <c r="G521" s="1" t="s">
        <v>84</v>
      </c>
      <c r="H521" s="51">
        <v>3055</v>
      </c>
      <c r="I521" s="51" t="s">
        <v>5750</v>
      </c>
      <c r="J521" s="51"/>
      <c r="K521" s="51"/>
      <c r="L521" s="51">
        <v>73232</v>
      </c>
      <c r="M521" s="51">
        <v>605498</v>
      </c>
      <c r="N521" s="51">
        <v>10019987</v>
      </c>
      <c r="O521" s="51"/>
      <c r="P521" s="46">
        <v>54841.66</v>
      </c>
      <c r="Q521" s="46"/>
      <c r="R521" s="46">
        <f>IF(Tabela1[[#This Row],[VALOR A PAGAR]]&gt;1,Tabela1[[#This Row],[VALOR A PAGAR]],Tabela1[[#This Row],[VALOR RC]])</f>
        <v>54841.66</v>
      </c>
      <c r="S5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1" s="51">
        <v>4500771884</v>
      </c>
      <c r="U521" s="54" t="str">
        <f>F521 &amp; " " &amp; " " &amp; B521 &amp; " - " &amp; I521 &amp; " - " &amp; "N°" &amp; H521 &amp; " - " &amp; Tabela1[[#This Row],[Coluna1]]</f>
        <v xml:space="preserve">VIRADA DE BANDEIRA  7266 - PRONEON - N°3055 - </v>
      </c>
      <c r="V521" s="85">
        <v>839854</v>
      </c>
      <c r="W521" s="51"/>
      <c r="X521" s="1" t="str">
        <f t="shared" si="28"/>
        <v>ABERTO</v>
      </c>
      <c r="Y521" s="51" t="s">
        <v>4159</v>
      </c>
      <c r="Z521" s="51" t="s">
        <v>4159</v>
      </c>
      <c r="AA521" s="51" t="str">
        <f>IF(Tabela1[[#This Row],[CHAMADO]]="ABERTO",Tabela1[[#This Row],[procx status]],"")</f>
        <v>Closed</v>
      </c>
      <c r="AB521" s="51" t="str">
        <f>IFERROR(IF(OR(Y521="Solved",Y521="Closed"),"OK","OUTRO"),"")</f>
        <v>OK</v>
      </c>
      <c r="AC521" s="52">
        <f>Tabela1[[#This Row],[Data criação ticket br]]+15</f>
        <v>45654</v>
      </c>
      <c r="AD521" s="55">
        <v>5105823729</v>
      </c>
      <c r="AE521" s="51" t="str">
        <f>IF(Tabela1[[#This Row],[Status Result1]]="Aguardando autorização pgto", "sim","")</f>
        <v/>
      </c>
      <c r="AF52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28/12/2024</v>
      </c>
      <c r="AG5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28/12/2024</v>
      </c>
      <c r="AH521" s="53">
        <v>45636</v>
      </c>
      <c r="AI521" s="53" t="s">
        <v>5751</v>
      </c>
      <c r="AJ521" s="53" t="s">
        <v>5751</v>
      </c>
      <c r="AK521" s="53" t="str">
        <f>IF(Tabela1[[#This Row],[procx ticket]]="",Tabela1[[#This Row],[Data criação ticket]],Tabela1[[#This Row],[procx ticket]])</f>
        <v>2024-12-13</v>
      </c>
      <c r="AL521" s="53">
        <v>45627</v>
      </c>
      <c r="AM5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13/12/2024</v>
      </c>
      <c r="AN52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1" s="62"/>
      <c r="AP521" s="62"/>
      <c r="AQ5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726660549854841,66HENRIQUEVIRADA DE BANDEIRACOMUNICAÇÃO VISUALPRONEON</v>
      </c>
      <c r="AR521" s="62" t="e">
        <v>#N/A</v>
      </c>
    </row>
    <row r="522" spans="1:44" ht="14.5" hidden="1">
      <c r="A522" s="1">
        <f t="shared" si="27"/>
        <v>2000</v>
      </c>
      <c r="B522" s="51">
        <v>7520</v>
      </c>
      <c r="C522" s="51" t="s">
        <v>110</v>
      </c>
      <c r="D522" s="51" t="s">
        <v>3771</v>
      </c>
      <c r="E522" s="51" t="s">
        <v>76</v>
      </c>
      <c r="F522" s="51" t="s">
        <v>51</v>
      </c>
      <c r="G522" s="1" t="s">
        <v>84</v>
      </c>
      <c r="H522" s="51">
        <v>3054</v>
      </c>
      <c r="I522" s="51" t="s">
        <v>5750</v>
      </c>
      <c r="J522" s="51"/>
      <c r="K522" s="51"/>
      <c r="L522" s="51">
        <v>73232</v>
      </c>
      <c r="M522" s="51">
        <v>605330</v>
      </c>
      <c r="N522" s="51">
        <v>10019988</v>
      </c>
      <c r="O522" s="51"/>
      <c r="P522" s="46">
        <v>54651.71</v>
      </c>
      <c r="Q522" s="46"/>
      <c r="R522" s="46">
        <f>IF(Tabela1[[#This Row],[VALOR A PAGAR]]&gt;1,Tabela1[[#This Row],[VALOR A PAGAR]],Tabela1[[#This Row],[VALOR RC]])</f>
        <v>54651.71</v>
      </c>
      <c r="S5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2" s="51">
        <v>4500771888</v>
      </c>
      <c r="U522" s="54" t="str">
        <f>F522 &amp; " " &amp; " " &amp; B522 &amp; " - " &amp; I522 &amp; " - " &amp; "N°" &amp; H522 &amp; " - " &amp; Tabela1[[#This Row],[Coluna1]]</f>
        <v xml:space="preserve">VIRADA DE BANDEIRA  7520 - PRONEON - N°3054 - </v>
      </c>
      <c r="V522" s="85">
        <v>839869</v>
      </c>
      <c r="W522" s="51"/>
      <c r="X522" s="1" t="str">
        <f t="shared" si="28"/>
        <v>ABERTO</v>
      </c>
      <c r="Y522" s="51" t="s">
        <v>4159</v>
      </c>
      <c r="Z522" s="51" t="s">
        <v>4159</v>
      </c>
      <c r="AA522" s="51" t="str">
        <f>IF(Tabela1[[#This Row],[CHAMADO]]="ABERTO",Tabela1[[#This Row],[procx status]],"")</f>
        <v>Closed</v>
      </c>
      <c r="AB522" s="51" t="str">
        <f>IFERROR(IF(OR(Y522="Solved",Y522="Closed"),"OK","OUTRO"),"")</f>
        <v>OK</v>
      </c>
      <c r="AC522" s="52">
        <f>Tabela1[[#This Row],[Data criação ticket br]]+15</f>
        <v>45654</v>
      </c>
      <c r="AD522" s="55">
        <v>5105823711</v>
      </c>
      <c r="AE522" s="51" t="str">
        <f>IF(Tabela1[[#This Row],[Status Result1]]="Aguardando autorização pgto", "sim","")</f>
        <v/>
      </c>
      <c r="AF52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28/12/2024</v>
      </c>
      <c r="AG5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28/12/2024</v>
      </c>
      <c r="AH522" s="53">
        <v>45636</v>
      </c>
      <c r="AI522" s="53" t="s">
        <v>5751</v>
      </c>
      <c r="AJ522" s="53" t="s">
        <v>5751</v>
      </c>
      <c r="AK522" s="53" t="str">
        <f>IF(Tabela1[[#This Row],[procx ticket]]="",Tabela1[[#This Row],[Data criação ticket]],Tabela1[[#This Row],[procx ticket]])</f>
        <v>2024-12-13</v>
      </c>
      <c r="AL522" s="53">
        <v>45627</v>
      </c>
      <c r="AM5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13/12/2024</v>
      </c>
      <c r="AN52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2" s="62"/>
      <c r="AP522" s="62"/>
      <c r="AQ5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752060533054651,71HENRIQUEVIRADA DE BANDEIRACOMUNICAÇÃO VISUALPRONEON</v>
      </c>
      <c r="AR522" s="62" t="e">
        <v>#N/A</v>
      </c>
    </row>
    <row r="523" spans="1:44" ht="14.5" hidden="1">
      <c r="A523" s="55">
        <v>2000</v>
      </c>
      <c r="B523" s="55">
        <v>7498</v>
      </c>
      <c r="C523" s="55" t="s">
        <v>3733</v>
      </c>
      <c r="D523" s="55" t="s">
        <v>3734</v>
      </c>
      <c r="E523" s="55" t="s">
        <v>55</v>
      </c>
      <c r="F523" s="55" t="s">
        <v>51</v>
      </c>
      <c r="G523" s="55" t="s">
        <v>84</v>
      </c>
      <c r="H523" s="55">
        <v>5187</v>
      </c>
      <c r="I523" s="55" t="s">
        <v>116</v>
      </c>
      <c r="J523" s="55"/>
      <c r="K523" s="55"/>
      <c r="L523" s="51">
        <v>63047</v>
      </c>
      <c r="M523" s="55">
        <v>605681</v>
      </c>
      <c r="N523" s="55">
        <v>10020423</v>
      </c>
      <c r="O523" s="55"/>
      <c r="P523" s="57">
        <v>70000</v>
      </c>
      <c r="Q523" s="57" t="s">
        <v>4173</v>
      </c>
      <c r="R523" s="88" t="str">
        <f>IF(Tabela1[[#This Row],[VALOR A PAGAR]]&gt;1,Tabela1[[#This Row],[VALOR A PAGAR]],Tabela1[[#This Row],[VALOR RC]])</f>
        <v> </v>
      </c>
      <c r="S5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3" s="55">
        <v>4500855823</v>
      </c>
      <c r="U523" s="54" t="str">
        <f>F523 &amp; " " &amp; " " &amp; B523 &amp; " - " &amp; I523 &amp; " - " &amp; "N°" &amp; H523 &amp; " - " &amp; Tabela1[[#This Row],[Coluna1]]</f>
        <v xml:space="preserve">VIRADA DE BANDEIRA  7498 - TCF - N°5187 - </v>
      </c>
      <c r="V523" s="85">
        <v>1341127</v>
      </c>
      <c r="W523" s="55"/>
      <c r="X523" s="1" t="str">
        <f t="shared" si="28"/>
        <v>ABERTO</v>
      </c>
      <c r="Y523" s="55" t="s">
        <v>4159</v>
      </c>
      <c r="Z523" s="51" t="s">
        <v>4159</v>
      </c>
      <c r="AA523" s="51" t="str">
        <f>IF(Tabela1[[#This Row],[CHAMADO]]="ABERTO",Tabela1[[#This Row],[procx status]],"")</f>
        <v>Closed</v>
      </c>
      <c r="AB523" s="55" t="s">
        <v>4173</v>
      </c>
      <c r="AC523" s="59">
        <v>45776</v>
      </c>
      <c r="AD523" s="55">
        <v>5105908739</v>
      </c>
      <c r="AE523" s="55" t="str">
        <f>IF(Tabela1[[#This Row],[Status Result1]]="Aguardando autorização pgto", "sim","")</f>
        <v/>
      </c>
      <c r="AF523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29/04/2025</v>
      </c>
      <c r="AG5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29/04/2025</v>
      </c>
      <c r="AH523" s="59">
        <v>45692</v>
      </c>
      <c r="AI523" s="55" t="s">
        <v>4293</v>
      </c>
      <c r="AJ523" s="53" t="s">
        <v>4293</v>
      </c>
      <c r="AK523" s="12" t="str">
        <f>IF(Tabela1[[#This Row],[procx ticket]]="",Tabela1[[#This Row],[Data criação ticket]],Tabela1[[#This Row],[procx ticket]])</f>
        <v>2025-03-10</v>
      </c>
      <c r="AL523" s="60">
        <v>45692</v>
      </c>
      <c r="AM5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52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3" s="62"/>
      <c r="AP523" s="62"/>
      <c r="AQ5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749860568170000JORDANAVIRADA DE BANDEIRACOMUNICAÇÃO VISUALTCF</v>
      </c>
      <c r="AR523" s="62" t="e">
        <v>#N/A</v>
      </c>
    </row>
    <row r="524" spans="1:44" ht="14.5" hidden="1">
      <c r="A524" s="1">
        <f t="shared" ref="A524:A532" si="29">IF(B524&lt;7000,1000,2000)</f>
        <v>2000</v>
      </c>
      <c r="B524" s="1">
        <v>7402</v>
      </c>
      <c r="C524" s="1" t="str">
        <f>_xlfn.XLOOKUP(Tabela1[[#This Row],[FILIAL]],'CNPJ BASE jan25'!A:A,'CNPJ BASE jan25'!B:B)</f>
        <v>FOR152-VisMaua-CE-EF</v>
      </c>
      <c r="D524" s="1" t="s">
        <v>185</v>
      </c>
      <c r="E524" s="1" t="s">
        <v>4025</v>
      </c>
      <c r="F524" s="1" t="s">
        <v>51</v>
      </c>
      <c r="G524" s="1" t="s">
        <v>84</v>
      </c>
      <c r="H524" s="1">
        <v>18</v>
      </c>
      <c r="I524" s="1" t="s">
        <v>5750</v>
      </c>
      <c r="M524" s="1">
        <v>606024</v>
      </c>
      <c r="N524" s="1">
        <v>10023412</v>
      </c>
      <c r="O524" s="1" t="s">
        <v>4163</v>
      </c>
      <c r="P524" s="47">
        <v>92246.67</v>
      </c>
      <c r="R524" s="47">
        <f>IF(Tabela1[[#This Row],[VALOR A PAGAR]]&gt;1,Tabela1[[#This Row],[VALOR A PAGAR]],Tabela1[[#This Row],[VALOR RC]])</f>
        <v>92246.67</v>
      </c>
      <c r="S5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4" s="1">
        <v>4500981336</v>
      </c>
      <c r="U524" s="54" t="str">
        <f>F524 &amp; " " &amp; " " &amp; B524 &amp; " - " &amp; I524 &amp; " - " &amp; "N°" &amp; H524 &amp; " - " &amp; Tabela1[[#This Row],[Coluna1]]</f>
        <v xml:space="preserve">VIRADA DE BANDEIRA  7402 - PRONEON - N°18 - </v>
      </c>
      <c r="V524" s="85">
        <v>2853304</v>
      </c>
      <c r="W524" s="64" t="s">
        <v>5793</v>
      </c>
      <c r="X524" s="1" t="str">
        <f t="shared" si="28"/>
        <v>ABERTO</v>
      </c>
      <c r="Y524" s="48"/>
      <c r="Z524" s="51"/>
      <c r="AA524" s="1">
        <f>IF(Tabela1[[#This Row],[CHAMADO]]="ABERTO",Tabela1[[#This Row],[procx status]],"")</f>
        <v>0</v>
      </c>
      <c r="AC524" s="49">
        <v>45959</v>
      </c>
      <c r="AD524" s="55">
        <v>5106044690</v>
      </c>
      <c r="AE524" s="1" t="str">
        <f>IF(Tabela1[[#This Row],[Status Result1]]="Aguardando autorização pgto", "sim","")</f>
        <v/>
      </c>
      <c r="AF5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5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524" s="116"/>
      <c r="AJ524" s="117"/>
      <c r="AK524" s="116">
        <f>IF(Tabela1[[#This Row],[procx ticket]]="",Tabela1[[#This Row],[Data criação ticket]],Tabela1[[#This Row],[procx ticket]])</f>
        <v>0</v>
      </c>
      <c r="AL524" s="116"/>
      <c r="AM524" s="53" t="s">
        <v>4527</v>
      </c>
      <c r="AN5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4" s="62" t="s">
        <v>5794</v>
      </c>
      <c r="AP524" s="62"/>
      <c r="AQ5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740260602492246,67ADRIANOVIRADA DE BANDEIRACOMUNICAÇÃO VISUALPRONEON</v>
      </c>
      <c r="AR524" s="62" t="e">
        <v>#N/A</v>
      </c>
    </row>
    <row r="525" spans="1:44" ht="14.5" hidden="1">
      <c r="A525" s="1">
        <f t="shared" si="29"/>
        <v>2000</v>
      </c>
      <c r="B525" s="1">
        <v>7319</v>
      </c>
      <c r="C525" s="1" t="str">
        <f>_xlfn.XLOOKUP(Tabela1[[#This Row],[FILIAL]],'CNPJ BASE jan25'!A:A,'CNPJ BASE jan25'!B:B)</f>
        <v>FOR131-FreiMan-CE-EF</v>
      </c>
      <c r="D525" s="1" t="str">
        <f>_xlfn.XLOOKUP(Tabela1[[#This Row],[FILIAL]],'CNPJ BASE jan25'!A:A,'CNPJ BASE jan25'!C:C)</f>
        <v>04.899.316/0319-35</v>
      </c>
      <c r="E525" s="1" t="s">
        <v>55</v>
      </c>
      <c r="F525" s="1" t="s">
        <v>51</v>
      </c>
      <c r="G525" s="1" t="s">
        <v>84</v>
      </c>
      <c r="H525" s="1">
        <v>3090</v>
      </c>
      <c r="I525" s="1" t="s">
        <v>5750</v>
      </c>
      <c r="M525" s="1">
        <v>605689</v>
      </c>
      <c r="N525" s="1">
        <v>10022053</v>
      </c>
      <c r="O525" s="1" t="s">
        <v>4163</v>
      </c>
      <c r="P525" s="47">
        <v>97000</v>
      </c>
      <c r="R525" s="47">
        <f>IF(Tabela1[[#This Row],[VALOR A PAGAR]]&gt;1,Tabela1[[#This Row],[VALOR A PAGAR]],Tabela1[[#This Row],[VALOR RC]])</f>
        <v>97000</v>
      </c>
      <c r="S5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5" s="1">
        <v>4500892988</v>
      </c>
      <c r="U525" s="54" t="str">
        <f>F525 &amp; " " &amp; " " &amp; B525 &amp; " - " &amp; I525 &amp; " - " &amp; "N°" &amp; H525 &amp; " - " &amp; Tabela1[[#This Row],[Coluna1]]</f>
        <v>VIRADA DE BANDEIRA  7319 - PRONEON - N°3090 - ajustado</v>
      </c>
      <c r="V525" s="85">
        <v>1963015</v>
      </c>
      <c r="W525" s="89" t="s">
        <v>5768</v>
      </c>
      <c r="X525" s="1" t="str">
        <f t="shared" si="28"/>
        <v>ABERTO</v>
      </c>
      <c r="Y525" s="48"/>
      <c r="Z525" s="51">
        <v>0</v>
      </c>
      <c r="AA525" s="1">
        <f>IF(Tabela1[[#This Row],[CHAMADO]]="ABERTO",Tabela1[[#This Row],[procx status]],"")</f>
        <v>0</v>
      </c>
      <c r="AC525" s="49">
        <v>45838</v>
      </c>
      <c r="AD525" s="55">
        <v>5105956006</v>
      </c>
      <c r="AE525" s="1" t="str">
        <f>IF(Tabela1[[#This Row],[Status Result1]]="Aguardando autorização pgto", "sim","")</f>
        <v/>
      </c>
      <c r="AF5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5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525" s="12">
        <v>45810</v>
      </c>
      <c r="AI525" s="1" t="s">
        <v>4344</v>
      </c>
      <c r="AJ525" s="53" t="s">
        <v>4344</v>
      </c>
      <c r="AK525" s="12" t="str">
        <f>IF(Tabela1[[#This Row],[procx ticket]]="",Tabela1[[#This Row],[Data criação ticket]],Tabela1[[#This Row],[procx ticket]])</f>
        <v>2025-06-13</v>
      </c>
      <c r="AM5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5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5" s="62" t="s">
        <v>4174</v>
      </c>
      <c r="AP525" s="62" t="s">
        <v>4508</v>
      </c>
      <c r="AQ5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731960568997000JORDANAVIRADA DE BANDEIRACOMUNICAÇÃO VISUALPRONEON</v>
      </c>
      <c r="AR525" s="62" t="e">
        <v>#N/A</v>
      </c>
    </row>
    <row r="526" spans="1:44" ht="14.5" hidden="1">
      <c r="A526" s="1">
        <f t="shared" si="29"/>
        <v>2000</v>
      </c>
      <c r="B526" s="1">
        <v>7357</v>
      </c>
      <c r="C526" s="1" t="str">
        <f>_xlfn.XLOOKUP(Tabela1[[#This Row],[FILIAL]],'CNPJ BASE jan25'!A:A,'CNPJ BASE jan25'!B:B)</f>
        <v>FOR137-WasSoar-CE-EF</v>
      </c>
      <c r="D526" s="1" t="str">
        <f>_xlfn.XLOOKUP(Tabela1[[#This Row],[FILIAL]],'CNPJ BASE jan25'!A:A,'CNPJ BASE jan25'!C:C)</f>
        <v>04.899.316/0357-60</v>
      </c>
      <c r="E526" s="1" t="s">
        <v>55</v>
      </c>
      <c r="F526" s="1" t="s">
        <v>51</v>
      </c>
      <c r="G526" s="1" t="s">
        <v>84</v>
      </c>
      <c r="H526" s="1">
        <v>3092</v>
      </c>
      <c r="I526" s="1" t="s">
        <v>5750</v>
      </c>
      <c r="M526" s="1">
        <v>605848</v>
      </c>
      <c r="N526" s="1">
        <v>10022054</v>
      </c>
      <c r="O526" s="1" t="s">
        <v>4163</v>
      </c>
      <c r="P526" s="47">
        <v>97000</v>
      </c>
      <c r="R526" s="47">
        <f>IF(Tabela1[[#This Row],[VALOR A PAGAR]]&gt;1,Tabela1[[#This Row],[VALOR A PAGAR]],Tabela1[[#This Row],[VALOR RC]])</f>
        <v>97000</v>
      </c>
      <c r="S5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6" s="1">
        <v>4500892988</v>
      </c>
      <c r="U526" s="54" t="str">
        <f>F526 &amp; " " &amp; " " &amp; B526 &amp; " - " &amp; I526 &amp; " - " &amp; "N°" &amp; H526 &amp; " - " &amp; Tabela1[[#This Row],[Coluna1]]</f>
        <v>VIRADA DE BANDEIRA  7357 - PRONEON - N°3092 - ajustado</v>
      </c>
      <c r="V526" s="85">
        <v>1963022</v>
      </c>
      <c r="W526" s="89" t="s">
        <v>5769</v>
      </c>
      <c r="X526" s="1" t="str">
        <f t="shared" si="28"/>
        <v>ABERTO</v>
      </c>
      <c r="Y526" s="48"/>
      <c r="Z526" s="51">
        <v>0</v>
      </c>
      <c r="AA526" s="1">
        <f>IF(Tabela1[[#This Row],[CHAMADO]]="ABERTO",Tabela1[[#This Row],[procx status]],"")</f>
        <v>0</v>
      </c>
      <c r="AC526" s="49">
        <v>45838</v>
      </c>
      <c r="AD526" s="55">
        <v>5105956009</v>
      </c>
      <c r="AE526" s="1" t="str">
        <f>IF(Tabela1[[#This Row],[Status Result1]]="Aguardando autorização pgto", "sim","")</f>
        <v/>
      </c>
      <c r="AF5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5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526" s="12">
        <v>45810</v>
      </c>
      <c r="AI526" s="1" t="s">
        <v>4344</v>
      </c>
      <c r="AJ526" s="53" t="s">
        <v>4344</v>
      </c>
      <c r="AK526" s="12" t="str">
        <f>IF(Tabela1[[#This Row],[procx ticket]]="",Tabela1[[#This Row],[Data criação ticket]],Tabela1[[#This Row],[procx ticket]])</f>
        <v>2025-06-13</v>
      </c>
      <c r="AM5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5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6" s="62" t="s">
        <v>4174</v>
      </c>
      <c r="AP526" s="62" t="s">
        <v>4508</v>
      </c>
      <c r="AQ5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735760584897000JORDANAVIRADA DE BANDEIRACOMUNICAÇÃO VISUALPRONEON</v>
      </c>
      <c r="AR526" s="62" t="e">
        <v>#N/A</v>
      </c>
    </row>
    <row r="527" spans="1:44" ht="17" hidden="1">
      <c r="A527" s="1">
        <f t="shared" si="29"/>
        <v>2000</v>
      </c>
      <c r="B527" s="1">
        <v>7363</v>
      </c>
      <c r="C527" s="1" t="str">
        <f>_xlfn.XLOOKUP(Tabela1[[#This Row],[FILIAL]],'CNPJ BASE jan25'!A:A,'CNPJ BASE jan25'!B:B)</f>
        <v>FOR140-DSilMun-CE-EF</v>
      </c>
      <c r="D527" s="1" t="str">
        <f>_xlfn.XLOOKUP(Tabela1[[#This Row],[FILIAL]],'CNPJ BASE jan25'!A:A,'CNPJ BASE jan25'!C:C)</f>
        <v>04.899.316/0363-09</v>
      </c>
      <c r="E527" s="1" t="s">
        <v>55</v>
      </c>
      <c r="F527" s="1" t="s">
        <v>51</v>
      </c>
      <c r="G527" s="1" t="s">
        <v>84</v>
      </c>
      <c r="H527" s="1">
        <v>3089</v>
      </c>
      <c r="I527" s="1" t="s">
        <v>5750</v>
      </c>
      <c r="M527" s="1">
        <v>605849</v>
      </c>
      <c r="N527" s="1">
        <v>10022060</v>
      </c>
      <c r="O527" s="1" t="s">
        <v>4163</v>
      </c>
      <c r="P527" s="47">
        <v>97000</v>
      </c>
      <c r="R527" s="47">
        <f>IF(Tabela1[[#This Row],[VALOR A PAGAR]]&gt;1,Tabela1[[#This Row],[VALOR A PAGAR]],Tabela1[[#This Row],[VALOR RC]])</f>
        <v>97000</v>
      </c>
      <c r="S5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7" s="1">
        <v>4500892988</v>
      </c>
      <c r="U527" s="54" t="str">
        <f>F527 &amp; " " &amp; " " &amp; B527 &amp; " - " &amp; I527 &amp; " - " &amp; "N°" &amp; H527 &amp; " - " &amp; Tabela1[[#This Row],[Coluna1]]</f>
        <v>VIRADA DE BANDEIRA  7363 - PRONEON - N°3089 - ajustado</v>
      </c>
      <c r="V527" s="85">
        <v>1963044</v>
      </c>
      <c r="W527" s="89" t="s">
        <v>5770</v>
      </c>
      <c r="X527" s="1" t="str">
        <f t="shared" si="28"/>
        <v>ABERTO</v>
      </c>
      <c r="Y527" s="48"/>
      <c r="Z527" s="51">
        <v>0</v>
      </c>
      <c r="AA527" s="1">
        <f>IF(Tabela1[[#This Row],[CHAMADO]]="ABERTO",Tabela1[[#This Row],[procx status]],"")</f>
        <v>0</v>
      </c>
      <c r="AC527" s="49">
        <v>45838</v>
      </c>
      <c r="AD527" s="90">
        <v>5105956012</v>
      </c>
      <c r="AE527" s="1" t="str">
        <f>IF(Tabela1[[#This Row],[Status Result1]]="Aguardando autorização pgto", "sim","")</f>
        <v/>
      </c>
      <c r="AF5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5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527" s="12">
        <v>45810</v>
      </c>
      <c r="AI527" s="1" t="s">
        <v>4344</v>
      </c>
      <c r="AJ527" s="53" t="s">
        <v>4344</v>
      </c>
      <c r="AK527" s="12" t="str">
        <f>IF(Tabela1[[#This Row],[procx ticket]]="",Tabela1[[#This Row],[Data criação ticket]],Tabela1[[#This Row],[procx ticket]])</f>
        <v>2025-06-13</v>
      </c>
      <c r="AM5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5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7" s="62" t="s">
        <v>4174</v>
      </c>
      <c r="AP527" s="62" t="s">
        <v>4508</v>
      </c>
      <c r="AQ5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736360584997000JORDANAVIRADA DE BANDEIRACOMUNICAÇÃO VISUALPRONEON</v>
      </c>
      <c r="AR527" s="62" t="e">
        <v>#N/A</v>
      </c>
    </row>
    <row r="528" spans="1:44" ht="14.5" hidden="1" customHeight="1">
      <c r="A528" s="1">
        <f t="shared" si="29"/>
        <v>2000</v>
      </c>
      <c r="B528" s="1">
        <v>7412</v>
      </c>
      <c r="C528" s="1" t="str">
        <f>_xlfn.XLOOKUP(Tabela1[[#This Row],[FILIAL]],'CNPJ BASE jan25'!A:A,'CNPJ BASE jan25'!B:B)</f>
        <v>FOR186-RuiBarb-CE-EF</v>
      </c>
      <c r="D528" s="1" t="str">
        <f>_xlfn.XLOOKUP(Tabela1[[#This Row],[FILIAL]],'CNPJ BASE jan25'!A:A,'CNPJ BASE jan25'!C:C)</f>
        <v>04.899.316/0412-21</v>
      </c>
      <c r="E528" s="1" t="s">
        <v>55</v>
      </c>
      <c r="F528" s="1" t="s">
        <v>51</v>
      </c>
      <c r="G528" s="1" t="s">
        <v>84</v>
      </c>
      <c r="H528" s="1">
        <v>3091</v>
      </c>
      <c r="I528" s="1" t="s">
        <v>5750</v>
      </c>
      <c r="M528" s="1">
        <v>605850</v>
      </c>
      <c r="N528" s="1">
        <v>10022061</v>
      </c>
      <c r="O528" s="1" t="s">
        <v>4163</v>
      </c>
      <c r="P528" s="47">
        <v>97000</v>
      </c>
      <c r="R528" s="47">
        <f>IF(Tabela1[[#This Row],[VALOR A PAGAR]]&gt;1,Tabela1[[#This Row],[VALOR A PAGAR]],Tabela1[[#This Row],[VALOR RC]])</f>
        <v>97000</v>
      </c>
      <c r="S5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8" s="1">
        <v>4500893101</v>
      </c>
      <c r="U528" s="54" t="str">
        <f>F528 &amp; " " &amp; " " &amp; B528 &amp; " - " &amp; I528 &amp; " - " &amp; "N°" &amp; H528 &amp; " - " &amp; Tabela1[[#This Row],[Coluna1]]</f>
        <v>VIRADA DE BANDEIRA  7412 - PRONEON - N°3091 - ajustado</v>
      </c>
      <c r="V528" s="85">
        <v>1963058</v>
      </c>
      <c r="W528" s="89" t="s">
        <v>5771</v>
      </c>
      <c r="X528" s="1" t="str">
        <f t="shared" si="28"/>
        <v>ABERTO</v>
      </c>
      <c r="Y528" s="48"/>
      <c r="Z528" s="51">
        <v>0</v>
      </c>
      <c r="AA528" s="1">
        <f>IF(Tabela1[[#This Row],[CHAMADO]]="ABERTO",Tabela1[[#This Row],[procx status]],"")</f>
        <v>0</v>
      </c>
      <c r="AC528" s="49">
        <v>45838</v>
      </c>
      <c r="AD528" s="55">
        <v>5105955783</v>
      </c>
      <c r="AE528" s="1" t="str">
        <f>IF(Tabela1[[#This Row],[Status Result1]]="Aguardando autorização pgto", "sim","")</f>
        <v/>
      </c>
      <c r="AF5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5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528" s="12">
        <v>45810</v>
      </c>
      <c r="AI528" s="1" t="s">
        <v>4344</v>
      </c>
      <c r="AJ528" s="53" t="s">
        <v>4344</v>
      </c>
      <c r="AK528" s="12" t="str">
        <f>IF(Tabela1[[#This Row],[procx ticket]]="",Tabela1[[#This Row],[Data criação ticket]],Tabela1[[#This Row],[procx ticket]])</f>
        <v>2025-06-13</v>
      </c>
      <c r="AM5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5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8" s="62" t="s">
        <v>4174</v>
      </c>
      <c r="AP528" s="62" t="s">
        <v>4508</v>
      </c>
      <c r="AQ5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741260585097000JORDANAVIRADA DE BANDEIRACOMUNICAÇÃO VISUALPRONEON</v>
      </c>
      <c r="AR528" s="62" t="e">
        <v>#N/A</v>
      </c>
    </row>
    <row r="529" spans="1:44" ht="14.5" hidden="1" customHeight="1">
      <c r="A529" s="1">
        <f t="shared" si="29"/>
        <v>2000</v>
      </c>
      <c r="B529" s="1">
        <v>7515</v>
      </c>
      <c r="C529" s="1" t="str">
        <f>_xlfn.XLOOKUP(Tabela1[[#This Row],[FILIAL]],'CNPJ BASE jan25'!A:A,'CNPJ BASE jan25'!B:B)</f>
        <v>FOR193-SenPomp-CE-EF</v>
      </c>
      <c r="D529" s="1" t="str">
        <f>_xlfn.XLOOKUP(Tabela1[[#This Row],[FILIAL]],'CNPJ BASE jan25'!A:A,'CNPJ BASE jan25'!C:C)</f>
        <v>04.899.316/0515-37</v>
      </c>
      <c r="E529" s="1" t="s">
        <v>55</v>
      </c>
      <c r="F529" s="1" t="s">
        <v>51</v>
      </c>
      <c r="G529" s="1" t="s">
        <v>84</v>
      </c>
      <c r="H529" s="1">
        <v>3088</v>
      </c>
      <c r="I529" s="1" t="s">
        <v>5750</v>
      </c>
      <c r="M529" s="1">
        <v>605851</v>
      </c>
      <c r="N529" s="1">
        <v>10022062</v>
      </c>
      <c r="O529" s="1" t="s">
        <v>4163</v>
      </c>
      <c r="P529" s="47">
        <v>97000</v>
      </c>
      <c r="R529" s="47">
        <f>IF(Tabela1[[#This Row],[VALOR A PAGAR]]&gt;1,Tabela1[[#This Row],[VALOR A PAGAR]],Tabela1[[#This Row],[VALOR RC]])</f>
        <v>97000</v>
      </c>
      <c r="S5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29" s="1">
        <v>4500893101</v>
      </c>
      <c r="U529" s="54" t="str">
        <f>F529 &amp; " " &amp; " " &amp; B529 &amp; " - " &amp; I529 &amp; " - " &amp; "N°" &amp; H529 &amp; " - " &amp; Tabela1[[#This Row],[Coluna1]]</f>
        <v>VIRADA DE BANDEIRA  7515 - PRONEON - N°3088 - aguardando programação</v>
      </c>
      <c r="V529" s="85">
        <v>1963069</v>
      </c>
      <c r="W529" s="89" t="s">
        <v>5772</v>
      </c>
      <c r="X529" s="1" t="str">
        <f t="shared" si="28"/>
        <v>ABERTO</v>
      </c>
      <c r="Y529" s="48"/>
      <c r="Z529" s="51">
        <v>0</v>
      </c>
      <c r="AA529" s="1">
        <f>IF(Tabela1[[#This Row],[CHAMADO]]="ABERTO",Tabela1[[#This Row],[procx status]],"")</f>
        <v>0</v>
      </c>
      <c r="AC529" s="49">
        <v>45838</v>
      </c>
      <c r="AD529" s="55">
        <v>5105955709</v>
      </c>
      <c r="AE529" s="1" t="str">
        <f>IF(Tabela1[[#This Row],[Status Result1]]="Aguardando autorização pgto", "sim","")</f>
        <v/>
      </c>
      <c r="AF5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5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529" s="12">
        <v>45810</v>
      </c>
      <c r="AI529" s="1" t="s">
        <v>4344</v>
      </c>
      <c r="AJ529" s="53" t="s">
        <v>4344</v>
      </c>
      <c r="AK529" s="12" t="str">
        <f>IF(Tabela1[[#This Row],[procx ticket]]="",Tabela1[[#This Row],[Data criação ticket]],Tabela1[[#This Row],[procx ticket]])</f>
        <v>2025-06-13</v>
      </c>
      <c r="AM5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5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29" s="62" t="s">
        <v>5773</v>
      </c>
      <c r="AP529" s="62" t="s">
        <v>4338</v>
      </c>
      <c r="AQ5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751560585197000JORDANAVIRADA DE BANDEIRACOMUNICAÇÃO VISUALPRONEON</v>
      </c>
      <c r="AR529" s="62" t="e">
        <v>#N/A</v>
      </c>
    </row>
    <row r="530" spans="1:44" ht="14.5" hidden="1">
      <c r="A530" s="1">
        <f t="shared" si="29"/>
        <v>2000</v>
      </c>
      <c r="B530" s="51">
        <v>7296</v>
      </c>
      <c r="C530" s="51" t="s">
        <v>108</v>
      </c>
      <c r="D530" s="51" t="s">
        <v>3452</v>
      </c>
      <c r="E530" s="51" t="s">
        <v>76</v>
      </c>
      <c r="F530" s="51" t="s">
        <v>51</v>
      </c>
      <c r="G530" s="1" t="s">
        <v>84</v>
      </c>
      <c r="H530" s="51">
        <v>3056</v>
      </c>
      <c r="I530" s="51" t="s">
        <v>5750</v>
      </c>
      <c r="J530" s="51"/>
      <c r="K530" s="51"/>
      <c r="L530" s="51">
        <v>73232</v>
      </c>
      <c r="M530" s="51">
        <v>605496</v>
      </c>
      <c r="N530" s="51">
        <v>10019985</v>
      </c>
      <c r="O530" s="51"/>
      <c r="P530" s="46">
        <v>93470.38</v>
      </c>
      <c r="Q530" s="46"/>
      <c r="R530" s="46">
        <f>IF(Tabela1[[#This Row],[VALOR A PAGAR]]&gt;1,Tabela1[[#This Row],[VALOR A PAGAR]],Tabela1[[#This Row],[VALOR RC]])</f>
        <v>93470.38</v>
      </c>
      <c r="S5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0" s="51">
        <v>4500771854</v>
      </c>
      <c r="U530" s="54" t="str">
        <f>F530 &amp; " " &amp; " " &amp; B530 &amp; " - " &amp; I530 &amp; " - " &amp; "N°" &amp; H530 &amp; " - " &amp; Tabela1[[#This Row],[Coluna1]]</f>
        <v xml:space="preserve">VIRADA DE BANDEIRA  7296 - PRONEON - N°3056 - </v>
      </c>
      <c r="V530" s="85">
        <v>839820</v>
      </c>
      <c r="W530" s="51"/>
      <c r="X530" s="1" t="str">
        <f t="shared" si="28"/>
        <v>ABERTO</v>
      </c>
      <c r="Y530" s="51" t="s">
        <v>4159</v>
      </c>
      <c r="Z530" s="51" t="s">
        <v>4159</v>
      </c>
      <c r="AA530" s="51" t="str">
        <f>IF(Tabela1[[#This Row],[CHAMADO]]="ABERTO",Tabela1[[#This Row],[procx status]],"")</f>
        <v>Closed</v>
      </c>
      <c r="AB530" s="51" t="str">
        <f>IFERROR(IF(OR(Y530="Solved",Y530="Closed"),"OK","OUTRO"),"")</f>
        <v>OK</v>
      </c>
      <c r="AC530" s="52">
        <v>45656</v>
      </c>
      <c r="AD530" s="55">
        <v>5105828213</v>
      </c>
      <c r="AE530" s="51" t="str">
        <f>IF(Tabela1[[#This Row],[Status Result1]]="Aguardando autorização pgto", "sim","")</f>
        <v/>
      </c>
      <c r="AF53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5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530" s="53">
        <v>45636</v>
      </c>
      <c r="AI530" s="53" t="s">
        <v>5751</v>
      </c>
      <c r="AJ530" s="53" t="s">
        <v>5751</v>
      </c>
      <c r="AK530" s="53" t="str">
        <f>IF(Tabela1[[#This Row],[procx ticket]]="",Tabela1[[#This Row],[Data criação ticket]],Tabela1[[#This Row],[procx ticket]])</f>
        <v>2024-12-13</v>
      </c>
      <c r="AL530" s="53">
        <v>45627</v>
      </c>
      <c r="AM5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13/12/2024</v>
      </c>
      <c r="AN53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0" s="62"/>
      <c r="AP530" s="62"/>
      <c r="AQ5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729660549693470,38HENRIQUEVIRADA DE BANDEIRACOMUNICAÇÃO VISUALPRONEON</v>
      </c>
      <c r="AR530" s="62" t="e">
        <v>#N/A</v>
      </c>
    </row>
    <row r="531" spans="1:44" ht="14.5" hidden="1">
      <c r="A531" s="1">
        <f t="shared" si="29"/>
        <v>1000</v>
      </c>
      <c r="B531" s="1">
        <v>186</v>
      </c>
      <c r="C531" s="1" t="str">
        <f>_xlfn.XLOOKUP(Tabela1[[#This Row],[FILIAL]],'CNPJ BASE jan25'!A:A,'CNPJ BASE jan25'!B:B)</f>
        <v>MAC08-Serraria-AL#</v>
      </c>
      <c r="D531" s="1" t="str">
        <f>_xlfn.XLOOKUP(Tabela1[[#This Row],[FILIAL]],'CNPJ BASE jan25'!A:A,'CNPJ BASE jan25'!C:C)</f>
        <v>06.626.253/0186-03</v>
      </c>
      <c r="E531" s="1" t="s">
        <v>4025</v>
      </c>
      <c r="F531" s="1" t="s">
        <v>47</v>
      </c>
      <c r="G531" s="1" t="s">
        <v>84</v>
      </c>
      <c r="H531" s="1">
        <v>3113</v>
      </c>
      <c r="I531" s="1" t="s">
        <v>5750</v>
      </c>
      <c r="M531" s="1">
        <v>605924</v>
      </c>
      <c r="N531" s="1">
        <v>10022248</v>
      </c>
      <c r="O531" s="1" t="s">
        <v>4163</v>
      </c>
      <c r="P531" s="47">
        <v>81794.559999999998</v>
      </c>
      <c r="R531" s="47">
        <f>IF(Tabela1[[#This Row],[VALOR A PAGAR]]&gt;1,Tabela1[[#This Row],[VALOR A PAGAR]],Tabela1[[#This Row],[VALOR RC]])</f>
        <v>81794.559999999998</v>
      </c>
      <c r="S5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1" s="1">
        <v>4500900553</v>
      </c>
      <c r="U531" s="54" t="str">
        <f>F531 &amp; " " &amp; " " &amp; B531 &amp; " - " &amp; I531 &amp; " - " &amp; "N°" &amp; H531 &amp; " - " &amp; Tabela1[[#This Row],[Coluna1]]</f>
        <v xml:space="preserve">LAUDO DE RISCO  186 - PRONEON - N°3113 - </v>
      </c>
      <c r="V531" s="85">
        <v>2209406</v>
      </c>
      <c r="W531" s="64" t="s">
        <v>5777</v>
      </c>
      <c r="X531" s="1" t="str">
        <f t="shared" si="28"/>
        <v>ABERTO</v>
      </c>
      <c r="Y531" s="48"/>
      <c r="Z531" s="51">
        <v>0</v>
      </c>
      <c r="AA531" s="1">
        <f>IF(Tabela1[[#This Row],[CHAMADO]]="ABERTO",Tabela1[[#This Row],[procx status]],"")</f>
        <v>0</v>
      </c>
      <c r="AC531" s="49">
        <v>45869</v>
      </c>
      <c r="AD531" s="55">
        <v>5105976690</v>
      </c>
      <c r="AE531" s="1" t="str">
        <f>IF(Tabela1[[#This Row],[Status Result1]]="Aguardando autorização pgto", "sim","")</f>
        <v/>
      </c>
      <c r="AF5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5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531" s="12"/>
      <c r="AI531" s="1" t="s">
        <v>4234</v>
      </c>
      <c r="AJ531" s="53" t="s">
        <v>4234</v>
      </c>
      <c r="AK531" s="12" t="str">
        <f>IF(Tabela1[[#This Row],[procx ticket]]="",Tabela1[[#This Row],[Data criação ticket]],Tabela1[[#This Row],[procx ticket]])</f>
        <v>não aberto ticket</v>
      </c>
      <c r="AM5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1" s="62"/>
      <c r="AP531" s="62"/>
      <c r="AQ5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18660592481794,56ADRIANOLAUDO DE RISCOCOMUNICAÇÃO VISUALPRONEON</v>
      </c>
      <c r="AR531" s="62" t="e">
        <v>#N/A</v>
      </c>
    </row>
    <row r="532" spans="1:44" ht="17" hidden="1">
      <c r="A532" s="1">
        <f t="shared" si="29"/>
        <v>1000</v>
      </c>
      <c r="B532" s="1">
        <v>315</v>
      </c>
      <c r="C532" s="1" t="s">
        <v>864</v>
      </c>
      <c r="D532" s="1" t="s">
        <v>185</v>
      </c>
      <c r="E532" s="1" t="s">
        <v>4025</v>
      </c>
      <c r="F532" s="1" t="s">
        <v>47</v>
      </c>
      <c r="G532" s="1" t="s">
        <v>84</v>
      </c>
      <c r="H532" s="1">
        <v>3111</v>
      </c>
      <c r="I532" s="1" t="s">
        <v>5750</v>
      </c>
      <c r="M532" s="1">
        <v>605927</v>
      </c>
      <c r="N532" s="1">
        <v>10022489</v>
      </c>
      <c r="P532" s="47">
        <v>38910.910000000003</v>
      </c>
      <c r="R532" s="47">
        <f>IF(Tabela1[[#This Row],[VALOR A PAGAR]]&gt;1,Tabela1[[#This Row],[VALOR A PAGAR]],Tabela1[[#This Row],[VALOR RC]])</f>
        <v>38910.910000000003</v>
      </c>
      <c r="S5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2" s="1">
        <v>4500918665</v>
      </c>
      <c r="U532" s="54" t="str">
        <f>F532 &amp; " " &amp; " " &amp; B532 &amp; " - " &amp; I532 &amp; " - " &amp; "N°" &amp; H532 &amp; " - " &amp; Tabela1[[#This Row],[Coluna1]]</f>
        <v xml:space="preserve">LAUDO DE RISCO  315 - PRONEON - N°3111 - </v>
      </c>
      <c r="V532" s="85">
        <v>2209414</v>
      </c>
      <c r="W532" s="64" t="s">
        <v>5783</v>
      </c>
      <c r="X532" s="1" t="str">
        <f t="shared" si="28"/>
        <v>ABERTO</v>
      </c>
      <c r="Y532" s="48"/>
      <c r="Z532" s="51"/>
      <c r="AA532" s="1">
        <f>IF(Tabela1[[#This Row],[CHAMADO]]="ABERTO",Tabela1[[#This Row],[procx status]],"")</f>
        <v>0</v>
      </c>
      <c r="AC532" s="49">
        <v>45869</v>
      </c>
      <c r="AD532" s="65">
        <v>5105976688</v>
      </c>
      <c r="AE532" s="1" t="str">
        <f>IF(Tabela1[[#This Row],[Status Result1]]="Aguardando autorização pgto", "sim","")</f>
        <v/>
      </c>
      <c r="AF5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5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532" s="12"/>
      <c r="AJ532" s="53"/>
      <c r="AK532" s="12">
        <f>IF(Tabela1[[#This Row],[procx ticket]]="",Tabela1[[#This Row],[Data criação ticket]],Tabela1[[#This Row],[procx ticket]])</f>
        <v>0</v>
      </c>
      <c r="AM5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2" s="62"/>
      <c r="AP532" s="62"/>
      <c r="AQ5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31560592738910,91ADRIANOLAUDO DE RISCOCOMUNICAÇÃO VISUALPRONEON</v>
      </c>
      <c r="AR532" s="62" t="e">
        <v>#N/A</v>
      </c>
    </row>
    <row r="533" spans="1:44" ht="14.5" hidden="1">
      <c r="A533" s="1">
        <v>1000</v>
      </c>
      <c r="B533" s="51" t="s">
        <v>4781</v>
      </c>
      <c r="C533" s="51" t="s">
        <v>75</v>
      </c>
      <c r="E533" s="51" t="s">
        <v>76</v>
      </c>
      <c r="F533" s="51" t="s">
        <v>4782</v>
      </c>
      <c r="G533" s="51" t="s">
        <v>84</v>
      </c>
      <c r="H533" s="51">
        <v>35</v>
      </c>
      <c r="I533" s="51" t="s">
        <v>85</v>
      </c>
      <c r="J533" s="51"/>
      <c r="K533" s="51"/>
      <c r="L533" s="51">
        <v>100030</v>
      </c>
      <c r="M533" s="51">
        <v>605198</v>
      </c>
      <c r="N533" s="51"/>
      <c r="O533" s="51"/>
      <c r="P533" s="46">
        <v>120000</v>
      </c>
      <c r="Q533" s="46"/>
      <c r="R533" s="46">
        <f>IF(Tabela1[[#This Row],[VALOR A PAGAR]]&gt;1,Tabela1[[#This Row],[VALOR A PAGAR]],Tabela1[[#This Row],[VALOR RC]])</f>
        <v>120000</v>
      </c>
      <c r="S5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3" s="51">
        <v>4500767039</v>
      </c>
      <c r="U533" s="54" t="str">
        <f>F533 &amp; " " &amp; " " &amp; B533 &amp; " - " &amp; I533 &amp; " - " &amp; "N°" &amp; H533 &amp; " - " &amp; Tabela1[[#This Row],[Coluna1]]</f>
        <v xml:space="preserve">LAUDO FACHADA MATRIZ  MATRIZ - MANDACARU - N°35 - </v>
      </c>
      <c r="V533" s="85">
        <v>851753</v>
      </c>
      <c r="W533" s="51"/>
      <c r="X533" s="1" t="str">
        <f t="shared" si="28"/>
        <v>ABERTO</v>
      </c>
      <c r="Y533" s="51" t="s">
        <v>4159</v>
      </c>
      <c r="Z533" s="51" t="s">
        <v>4159</v>
      </c>
      <c r="AA533" s="51" t="str">
        <f>IF(Tabela1[[#This Row],[CHAMADO]]="ABERTO",Tabela1[[#This Row],[procx status]],"")</f>
        <v>Closed</v>
      </c>
      <c r="AB533" s="51" t="str">
        <f>IFERROR(IF(OR(Y533="Solved",Y533="Closed"),"OK","OUTRO"),"")</f>
        <v>OK</v>
      </c>
      <c r="AC533" s="52">
        <f>Tabela1[[#This Row],[Data criação ticket br]]+15</f>
        <v>45657</v>
      </c>
      <c r="AD533" s="55">
        <v>5105826644</v>
      </c>
      <c r="AE533" s="51" t="str">
        <f>IF(Tabela1[[#This Row],[Status Result1]]="Aguardando autorização pgto", "sim","")</f>
        <v/>
      </c>
      <c r="AF53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31/12/2024</v>
      </c>
      <c r="AG5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31/12/2024</v>
      </c>
      <c r="AH533" s="53">
        <v>45642</v>
      </c>
      <c r="AI533" s="53" t="s">
        <v>4444</v>
      </c>
      <c r="AJ533" s="53" t="s">
        <v>4444</v>
      </c>
      <c r="AK533" s="53" t="str">
        <f>IF(Tabela1[[#This Row],[procx ticket]]="",Tabela1[[#This Row],[Data criação ticket]],Tabela1[[#This Row],[procx ticket]])</f>
        <v>2024-12-16</v>
      </c>
      <c r="AL533" s="53" t="s">
        <v>75</v>
      </c>
      <c r="AM5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5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3" s="62"/>
      <c r="AP533" s="62"/>
      <c r="AQ5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MATRIZ605198120000HENRIQUELAUDO FACHADA MATRIZCOMUNICAÇÃO VISUALMANDACARU</v>
      </c>
      <c r="AR533" s="62" t="e">
        <v>#N/A</v>
      </c>
    </row>
    <row r="534" spans="1:44" ht="14.5" hidden="1">
      <c r="A534" s="1">
        <f t="shared" ref="A534:A565" si="30">IF(B534&lt;7000,1000,2000)</f>
        <v>1000</v>
      </c>
      <c r="B534" s="1">
        <v>1470</v>
      </c>
      <c r="C534" s="1" t="s">
        <v>4068</v>
      </c>
      <c r="D534" s="1" t="s">
        <v>4228</v>
      </c>
      <c r="E534" s="1" t="s">
        <v>76</v>
      </c>
      <c r="F534" s="1" t="s">
        <v>23</v>
      </c>
      <c r="G534" s="1" t="s">
        <v>4410</v>
      </c>
      <c r="H534" s="1">
        <v>391</v>
      </c>
      <c r="I534" s="1" t="s">
        <v>4409</v>
      </c>
      <c r="M534" s="1">
        <v>604306</v>
      </c>
      <c r="Q534" s="47">
        <v>108000</v>
      </c>
      <c r="R534" s="47">
        <f>IF(Tabela1[[#This Row],[VALOR A PAGAR]]&gt;1,Tabela1[[#This Row],[VALOR A PAGAR]],Tabela1[[#This Row],[VALOR RC]])</f>
        <v>108000</v>
      </c>
      <c r="S5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4" s="1">
        <v>4500911925</v>
      </c>
      <c r="U534" s="54" t="str">
        <f>F534 &amp; " " &amp; " " &amp; B534 &amp; " - " &amp; I534 &amp; " - " &amp; "N°" &amp; H534 &amp; " - " &amp; Tabela1[[#This Row],[Coluna1]]</f>
        <v xml:space="preserve">LOJAS NOVAS  1470 - CARMELI - N°391 - </v>
      </c>
      <c r="V534" s="85">
        <v>3359623</v>
      </c>
      <c r="W534" s="89" t="s">
        <v>4176</v>
      </c>
      <c r="X534" s="1" t="str">
        <f t="shared" si="28"/>
        <v>ABERTO</v>
      </c>
      <c r="Y534" s="48"/>
      <c r="Z534" s="51"/>
      <c r="AA534" s="1">
        <f>IF(Tabela1[[#This Row],[CHAMADO]]="ABERTO",Tabela1[[#This Row],[procx status]],"")</f>
        <v>0</v>
      </c>
      <c r="AC534" s="49">
        <v>46016</v>
      </c>
      <c r="AD534" s="55">
        <v>5106084714</v>
      </c>
      <c r="AE534" s="1" t="s">
        <v>4177</v>
      </c>
      <c r="AF5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4" s="116"/>
      <c r="AJ534" s="117"/>
      <c r="AK534" s="116">
        <f>IF(Tabela1[[#This Row],[procx ticket]]="",Tabela1[[#This Row],[Data criação ticket]],Tabela1[[#This Row],[procx ticket]])</f>
        <v>0</v>
      </c>
      <c r="AL534" s="116"/>
      <c r="AM534" s="53">
        <v>46009</v>
      </c>
      <c r="AN5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4" s="62"/>
      <c r="AP534" s="62"/>
      <c r="AQ5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NOVASConstrutoraCARMELI</v>
      </c>
      <c r="AR534" s="62" t="e">
        <v>#N/A</v>
      </c>
    </row>
    <row r="535" spans="1:44" ht="14.5" hidden="1">
      <c r="A535" s="1">
        <f t="shared" si="30"/>
        <v>1000</v>
      </c>
      <c r="B535" s="1">
        <v>1487</v>
      </c>
      <c r="C535" s="1" t="s">
        <v>278</v>
      </c>
      <c r="D535" s="1" t="s">
        <v>992</v>
      </c>
      <c r="E535" s="1" t="s">
        <v>76</v>
      </c>
      <c r="F535" s="1" t="s">
        <v>23</v>
      </c>
      <c r="G535" s="1" t="s">
        <v>4410</v>
      </c>
      <c r="H535" s="1">
        <v>389</v>
      </c>
      <c r="I535" s="1" t="s">
        <v>4409</v>
      </c>
      <c r="M535" s="1">
        <v>604304</v>
      </c>
      <c r="Q535" s="47">
        <v>108000</v>
      </c>
      <c r="R535" s="47">
        <f>IF(Tabela1[[#This Row],[VALOR A PAGAR]]&gt;1,Tabela1[[#This Row],[VALOR A PAGAR]],Tabela1[[#This Row],[VALOR RC]])</f>
        <v>108000</v>
      </c>
      <c r="S5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5" s="1">
        <v>4500939647</v>
      </c>
      <c r="U535" s="54" t="str">
        <f>F535 &amp; " " &amp; " " &amp; B535 &amp; " - " &amp; I535 &amp; " - " &amp; "N°" &amp; H535 &amp; " - " &amp; Tabela1[[#This Row],[Coluna1]]</f>
        <v xml:space="preserve">LOJAS NOVAS  1487 - CARMELI - N°389 - </v>
      </c>
      <c r="V535" s="85">
        <v>3359629</v>
      </c>
      <c r="W535" s="89" t="s">
        <v>4176</v>
      </c>
      <c r="X535" s="1" t="str">
        <f t="shared" si="28"/>
        <v>ABERTO</v>
      </c>
      <c r="Y535" s="48"/>
      <c r="Z535" s="51"/>
      <c r="AA535" s="1">
        <f>IF(Tabela1[[#This Row],[CHAMADO]]="ABERTO",Tabela1[[#This Row],[procx status]],"")</f>
        <v>0</v>
      </c>
      <c r="AC535" s="49">
        <v>46016</v>
      </c>
      <c r="AD535" s="55">
        <v>5106084712</v>
      </c>
      <c r="AE535" s="1" t="s">
        <v>4177</v>
      </c>
      <c r="AF5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5" s="116"/>
      <c r="AJ535" s="117"/>
      <c r="AK535" s="116">
        <f>IF(Tabela1[[#This Row],[procx ticket]]="",Tabela1[[#This Row],[Data criação ticket]],Tabela1[[#This Row],[procx ticket]])</f>
        <v>0</v>
      </c>
      <c r="AL535" s="116"/>
      <c r="AM535" s="53">
        <v>46009</v>
      </c>
      <c r="AN5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5" s="62"/>
      <c r="AP535" s="62"/>
      <c r="AQ5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NOVASConstrutoraCARMELI</v>
      </c>
      <c r="AR535" s="62" t="e">
        <v>#N/A</v>
      </c>
    </row>
    <row r="536" spans="1:44" ht="14.5" hidden="1">
      <c r="A536" s="1">
        <f t="shared" si="30"/>
        <v>1000</v>
      </c>
      <c r="B536" s="1">
        <v>1470</v>
      </c>
      <c r="C536" s="1" t="s">
        <v>4068</v>
      </c>
      <c r="D536" s="1" t="s">
        <v>4228</v>
      </c>
      <c r="E536" s="1" t="s">
        <v>76</v>
      </c>
      <c r="F536" s="1" t="s">
        <v>23</v>
      </c>
      <c r="G536" s="1" t="s">
        <v>4410</v>
      </c>
      <c r="H536" s="1">
        <v>397</v>
      </c>
      <c r="I536" s="1" t="s">
        <v>4409</v>
      </c>
      <c r="J536" s="1">
        <v>1</v>
      </c>
      <c r="K536" s="1" t="s">
        <v>27</v>
      </c>
      <c r="M536" s="1">
        <v>604306</v>
      </c>
      <c r="N536" s="1">
        <v>10024201</v>
      </c>
      <c r="P536" s="47">
        <v>35000</v>
      </c>
      <c r="R536" s="47">
        <f>IF(Tabela1[[#This Row],[VALOR A PAGAR]]&gt;1,Tabela1[[#This Row],[VALOR A PAGAR]],Tabela1[[#This Row],[VALOR RC]])</f>
        <v>35000</v>
      </c>
      <c r="S5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6" s="1">
        <v>4501019410</v>
      </c>
      <c r="U536" s="54" t="str">
        <f>F536 &amp; " " &amp; " " &amp; B536 &amp; " - " &amp; I536 &amp; " - " &amp; "N°" &amp; H536 &amp; " - " &amp; Tabela1[[#This Row],[Coluna1]]</f>
        <v xml:space="preserve">LOJAS NOVAS  1470 - CARMELI - N°397 - </v>
      </c>
      <c r="V536" s="85">
        <v>3338268</v>
      </c>
      <c r="W536" s="89" t="s">
        <v>4176</v>
      </c>
      <c r="X536" s="1" t="str">
        <f t="shared" si="28"/>
        <v>ABERTO</v>
      </c>
      <c r="Y536" s="48"/>
      <c r="Z536" s="51"/>
      <c r="AA536" s="1">
        <f>IF(Tabela1[[#This Row],[CHAMADO]]="ABERTO",Tabela1[[#This Row],[procx status]],"")</f>
        <v>0</v>
      </c>
      <c r="AC536" s="49">
        <v>46016</v>
      </c>
      <c r="AD536" s="55">
        <v>5106084708</v>
      </c>
      <c r="AE536" s="1" t="s">
        <v>4177</v>
      </c>
      <c r="AF5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6" s="116"/>
      <c r="AJ536" s="117"/>
      <c r="AK536" s="116">
        <f>IF(Tabela1[[#This Row],[procx ticket]]="",Tabela1[[#This Row],[Data criação ticket]],Tabela1[[#This Row],[procx ticket]])</f>
        <v>0</v>
      </c>
      <c r="AL536" s="116"/>
      <c r="AM536" s="53">
        <v>46007</v>
      </c>
      <c r="AN5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6" s="62"/>
      <c r="AP536" s="62"/>
      <c r="AQ5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147060430635000HENRIQUELOJAS NOVASConstrutoraCARMELI</v>
      </c>
      <c r="AR536" s="62" t="e">
        <v>#N/A</v>
      </c>
    </row>
    <row r="537" spans="1:44" ht="14.5" hidden="1">
      <c r="A537" s="1">
        <f t="shared" si="30"/>
        <v>1000</v>
      </c>
      <c r="B537" s="1">
        <v>1508</v>
      </c>
      <c r="C537" s="1" t="s">
        <v>4074</v>
      </c>
      <c r="D537" s="1" t="s">
        <v>4198</v>
      </c>
      <c r="E537" s="1" t="s">
        <v>76</v>
      </c>
      <c r="F537" s="1" t="s">
        <v>23</v>
      </c>
      <c r="G537" s="1" t="s">
        <v>4410</v>
      </c>
      <c r="H537" s="1">
        <v>399</v>
      </c>
      <c r="I537" s="1" t="s">
        <v>4409</v>
      </c>
      <c r="J537" s="1">
        <v>2</v>
      </c>
      <c r="K537" s="1" t="s">
        <v>27</v>
      </c>
      <c r="M537" s="1">
        <v>605664</v>
      </c>
      <c r="N537" s="1">
        <v>10024202</v>
      </c>
      <c r="P537" s="47">
        <v>21250</v>
      </c>
      <c r="R537" s="47">
        <f>IF(Tabela1[[#This Row],[VALOR A PAGAR]]&gt;1,Tabela1[[#This Row],[VALOR A PAGAR]],Tabela1[[#This Row],[VALOR RC]])</f>
        <v>21250</v>
      </c>
      <c r="S5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7" s="1">
        <v>4501019412</v>
      </c>
      <c r="U537" s="54" t="str">
        <f>F537 &amp; " " &amp; " " &amp; B537 &amp; " - " &amp; I537 &amp; " - " &amp; "N°" &amp; H537 &amp; " - " &amp; Tabela1[[#This Row],[Coluna1]]</f>
        <v xml:space="preserve">LOJAS NOVAS  1508 - CARMELI - N°399 - </v>
      </c>
      <c r="V537" s="85">
        <v>3338273</v>
      </c>
      <c r="W537" s="89" t="s">
        <v>4176</v>
      </c>
      <c r="X537" s="1" t="str">
        <f t="shared" si="28"/>
        <v>ABERTO</v>
      </c>
      <c r="Y537" s="48"/>
      <c r="Z537" s="51"/>
      <c r="AA537" s="1">
        <f>IF(Tabela1[[#This Row],[CHAMADO]]="ABERTO",Tabela1[[#This Row],[procx status]],"")</f>
        <v>0</v>
      </c>
      <c r="AC537" s="49">
        <v>46016</v>
      </c>
      <c r="AD537" s="55">
        <v>5106084709</v>
      </c>
      <c r="AE537" s="1" t="s">
        <v>4177</v>
      </c>
      <c r="AF5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7" s="116"/>
      <c r="AJ537" s="117"/>
      <c r="AK537" s="116">
        <f>IF(Tabela1[[#This Row],[procx ticket]]="",Tabela1[[#This Row],[Data criação ticket]],Tabela1[[#This Row],[procx ticket]])</f>
        <v>0</v>
      </c>
      <c r="AL537" s="116"/>
      <c r="AM537" s="53">
        <v>46007</v>
      </c>
      <c r="AN5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7" s="62"/>
      <c r="AP537" s="62"/>
      <c r="AQ5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150860566421250HENRIQUELOJAS NOVASConstrutoraCARMELI</v>
      </c>
      <c r="AR537" s="62" t="e">
        <v>#N/A</v>
      </c>
    </row>
    <row r="538" spans="1:44" ht="14.5" hidden="1">
      <c r="A538" s="1">
        <f t="shared" si="30"/>
        <v>1000</v>
      </c>
      <c r="B538" s="1">
        <v>1492</v>
      </c>
      <c r="C538" s="1" t="s">
        <v>260</v>
      </c>
      <c r="D538" s="1" t="s">
        <v>1999</v>
      </c>
      <c r="E538" s="1" t="s">
        <v>76</v>
      </c>
      <c r="F538" s="1" t="s">
        <v>23</v>
      </c>
      <c r="G538" s="1" t="s">
        <v>4410</v>
      </c>
      <c r="H538" s="1">
        <v>400</v>
      </c>
      <c r="I538" s="1" t="s">
        <v>4409</v>
      </c>
      <c r="J538" s="1">
        <v>3</v>
      </c>
      <c r="K538" s="1" t="s">
        <v>27</v>
      </c>
      <c r="M538" s="1">
        <v>603167</v>
      </c>
      <c r="N538" s="1">
        <v>10024203</v>
      </c>
      <c r="P538" s="47">
        <v>11000.003850000001</v>
      </c>
      <c r="R538" s="47">
        <f>IF(Tabela1[[#This Row],[VALOR A PAGAR]]&gt;1,Tabela1[[#This Row],[VALOR A PAGAR]],Tabela1[[#This Row],[VALOR RC]])</f>
        <v>11000.003850000001</v>
      </c>
      <c r="S5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8" s="1">
        <v>4501019517</v>
      </c>
      <c r="U538" s="54" t="str">
        <f>F538 &amp; " " &amp; " " &amp; B538 &amp; " - " &amp; I538 &amp; " - " &amp; "N°" &amp; H538 &amp; " - " &amp; Tabela1[[#This Row],[Coluna1]]</f>
        <v xml:space="preserve">LOJAS NOVAS  1492 - CARMELI - N°400 - </v>
      </c>
      <c r="V538" s="85">
        <v>3338276</v>
      </c>
      <c r="W538" s="89" t="s">
        <v>4176</v>
      </c>
      <c r="X538" s="1" t="str">
        <f t="shared" si="28"/>
        <v>ABERTO</v>
      </c>
      <c r="Y538" s="48"/>
      <c r="Z538" s="51"/>
      <c r="AA538" s="1">
        <f>IF(Tabela1[[#This Row],[CHAMADO]]="ABERTO",Tabela1[[#This Row],[procx status]],"")</f>
        <v>0</v>
      </c>
      <c r="AC538" s="49">
        <v>46016</v>
      </c>
      <c r="AD538" s="55">
        <v>5106084710</v>
      </c>
      <c r="AE538" s="1" t="s">
        <v>4177</v>
      </c>
      <c r="AF5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8" s="116"/>
      <c r="AJ538" s="117"/>
      <c r="AK538" s="116">
        <f>IF(Tabela1[[#This Row],[procx ticket]]="",Tabela1[[#This Row],[Data criação ticket]],Tabela1[[#This Row],[procx ticket]])</f>
        <v>0</v>
      </c>
      <c r="AL538" s="116"/>
      <c r="AM538" s="53">
        <v>46007</v>
      </c>
      <c r="AN5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8" s="62"/>
      <c r="AP538" s="62"/>
      <c r="AQ5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149260316711000,00385HENRIQUELOJAS NOVASConstrutoraCARMELI</v>
      </c>
      <c r="AR538" s="62" t="e">
        <v>#N/A</v>
      </c>
    </row>
    <row r="539" spans="1:44" ht="14.5" hidden="1">
      <c r="A539" s="1">
        <f t="shared" si="30"/>
        <v>1000</v>
      </c>
      <c r="B539" s="1">
        <v>1487</v>
      </c>
      <c r="C539" s="1" t="s">
        <v>278</v>
      </c>
      <c r="D539" s="1" t="s">
        <v>992</v>
      </c>
      <c r="E539" s="1" t="s">
        <v>76</v>
      </c>
      <c r="F539" s="1" t="s">
        <v>23</v>
      </c>
      <c r="G539" s="1" t="s">
        <v>4410</v>
      </c>
      <c r="H539" s="1">
        <v>401</v>
      </c>
      <c r="I539" s="1" t="s">
        <v>4409</v>
      </c>
      <c r="J539" s="1">
        <v>4</v>
      </c>
      <c r="K539" s="1" t="s">
        <v>27</v>
      </c>
      <c r="M539" s="1">
        <v>604304</v>
      </c>
      <c r="N539" s="1">
        <v>10024204</v>
      </c>
      <c r="P539" s="47">
        <v>10800</v>
      </c>
      <c r="R539" s="47">
        <f>IF(Tabela1[[#This Row],[VALOR A PAGAR]]&gt;1,Tabela1[[#This Row],[VALOR A PAGAR]],Tabela1[[#This Row],[VALOR RC]])</f>
        <v>10800</v>
      </c>
      <c r="S5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39" s="1">
        <v>4501019415</v>
      </c>
      <c r="U539" s="54" t="str">
        <f>F539 &amp; " " &amp; " " &amp; B539 &amp; " - " &amp; I539 &amp; " - " &amp; "N°" &amp; H539 &amp; " - " &amp; Tabela1[[#This Row],[Coluna1]]</f>
        <v xml:space="preserve">LOJAS NOVAS  1487 - CARMELI - N°401 - </v>
      </c>
      <c r="V539" s="85">
        <v>3338283</v>
      </c>
      <c r="W539" s="89" t="s">
        <v>4176</v>
      </c>
      <c r="X539" s="1" t="str">
        <f t="shared" si="28"/>
        <v>ABERTO</v>
      </c>
      <c r="Y539" s="48"/>
      <c r="Z539" s="51"/>
      <c r="AA539" s="1">
        <f>IF(Tabela1[[#This Row],[CHAMADO]]="ABERTO",Tabela1[[#This Row],[procx status]],"")</f>
        <v>0</v>
      </c>
      <c r="AC539" s="49">
        <v>46016</v>
      </c>
      <c r="AD539" s="55">
        <v>5106084711</v>
      </c>
      <c r="AE539" s="1" t="s">
        <v>4177</v>
      </c>
      <c r="AF5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5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539" s="116"/>
      <c r="AJ539" s="117"/>
      <c r="AK539" s="116">
        <f>IF(Tabela1[[#This Row],[procx ticket]]="",Tabela1[[#This Row],[Data criação ticket]],Tabela1[[#This Row],[procx ticket]])</f>
        <v>0</v>
      </c>
      <c r="AL539" s="116"/>
      <c r="AM539" s="53">
        <v>46007</v>
      </c>
      <c r="AN5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39" s="62"/>
      <c r="AP539" s="62"/>
      <c r="AQ5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148760430410800HENRIQUELOJAS NOVASConstrutoraCARMELI</v>
      </c>
      <c r="AR539" s="62" t="e">
        <v>#N/A</v>
      </c>
    </row>
    <row r="540" spans="1:44" ht="14.5" hidden="1">
      <c r="A540" s="1">
        <f t="shared" si="30"/>
        <v>1000</v>
      </c>
      <c r="B540" s="1">
        <v>1501</v>
      </c>
      <c r="C540" s="1" t="s">
        <v>4083</v>
      </c>
      <c r="D540" s="1" t="s">
        <v>185</v>
      </c>
      <c r="E540" s="1" t="s">
        <v>76</v>
      </c>
      <c r="F540" s="1" t="s">
        <v>23</v>
      </c>
      <c r="G540" s="1" t="s">
        <v>4410</v>
      </c>
      <c r="H540" s="1">
        <v>378</v>
      </c>
      <c r="I540" s="1" t="s">
        <v>4713</v>
      </c>
      <c r="J540" s="1">
        <v>2</v>
      </c>
      <c r="K540" s="1" t="s">
        <v>27</v>
      </c>
      <c r="M540" s="1">
        <v>605727</v>
      </c>
      <c r="N540" s="1">
        <v>10024208</v>
      </c>
      <c r="P540" s="47">
        <v>113794.76</v>
      </c>
      <c r="R540" s="47">
        <f>IF(Tabela1[[#This Row],[VALOR A PAGAR]]&gt;1,Tabela1[[#This Row],[VALOR A PAGAR]],Tabela1[[#This Row],[VALOR RC]])</f>
        <v>113794.76</v>
      </c>
      <c r="S5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0" s="1">
        <v>4501019419</v>
      </c>
      <c r="U540" s="54" t="str">
        <f>F540 &amp; " " &amp; " " &amp; B540 &amp; " - " &amp; I540 &amp; " - " &amp; "N°" &amp; H540 &amp; " - " &amp; Tabela1[[#This Row],[Coluna1]]</f>
        <v xml:space="preserve">LOJAS NOVAS  1501 - CRIHAR - N°378 - </v>
      </c>
      <c r="V540" s="85">
        <v>3329496</v>
      </c>
      <c r="W540" s="89" t="s">
        <v>4176</v>
      </c>
      <c r="X540" s="1" t="str">
        <f t="shared" si="28"/>
        <v>ABERTO</v>
      </c>
      <c r="Y540" s="48"/>
      <c r="Z540" s="51"/>
      <c r="AA540" s="1">
        <f>IF(Tabela1[[#This Row],[CHAMADO]]="ABERTO",Tabela1[[#This Row],[procx status]],"")</f>
        <v>0</v>
      </c>
      <c r="AC540" s="49">
        <v>46014</v>
      </c>
      <c r="AE540" s="1" t="s">
        <v>4177</v>
      </c>
      <c r="AF5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5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540" s="116"/>
      <c r="AJ540" s="117"/>
      <c r="AK540" s="116">
        <f>IF(Tabela1[[#This Row],[procx ticket]]="",Tabela1[[#This Row],[Data criação ticket]],Tabela1[[#This Row],[procx ticket]])</f>
        <v>0</v>
      </c>
      <c r="AL540" s="116"/>
      <c r="AM540" s="53">
        <v>46006</v>
      </c>
      <c r="AN5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0" s="62"/>
      <c r="AP540" s="62"/>
      <c r="AQ5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1501605727113794,76HENRIQUELOJAS NOVASConstrutoraCRIHAR</v>
      </c>
      <c r="AR540" s="62" t="e">
        <v>#N/A</v>
      </c>
    </row>
    <row r="541" spans="1:44" ht="14.5" hidden="1">
      <c r="A541" s="1">
        <f t="shared" si="30"/>
        <v>1000</v>
      </c>
      <c r="B541" s="1">
        <v>1435</v>
      </c>
      <c r="C541" s="1" t="s">
        <v>268</v>
      </c>
      <c r="D541" s="1" t="s">
        <v>4203</v>
      </c>
      <c r="E541" s="1" t="s">
        <v>30</v>
      </c>
      <c r="F541" s="1" t="s">
        <v>23</v>
      </c>
      <c r="G541" s="1" t="s">
        <v>4410</v>
      </c>
      <c r="H541" s="1">
        <v>1049</v>
      </c>
      <c r="I541" s="1" t="s">
        <v>57</v>
      </c>
      <c r="J541" s="1">
        <v>2</v>
      </c>
      <c r="K541" s="1" t="s">
        <v>27</v>
      </c>
      <c r="M541" s="1">
        <v>603839</v>
      </c>
      <c r="N541" s="1">
        <v>10024052</v>
      </c>
      <c r="P541" s="47">
        <v>2400</v>
      </c>
      <c r="R541" s="47">
        <f>IF(Tabela1[[#This Row],[VALOR A PAGAR]]&gt;1,Tabela1[[#This Row],[VALOR A PAGAR]],Tabela1[[#This Row],[VALOR RC]])</f>
        <v>2400</v>
      </c>
      <c r="S5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1" s="1">
        <v>4501007077</v>
      </c>
      <c r="U541" s="54" t="str">
        <f>F541 &amp; " " &amp; " " &amp; B541 &amp; " - " &amp; I541 &amp; " - " &amp; "N°" &amp; H541 &amp; " - " &amp; Tabela1[[#This Row],[Coluna1]]</f>
        <v xml:space="preserve">LOJAS NOVAS  1435 - CHIANCA - N°1049 - </v>
      </c>
      <c r="V541" s="85">
        <v>3274668</v>
      </c>
      <c r="W541" s="89" t="s">
        <v>4176</v>
      </c>
      <c r="X541" s="1" t="str">
        <f t="shared" si="28"/>
        <v>ABERTO</v>
      </c>
      <c r="Y541" s="48"/>
      <c r="Z541" s="51"/>
      <c r="AA541" s="1">
        <f>IF(Tabela1[[#This Row],[CHAMADO]]="ABERTO",Tabela1[[#This Row],[procx status]],"")</f>
        <v>0</v>
      </c>
      <c r="AC541" s="49">
        <v>46015</v>
      </c>
      <c r="AD541" s="55">
        <v>5106083731</v>
      </c>
      <c r="AE541" s="1" t="s">
        <v>4177</v>
      </c>
      <c r="AF5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5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541" s="116"/>
      <c r="AJ541" s="117"/>
      <c r="AK541" s="116">
        <f>IF(Tabela1[[#This Row],[procx ticket]]="",Tabela1[[#This Row],[Data criação ticket]],Tabela1[[#This Row],[procx ticket]])</f>
        <v>0</v>
      </c>
      <c r="AL541" s="116"/>
      <c r="AM541" s="53">
        <v>45999</v>
      </c>
      <c r="AN5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1" s="62"/>
      <c r="AP541" s="62"/>
      <c r="AQ5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14356038392400ANDRELOJAS NOVASConstrutoraCHIANCA</v>
      </c>
      <c r="AR541" s="62" t="e">
        <v>#N/A</v>
      </c>
    </row>
    <row r="542" spans="1:44" ht="14.5" hidden="1">
      <c r="A542" s="1">
        <f t="shared" si="30"/>
        <v>1000</v>
      </c>
      <c r="B542" s="1">
        <v>1491</v>
      </c>
      <c r="C542" s="1" t="s">
        <v>4076</v>
      </c>
      <c r="D542" s="1" t="s">
        <v>1115</v>
      </c>
      <c r="E542" s="1" t="s">
        <v>30</v>
      </c>
      <c r="F542" s="1" t="s">
        <v>23</v>
      </c>
      <c r="G542" s="1" t="s">
        <v>4410</v>
      </c>
      <c r="H542" s="1">
        <v>1050</v>
      </c>
      <c r="I542" s="1" t="s">
        <v>57</v>
      </c>
      <c r="M542" s="1">
        <v>605585</v>
      </c>
      <c r="N542" s="1">
        <v>10023482</v>
      </c>
      <c r="O542" s="1" t="s">
        <v>4163</v>
      </c>
      <c r="P542" s="47">
        <v>1150000.0003293282</v>
      </c>
      <c r="Q542" s="5">
        <v>230000</v>
      </c>
      <c r="R542" s="47">
        <f>IF(Tabela1[[#This Row],[VALOR A PAGAR]]&gt;1,Tabela1[[#This Row],[VALOR A PAGAR]],Tabela1[[#This Row],[VALOR RC]])</f>
        <v>230000</v>
      </c>
      <c r="S5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2" s="1">
        <v>4500977309</v>
      </c>
      <c r="U542" s="54" t="str">
        <f>F542 &amp; " " &amp; " " &amp; B542 &amp; " - " &amp; I542 &amp; " - " &amp; "N°" &amp; H542 &amp; " - " &amp; Tabela1[[#This Row],[Coluna1]]</f>
        <v xml:space="preserve">LOJAS NOVAS  1491 - CHIANCA - N°1050 - </v>
      </c>
      <c r="V542" s="85">
        <v>3285111</v>
      </c>
      <c r="W542" s="89" t="s">
        <v>4176</v>
      </c>
      <c r="X542" s="1" t="str">
        <f t="shared" si="28"/>
        <v>ABERTO</v>
      </c>
      <c r="Y542" s="48"/>
      <c r="Z542" s="51"/>
      <c r="AA542" s="1">
        <f>IF(Tabela1[[#This Row],[CHAMADO]]="ABERTO",Tabela1[[#This Row],[procx status]],"")</f>
        <v>0</v>
      </c>
      <c r="AC542" s="49">
        <v>46008</v>
      </c>
      <c r="AE542" s="1" t="s">
        <v>4177</v>
      </c>
      <c r="AF5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5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542" s="116"/>
      <c r="AJ542" s="117"/>
      <c r="AK542" s="116">
        <f>IF(Tabela1[[#This Row],[procx ticket]]="",Tabela1[[#This Row],[Data criação ticket]],Tabela1[[#This Row],[procx ticket]])</f>
        <v>0</v>
      </c>
      <c r="AL542" s="116"/>
      <c r="AM542" s="53">
        <v>46000</v>
      </c>
      <c r="AN5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2" s="62"/>
      <c r="AP542" s="62"/>
      <c r="AQ5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14916055851150000,00032933ANDRELOJAS NOVASConstrutoraCHIANCA</v>
      </c>
      <c r="AR542" s="62" t="e">
        <v>#N/A</v>
      </c>
    </row>
    <row r="543" spans="1:44" ht="14.5" hidden="1">
      <c r="A543" s="1">
        <f t="shared" si="30"/>
        <v>1000</v>
      </c>
      <c r="B543" s="1">
        <v>1496</v>
      </c>
      <c r="C543" s="1" t="s">
        <v>262</v>
      </c>
      <c r="D543" s="12" t="s">
        <v>1573</v>
      </c>
      <c r="E543" s="1" t="s">
        <v>76</v>
      </c>
      <c r="F543" s="1" t="s">
        <v>23</v>
      </c>
      <c r="G543" s="1" t="s">
        <v>4410</v>
      </c>
      <c r="H543" s="1">
        <v>377</v>
      </c>
      <c r="I543" s="1" t="s">
        <v>4713</v>
      </c>
      <c r="J543" s="1">
        <v>1</v>
      </c>
      <c r="K543" s="1" t="s">
        <v>27</v>
      </c>
      <c r="M543" s="1">
        <v>604328</v>
      </c>
      <c r="N543" s="1">
        <v>10024149</v>
      </c>
      <c r="P543" s="47">
        <v>25000</v>
      </c>
      <c r="R543" s="47">
        <f>IF(Tabela1[[#This Row],[VALOR A PAGAR]]&gt;1,Tabela1[[#This Row],[VALOR A PAGAR]],Tabela1[[#This Row],[VALOR RC]])</f>
        <v>25000</v>
      </c>
      <c r="S5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3" s="1">
        <v>4501019403</v>
      </c>
      <c r="U543" s="54" t="str">
        <f>F543 &amp; " " &amp; " " &amp; B543 &amp; " - " &amp; I543 &amp; " - " &amp; "N°" &amp; H543 &amp; " - " &amp; Tabela1[[#This Row],[Coluna1]]</f>
        <v xml:space="preserve">LOJAS NOVAS  1496 - CRIHAR - N°377 - </v>
      </c>
      <c r="V543" s="85">
        <v>3302381</v>
      </c>
      <c r="W543" s="89" t="s">
        <v>4176</v>
      </c>
      <c r="X543" s="1" t="str">
        <f t="shared" si="28"/>
        <v>ABERTO</v>
      </c>
      <c r="Y543" s="48"/>
      <c r="Z543" s="51"/>
      <c r="AA543" s="1">
        <f>IF(Tabela1[[#This Row],[CHAMADO]]="ABERTO",Tabela1[[#This Row],[procx status]],"")</f>
        <v>0</v>
      </c>
      <c r="AC543" s="49">
        <v>46014</v>
      </c>
      <c r="AD543" s="55">
        <v>5106083021</v>
      </c>
      <c r="AE543" s="1" t="s">
        <v>4177</v>
      </c>
      <c r="AF5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5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543" s="116"/>
      <c r="AJ543" s="117"/>
      <c r="AK543" s="116">
        <f>IF(Tabela1[[#This Row],[procx ticket]]="",Tabela1[[#This Row],[Data criação ticket]],Tabela1[[#This Row],[procx ticket]])</f>
        <v>0</v>
      </c>
      <c r="AL543" s="116"/>
      <c r="AM543" s="53">
        <v>46002</v>
      </c>
      <c r="AN5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3" s="62"/>
      <c r="AP543" s="62"/>
      <c r="AQ5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149660432825000HENRIQUELOJAS NOVASConstrutoraCRIHAR</v>
      </c>
      <c r="AR543" s="62" t="e">
        <v>#N/A</v>
      </c>
    </row>
    <row r="544" spans="1:44" ht="14.5" hidden="1">
      <c r="A544" s="1">
        <f t="shared" si="30"/>
        <v>1000</v>
      </c>
      <c r="B544" s="1">
        <v>1512</v>
      </c>
      <c r="C544" s="1" t="s">
        <v>4078</v>
      </c>
      <c r="D544" s="1" t="s">
        <v>2935</v>
      </c>
      <c r="E544" s="1" t="s">
        <v>30</v>
      </c>
      <c r="F544" s="1" t="s">
        <v>23</v>
      </c>
      <c r="G544" s="1" t="s">
        <v>4410</v>
      </c>
      <c r="H544" s="1">
        <v>379</v>
      </c>
      <c r="I544" s="1" t="s">
        <v>4713</v>
      </c>
      <c r="M544" s="1">
        <v>605746</v>
      </c>
      <c r="Q544" s="47">
        <v>108434.9</v>
      </c>
      <c r="R544" s="47">
        <f>IF(Tabela1[[#This Row],[VALOR A PAGAR]]&gt;1,Tabela1[[#This Row],[VALOR A PAGAR]],Tabela1[[#This Row],[VALOR RC]])</f>
        <v>108434.9</v>
      </c>
      <c r="S5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4" s="1">
        <v>4500937564</v>
      </c>
      <c r="U544" s="54" t="str">
        <f>F544 &amp; " " &amp; " " &amp; B544 &amp; " - " &amp; I544 &amp; " - " &amp; "N°" &amp; H544 &amp; " - " &amp; Tabela1[[#This Row],[Coluna1]]</f>
        <v xml:space="preserve">LOJAS NOVAS  1512 - CRIHAR - N°379 - </v>
      </c>
      <c r="V544" s="85">
        <v>3302393</v>
      </c>
      <c r="W544" s="89" t="s">
        <v>4176</v>
      </c>
      <c r="X544" s="1" t="str">
        <f t="shared" si="28"/>
        <v>ABERTO</v>
      </c>
      <c r="Y544" s="48"/>
      <c r="Z544" s="51"/>
      <c r="AA544" s="1">
        <f>IF(Tabela1[[#This Row],[CHAMADO]]="ABERTO",Tabela1[[#This Row],[procx status]],"")</f>
        <v>0</v>
      </c>
      <c r="AC544" s="49">
        <v>46014</v>
      </c>
      <c r="AD544" s="55">
        <v>5106083109</v>
      </c>
      <c r="AE544" s="1" t="s">
        <v>4177</v>
      </c>
      <c r="AF5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5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544" s="116"/>
      <c r="AJ544" s="117"/>
      <c r="AK544" s="116">
        <f>IF(Tabela1[[#This Row],[procx ticket]]="",Tabela1[[#This Row],[Data criação ticket]],Tabela1[[#This Row],[procx ticket]])</f>
        <v>0</v>
      </c>
      <c r="AL544" s="116"/>
      <c r="AM544" s="53">
        <v>46002</v>
      </c>
      <c r="AN5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4" s="62"/>
      <c r="AP544" s="62"/>
      <c r="AQ5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NOVASConstrutoraCRIHAR</v>
      </c>
      <c r="AR544" s="62" t="e">
        <v>#N/A</v>
      </c>
    </row>
    <row r="545" spans="1:44" ht="14.5" hidden="1">
      <c r="A545" s="1">
        <f t="shared" si="30"/>
        <v>1000</v>
      </c>
      <c r="B545" s="1">
        <v>1502</v>
      </c>
      <c r="C545" s="1" t="s">
        <v>4080</v>
      </c>
      <c r="D545" s="1" t="s">
        <v>4165</v>
      </c>
      <c r="E545" s="1" t="s">
        <v>76</v>
      </c>
      <c r="F545" s="1" t="s">
        <v>23</v>
      </c>
      <c r="G545" s="1" t="s">
        <v>4410</v>
      </c>
      <c r="H545" s="1">
        <v>380</v>
      </c>
      <c r="I545" s="1" t="s">
        <v>4713</v>
      </c>
      <c r="M545" s="1">
        <v>605470</v>
      </c>
      <c r="Q545" s="47">
        <v>108775.91</v>
      </c>
      <c r="R545" s="47">
        <f>IF(Tabela1[[#This Row],[VALOR A PAGAR]]&gt;1,Tabela1[[#This Row],[VALOR A PAGAR]],Tabela1[[#This Row],[VALOR RC]])</f>
        <v>108775.91</v>
      </c>
      <c r="S5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5" s="1">
        <v>4500939688</v>
      </c>
      <c r="U545" s="54" t="str">
        <f>F545 &amp; " " &amp; " " &amp; B545 &amp; " - " &amp; I545 &amp; " - " &amp; "N°" &amp; H545 &amp; " - " &amp; Tabela1[[#This Row],[Coluna1]]</f>
        <v xml:space="preserve">LOJAS NOVAS  1502 - CRIHAR - N°380 - </v>
      </c>
      <c r="V545" s="85">
        <v>3302399</v>
      </c>
      <c r="W545" s="89" t="s">
        <v>4176</v>
      </c>
      <c r="X545" s="1" t="str">
        <f t="shared" si="28"/>
        <v>ABERTO</v>
      </c>
      <c r="Y545" s="48"/>
      <c r="Z545" s="51"/>
      <c r="AA545" s="1">
        <f>IF(Tabela1[[#This Row],[CHAMADO]]="ABERTO",Tabela1[[#This Row],[procx status]],"")</f>
        <v>0</v>
      </c>
      <c r="AC545" s="49">
        <v>46014</v>
      </c>
      <c r="AD545" s="55">
        <v>5106083195</v>
      </c>
      <c r="AE545" s="1" t="s">
        <v>4177</v>
      </c>
      <c r="AF5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5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545" s="116"/>
      <c r="AJ545" s="117"/>
      <c r="AK545" s="116">
        <f>IF(Tabela1[[#This Row],[procx ticket]]="",Tabela1[[#This Row],[Data criação ticket]],Tabela1[[#This Row],[procx ticket]])</f>
        <v>0</v>
      </c>
      <c r="AL545" s="116"/>
      <c r="AM545" s="53">
        <v>46002</v>
      </c>
      <c r="AN5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5" s="62"/>
      <c r="AP545" s="62"/>
      <c r="AQ5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NOVASConstrutoraCRIHAR</v>
      </c>
      <c r="AR545" s="62" t="e">
        <v>#N/A</v>
      </c>
    </row>
    <row r="546" spans="1:44" ht="14.5" hidden="1">
      <c r="A546" s="1">
        <f t="shared" si="30"/>
        <v>1000</v>
      </c>
      <c r="B546" s="1">
        <v>1437</v>
      </c>
      <c r="C546" s="1" t="s">
        <v>4091</v>
      </c>
      <c r="D546" s="1" t="s">
        <v>4229</v>
      </c>
      <c r="E546" s="1" t="s">
        <v>4025</v>
      </c>
      <c r="F546" s="1" t="s">
        <v>23</v>
      </c>
      <c r="G546" s="1" t="s">
        <v>4410</v>
      </c>
      <c r="H546" s="1">
        <v>867</v>
      </c>
      <c r="I546" s="1" t="s">
        <v>4972</v>
      </c>
      <c r="M546" s="1">
        <v>605905</v>
      </c>
      <c r="Q546" s="47">
        <v>188000</v>
      </c>
      <c r="R546" s="47">
        <f>IF(Tabela1[[#This Row],[VALOR A PAGAR]]&gt;1,Tabela1[[#This Row],[VALOR A PAGAR]],Tabela1[[#This Row],[VALOR RC]])</f>
        <v>188000</v>
      </c>
      <c r="S5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6" s="1">
        <v>4500945199</v>
      </c>
      <c r="U546" s="54" t="str">
        <f>F546 &amp; " " &amp; " " &amp; B546 &amp; " - " &amp; I546 &amp; " - " &amp; "N°" &amp; H546 &amp; " - " &amp; Tabela1[[#This Row],[Coluna1]]</f>
        <v xml:space="preserve">LOJAS NOVAS  1437 - GM ENGENHARIA - N°867 - </v>
      </c>
      <c r="V546" s="85">
        <v>3275034</v>
      </c>
      <c r="W546" s="89" t="s">
        <v>4176</v>
      </c>
      <c r="X546" s="1" t="str">
        <f t="shared" si="28"/>
        <v>ABERTO</v>
      </c>
      <c r="Y546" s="48"/>
      <c r="Z546" s="51"/>
      <c r="AA546" s="1">
        <f>IF(Tabela1[[#This Row],[CHAMADO]]="ABERTO",Tabela1[[#This Row],[procx status]],"")</f>
        <v>0</v>
      </c>
      <c r="AC546" s="49">
        <v>46007</v>
      </c>
      <c r="AE546" s="1" t="s">
        <v>4177</v>
      </c>
      <c r="AF5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5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546" s="116"/>
      <c r="AJ546" s="117"/>
      <c r="AK546" s="116">
        <f>IF(Tabela1[[#This Row],[procx ticket]]="",Tabela1[[#This Row],[Data criação ticket]],Tabela1[[#This Row],[procx ticket]])</f>
        <v>0</v>
      </c>
      <c r="AL546" s="116"/>
      <c r="AM546" s="53">
        <v>45999</v>
      </c>
      <c r="AN5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6" s="62"/>
      <c r="AP546" s="62"/>
      <c r="AQ5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NOVASConstrutoraGM ENGENHARIA</v>
      </c>
      <c r="AR546" s="62" t="e">
        <v>#N/A</v>
      </c>
    </row>
    <row r="547" spans="1:44" ht="17" hidden="1">
      <c r="A547" s="1">
        <f t="shared" si="30"/>
        <v>1000</v>
      </c>
      <c r="B547" s="1">
        <v>1497</v>
      </c>
      <c r="C547" s="1" t="s">
        <v>4062</v>
      </c>
      <c r="D547" s="1" t="s">
        <v>185</v>
      </c>
      <c r="E547" s="1" t="s">
        <v>76</v>
      </c>
      <c r="F547" s="1" t="s">
        <v>23</v>
      </c>
      <c r="G547" s="1" t="s">
        <v>4410</v>
      </c>
      <c r="H547" s="1">
        <v>67</v>
      </c>
      <c r="I547" s="1" t="s">
        <v>4713</v>
      </c>
      <c r="M547" s="1">
        <v>605480</v>
      </c>
      <c r="Q547" s="47">
        <v>218139.99</v>
      </c>
      <c r="R547" s="47">
        <f>IF(Tabela1[[#This Row],[VALOR A PAGAR]]&gt;1,Tabela1[[#This Row],[VALOR A PAGAR]],Tabela1[[#This Row],[VALOR RC]])</f>
        <v>218139.99</v>
      </c>
      <c r="S5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7" s="1">
        <v>4500901152</v>
      </c>
      <c r="U547" s="54" t="str">
        <f>F547 &amp; " " &amp; " " &amp; B547 &amp; " - " &amp; I547 &amp; " - " &amp; "N°" &amp; H547 &amp; " - " &amp; Tabela1[[#This Row],[Coluna1]]</f>
        <v xml:space="preserve">LOJAS NOVAS  1497 - CRIHAR - N°67 - </v>
      </c>
      <c r="V547" s="85">
        <v>2010691</v>
      </c>
      <c r="W547" s="89" t="s">
        <v>4752</v>
      </c>
      <c r="X547" s="1" t="str">
        <f t="shared" si="28"/>
        <v>ABERTO</v>
      </c>
      <c r="Y547" s="48"/>
      <c r="Z547" s="51">
        <v>0</v>
      </c>
      <c r="AA547" s="1">
        <f>IF(Tabela1[[#This Row],[CHAMADO]]="ABERTO",Tabela1[[#This Row],[procx status]],"")</f>
        <v>0</v>
      </c>
      <c r="AC547" s="49">
        <v>45839</v>
      </c>
      <c r="AD547" s="90">
        <v>5105957120</v>
      </c>
      <c r="AE547" s="1" t="str">
        <f>IF(Tabela1[[#This Row],[Status Result1]]="Aguardando autorização pgto", "sim","")</f>
        <v/>
      </c>
      <c r="AF5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5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547" s="12"/>
      <c r="AJ547" s="53" t="s">
        <v>4482</v>
      </c>
      <c r="AK547" s="12" t="str">
        <f>IF(Tabela1[[#This Row],[procx ticket]]="",Tabela1[[#This Row],[Data criação ticket]],Tabela1[[#This Row],[procx ticket]])</f>
        <v>2025-06-20</v>
      </c>
      <c r="AM5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7" s="62"/>
      <c r="AP547" s="62"/>
      <c r="AQ5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NOVASConstrutoraCRIHAR</v>
      </c>
      <c r="AR547" s="62" t="e">
        <v>#N/A</v>
      </c>
    </row>
    <row r="548" spans="1:44" ht="17" hidden="1">
      <c r="A548" s="1">
        <f t="shared" si="30"/>
        <v>1000</v>
      </c>
      <c r="B548" s="1">
        <v>1496</v>
      </c>
      <c r="C548" s="1" t="s">
        <v>262</v>
      </c>
      <c r="D548" s="12" t="s">
        <v>1573</v>
      </c>
      <c r="E548" s="1" t="s">
        <v>76</v>
      </c>
      <c r="F548" s="1" t="s">
        <v>23</v>
      </c>
      <c r="G548" s="1" t="s">
        <v>4410</v>
      </c>
      <c r="H548" s="1">
        <v>66</v>
      </c>
      <c r="I548" s="1" t="s">
        <v>4713</v>
      </c>
      <c r="M548" s="1">
        <v>604328</v>
      </c>
      <c r="N548" s="1">
        <v>10022157</v>
      </c>
      <c r="Q548" s="47">
        <v>218101.77</v>
      </c>
      <c r="R548" s="47">
        <f>IF(Tabela1[[#This Row],[VALOR A PAGAR]]&gt;1,Tabela1[[#This Row],[VALOR A PAGAR]],Tabela1[[#This Row],[VALOR RC]])</f>
        <v>218101.77</v>
      </c>
      <c r="S5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8" s="1">
        <v>4500901172</v>
      </c>
      <c r="U548" s="54" t="str">
        <f>F548 &amp; " " &amp; " " &amp; B548 &amp; " - " &amp; I548 &amp; " - " &amp; "N°" &amp; H548 &amp; " - " &amp; Tabela1[[#This Row],[Coluna1]]</f>
        <v xml:space="preserve">LOJAS NOVAS  1496 - CRIHAR - N°66 - </v>
      </c>
      <c r="V548" s="85">
        <v>2010677</v>
      </c>
      <c r="W548" s="89" t="s">
        <v>4721</v>
      </c>
      <c r="X548" s="1" t="str">
        <f t="shared" si="28"/>
        <v>ABERTO</v>
      </c>
      <c r="Y548" s="48"/>
      <c r="Z548" s="51">
        <v>0</v>
      </c>
      <c r="AA548" s="1">
        <f>IF(Tabela1[[#This Row],[CHAMADO]]="ABERTO",Tabela1[[#This Row],[procx status]],"")</f>
        <v>0</v>
      </c>
      <c r="AC548" s="49">
        <v>45839</v>
      </c>
      <c r="AD548" s="90">
        <v>5105957112</v>
      </c>
      <c r="AE548" s="1" t="str">
        <f>IF(Tabela1[[#This Row],[Status Result1]]="Aguardando autorização pgto", "sim","")</f>
        <v/>
      </c>
      <c r="AF5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5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548" s="12"/>
      <c r="AJ548" s="53" t="s">
        <v>4482</v>
      </c>
      <c r="AK548" s="12" t="str">
        <f>IF(Tabela1[[#This Row],[procx ticket]]="",Tabela1[[#This Row],[Data criação ticket]],Tabela1[[#This Row],[procx ticket]])</f>
        <v>2025-06-20</v>
      </c>
      <c r="AM5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8" s="62"/>
      <c r="AP548" s="62"/>
      <c r="AQ5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NOVASConstrutoraCRIHAR</v>
      </c>
      <c r="AR548" s="62" t="e">
        <v>#N/A</v>
      </c>
    </row>
    <row r="549" spans="1:44" ht="14.5" hidden="1">
      <c r="A549" s="1">
        <f t="shared" si="30"/>
        <v>1000</v>
      </c>
      <c r="B549" s="1">
        <v>1487</v>
      </c>
      <c r="C549" s="1" t="s">
        <v>278</v>
      </c>
      <c r="D549" s="1" t="s">
        <v>992</v>
      </c>
      <c r="E549" s="1" t="s">
        <v>76</v>
      </c>
      <c r="F549" s="1" t="s">
        <v>23</v>
      </c>
      <c r="G549" s="1" t="s">
        <v>4410</v>
      </c>
      <c r="H549" s="1">
        <v>353</v>
      </c>
      <c r="I549" s="1" t="s">
        <v>4409</v>
      </c>
      <c r="M549" s="1">
        <v>604304</v>
      </c>
      <c r="Q549" s="47">
        <v>270000</v>
      </c>
      <c r="R549" s="47">
        <f>IF(Tabela1[[#This Row],[VALOR A PAGAR]]&gt;1,Tabela1[[#This Row],[VALOR A PAGAR]],Tabela1[[#This Row],[VALOR RC]])</f>
        <v>270000</v>
      </c>
      <c r="S5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49" s="1">
        <v>4500939647</v>
      </c>
      <c r="U549" s="54" t="str">
        <f>F549 &amp; " " &amp; " " &amp; B549 &amp; " - " &amp; I549 &amp; " - " &amp; "N°" &amp; H549 &amp; " - " &amp; Tabela1[[#This Row],[Coluna1]]</f>
        <v xml:space="preserve">LOJAS NOVAS  1487 - CARMELI - N°353 - </v>
      </c>
      <c r="V549" s="85">
        <v>2425553</v>
      </c>
      <c r="W549" s="64" t="s">
        <v>4428</v>
      </c>
      <c r="X549" s="1" t="str">
        <f t="shared" si="28"/>
        <v>ABERTO</v>
      </c>
      <c r="Y549" s="48"/>
      <c r="Z549" s="51"/>
      <c r="AA549" s="1">
        <f>IF(Tabela1[[#This Row],[CHAMADO]]="ABERTO",Tabela1[[#This Row],[procx status]],"")</f>
        <v>0</v>
      </c>
      <c r="AC549" s="49">
        <v>45901</v>
      </c>
      <c r="AE549" s="1" t="str">
        <f>IF(Tabela1[[#This Row],[Status Result1]]="Aguardando autorização pgto", "sim","")</f>
        <v/>
      </c>
      <c r="AF5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5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549" s="116"/>
      <c r="AJ549" s="117"/>
      <c r="AK549" s="116">
        <f>IF(Tabela1[[#This Row],[procx ticket]]="",Tabela1[[#This Row],[Data criação ticket]],Tabela1[[#This Row],[procx ticket]])</f>
        <v>0</v>
      </c>
      <c r="AL549" s="116"/>
      <c r="AM5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49" s="62"/>
      <c r="AP549" s="62"/>
      <c r="AQ5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NOVASConstrutoraCARMELI</v>
      </c>
      <c r="AR549" s="62" t="e">
        <v>#N/A</v>
      </c>
    </row>
    <row r="550" spans="1:44" ht="14.5" hidden="1">
      <c r="A550" s="1">
        <f t="shared" si="30"/>
        <v>1000</v>
      </c>
      <c r="B550" s="1">
        <v>1494</v>
      </c>
      <c r="C550" s="1" t="s">
        <v>4059</v>
      </c>
      <c r="D550" s="1" t="s">
        <v>185</v>
      </c>
      <c r="E550" s="1" t="s">
        <v>55</v>
      </c>
      <c r="F550" s="1" t="s">
        <v>23</v>
      </c>
      <c r="G550" s="1" t="s">
        <v>4410</v>
      </c>
      <c r="H550" s="1">
        <v>998</v>
      </c>
      <c r="I550" s="1" t="s">
        <v>57</v>
      </c>
      <c r="M550" s="1">
        <v>605741</v>
      </c>
      <c r="Q550" s="47">
        <v>118000</v>
      </c>
      <c r="R550" s="47">
        <f>IF(Tabela1[[#This Row],[VALOR A PAGAR]]&gt;1,Tabela1[[#This Row],[VALOR A PAGAR]],Tabela1[[#This Row],[VALOR RC]])</f>
        <v>118000</v>
      </c>
      <c r="S5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0" s="1">
        <v>4500911936</v>
      </c>
      <c r="U550" s="54" t="str">
        <f>F550 &amp; " " &amp; " " &amp; B550 &amp; " - " &amp; I550 &amp; " - " &amp; "N°" &amp; H550 &amp; " - " &amp; Tabela1[[#This Row],[Coluna1]]</f>
        <v xml:space="preserve">LOJAS NOVAS  1494 - CHIANCA - N°998 - </v>
      </c>
      <c r="V550" s="85">
        <v>2359717</v>
      </c>
      <c r="W550" s="64" t="s">
        <v>4614</v>
      </c>
      <c r="X550" s="1" t="str">
        <f t="shared" si="28"/>
        <v>ABERTO</v>
      </c>
      <c r="Y550" s="48"/>
      <c r="Z550" s="51"/>
      <c r="AA550" s="1">
        <f>IF(Tabela1[[#This Row],[CHAMADO]]="ABERTO",Tabela1[[#This Row],[procx status]],"")</f>
        <v>0</v>
      </c>
      <c r="AC550" s="49">
        <v>45901</v>
      </c>
      <c r="AD550" s="109">
        <v>5105999777</v>
      </c>
      <c r="AE550" s="1" t="str">
        <f>IF(Tabela1[[#This Row],[Status Result1]]="Aguardando autorização pgto", "sim","")</f>
        <v/>
      </c>
      <c r="AF5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5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550" s="12"/>
      <c r="AJ550" s="53"/>
      <c r="AK550" s="12">
        <f>IF(Tabela1[[#This Row],[procx ticket]]="",Tabela1[[#This Row],[Data criação ticket]],Tabela1[[#This Row],[procx ticket]])</f>
        <v>0</v>
      </c>
      <c r="AM5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0" s="62"/>
      <c r="AP550" s="62"/>
      <c r="AQ5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NOVASConstrutoraCHIANCA</v>
      </c>
      <c r="AR550" s="62" t="e">
        <v>#N/A</v>
      </c>
    </row>
    <row r="551" spans="1:44" ht="14.5" hidden="1">
      <c r="A551" s="1">
        <f t="shared" si="30"/>
        <v>1000</v>
      </c>
      <c r="B551" s="1">
        <v>1498</v>
      </c>
      <c r="C551" s="1" t="s">
        <v>226</v>
      </c>
      <c r="D551" s="1" t="s">
        <v>227</v>
      </c>
      <c r="E551" s="1" t="s">
        <v>76</v>
      </c>
      <c r="F551" s="1" t="s">
        <v>23</v>
      </c>
      <c r="G551" s="1" t="s">
        <v>4410</v>
      </c>
      <c r="H551" s="1">
        <v>156</v>
      </c>
      <c r="I551" s="1" t="s">
        <v>4713</v>
      </c>
      <c r="M551" s="54">
        <v>603464</v>
      </c>
      <c r="N551" s="1">
        <v>10022962</v>
      </c>
      <c r="P551" s="47">
        <v>15000</v>
      </c>
      <c r="Q551" s="47">
        <v>15000</v>
      </c>
      <c r="R551" s="47">
        <f>IF(Tabela1[[#This Row],[VALOR A PAGAR]]&gt;1,Tabela1[[#This Row],[VALOR A PAGAR]],Tabela1[[#This Row],[VALOR RC]])</f>
        <v>15000</v>
      </c>
      <c r="S5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1" s="1">
        <v>4500933780</v>
      </c>
      <c r="U551" s="54" t="str">
        <f>F551 &amp; " " &amp; " " &amp; B551 &amp; " - " &amp; I551 &amp; " - " &amp; "N°" &amp; H551 &amp; " - " &amp; Tabela1[[#This Row],[Coluna1]]</f>
        <v xml:space="preserve">LOJAS NOVAS  1498 - CRIHAR - N°156 - </v>
      </c>
      <c r="V551" s="85">
        <v>2350678</v>
      </c>
      <c r="W551" s="64" t="s">
        <v>4726</v>
      </c>
      <c r="X551" s="1" t="str">
        <f t="shared" si="28"/>
        <v>ABERTO</v>
      </c>
      <c r="Y551" s="48"/>
      <c r="Z551" s="51"/>
      <c r="AA551" s="1">
        <f>IF(Tabela1[[#This Row],[CHAMADO]]="ABERTO",Tabela1[[#This Row],[procx status]],"")</f>
        <v>0</v>
      </c>
      <c r="AC551" s="49">
        <v>45901</v>
      </c>
      <c r="AD551" s="109">
        <v>5105999573</v>
      </c>
      <c r="AE551" s="1" t="str">
        <f>IF(Tabela1[[#This Row],[Status Result1]]="Aguardando autorização pgto", "sim","")</f>
        <v/>
      </c>
      <c r="AF5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5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551" s="12"/>
      <c r="AI551" s="1" t="s">
        <v>4558</v>
      </c>
      <c r="AJ551" s="53"/>
      <c r="AK551" s="12" t="str">
        <f>IF(Tabela1[[#This Row],[procx ticket]]="",Tabela1[[#This Row],[Data criação ticket]],Tabela1[[#This Row],[procx ticket]])</f>
        <v>2025-08-13</v>
      </c>
      <c r="AM5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5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1" s="62"/>
      <c r="AP551" s="62"/>
      <c r="AQ5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149860346415000HENRIQUELOJAS NOVASConstrutoraCRIHAR</v>
      </c>
      <c r="AR551" s="62" t="e">
        <v>#N/A</v>
      </c>
    </row>
    <row r="552" spans="1:44" ht="14.5" hidden="1">
      <c r="A552" s="1">
        <f t="shared" si="30"/>
        <v>1000</v>
      </c>
      <c r="B552" s="1">
        <v>1512</v>
      </c>
      <c r="C552" s="1" t="s">
        <v>4078</v>
      </c>
      <c r="D552" s="1" t="s">
        <v>2935</v>
      </c>
      <c r="E552" s="1" t="s">
        <v>30</v>
      </c>
      <c r="F552" s="1" t="s">
        <v>23</v>
      </c>
      <c r="G552" s="1" t="s">
        <v>4410</v>
      </c>
      <c r="H552" s="1">
        <v>186</v>
      </c>
      <c r="I552" s="1" t="s">
        <v>4713</v>
      </c>
      <c r="M552" s="1">
        <v>605746</v>
      </c>
      <c r="N552" s="1">
        <v>10023003</v>
      </c>
      <c r="O552" s="1" t="s">
        <v>4163</v>
      </c>
      <c r="P552" s="47">
        <v>1080348.977714004</v>
      </c>
      <c r="Q552" s="47">
        <v>216069.8</v>
      </c>
      <c r="R552" s="47">
        <f>IF(Tabela1[[#This Row],[VALOR A PAGAR]]&gt;1,Tabela1[[#This Row],[VALOR A PAGAR]],Tabela1[[#This Row],[VALOR RC]])</f>
        <v>216069.8</v>
      </c>
      <c r="S5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2" s="1">
        <v>4500937564</v>
      </c>
      <c r="U552" s="54" t="str">
        <f>F552 &amp; " " &amp; " " &amp; B552 &amp; " - " &amp; I552 &amp; " - " &amp; "N°" &amp; H552 &amp; " - " &amp; Tabela1[[#This Row],[Coluna1]]</f>
        <v xml:space="preserve">LOJAS NOVAS  1512 - CRIHAR - N°186 - </v>
      </c>
      <c r="V552" s="85">
        <v>2394395</v>
      </c>
      <c r="W552" s="64" t="s">
        <v>4733</v>
      </c>
      <c r="X552" s="1" t="str">
        <f t="shared" si="28"/>
        <v>ABERTO</v>
      </c>
      <c r="Y552" s="48"/>
      <c r="Z552" s="51"/>
      <c r="AA552" s="1">
        <f>IF(Tabela1[[#This Row],[CHAMADO]]="ABERTO",Tabela1[[#This Row],[procx status]],"")</f>
        <v>0</v>
      </c>
      <c r="AC552" s="49">
        <v>45901</v>
      </c>
      <c r="AD552" s="109">
        <v>5105999702</v>
      </c>
      <c r="AE552" s="1" t="str">
        <f>IF(Tabela1[[#This Row],[Status Result1]]="Aguardando autorização pgto", "sim","")</f>
        <v/>
      </c>
      <c r="AF5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5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552" s="12"/>
      <c r="AJ552" s="53"/>
      <c r="AK552" s="12">
        <f>IF(Tabela1[[#This Row],[procx ticket]]="",Tabela1[[#This Row],[Data criação ticket]],Tabela1[[#This Row],[procx ticket]])</f>
        <v>0</v>
      </c>
      <c r="AM5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2" s="62"/>
      <c r="AP552" s="62"/>
      <c r="AQ5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15126057461080348,977714ANDRELOJAS NOVASConstrutoraCRIHAR</v>
      </c>
      <c r="AR552" s="62" t="e">
        <v>#N/A</v>
      </c>
    </row>
    <row r="553" spans="1:44" ht="14.5" hidden="1">
      <c r="A553" s="1">
        <f t="shared" si="30"/>
        <v>1000</v>
      </c>
      <c r="B553" s="1">
        <v>1476</v>
      </c>
      <c r="C553" s="1" t="s">
        <v>243</v>
      </c>
      <c r="D553" s="1" t="s">
        <v>244</v>
      </c>
      <c r="E553" s="1" t="s">
        <v>76</v>
      </c>
      <c r="F553" s="1" t="s">
        <v>23</v>
      </c>
      <c r="G553" s="1" t="s">
        <v>4410</v>
      </c>
      <c r="H553" s="1">
        <v>1512</v>
      </c>
      <c r="I553" s="1" t="s">
        <v>66</v>
      </c>
      <c r="M553" s="1">
        <v>603852</v>
      </c>
      <c r="N553" s="1">
        <v>10022981</v>
      </c>
      <c r="O553" s="1" t="s">
        <v>4163</v>
      </c>
      <c r="P553" s="47">
        <v>1030000</v>
      </c>
      <c r="Q553" s="47">
        <v>206000</v>
      </c>
      <c r="R553" s="47">
        <f>IF(Tabela1[[#This Row],[VALOR A PAGAR]]&gt;1,Tabela1[[#This Row],[VALOR A PAGAR]],Tabela1[[#This Row],[VALOR RC]])</f>
        <v>206000</v>
      </c>
      <c r="S5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3" s="1">
        <v>4500939672</v>
      </c>
      <c r="U553" s="54" t="str">
        <f>F553 &amp; " " &amp; " " &amp; B553 &amp; " - " &amp; I553 &amp; " - " &amp; "N°" &amp; H553 &amp; " - " &amp; Tabela1[[#This Row],[Coluna1]]</f>
        <v xml:space="preserve">LOJAS NOVAS  1476 - DWA - N°1512 - </v>
      </c>
      <c r="V553" s="85">
        <v>2394288</v>
      </c>
      <c r="W553" s="64" t="s">
        <v>4888</v>
      </c>
      <c r="X553" s="1" t="str">
        <f t="shared" si="28"/>
        <v>ABERTO</v>
      </c>
      <c r="Y553" s="48"/>
      <c r="Z553" s="51"/>
      <c r="AA553" s="1">
        <f>IF(Tabela1[[#This Row],[CHAMADO]]="ABERTO",Tabela1[[#This Row],[procx status]],"")</f>
        <v>0</v>
      </c>
      <c r="AC553" s="49">
        <v>45901</v>
      </c>
      <c r="AD553" s="109">
        <v>5105999033</v>
      </c>
      <c r="AE553" s="1" t="str">
        <f>IF(Tabela1[[#This Row],[Status Result1]]="Aguardando autorização pgto", "sim","")</f>
        <v/>
      </c>
      <c r="AF5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5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553" s="12"/>
      <c r="AJ553" s="53"/>
      <c r="AK553" s="12">
        <f>IF(Tabela1[[#This Row],[procx ticket]]="",Tabela1[[#This Row],[Data criação ticket]],Tabela1[[#This Row],[procx ticket]])</f>
        <v>0</v>
      </c>
      <c r="AM5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3" s="62"/>
      <c r="AP553" s="62"/>
      <c r="AQ5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14766038521030000HENRIQUELOJAS NOVASConstrutoraDWA</v>
      </c>
      <c r="AR553" s="62" t="e">
        <v>#N/A</v>
      </c>
    </row>
    <row r="554" spans="1:44" ht="14.5" hidden="1">
      <c r="A554" s="1">
        <f t="shared" si="30"/>
        <v>1000</v>
      </c>
      <c r="B554" s="51">
        <v>1484</v>
      </c>
      <c r="C554" s="1" t="s">
        <v>20</v>
      </c>
      <c r="D554" s="51" t="s">
        <v>21</v>
      </c>
      <c r="E554" s="51" t="s">
        <v>55</v>
      </c>
      <c r="F554" s="51" t="s">
        <v>23</v>
      </c>
      <c r="G554" s="1" t="s">
        <v>4410</v>
      </c>
      <c r="H554" s="51">
        <v>924</v>
      </c>
      <c r="I554" s="51" t="s">
        <v>57</v>
      </c>
      <c r="J554" s="51"/>
      <c r="K554" s="51"/>
      <c r="L554" s="51">
        <v>36123</v>
      </c>
      <c r="M554" s="51">
        <v>603700</v>
      </c>
      <c r="N554" s="51">
        <v>10019648</v>
      </c>
      <c r="O554" s="51"/>
      <c r="Q554" s="46">
        <v>120479.32</v>
      </c>
      <c r="R554" s="46">
        <f>IF(Tabela1[[#This Row],[VALOR A PAGAR]]&gt;1,Tabela1[[#This Row],[VALOR A PAGAR]],Tabela1[[#This Row],[VALOR RC]])</f>
        <v>120479.32</v>
      </c>
      <c r="S5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4" s="51">
        <v>4500755349</v>
      </c>
      <c r="U554" s="54" t="str">
        <f>F554 &amp; " " &amp; " " &amp; B554 &amp; " - " &amp; I554 &amp; " - " &amp; "N°" &amp; H554 &amp; " - " &amp; Tabela1[[#This Row],[Coluna1]]</f>
        <v xml:space="preserve">LOJAS NOVAS  1484 - CHIANCA - N°924 - </v>
      </c>
      <c r="V554" s="85">
        <v>862396</v>
      </c>
      <c r="W554" s="51"/>
      <c r="X554" s="1" t="str">
        <f t="shared" si="28"/>
        <v>ABERTO</v>
      </c>
      <c r="Y554" s="51" t="s">
        <v>4159</v>
      </c>
      <c r="Z554" s="51" t="s">
        <v>4159</v>
      </c>
      <c r="AA554" s="51" t="str">
        <f>IF(Tabela1[[#This Row],[CHAMADO]]="ABERTO",Tabela1[[#This Row],[procx status]],"")</f>
        <v>Closed</v>
      </c>
      <c r="AB554" s="51" t="str">
        <f>IFERROR(IF(OR(Y554="Solved",Y554="Closed"),"OK","OUTRO"),"")</f>
        <v>OK</v>
      </c>
      <c r="AC554" s="52">
        <f>Tabela1[[#This Row],[Data criação ticket br]]+15</f>
        <v>45659</v>
      </c>
      <c r="AD554" s="55">
        <v>5105807867</v>
      </c>
      <c r="AE554" s="51" t="str">
        <f>IF(Tabela1[[#This Row],[Status Result1]]="Aguardando autorização pgto", "sim","")</f>
        <v/>
      </c>
      <c r="AF55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5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554" s="53">
        <v>45644</v>
      </c>
      <c r="AI554" s="53" t="s">
        <v>4583</v>
      </c>
      <c r="AJ554" s="53" t="s">
        <v>4583</v>
      </c>
      <c r="AK554" s="53" t="str">
        <f>IF(Tabela1[[#This Row],[procx ticket]]="",Tabela1[[#This Row],[Data criação ticket]],Tabela1[[#This Row],[procx ticket]])</f>
        <v>2024-12-18</v>
      </c>
      <c r="AL554" s="53">
        <v>45596</v>
      </c>
      <c r="AM5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55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4" s="62"/>
      <c r="AP554" s="62"/>
      <c r="AQ5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1484603700JORDANALOJAS NOVASConstrutoraCHIANCA</v>
      </c>
      <c r="AR554" s="62" t="e">
        <v>#N/A</v>
      </c>
    </row>
    <row r="555" spans="1:44" ht="17.149999999999999" hidden="1" customHeight="1">
      <c r="A555" s="1">
        <f t="shared" si="30"/>
        <v>1000</v>
      </c>
      <c r="B555" s="51">
        <v>616</v>
      </c>
      <c r="C555" s="51" t="s">
        <v>41</v>
      </c>
      <c r="D555" s="51" t="s">
        <v>183</v>
      </c>
      <c r="E555" s="51" t="s">
        <v>55</v>
      </c>
      <c r="F555" s="51" t="s">
        <v>23</v>
      </c>
      <c r="G555" s="1" t="s">
        <v>4410</v>
      </c>
      <c r="H555" s="51">
        <v>925</v>
      </c>
      <c r="I555" s="51" t="s">
        <v>57</v>
      </c>
      <c r="J555" s="51"/>
      <c r="K555" s="51"/>
      <c r="L555" s="51">
        <v>36123</v>
      </c>
      <c r="M555" s="51">
        <v>603708</v>
      </c>
      <c r="N555" s="51">
        <v>10019649</v>
      </c>
      <c r="O555" s="51"/>
      <c r="Q555" s="46">
        <v>119321.64</v>
      </c>
      <c r="R555" s="46">
        <f>IF(Tabela1[[#This Row],[VALOR A PAGAR]]&gt;1,Tabela1[[#This Row],[VALOR A PAGAR]],Tabela1[[#This Row],[VALOR RC]])</f>
        <v>119321.64</v>
      </c>
      <c r="S5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5" s="51">
        <v>4500755352</v>
      </c>
      <c r="U555" s="54" t="str">
        <f>F555 &amp; " " &amp; " " &amp; B555 &amp; " - " &amp; I555 &amp; " - " &amp; "N°" &amp; H555 &amp; " - " &amp; Tabela1[[#This Row],[Coluna1]]</f>
        <v xml:space="preserve">LOJAS NOVAS  616 - CHIANCA - N°925 - </v>
      </c>
      <c r="V555" s="85">
        <v>863372</v>
      </c>
      <c r="W555" s="51"/>
      <c r="X555" s="1" t="str">
        <f t="shared" si="28"/>
        <v>ABERTO</v>
      </c>
      <c r="Y555" s="51" t="s">
        <v>4159</v>
      </c>
      <c r="Z555" s="51" t="s">
        <v>4159</v>
      </c>
      <c r="AA555" s="51" t="str">
        <f>IF(Tabela1[[#This Row],[CHAMADO]]="ABERTO",Tabela1[[#This Row],[procx status]],"")</f>
        <v>Closed</v>
      </c>
      <c r="AB555" s="51" t="str">
        <f>IFERROR(IF(OR(Y555="Solved",Y555="Closed"),"OK","OUTRO"),"")</f>
        <v>OK</v>
      </c>
      <c r="AC555" s="52">
        <f>Tabela1[[#This Row],[Data criação ticket br]]+15</f>
        <v>45659</v>
      </c>
      <c r="AD555" s="55">
        <v>5105808223</v>
      </c>
      <c r="AE555" s="51" t="str">
        <f>IF(Tabela1[[#This Row],[Status Result1]]="Aguardando autorização pgto", "sim","")</f>
        <v/>
      </c>
      <c r="AF55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5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555" s="53">
        <v>45644</v>
      </c>
      <c r="AI555" s="53" t="s">
        <v>4583</v>
      </c>
      <c r="AJ555" s="53" t="s">
        <v>4583</v>
      </c>
      <c r="AK555" s="53" t="str">
        <f>IF(Tabela1[[#This Row],[procx ticket]]="",Tabela1[[#This Row],[Data criação ticket]],Tabela1[[#This Row],[procx ticket]])</f>
        <v>2024-12-18</v>
      </c>
      <c r="AL555" s="53">
        <v>45596</v>
      </c>
      <c r="AM5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5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5" s="62"/>
      <c r="AP555" s="62"/>
      <c r="AQ5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616603708JORDANALOJAS NOVASConstrutoraCHIANCA</v>
      </c>
      <c r="AR555" s="62" t="e">
        <v>#N/A</v>
      </c>
    </row>
    <row r="556" spans="1:44" ht="14.5" hidden="1">
      <c r="A556" s="1">
        <f t="shared" si="30"/>
        <v>1000</v>
      </c>
      <c r="B556" s="51">
        <v>1440</v>
      </c>
      <c r="C556" s="1" t="s">
        <v>35</v>
      </c>
      <c r="D556" s="51" t="s">
        <v>187</v>
      </c>
      <c r="E556" s="51" t="s">
        <v>30</v>
      </c>
      <c r="F556" s="51" t="s">
        <v>23</v>
      </c>
      <c r="G556" s="51" t="s">
        <v>4410</v>
      </c>
      <c r="H556" s="51">
        <v>1431</v>
      </c>
      <c r="I556" s="51" t="s">
        <v>66</v>
      </c>
      <c r="J556" s="51"/>
      <c r="K556" s="51"/>
      <c r="L556" s="51">
        <v>88448</v>
      </c>
      <c r="M556" s="51">
        <v>602883</v>
      </c>
      <c r="N556" s="51">
        <v>10019621</v>
      </c>
      <c r="O556" s="51"/>
      <c r="P556" s="46">
        <v>208000</v>
      </c>
      <c r="Q556" s="46"/>
      <c r="R556" s="46">
        <f>IF(Tabela1[[#This Row],[VALOR A PAGAR]]&gt;1,Tabela1[[#This Row],[VALOR A PAGAR]],Tabela1[[#This Row],[VALOR RC]])</f>
        <v>208000</v>
      </c>
      <c r="S5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6" s="51">
        <v>4500745508</v>
      </c>
      <c r="U556" s="54" t="str">
        <f>F556 &amp; " " &amp; " " &amp; B556 &amp; " - " &amp; I556 &amp; " - " &amp; "N°" &amp; H556 &amp; " - " &amp; Tabela1[[#This Row],[Coluna1]]</f>
        <v xml:space="preserve">LOJAS NOVAS  1440 - DWA - N°1431 - </v>
      </c>
      <c r="V556" s="85">
        <v>894697</v>
      </c>
      <c r="W556" s="51"/>
      <c r="X556" s="1" t="str">
        <f t="shared" si="28"/>
        <v>ABERTO</v>
      </c>
      <c r="Y556" s="51" t="s">
        <v>4159</v>
      </c>
      <c r="Z556" s="51" t="s">
        <v>4159</v>
      </c>
      <c r="AA556" s="51" t="str">
        <f>IF(Tabela1[[#This Row],[CHAMADO]]="ABERTO",Tabela1[[#This Row],[procx status]],"")</f>
        <v>Closed</v>
      </c>
      <c r="AB556" s="51" t="str">
        <f>IFERROR(IF(OR(Y556="Solved",Y556="Closed"),"OK","OUTRO"),"")</f>
        <v>OK</v>
      </c>
      <c r="AC556" s="52">
        <v>45659</v>
      </c>
      <c r="AD556" s="55" t="s">
        <v>4887</v>
      </c>
      <c r="AE556" s="51" t="str">
        <f>IF(Tabela1[[#This Row],[Status Result1]]="Aguardando autorização pgto", "sim","")</f>
        <v/>
      </c>
      <c r="AF55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5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556" s="53">
        <v>45649</v>
      </c>
      <c r="AI556" s="53" t="s">
        <v>4692</v>
      </c>
      <c r="AJ556" s="53" t="s">
        <v>4692</v>
      </c>
      <c r="AK556" s="53" t="str">
        <f>IF(Tabela1[[#This Row],[procx ticket]]="",Tabela1[[#This Row],[Data criação ticket]],Tabela1[[#This Row],[procx ticket]])</f>
        <v>2024-12-26</v>
      </c>
      <c r="AL556" s="53">
        <v>45594</v>
      </c>
      <c r="AM5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5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6" s="62"/>
      <c r="AP556" s="62"/>
      <c r="AQ5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1440602883208000ANDRELOJAS NOVASConstrutoraDWA</v>
      </c>
      <c r="AR556" s="62" t="e">
        <v>#N/A</v>
      </c>
    </row>
    <row r="557" spans="1:44" ht="17.149999999999999" hidden="1" customHeight="1">
      <c r="A557" s="1">
        <f t="shared" si="30"/>
        <v>1000</v>
      </c>
      <c r="B557" s="1">
        <v>1473</v>
      </c>
      <c r="C557" s="1" t="s">
        <v>214</v>
      </c>
      <c r="D557" s="1" t="s">
        <v>215</v>
      </c>
      <c r="E557" s="1" t="s">
        <v>76</v>
      </c>
      <c r="F557" s="1" t="s">
        <v>23</v>
      </c>
      <c r="G557" s="1" t="s">
        <v>4410</v>
      </c>
      <c r="H557" s="1">
        <v>10</v>
      </c>
      <c r="I557" s="1" t="s">
        <v>5491</v>
      </c>
      <c r="M557" s="1">
        <v>603846</v>
      </c>
      <c r="P557" s="57">
        <v>1016416.7</v>
      </c>
      <c r="Q557" s="47">
        <v>203283.34</v>
      </c>
      <c r="R557" s="47">
        <f>IF(Tabela1[[#This Row],[VALOR A PAGAR]]&gt;1,Tabela1[[#This Row],[VALOR A PAGAR]],Tabela1[[#This Row],[VALOR RC]])</f>
        <v>203283.34</v>
      </c>
      <c r="S5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7" s="55">
        <v>4500809490</v>
      </c>
      <c r="U557" s="54" t="str">
        <f>F557 &amp; " " &amp; " " &amp; B557 &amp; " - " &amp; I557 &amp; " - " &amp; "N°" &amp; H557 &amp; " - " &amp; Tabela1[[#This Row],[Coluna1]]</f>
        <v xml:space="preserve">LOJAS NOVAS  1473 - OCM - N°10 - </v>
      </c>
      <c r="V557" s="85">
        <v>1629002</v>
      </c>
      <c r="W557" s="89" t="s">
        <v>5503</v>
      </c>
      <c r="X557" s="1" t="str">
        <f t="shared" si="28"/>
        <v>ABERTO</v>
      </c>
      <c r="Y557" s="48"/>
      <c r="Z557" s="51">
        <v>0</v>
      </c>
      <c r="AA557" s="1">
        <f>IF(Tabela1[[#This Row],[CHAMADO]]="ABERTO",Tabela1[[#This Row],[procx status]],"")</f>
        <v>0</v>
      </c>
      <c r="AC557" s="12">
        <v>45779</v>
      </c>
      <c r="AD557" s="55">
        <v>5105917372</v>
      </c>
      <c r="AE557" s="1" t="str">
        <f>IF(Tabela1[[#This Row],[Status Result1]]="Aguardando autorização pgto", "sim","")</f>
        <v/>
      </c>
      <c r="AF5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5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557" s="12">
        <v>45771</v>
      </c>
      <c r="AI557" s="1" t="s">
        <v>4455</v>
      </c>
      <c r="AJ557" s="53" t="s">
        <v>4455</v>
      </c>
      <c r="AK557" s="12" t="str">
        <f>IF(Tabela1[[#This Row],[procx ticket]]="",Tabela1[[#This Row],[Data criação ticket]],Tabela1[[#This Row],[procx ticket]])</f>
        <v>2025-04-24</v>
      </c>
      <c r="AM5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5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7" s="62"/>
      <c r="AP557" s="62"/>
      <c r="AQ5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14736038461016416,7HENRIQUELOJAS NOVASConstrutoraOCM</v>
      </c>
      <c r="AR557" s="62" t="e">
        <v>#N/A</v>
      </c>
    </row>
    <row r="558" spans="1:44" ht="14.5" hidden="1">
      <c r="A558" s="1">
        <f t="shared" si="30"/>
        <v>1000</v>
      </c>
      <c r="B558" s="1">
        <v>1475</v>
      </c>
      <c r="C558" s="1" t="s">
        <v>256</v>
      </c>
      <c r="D558" s="1" t="s">
        <v>257</v>
      </c>
      <c r="E558" s="1" t="s">
        <v>30</v>
      </c>
      <c r="F558" s="1" t="s">
        <v>23</v>
      </c>
      <c r="G558" s="1" t="s">
        <v>4410</v>
      </c>
      <c r="H558" s="1">
        <v>11</v>
      </c>
      <c r="I558" s="1" t="s">
        <v>5491</v>
      </c>
      <c r="M558" s="1">
        <v>604002</v>
      </c>
      <c r="P558" s="47">
        <v>980004.11</v>
      </c>
      <c r="Q558" s="47">
        <v>196000.82</v>
      </c>
      <c r="R558" s="47">
        <f>IF(Tabela1[[#This Row],[VALOR A PAGAR]]&gt;1,Tabela1[[#This Row],[VALOR A PAGAR]],Tabela1[[#This Row],[VALOR RC]])</f>
        <v>196000.82</v>
      </c>
      <c r="S5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8" s="1">
        <v>4500864902</v>
      </c>
      <c r="U558" s="54" t="str">
        <f>F558 &amp; " " &amp; " " &amp; B558 &amp; " - " &amp; I558 &amp; " - " &amp; "N°" &amp; H558 &amp; " - " &amp; Tabela1[[#This Row],[Coluna1]]</f>
        <v xml:space="preserve">LOJAS NOVAS  1475 - OCM - N°11 - </v>
      </c>
      <c r="V558" s="85">
        <v>1628989</v>
      </c>
      <c r="W558" s="89" t="s">
        <v>5498</v>
      </c>
      <c r="X558" s="1" t="str">
        <f t="shared" si="28"/>
        <v>ABERTO</v>
      </c>
      <c r="Y558" s="48"/>
      <c r="Z558" s="51">
        <v>0</v>
      </c>
      <c r="AA558" s="1">
        <f>IF(Tabela1[[#This Row],[CHAMADO]]="ABERTO",Tabela1[[#This Row],[procx status]],"")</f>
        <v>0</v>
      </c>
      <c r="AC558" s="12">
        <v>45779</v>
      </c>
      <c r="AD558" s="55">
        <v>5105917368</v>
      </c>
      <c r="AE558" s="1" t="str">
        <f>IF(Tabela1[[#This Row],[Status Result1]]="Aguardando autorização pgto", "sim","")</f>
        <v/>
      </c>
      <c r="AF5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5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558" s="12">
        <v>45775</v>
      </c>
      <c r="AI558" s="1" t="s">
        <v>4455</v>
      </c>
      <c r="AJ558" s="53" t="s">
        <v>4455</v>
      </c>
      <c r="AK558" s="12" t="str">
        <f>IF(Tabela1[[#This Row],[procx ticket]]="",Tabela1[[#This Row],[Data criação ticket]],Tabela1[[#This Row],[procx ticket]])</f>
        <v>2025-04-24</v>
      </c>
      <c r="AM5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5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8" s="62"/>
      <c r="AP558" s="62"/>
      <c r="AQ5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1475604002980004,11ANDRELOJAS NOVASConstrutoraOCM</v>
      </c>
      <c r="AR558" s="62" t="e">
        <v>#N/A</v>
      </c>
    </row>
    <row r="559" spans="1:44" ht="17.149999999999999" hidden="1" customHeight="1">
      <c r="A559" s="1">
        <f t="shared" si="30"/>
        <v>1000</v>
      </c>
      <c r="B559" s="1">
        <v>1492</v>
      </c>
      <c r="C559" s="1" t="s">
        <v>260</v>
      </c>
      <c r="D559" s="1" t="s">
        <v>1999</v>
      </c>
      <c r="E559" s="1" t="s">
        <v>76</v>
      </c>
      <c r="F559" s="1" t="s">
        <v>23</v>
      </c>
      <c r="G559" s="1" t="s">
        <v>4410</v>
      </c>
      <c r="H559" s="1">
        <v>307</v>
      </c>
      <c r="I559" s="1" t="s">
        <v>4409</v>
      </c>
      <c r="M559" s="1">
        <v>603167</v>
      </c>
      <c r="N559" s="1">
        <v>10021897</v>
      </c>
      <c r="O559" s="1" t="s">
        <v>4163</v>
      </c>
      <c r="P559" s="47">
        <v>1060158.05</v>
      </c>
      <c r="Q559" s="47">
        <v>212031.61</v>
      </c>
      <c r="R559" s="47">
        <f>IF(Tabela1[[#This Row],[VALOR A PAGAR]]&gt;1,Tabela1[[#This Row],[VALOR A PAGAR]],Tabela1[[#This Row],[VALOR RC]])</f>
        <v>212031.61</v>
      </c>
      <c r="S5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59" s="1">
        <v>4500882289</v>
      </c>
      <c r="U559" s="54" t="str">
        <f>F559 &amp; " " &amp; " " &amp; B559 &amp; " - " &amp; I559 &amp; " - " &amp; "N°" &amp; H559 &amp; " - " &amp; Tabela1[[#This Row],[Coluna1]]</f>
        <v xml:space="preserve">LOJAS NOVAS  1492 - CARMELI - N°307 - </v>
      </c>
      <c r="V559" s="85">
        <v>1827940</v>
      </c>
      <c r="W559" s="89" t="s">
        <v>4411</v>
      </c>
      <c r="X559" s="1" t="str">
        <f t="shared" si="28"/>
        <v>ABERTO</v>
      </c>
      <c r="Y559" s="48"/>
      <c r="Z559" s="51">
        <v>0</v>
      </c>
      <c r="AA559" s="1">
        <f>IF(Tabela1[[#This Row],[CHAMADO]]="ABERTO",Tabela1[[#This Row],[procx status]],"")</f>
        <v>0</v>
      </c>
      <c r="AC559" s="49">
        <v>45810</v>
      </c>
      <c r="AD559" s="90">
        <v>5105937401</v>
      </c>
      <c r="AE559" s="1" t="str">
        <f>IF(Tabela1[[#This Row],[Status Result1]]="Aguardando autorização pgto", "sim","")</f>
        <v/>
      </c>
      <c r="AF5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5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559" s="12">
        <v>45798</v>
      </c>
      <c r="AI559" s="1" t="s">
        <v>4311</v>
      </c>
      <c r="AJ559" s="53" t="s">
        <v>4311</v>
      </c>
      <c r="AK559" s="12" t="str">
        <f>IF(Tabela1[[#This Row],[procx ticket]]="",Tabela1[[#This Row],[Data criação ticket]],Tabela1[[#This Row],[procx ticket]])</f>
        <v>2025-05-23</v>
      </c>
      <c r="AM5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5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59" s="62"/>
      <c r="AP559" s="62"/>
      <c r="AQ5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14926031671060158,05HENRIQUELOJAS NOVASConstrutoraCARMELI</v>
      </c>
      <c r="AR559" s="62" t="e">
        <v>#N/A</v>
      </c>
    </row>
    <row r="560" spans="1:44" ht="17" hidden="1">
      <c r="A560" s="1">
        <f t="shared" si="30"/>
        <v>1000</v>
      </c>
      <c r="B560" s="1">
        <v>1369</v>
      </c>
      <c r="C560" s="1" t="s">
        <v>218</v>
      </c>
      <c r="D560" s="1" t="s">
        <v>219</v>
      </c>
      <c r="E560" s="1" t="s">
        <v>55</v>
      </c>
      <c r="F560" s="1" t="s">
        <v>23</v>
      </c>
      <c r="G560" s="1" t="s">
        <v>4410</v>
      </c>
      <c r="H560" s="1">
        <v>826</v>
      </c>
      <c r="I560" s="1" t="s">
        <v>4972</v>
      </c>
      <c r="M560" s="1">
        <v>603049</v>
      </c>
      <c r="N560" s="1">
        <v>10021555</v>
      </c>
      <c r="Q560" s="47">
        <v>255000</v>
      </c>
      <c r="R560" s="47">
        <f>IF(Tabela1[[#This Row],[VALOR A PAGAR]]&gt;1,Tabela1[[#This Row],[VALOR A PAGAR]],Tabela1[[#This Row],[VALOR RC]])</f>
        <v>255000</v>
      </c>
      <c r="S5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0" s="1">
        <v>4500865211</v>
      </c>
      <c r="U560" s="54" t="str">
        <f>F560 &amp; " " &amp; " " &amp; B560 &amp; " - " &amp; I560 &amp; " - " &amp; "N°" &amp; H560 &amp; " - " &amp; Tabela1[[#This Row],[Coluna1]]</f>
        <v>LOJAS NOVAS  1369 - GM ENGENHARIA - N°826 - fazer miro</v>
      </c>
      <c r="V560" s="85">
        <v>2005698</v>
      </c>
      <c r="W560" s="89" t="s">
        <v>4977</v>
      </c>
      <c r="X560" s="1" t="str">
        <f t="shared" si="28"/>
        <v>ABERTO</v>
      </c>
      <c r="Y560" s="48"/>
      <c r="Z560" s="51">
        <v>0</v>
      </c>
      <c r="AA560" s="1">
        <f>IF(Tabela1[[#This Row],[CHAMADO]]="ABERTO",Tabela1[[#This Row],[procx status]],"")</f>
        <v>0</v>
      </c>
      <c r="AC560" s="49">
        <v>45840</v>
      </c>
      <c r="AD560" s="90">
        <v>5105957929</v>
      </c>
      <c r="AE560" s="1" t="str">
        <f>IF(Tabela1[[#This Row],[Status Result1]]="Aguardando autorização pgto", "sim","")</f>
        <v/>
      </c>
      <c r="AF5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5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560" s="12"/>
      <c r="AI560" s="53" t="s">
        <v>4482</v>
      </c>
      <c r="AJ560" s="53" t="s">
        <v>4482</v>
      </c>
      <c r="AK560" s="12" t="str">
        <f>IF(Tabela1[[#This Row],[procx ticket]]="",Tabela1[[#This Row],[Data criação ticket]],Tabela1[[#This Row],[procx ticket]])</f>
        <v>2025-06-20</v>
      </c>
      <c r="AM5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5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0" s="62" t="s">
        <v>4404</v>
      </c>
      <c r="AP560" s="62" t="s">
        <v>4978</v>
      </c>
      <c r="AQ5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NOVASConstrutoraGM ENGENHARIA</v>
      </c>
      <c r="AR560" s="62" t="e">
        <v>#N/A</v>
      </c>
    </row>
    <row r="561" spans="1:44" ht="14.5" hidden="1">
      <c r="A561" s="1">
        <f t="shared" si="30"/>
        <v>1000</v>
      </c>
      <c r="B561" s="1">
        <v>1508</v>
      </c>
      <c r="C561" s="1" t="s">
        <v>4074</v>
      </c>
      <c r="D561" s="1" t="s">
        <v>4198</v>
      </c>
      <c r="E561" s="1" t="s">
        <v>76</v>
      </c>
      <c r="F561" s="1" t="s">
        <v>23</v>
      </c>
      <c r="G561" s="1" t="s">
        <v>4410</v>
      </c>
      <c r="H561" s="1">
        <v>374</v>
      </c>
      <c r="I561" s="1" t="s">
        <v>4409</v>
      </c>
      <c r="M561" s="1">
        <v>605664</v>
      </c>
      <c r="N561" s="1">
        <v>10023326</v>
      </c>
      <c r="P561" s="47">
        <v>1900000</v>
      </c>
      <c r="Q561" s="47">
        <v>218000</v>
      </c>
      <c r="R561" s="47">
        <f>IF(Tabela1[[#This Row],[VALOR A PAGAR]]&gt;1,Tabela1[[#This Row],[VALOR A PAGAR]],Tabela1[[#This Row],[VALOR RC]])</f>
        <v>218000</v>
      </c>
      <c r="S5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1" s="1">
        <v>4500964772</v>
      </c>
      <c r="U561" s="54" t="str">
        <f>F561 &amp; " " &amp; " " &amp; B561 &amp; " - " &amp; I561 &amp; " - " &amp; "N°" &amp; H561 &amp; " - " &amp; Tabela1[[#This Row],[Coluna1]]</f>
        <v xml:space="preserve">LOJAS NOVAS  1508 - CARMELI - N°374 - </v>
      </c>
      <c r="V561" s="85">
        <v>2646970</v>
      </c>
      <c r="W561" s="64" t="s">
        <v>4415</v>
      </c>
      <c r="X561" s="1" t="str">
        <f t="shared" si="28"/>
        <v>ABERTO</v>
      </c>
      <c r="Y561" s="48"/>
      <c r="Z561" s="51"/>
      <c r="AA561" s="1">
        <f>IF(Tabela1[[#This Row],[CHAMADO]]="ABERTO",Tabela1[[#This Row],[procx status]],"")</f>
        <v>0</v>
      </c>
      <c r="AC561" s="49">
        <v>45932</v>
      </c>
      <c r="AD561" s="107">
        <v>5106022762</v>
      </c>
      <c r="AE561" s="1" t="str">
        <f>IF(Tabela1[[#This Row],[Status Result1]]="Aguardando autorização pgto", "sim","")</f>
        <v/>
      </c>
      <c r="AF5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5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561" s="116"/>
      <c r="AJ561" s="117"/>
      <c r="AK561" s="116">
        <f>IF(Tabela1[[#This Row],[procx ticket]]="",Tabela1[[#This Row],[Data criação ticket]],Tabela1[[#This Row],[procx ticket]])</f>
        <v>0</v>
      </c>
      <c r="AL561" s="116"/>
      <c r="AM561" s="53" t="s">
        <v>4396</v>
      </c>
      <c r="AN5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1" s="62"/>
      <c r="AP561" s="62"/>
      <c r="AQ5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15086056641900000HENRIQUELOJAS NOVASConstrutoraCARMELI</v>
      </c>
      <c r="AR561" s="62" t="e">
        <v>#N/A</v>
      </c>
    </row>
    <row r="562" spans="1:44" ht="14.5" hidden="1">
      <c r="A562" s="1">
        <f t="shared" si="30"/>
        <v>1000</v>
      </c>
      <c r="B562" s="1">
        <v>1508</v>
      </c>
      <c r="C562" s="1" t="s">
        <v>4074</v>
      </c>
      <c r="D562" s="1" t="s">
        <v>4198</v>
      </c>
      <c r="E562" s="1" t="s">
        <v>76</v>
      </c>
      <c r="F562" s="1" t="s">
        <v>23</v>
      </c>
      <c r="G562" s="1" t="s">
        <v>4410</v>
      </c>
      <c r="H562" s="1">
        <v>375</v>
      </c>
      <c r="I562" s="1" t="s">
        <v>4409</v>
      </c>
      <c r="M562" s="1">
        <v>605664</v>
      </c>
      <c r="Q562" s="47">
        <v>272500</v>
      </c>
      <c r="R562" s="47">
        <f>IF(Tabela1[[#This Row],[VALOR A PAGAR]]&gt;1,Tabela1[[#This Row],[VALOR A PAGAR]],Tabela1[[#This Row],[VALOR RC]])</f>
        <v>272500</v>
      </c>
      <c r="S5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2" s="1">
        <v>4500964772</v>
      </c>
      <c r="U562" s="54" t="str">
        <f>F562 &amp; " " &amp; " " &amp; B562 &amp; " - " &amp; I562 &amp; " - " &amp; "N°" &amp; H562 &amp; " - " &amp; Tabela1[[#This Row],[Coluna1]]</f>
        <v xml:space="preserve">LOJAS NOVAS  1508 - CARMELI - N°375 - </v>
      </c>
      <c r="V562" s="85">
        <v>2646975</v>
      </c>
      <c r="W562" s="64" t="s">
        <v>4416</v>
      </c>
      <c r="X562" s="1" t="str">
        <f t="shared" si="28"/>
        <v>ABERTO</v>
      </c>
      <c r="Y562" s="48"/>
      <c r="Z562" s="51"/>
      <c r="AA562" s="1">
        <f>IF(Tabela1[[#This Row],[CHAMADO]]="ABERTO",Tabela1[[#This Row],[procx status]],"")</f>
        <v>0</v>
      </c>
      <c r="AC562" s="49">
        <v>45932</v>
      </c>
      <c r="AD562" s="107">
        <v>5106022765</v>
      </c>
      <c r="AE562" s="1" t="str">
        <f>IF(Tabela1[[#This Row],[Status Result1]]="Aguardando autorização pgto", "sim","")</f>
        <v/>
      </c>
      <c r="AF5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5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562" s="116"/>
      <c r="AJ562" s="117"/>
      <c r="AK562" s="116">
        <f>IF(Tabela1[[#This Row],[procx ticket]]="",Tabela1[[#This Row],[Data criação ticket]],Tabela1[[#This Row],[procx ticket]])</f>
        <v>0</v>
      </c>
      <c r="AL562" s="116"/>
      <c r="AM562" s="53" t="s">
        <v>4396</v>
      </c>
      <c r="AN5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2" s="62"/>
      <c r="AP562" s="62"/>
      <c r="AQ5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1508605664HENRIQUELOJAS NOVASConstrutoraCARMELI</v>
      </c>
      <c r="AR562" s="62" t="e">
        <v>#N/A</v>
      </c>
    </row>
    <row r="563" spans="1:44" ht="14.5" hidden="1">
      <c r="A563" s="1">
        <f t="shared" si="30"/>
        <v>1000</v>
      </c>
      <c r="B563" s="1">
        <v>1508</v>
      </c>
      <c r="C563" s="1" t="s">
        <v>4074</v>
      </c>
      <c r="D563" s="1" t="s">
        <v>4198</v>
      </c>
      <c r="E563" s="1" t="s">
        <v>76</v>
      </c>
      <c r="F563" s="1" t="s">
        <v>23</v>
      </c>
      <c r="G563" s="1" t="s">
        <v>4410</v>
      </c>
      <c r="H563" s="1">
        <v>376</v>
      </c>
      <c r="I563" s="1" t="s">
        <v>4409</v>
      </c>
      <c r="M563" s="1">
        <v>605664</v>
      </c>
      <c r="Q563" s="47">
        <v>272500</v>
      </c>
      <c r="R563" s="47">
        <f>IF(Tabela1[[#This Row],[VALOR A PAGAR]]&gt;1,Tabela1[[#This Row],[VALOR A PAGAR]],Tabela1[[#This Row],[VALOR RC]])</f>
        <v>272500</v>
      </c>
      <c r="S5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3" s="1">
        <v>4500964772</v>
      </c>
      <c r="U563" s="54" t="str">
        <f>F563 &amp; " " &amp; " " &amp; B563 &amp; " - " &amp; I563 &amp; " - " &amp; "N°" &amp; H563 &amp; " - " &amp; Tabela1[[#This Row],[Coluna1]]</f>
        <v xml:space="preserve">LOJAS NOVAS  1508 - CARMELI - N°376 - </v>
      </c>
      <c r="V563" s="85">
        <v>2646987</v>
      </c>
      <c r="W563" s="64" t="s">
        <v>4417</v>
      </c>
      <c r="X563" s="1" t="str">
        <f t="shared" si="28"/>
        <v>ABERTO</v>
      </c>
      <c r="Y563" s="48"/>
      <c r="Z563" s="51"/>
      <c r="AA563" s="1">
        <f>IF(Tabela1[[#This Row],[CHAMADO]]="ABERTO",Tabela1[[#This Row],[procx status]],"")</f>
        <v>0</v>
      </c>
      <c r="AC563" s="49">
        <v>45932</v>
      </c>
      <c r="AD563" s="107">
        <v>5106022769</v>
      </c>
      <c r="AE563" s="1" t="str">
        <f>IF(Tabela1[[#This Row],[Status Result1]]="Aguardando autorização pgto", "sim","")</f>
        <v/>
      </c>
      <c r="AF5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5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563" s="116"/>
      <c r="AJ563" s="117"/>
      <c r="AK563" s="116">
        <f>IF(Tabela1[[#This Row],[procx ticket]]="",Tabela1[[#This Row],[Data criação ticket]],Tabela1[[#This Row],[procx ticket]])</f>
        <v>0</v>
      </c>
      <c r="AL563" s="116"/>
      <c r="AM563" s="53" t="s">
        <v>4396</v>
      </c>
      <c r="AN5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3" s="62"/>
      <c r="AP563" s="62"/>
      <c r="AQ5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1508605664HENRIQUELOJAS NOVASConstrutoraCARMELI</v>
      </c>
      <c r="AR563" s="62" t="e">
        <v>#N/A</v>
      </c>
    </row>
    <row r="564" spans="1:44" ht="14.5" hidden="1">
      <c r="A564" s="1">
        <f t="shared" si="30"/>
        <v>1000</v>
      </c>
      <c r="B564" s="51">
        <v>1372</v>
      </c>
      <c r="C564" s="51" t="s">
        <v>31</v>
      </c>
      <c r="D564" s="1" t="s">
        <v>32</v>
      </c>
      <c r="E564" s="51" t="s">
        <v>55</v>
      </c>
      <c r="F564" s="51" t="s">
        <v>23</v>
      </c>
      <c r="G564" s="1" t="s">
        <v>4410</v>
      </c>
      <c r="H564" s="51">
        <v>788</v>
      </c>
      <c r="I564" s="51" t="s">
        <v>4972</v>
      </c>
      <c r="J564" s="51"/>
      <c r="K564" s="51"/>
      <c r="L564" s="51">
        <v>58131</v>
      </c>
      <c r="M564" s="51">
        <v>603125</v>
      </c>
      <c r="O564" s="51"/>
      <c r="P564" s="46">
        <v>253750</v>
      </c>
      <c r="Q564" s="46"/>
      <c r="R564" s="46">
        <f>IF(Tabela1[[#This Row],[VALOR A PAGAR]]&gt;1,Tabela1[[#This Row],[VALOR A PAGAR]],Tabela1[[#This Row],[VALOR RC]])</f>
        <v>253750</v>
      </c>
      <c r="S5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4" s="51">
        <v>4500755367</v>
      </c>
      <c r="U564" s="54" t="str">
        <f>F564 &amp; " " &amp; " " &amp; B564 &amp; " - " &amp; I564 &amp; " - " &amp; "N°" &amp; H564 &amp; " - " &amp; Tabela1[[#This Row],[Coluna1]]</f>
        <v xml:space="preserve">LOJAS NOVAS  1372 - GM ENGENHARIA - N°788 - </v>
      </c>
      <c r="V564" s="85">
        <v>864944</v>
      </c>
      <c r="W564" s="51"/>
      <c r="X564" s="1" t="str">
        <f t="shared" si="28"/>
        <v>ABERTO</v>
      </c>
      <c r="Y564" s="51" t="s">
        <v>4159</v>
      </c>
      <c r="Z564" s="51" t="s">
        <v>4159</v>
      </c>
      <c r="AA564" s="51" t="str">
        <f>IF(Tabela1[[#This Row],[CHAMADO]]="ABERTO",Tabela1[[#This Row],[procx status]],"")</f>
        <v>Closed</v>
      </c>
      <c r="AB564" s="51" t="str">
        <f>IFERROR(IF(OR(Y564="Solved",Y564="Closed"),"OK","OUTRO"),"")</f>
        <v>OK</v>
      </c>
      <c r="AC564" s="52">
        <f>Tabela1[[#This Row],[Data criação ticket br]]+15</f>
        <v>45660</v>
      </c>
      <c r="AD564" s="55">
        <v>5105829206</v>
      </c>
      <c r="AE564" s="51" t="str">
        <f>IF(Tabela1[[#This Row],[Status Result1]]="Aguardando autorização pgto", "sim","")</f>
        <v/>
      </c>
      <c r="AF56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5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564" s="53">
        <v>45644</v>
      </c>
      <c r="AI564" s="53" t="s">
        <v>4634</v>
      </c>
      <c r="AJ564" s="53" t="s">
        <v>4634</v>
      </c>
      <c r="AK564" s="53" t="str">
        <f>IF(Tabela1[[#This Row],[procx ticket]]="",Tabela1[[#This Row],[Data criação ticket]],Tabela1[[#This Row],[procx ticket]])</f>
        <v>2024-12-19</v>
      </c>
      <c r="AL564" s="53">
        <v>45596</v>
      </c>
      <c r="AM5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5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4" s="62"/>
      <c r="AP564" s="62"/>
      <c r="AQ5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1372603125253750JORDANALOJAS NOVASConstrutoraGM ENGENHARIA</v>
      </c>
      <c r="AR564" s="62" t="e">
        <v>#N/A</v>
      </c>
    </row>
    <row r="565" spans="1:44" ht="14.5" hidden="1">
      <c r="A565" s="1">
        <f t="shared" si="30"/>
        <v>1000</v>
      </c>
      <c r="B565" s="51">
        <v>1381</v>
      </c>
      <c r="C565" s="1" t="s">
        <v>169</v>
      </c>
      <c r="D565" s="1" t="s">
        <v>170</v>
      </c>
      <c r="E565" s="51" t="s">
        <v>30</v>
      </c>
      <c r="F565" s="51" t="s">
        <v>23</v>
      </c>
      <c r="G565" s="1" t="s">
        <v>4410</v>
      </c>
      <c r="H565" s="51">
        <v>31</v>
      </c>
      <c r="I565" s="51" t="s">
        <v>5491</v>
      </c>
      <c r="J565" s="51"/>
      <c r="K565" s="51"/>
      <c r="L565" s="51">
        <v>71089</v>
      </c>
      <c r="M565" s="51">
        <v>603265</v>
      </c>
      <c r="N565" s="51">
        <v>10020193</v>
      </c>
      <c r="O565" s="51"/>
      <c r="P565" s="46"/>
      <c r="Q565" s="46">
        <v>206000</v>
      </c>
      <c r="R565" s="46">
        <f>IF(Tabela1[[#This Row],[VALOR A PAGAR]]&gt;1,Tabela1[[#This Row],[VALOR A PAGAR]],Tabela1[[#This Row],[VALOR RC]])</f>
        <v>206000</v>
      </c>
      <c r="S5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5" s="51">
        <v>4500780228</v>
      </c>
      <c r="U565" s="54" t="str">
        <f>F565 &amp; " " &amp; " " &amp; B565 &amp; " - " &amp; I565 &amp; " - " &amp; "N°" &amp; H565 &amp; " - " &amp; Tabela1[[#This Row],[Coluna1]]</f>
        <v xml:space="preserve">LOJAS NOVAS  1381 - OCM - N°31 - </v>
      </c>
      <c r="V565" s="85">
        <v>894725</v>
      </c>
      <c r="W565" s="51"/>
      <c r="X565" s="1" t="str">
        <f t="shared" si="28"/>
        <v>ABERTO</v>
      </c>
      <c r="Y565" s="51" t="s">
        <v>4159</v>
      </c>
      <c r="Z565" s="51" t="s">
        <v>4159</v>
      </c>
      <c r="AA565" s="51" t="str">
        <f>IF(Tabela1[[#This Row],[CHAMADO]]="ABERTO",Tabela1[[#This Row],[procx status]],"")</f>
        <v>Closed</v>
      </c>
      <c r="AB565" s="51" t="str">
        <f>IFERROR(IF(OR(Y565="Solved",Y565="Closed"),"OK","OUTRO"),"")</f>
        <v>OK</v>
      </c>
      <c r="AC565" s="52">
        <v>45660</v>
      </c>
      <c r="AD565" s="55" t="s">
        <v>5493</v>
      </c>
      <c r="AE565" s="51" t="str">
        <f>IF(Tabela1[[#This Row],[Status Result1]]="Aguardando autorização pgto", "sim","")</f>
        <v/>
      </c>
      <c r="AF56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5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565" s="53">
        <v>45652</v>
      </c>
      <c r="AI565" s="53" t="s">
        <v>4692</v>
      </c>
      <c r="AJ565" s="53" t="s">
        <v>4692</v>
      </c>
      <c r="AK565" s="53" t="str">
        <f>IF(Tabela1[[#This Row],[procx ticket]]="",Tabela1[[#This Row],[Data criação ticket]],Tabela1[[#This Row],[procx ticket]])</f>
        <v>2024-12-26</v>
      </c>
      <c r="AL565" s="53">
        <v>45649</v>
      </c>
      <c r="AM5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56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5" s="62"/>
      <c r="AP565" s="62"/>
      <c r="AQ5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NOVASConstrutoraOCM</v>
      </c>
      <c r="AR565" s="62" t="e">
        <v>#N/A</v>
      </c>
    </row>
    <row r="566" spans="1:44" ht="14.5" hidden="1">
      <c r="A566" s="1">
        <v>1000</v>
      </c>
      <c r="B566" s="51">
        <v>1381</v>
      </c>
      <c r="C566" s="1" t="s">
        <v>169</v>
      </c>
      <c r="D566" s="1" t="s">
        <v>170</v>
      </c>
      <c r="E566" s="51" t="s">
        <v>30</v>
      </c>
      <c r="F566" s="51" t="s">
        <v>23</v>
      </c>
      <c r="G566" s="1" t="s">
        <v>4410</v>
      </c>
      <c r="H566" s="51">
        <v>2</v>
      </c>
      <c r="I566" s="51" t="s">
        <v>5491</v>
      </c>
      <c r="J566" s="51"/>
      <c r="K566" s="51"/>
      <c r="L566" s="1">
        <v>71089</v>
      </c>
      <c r="M566" s="51">
        <v>603265</v>
      </c>
      <c r="N566" s="51">
        <v>10020193</v>
      </c>
      <c r="O566" s="51"/>
      <c r="P566" s="46"/>
      <c r="Q566" s="46">
        <v>257500</v>
      </c>
      <c r="R566" s="46">
        <f>IF(Tabela1[[#This Row],[VALOR A PAGAR]]&gt;1,Tabela1[[#This Row],[VALOR A PAGAR]],Tabela1[[#This Row],[VALOR RC]])</f>
        <v>257500</v>
      </c>
      <c r="S5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6" s="51">
        <v>4500780228</v>
      </c>
      <c r="U566" s="54" t="str">
        <f>F566 &amp; " " &amp; " " &amp; B566 &amp; " - " &amp; I566 &amp; " - " &amp; "N°" &amp; H566 &amp; " - " &amp; Tabela1[[#This Row],[Coluna1]]</f>
        <v xml:space="preserve">LOJAS NOVAS  1381 - OCM - N°2 - </v>
      </c>
      <c r="V566" s="85">
        <v>1057493</v>
      </c>
      <c r="X566" s="1" t="str">
        <f t="shared" si="28"/>
        <v>ABERTO</v>
      </c>
      <c r="Y566" s="48" t="s">
        <v>4159</v>
      </c>
      <c r="Z566" s="51" t="s">
        <v>4159</v>
      </c>
      <c r="AA566" s="51" t="str">
        <f>IF(Tabela1[[#This Row],[CHAMADO]]="ABERTO",Tabela1[[#This Row],[procx status]],"")</f>
        <v>Closed</v>
      </c>
      <c r="AC566" s="49">
        <v>45691</v>
      </c>
      <c r="AD566" s="55">
        <v>5105856670</v>
      </c>
      <c r="AE566" s="1" t="str">
        <f>IF(Tabela1[[#This Row],[Status Result1]]="Aguardando autorização pgto", "sim","")</f>
        <v/>
      </c>
      <c r="AF5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03/02/2025</v>
      </c>
      <c r="AG5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03/02/2025</v>
      </c>
      <c r="AH566" s="12">
        <v>45681</v>
      </c>
      <c r="AI566" s="12" t="s">
        <v>5194</v>
      </c>
      <c r="AJ566" s="53" t="s">
        <v>5194</v>
      </c>
      <c r="AK566" s="12" t="str">
        <f>IF(Tabela1[[#This Row],[procx ticket]]="",Tabela1[[#This Row],[Data criação ticket]],Tabela1[[#This Row],[procx ticket]])</f>
        <v>2025-01-23</v>
      </c>
      <c r="AL566" s="53">
        <v>45649</v>
      </c>
      <c r="AM5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23/01/2025</v>
      </c>
      <c r="AN56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6" s="62"/>
      <c r="AP566" s="62"/>
      <c r="AQ5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NOVASConstrutoraOCM</v>
      </c>
      <c r="AR566" s="62" t="e">
        <v>#N/A</v>
      </c>
    </row>
    <row r="567" spans="1:44" ht="17.149999999999999" hidden="1" customHeight="1">
      <c r="A567" s="1">
        <f t="shared" ref="A567:A590" si="31">IF(B567&lt;7000,1000,2000)</f>
        <v>1000</v>
      </c>
      <c r="B567" s="1">
        <v>1486</v>
      </c>
      <c r="C567" s="1" t="s">
        <v>4211</v>
      </c>
      <c r="D567" s="1" t="s">
        <v>4212</v>
      </c>
      <c r="E567" s="1" t="s">
        <v>30</v>
      </c>
      <c r="F567" s="1" t="s">
        <v>23</v>
      </c>
      <c r="G567" s="1" t="s">
        <v>4410</v>
      </c>
      <c r="H567" s="1">
        <v>48</v>
      </c>
      <c r="I567" s="1" t="s">
        <v>4713</v>
      </c>
      <c r="L567" s="51">
        <v>69344</v>
      </c>
      <c r="M567" s="1">
        <v>604407</v>
      </c>
      <c r="Q567" s="47">
        <v>212000</v>
      </c>
      <c r="R567" s="47">
        <f>IF(Tabela1[[#This Row],[VALOR A PAGAR]]&gt;1,Tabela1[[#This Row],[VALOR A PAGAR]],Tabela1[[#This Row],[VALOR RC]])</f>
        <v>212000</v>
      </c>
      <c r="S5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7" s="1">
        <v>4500840536</v>
      </c>
      <c r="U567" s="54" t="str">
        <f>F567 &amp; " " &amp; " " &amp; B567 &amp; " - " &amp; I567 &amp; " - " &amp; "N°" &amp; H567 &amp; " - " &amp; Tabela1[[#This Row],[Coluna1]]</f>
        <v xml:space="preserve">LOJAS NOVAS  1486 - CRIHAR - N°48 - </v>
      </c>
      <c r="V567" s="85">
        <v>1852571</v>
      </c>
      <c r="W567" s="89" t="s">
        <v>4761</v>
      </c>
      <c r="X567" s="1" t="str">
        <f t="shared" si="28"/>
        <v>ABERTO</v>
      </c>
      <c r="Y567" s="48"/>
      <c r="Z567" s="51">
        <v>0</v>
      </c>
      <c r="AA567" s="1">
        <f>IF(Tabela1[[#This Row],[CHAMADO]]="ABERTO",Tabela1[[#This Row],[procx status]],"")</f>
        <v>0</v>
      </c>
      <c r="AC567" s="49">
        <v>45811</v>
      </c>
      <c r="AD567" s="55">
        <v>5105939632</v>
      </c>
      <c r="AE567" s="1" t="str">
        <f>IF(Tabela1[[#This Row],[Status Result1]]="Aguardando autorização pgto", "sim","")</f>
        <v/>
      </c>
      <c r="AF5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5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567" s="12">
        <v>45778</v>
      </c>
      <c r="AI567" s="1" t="s">
        <v>4305</v>
      </c>
      <c r="AJ567" s="53" t="s">
        <v>4305</v>
      </c>
      <c r="AK567" s="12" t="str">
        <f>IF(Tabela1[[#This Row],[procx ticket]]="",Tabela1[[#This Row],[Data criação ticket]],Tabela1[[#This Row],[procx ticket]])</f>
        <v>2025-05-28</v>
      </c>
      <c r="AM5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5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7" s="62"/>
      <c r="AP567" s="62"/>
      <c r="AQ5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NOVASConstrutoraCRIHAR</v>
      </c>
      <c r="AR567" s="62" t="e">
        <v>#N/A</v>
      </c>
    </row>
    <row r="568" spans="1:44" ht="14.5" hidden="1">
      <c r="A568" s="1">
        <f t="shared" si="31"/>
        <v>1000</v>
      </c>
      <c r="B568" s="1">
        <v>1489</v>
      </c>
      <c r="C568" s="1" t="s">
        <v>280</v>
      </c>
      <c r="D568" s="1" t="s">
        <v>2947</v>
      </c>
      <c r="E568" s="1" t="s">
        <v>30</v>
      </c>
      <c r="F568" s="1" t="s">
        <v>23</v>
      </c>
      <c r="G568" s="1" t="s">
        <v>4410</v>
      </c>
      <c r="H568" s="1">
        <v>47</v>
      </c>
      <c r="I568" s="1" t="s">
        <v>4713</v>
      </c>
      <c r="L568" s="51">
        <v>69344</v>
      </c>
      <c r="M568" s="1">
        <v>605482</v>
      </c>
      <c r="N568" s="1">
        <v>10021896</v>
      </c>
      <c r="O568" s="1" t="s">
        <v>4163</v>
      </c>
      <c r="P568" s="47">
        <v>1080011.4724432342</v>
      </c>
      <c r="Q568" s="47">
        <v>216002.29</v>
      </c>
      <c r="R568" s="47">
        <f>IF(Tabela1[[#This Row],[VALOR A PAGAR]]&gt;1,Tabela1[[#This Row],[VALOR A PAGAR]],Tabela1[[#This Row],[VALOR RC]])</f>
        <v>216002.29</v>
      </c>
      <c r="S5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8" s="1">
        <v>4500883313</v>
      </c>
      <c r="U568" s="54" t="str">
        <f>F568 &amp; " " &amp; " " &amp; B568 &amp; " - " &amp; I568 &amp; " - " &amp; "N°" &amp; H568 &amp; " - " &amp; Tabela1[[#This Row],[Coluna1]]</f>
        <v xml:space="preserve">LOJAS NOVAS  1489 - CRIHAR - N°47 - </v>
      </c>
      <c r="V568" s="85">
        <v>1848121</v>
      </c>
      <c r="W568" s="89" t="s">
        <v>4719</v>
      </c>
      <c r="X568" s="1" t="str">
        <f t="shared" si="28"/>
        <v>ABERTO</v>
      </c>
      <c r="Y568" s="48"/>
      <c r="Z568" s="51">
        <v>0</v>
      </c>
      <c r="AA568" s="1">
        <f>IF(Tabela1[[#This Row],[CHAMADO]]="ABERTO",Tabela1[[#This Row],[procx status]],"")</f>
        <v>0</v>
      </c>
      <c r="AC568" s="49">
        <v>45811</v>
      </c>
      <c r="AD568" s="55">
        <v>5105938307</v>
      </c>
      <c r="AE568" s="1" t="str">
        <f>IF(Tabela1[[#This Row],[Status Result1]]="Aguardando autorização pgto", "sim","")</f>
        <v/>
      </c>
      <c r="AF5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5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568" s="12">
        <v>45790</v>
      </c>
      <c r="AI568" s="1" t="s">
        <v>4534</v>
      </c>
      <c r="AJ568" s="53" t="s">
        <v>4534</v>
      </c>
      <c r="AK568" s="12" t="str">
        <f>IF(Tabela1[[#This Row],[procx ticket]]="",Tabela1[[#This Row],[Data criação ticket]],Tabela1[[#This Row],[procx ticket]])</f>
        <v>2025-05-27</v>
      </c>
      <c r="AM5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5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8" s="62"/>
      <c r="AP568" s="62"/>
      <c r="AQ5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14896054821080011,47244323ANDRELOJAS NOVASConstrutoraCRIHAR</v>
      </c>
      <c r="AR568" s="62" t="e">
        <v>#N/A</v>
      </c>
    </row>
    <row r="569" spans="1:44" ht="17" hidden="1">
      <c r="A569" s="1">
        <f t="shared" si="31"/>
        <v>1000</v>
      </c>
      <c r="B569" s="1">
        <v>1492</v>
      </c>
      <c r="C569" s="1" t="s">
        <v>260</v>
      </c>
      <c r="D569" s="1" t="s">
        <v>1999</v>
      </c>
      <c r="E569" s="1" t="s">
        <v>76</v>
      </c>
      <c r="F569" s="1" t="s">
        <v>23</v>
      </c>
      <c r="G569" s="1" t="s">
        <v>4410</v>
      </c>
      <c r="H569" s="1">
        <v>324</v>
      </c>
      <c r="I569" s="1" t="s">
        <v>4409</v>
      </c>
      <c r="M569" s="1">
        <v>603167</v>
      </c>
      <c r="P569" s="47">
        <v>1060158.05</v>
      </c>
      <c r="Q569" s="47">
        <v>265000</v>
      </c>
      <c r="R569" s="47">
        <f>IF(Tabela1[[#This Row],[VALOR A PAGAR]]&gt;1,Tabela1[[#This Row],[VALOR A PAGAR]],Tabela1[[#This Row],[VALOR RC]])</f>
        <v>265000</v>
      </c>
      <c r="S5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69" s="1">
        <v>4500882289</v>
      </c>
      <c r="U569" s="54" t="str">
        <f>F569 &amp; " " &amp; " " &amp; B569 &amp; " - " &amp; I569 &amp; " - " &amp; "N°" &amp; H569 &amp; " - " &amp; Tabela1[[#This Row],[Coluna1]]</f>
        <v xml:space="preserve">LOJAS NOVAS  1492 - CARMELI - N°324 - </v>
      </c>
      <c r="V569" s="85">
        <v>2040627</v>
      </c>
      <c r="W569" s="89" t="s">
        <v>4425</v>
      </c>
      <c r="X569" s="1" t="str">
        <f t="shared" si="28"/>
        <v>ABERTO</v>
      </c>
      <c r="Y569" s="48"/>
      <c r="Z569" s="51">
        <v>0</v>
      </c>
      <c r="AA569" s="1">
        <f>IF(Tabela1[[#This Row],[CHAMADO]]="ABERTO",Tabela1[[#This Row],[procx status]],"")</f>
        <v>0</v>
      </c>
      <c r="AC569" s="49">
        <v>45841</v>
      </c>
      <c r="AD569" s="90">
        <v>5105958775</v>
      </c>
      <c r="AE569" s="1" t="str">
        <f>IF(Tabela1[[#This Row],[Status Result1]]="Aguardando autorização pgto", "sim","")</f>
        <v/>
      </c>
      <c r="AF5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5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569" s="12"/>
      <c r="AJ569" s="53" t="s">
        <v>4331</v>
      </c>
      <c r="AK569" s="12" t="str">
        <f>IF(Tabela1[[#This Row],[procx ticket]]="",Tabela1[[#This Row],[Data criação ticket]],Tabela1[[#This Row],[procx ticket]])</f>
        <v>2025-06-25</v>
      </c>
      <c r="AM5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69" s="62"/>
      <c r="AP569" s="62"/>
      <c r="AQ5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14926031671060158,05HENRIQUELOJAS NOVASConstrutoraCARMELI</v>
      </c>
      <c r="AR569" s="62" t="e">
        <v>#N/A</v>
      </c>
    </row>
    <row r="570" spans="1:44" ht="17" hidden="1">
      <c r="A570" s="1">
        <f t="shared" si="31"/>
        <v>1000</v>
      </c>
      <c r="B570" s="1">
        <v>1497</v>
      </c>
      <c r="C570" s="1" t="s">
        <v>4062</v>
      </c>
      <c r="D570" s="1" t="s">
        <v>185</v>
      </c>
      <c r="E570" s="1" t="s">
        <v>76</v>
      </c>
      <c r="F570" s="1" t="s">
        <v>23</v>
      </c>
      <c r="G570" s="1" t="s">
        <v>4410</v>
      </c>
      <c r="H570" s="1">
        <v>70</v>
      </c>
      <c r="I570" s="1" t="s">
        <v>4713</v>
      </c>
      <c r="M570" s="1">
        <v>605480</v>
      </c>
      <c r="Q570" s="47">
        <v>272675</v>
      </c>
      <c r="R570" s="47">
        <f>IF(Tabela1[[#This Row],[VALOR A PAGAR]]&gt;1,Tabela1[[#This Row],[VALOR A PAGAR]],Tabela1[[#This Row],[VALOR RC]])</f>
        <v>272675</v>
      </c>
      <c r="S5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0" s="1">
        <v>4500901152</v>
      </c>
      <c r="U570" s="54" t="str">
        <f>F570 &amp; " " &amp; " " &amp; B570 &amp; " - " &amp; I570 &amp; " - " &amp; "N°" &amp; H570 &amp; " - " &amp; Tabela1[[#This Row],[Coluna1]]</f>
        <v xml:space="preserve">LOJAS NOVAS  1497 - CRIHAR - N°70 - </v>
      </c>
      <c r="V570" s="85">
        <v>2044876</v>
      </c>
      <c r="W570" s="89" t="s">
        <v>4754</v>
      </c>
      <c r="X570" s="1" t="str">
        <f t="shared" si="28"/>
        <v>ABERTO</v>
      </c>
      <c r="Y570" s="48"/>
      <c r="Z570" s="51">
        <v>0</v>
      </c>
      <c r="AA570" s="1">
        <f>IF(Tabela1[[#This Row],[CHAMADO]]="ABERTO",Tabela1[[#This Row],[procx status]],"")</f>
        <v>0</v>
      </c>
      <c r="AC570" s="49">
        <v>45841</v>
      </c>
      <c r="AD570" s="90">
        <v>5105959010</v>
      </c>
      <c r="AE570" s="1" t="str">
        <f>IF(Tabela1[[#This Row],[Status Result1]]="Aguardando autorização pgto", "sim","")</f>
        <v/>
      </c>
      <c r="AF5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5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570" s="12"/>
      <c r="AJ570" s="53" t="s">
        <v>4724</v>
      </c>
      <c r="AK570" s="12" t="str">
        <f>IF(Tabela1[[#This Row],[procx ticket]]="",Tabela1[[#This Row],[Data criação ticket]],Tabela1[[#This Row],[procx ticket]])</f>
        <v>2025-06-26</v>
      </c>
      <c r="AM5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0" s="62"/>
      <c r="AP570" s="62"/>
      <c r="AQ5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NOVASConstrutoraCRIHAR</v>
      </c>
      <c r="AR570" s="62" t="e">
        <v>#N/A</v>
      </c>
    </row>
    <row r="571" spans="1:44" ht="17" hidden="1">
      <c r="A571" s="1">
        <f t="shared" si="31"/>
        <v>1000</v>
      </c>
      <c r="B571" s="1">
        <v>1496</v>
      </c>
      <c r="C571" s="1" t="s">
        <v>262</v>
      </c>
      <c r="D571" s="12" t="s">
        <v>1573</v>
      </c>
      <c r="E571" s="1" t="s">
        <v>76</v>
      </c>
      <c r="F571" s="1" t="s">
        <v>23</v>
      </c>
      <c r="G571" s="1" t="s">
        <v>4410</v>
      </c>
      <c r="H571" s="1">
        <v>69</v>
      </c>
      <c r="I571" s="1" t="s">
        <v>4713</v>
      </c>
      <c r="M571" s="1">
        <v>604328</v>
      </c>
      <c r="N571" s="1">
        <v>10022157</v>
      </c>
      <c r="Q571" s="47">
        <v>272627.21000000002</v>
      </c>
      <c r="R571" s="47">
        <f>IF(Tabela1[[#This Row],[VALOR A PAGAR]]&gt;1,Tabela1[[#This Row],[VALOR A PAGAR]],Tabela1[[#This Row],[VALOR RC]])</f>
        <v>272627.21000000002</v>
      </c>
      <c r="S5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1" s="1">
        <v>4500901172</v>
      </c>
      <c r="U571" s="54" t="str">
        <f>F571 &amp; " " &amp; " " &amp; B571 &amp; " - " &amp; I571 &amp; " - " &amp; "N°" &amp; H571 &amp; " - " &amp; Tabela1[[#This Row],[Coluna1]]</f>
        <v xml:space="preserve">LOJAS NOVAS  1496 - CRIHAR - N°69 - </v>
      </c>
      <c r="V571" s="85">
        <v>2044890</v>
      </c>
      <c r="W571" s="89" t="s">
        <v>4723</v>
      </c>
      <c r="X571" s="1" t="str">
        <f t="shared" si="28"/>
        <v>ABERTO</v>
      </c>
      <c r="Y571" s="48"/>
      <c r="Z571" s="51">
        <v>0</v>
      </c>
      <c r="AA571" s="1">
        <f>IF(Tabela1[[#This Row],[CHAMADO]]="ABERTO",Tabela1[[#This Row],[procx status]],"")</f>
        <v>0</v>
      </c>
      <c r="AC571" s="49">
        <v>45841</v>
      </c>
      <c r="AD571" s="90">
        <v>5105959022</v>
      </c>
      <c r="AE571" s="1" t="str">
        <f>IF(Tabela1[[#This Row],[Status Result1]]="Aguardando autorização pgto", "sim","")</f>
        <v/>
      </c>
      <c r="AF5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5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571" s="12"/>
      <c r="AJ571" s="53" t="s">
        <v>4724</v>
      </c>
      <c r="AK571" s="12" t="str">
        <f>IF(Tabela1[[#This Row],[procx ticket]]="",Tabela1[[#This Row],[Data criação ticket]],Tabela1[[#This Row],[procx ticket]])</f>
        <v>2025-06-26</v>
      </c>
      <c r="AM5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1" s="62"/>
      <c r="AP571" s="62"/>
      <c r="AQ5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NOVASConstrutoraCRIHAR</v>
      </c>
      <c r="AR571" s="62" t="e">
        <v>#N/A</v>
      </c>
    </row>
    <row r="572" spans="1:44" ht="17" hidden="1">
      <c r="A572" s="1">
        <f t="shared" si="31"/>
        <v>1000</v>
      </c>
      <c r="B572" s="1">
        <v>1475</v>
      </c>
      <c r="C572" s="1" t="s">
        <v>256</v>
      </c>
      <c r="D572" s="1" t="s">
        <v>257</v>
      </c>
      <c r="E572" s="1" t="s">
        <v>30</v>
      </c>
      <c r="F572" s="1" t="s">
        <v>23</v>
      </c>
      <c r="G572" s="1" t="s">
        <v>4410</v>
      </c>
      <c r="H572" s="1">
        <v>27</v>
      </c>
      <c r="I572" s="1" t="s">
        <v>5491</v>
      </c>
      <c r="M572" s="1">
        <v>604002</v>
      </c>
      <c r="Q572" s="47">
        <v>196000.82</v>
      </c>
      <c r="R572" s="47">
        <f>IF(Tabela1[[#This Row],[VALOR A PAGAR]]&gt;1,Tabela1[[#This Row],[VALOR A PAGAR]],Tabela1[[#This Row],[VALOR RC]])</f>
        <v>196000.82</v>
      </c>
      <c r="S5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2" s="1">
        <v>4500864902</v>
      </c>
      <c r="U572" s="54" t="str">
        <f>F572 &amp; " " &amp; " " &amp; B572 &amp; " - " &amp; I572 &amp; " - " &amp; "N°" &amp; H572 &amp; " - " &amp; Tabela1[[#This Row],[Coluna1]]</f>
        <v xml:space="preserve">LOJAS NOVAS  1475 - OCM - N°27 - </v>
      </c>
      <c r="V572" s="85">
        <v>2039209</v>
      </c>
      <c r="W572" s="89" t="s">
        <v>5499</v>
      </c>
      <c r="X572" s="1" t="str">
        <f t="shared" si="28"/>
        <v>ABERTO</v>
      </c>
      <c r="Y572" s="48"/>
      <c r="Z572" s="51">
        <v>0</v>
      </c>
      <c r="AA572" s="1">
        <f>IF(Tabela1[[#This Row],[CHAMADO]]="ABERTO",Tabela1[[#This Row],[procx status]],"")</f>
        <v>0</v>
      </c>
      <c r="AC572" s="49">
        <v>45841</v>
      </c>
      <c r="AD572" s="90">
        <v>5105958705</v>
      </c>
      <c r="AE572" s="1" t="str">
        <f>IF(Tabela1[[#This Row],[Status Result1]]="Aguardando autorização pgto", "sim","")</f>
        <v/>
      </c>
      <c r="AF5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5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572" s="12"/>
      <c r="AJ572" s="53" t="s">
        <v>4331</v>
      </c>
      <c r="AK572" s="12" t="str">
        <f>IF(Tabela1[[#This Row],[procx ticket]]="",Tabela1[[#This Row],[Data criação ticket]],Tabela1[[#This Row],[procx ticket]])</f>
        <v>2025-06-25</v>
      </c>
      <c r="AM5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2" s="62"/>
      <c r="AP572" s="62"/>
      <c r="AQ5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NOVASConstrutoraOCM</v>
      </c>
      <c r="AR572" s="62" t="e">
        <v>#N/A</v>
      </c>
    </row>
    <row r="573" spans="1:44" ht="17" hidden="1">
      <c r="A573" s="1">
        <f t="shared" si="31"/>
        <v>2000</v>
      </c>
      <c r="B573" s="1" t="s">
        <v>5178</v>
      </c>
      <c r="D573" s="1" t="s">
        <v>185</v>
      </c>
      <c r="E573" s="1" t="s">
        <v>76</v>
      </c>
      <c r="F573" s="1" t="s">
        <v>4574</v>
      </c>
      <c r="G573" s="1" t="s">
        <v>4410</v>
      </c>
      <c r="H573" s="1">
        <v>1000051</v>
      </c>
      <c r="I573" s="1" t="s">
        <v>5487</v>
      </c>
      <c r="M573" s="1">
        <v>605700</v>
      </c>
      <c r="Q573" s="47">
        <v>1031697.9</v>
      </c>
      <c r="R573" s="47">
        <f>IF(Tabela1[[#This Row],[VALOR A PAGAR]]&gt;1,Tabela1[[#This Row],[VALOR A PAGAR]],Tabela1[[#This Row],[VALOR RC]])</f>
        <v>1031697.9</v>
      </c>
      <c r="S5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3" s="1">
        <v>4500915945</v>
      </c>
      <c r="U573" s="54" t="str">
        <f>F573 &amp; " " &amp; " " &amp; B573 &amp; " - " &amp; I573 &amp; " - " &amp; "N°" &amp; H573 &amp; " - " &amp; Tabela1[[#This Row],[Coluna1]]</f>
        <v xml:space="preserve">PROJETO ESPECIAL  CD PB - NEWENG ENGENHARIA - N°1000051 - </v>
      </c>
      <c r="V573" s="85">
        <v>2444398</v>
      </c>
      <c r="W573" s="64" t="s">
        <v>5488</v>
      </c>
      <c r="X573" s="1" t="str">
        <f t="shared" si="28"/>
        <v>ABERTO</v>
      </c>
      <c r="Y573" s="48"/>
      <c r="Z573" s="51"/>
      <c r="AA573" s="1">
        <f>IF(Tabela1[[#This Row],[CHAMADO]]="ABERTO",Tabela1[[#This Row],[procx status]],"")</f>
        <v>0</v>
      </c>
      <c r="AC573" s="49">
        <v>45904</v>
      </c>
      <c r="AD573" s="65">
        <v>5106003308</v>
      </c>
      <c r="AE573" s="1" t="str">
        <f>IF(Tabela1[[#This Row],[Status Result1]]="Aguardando autorização pgto", "sim","")</f>
        <v/>
      </c>
      <c r="AF5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5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573" s="116"/>
      <c r="AJ573" s="117"/>
      <c r="AK573" s="116">
        <f>IF(Tabela1[[#This Row],[procx ticket]]="",Tabela1[[#This Row],[Data criação ticket]],Tabela1[[#This Row],[procx ticket]])</f>
        <v>0</v>
      </c>
      <c r="AL573" s="116"/>
      <c r="AM5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3" s="62"/>
      <c r="AP573" s="62"/>
      <c r="AQ5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ESPECIALConstrutoraNEWENG ENGENHARIA</v>
      </c>
      <c r="AR573" s="62" t="e">
        <v>#N/A</v>
      </c>
    </row>
    <row r="574" spans="1:44" ht="17.149999999999999" hidden="1" customHeight="1">
      <c r="A574" s="1">
        <f t="shared" si="31"/>
        <v>1000</v>
      </c>
      <c r="B574" s="1">
        <v>1498</v>
      </c>
      <c r="C574" s="1" t="s">
        <v>226</v>
      </c>
      <c r="D574" s="1" t="s">
        <v>227</v>
      </c>
      <c r="E574" s="1" t="s">
        <v>76</v>
      </c>
      <c r="F574" s="1" t="s">
        <v>23</v>
      </c>
      <c r="G574" s="1" t="s">
        <v>4410</v>
      </c>
      <c r="H574" s="1">
        <v>46</v>
      </c>
      <c r="I574" s="1" t="s">
        <v>4713</v>
      </c>
      <c r="L574" s="51">
        <v>69344</v>
      </c>
      <c r="M574" s="1">
        <v>603464</v>
      </c>
      <c r="N574" s="1">
        <v>10021854</v>
      </c>
      <c r="O574" s="1" t="s">
        <v>4163</v>
      </c>
      <c r="P574" s="47">
        <v>1030285.59</v>
      </c>
      <c r="Q574" s="47">
        <v>206057.12</v>
      </c>
      <c r="R574" s="47">
        <f>IF(Tabela1[[#This Row],[VALOR A PAGAR]]&gt;1,Tabela1[[#This Row],[VALOR A PAGAR]],Tabela1[[#This Row],[VALOR RC]])</f>
        <v>206057.12</v>
      </c>
      <c r="S5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4" s="1">
        <v>4500882264</v>
      </c>
      <c r="U574" s="54" t="str">
        <f>F574 &amp; " " &amp; " " &amp; B574 &amp; " - " &amp; I574 &amp; " - " &amp; "N°" &amp; H574 &amp; " - " &amp; Tabela1[[#This Row],[Coluna1]]</f>
        <v xml:space="preserve">LOJAS NOVAS  1498 - CRIHAR - N°46 - </v>
      </c>
      <c r="V574" s="85">
        <v>1848141</v>
      </c>
      <c r="W574" s="54" t="s">
        <v>4717</v>
      </c>
      <c r="X574" s="1" t="str">
        <f t="shared" si="28"/>
        <v>ABERTO</v>
      </c>
      <c r="Y574" s="48"/>
      <c r="Z574" s="51">
        <v>0</v>
      </c>
      <c r="AA574" s="1">
        <f>IF(Tabela1[[#This Row],[CHAMADO]]="ABERTO",Tabela1[[#This Row],[procx status]],"")</f>
        <v>0</v>
      </c>
      <c r="AC574" s="49">
        <v>45813</v>
      </c>
      <c r="AD574" s="55">
        <v>5105940582</v>
      </c>
      <c r="AE574" s="1" t="str">
        <f>IF(Tabela1[[#This Row],[Status Result1]]="Aguardando autorização pgto", "sim","")</f>
        <v/>
      </c>
      <c r="AF5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5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574" s="12">
        <v>45798</v>
      </c>
      <c r="AI574" s="1" t="s">
        <v>4534</v>
      </c>
      <c r="AJ574" s="53" t="s">
        <v>4534</v>
      </c>
      <c r="AK574" s="12" t="str">
        <f>IF(Tabela1[[#This Row],[procx ticket]]="",Tabela1[[#This Row],[Data criação ticket]],Tabela1[[#This Row],[procx ticket]])</f>
        <v>2025-05-27</v>
      </c>
      <c r="AM5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5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4" s="62"/>
      <c r="AP574" s="62"/>
      <c r="AQ5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14986034641030285,59HENRIQUELOJAS NOVASConstrutoraCRIHAR</v>
      </c>
      <c r="AR574" s="62" t="e">
        <v>#N/A</v>
      </c>
    </row>
    <row r="575" spans="1:44" ht="17.149999999999999" hidden="1" customHeight="1">
      <c r="A575" s="1">
        <f t="shared" si="31"/>
        <v>1000</v>
      </c>
      <c r="B575" s="1">
        <v>1498</v>
      </c>
      <c r="C575" s="1" t="s">
        <v>226</v>
      </c>
      <c r="D575" s="1" t="s">
        <v>227</v>
      </c>
      <c r="E575" s="1" t="s">
        <v>76</v>
      </c>
      <c r="F575" s="1" t="s">
        <v>23</v>
      </c>
      <c r="G575" s="1" t="s">
        <v>4410</v>
      </c>
      <c r="H575" s="1">
        <v>50</v>
      </c>
      <c r="I575" s="1" t="s">
        <v>4713</v>
      </c>
      <c r="L575" s="51">
        <v>69344</v>
      </c>
      <c r="M575" s="1">
        <v>603464</v>
      </c>
      <c r="N575" s="1">
        <v>10021854</v>
      </c>
      <c r="O575" s="1" t="s">
        <v>4163</v>
      </c>
      <c r="P575" s="47">
        <v>1030285.59</v>
      </c>
      <c r="Q575" s="47">
        <v>257500</v>
      </c>
      <c r="R575" s="47">
        <f>IF(Tabela1[[#This Row],[VALOR A PAGAR]]&gt;1,Tabela1[[#This Row],[VALOR A PAGAR]],Tabela1[[#This Row],[VALOR RC]])</f>
        <v>257500</v>
      </c>
      <c r="S5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5" s="1">
        <v>4500882264</v>
      </c>
      <c r="U575" s="54" t="str">
        <f>F575 &amp; " " &amp; " " &amp; B575 &amp; " - " &amp; I575 &amp; " - " &amp; "N°" &amp; H575 &amp; " - " &amp; Tabela1[[#This Row],[Coluna1]]</f>
        <v xml:space="preserve">LOJAS NOVAS  1498 - CRIHAR - N°50 - </v>
      </c>
      <c r="V575" s="85">
        <v>1856013</v>
      </c>
      <c r="W575" s="89" t="s">
        <v>4718</v>
      </c>
      <c r="X575" s="1" t="str">
        <f t="shared" si="28"/>
        <v>ABERTO</v>
      </c>
      <c r="Y575" s="48"/>
      <c r="Z575" s="51">
        <v>0</v>
      </c>
      <c r="AA575" s="1">
        <f>IF(Tabela1[[#This Row],[CHAMADO]]="ABERTO",Tabela1[[#This Row],[procx status]],"")</f>
        <v>0</v>
      </c>
      <c r="AC575" s="49">
        <v>45813</v>
      </c>
      <c r="AD575" s="55">
        <v>5105940489</v>
      </c>
      <c r="AE575" s="1" t="str">
        <f>IF(Tabela1[[#This Row],[Status Result1]]="Aguardando autorização pgto", "sim","")</f>
        <v/>
      </c>
      <c r="AF5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5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575" s="12">
        <v>45778</v>
      </c>
      <c r="AI575" s="1" t="s">
        <v>4305</v>
      </c>
      <c r="AJ575" s="53" t="s">
        <v>4305</v>
      </c>
      <c r="AK575" s="12" t="str">
        <f>IF(Tabela1[[#This Row],[procx ticket]]="",Tabela1[[#This Row],[Data criação ticket]],Tabela1[[#This Row],[procx ticket]])</f>
        <v>2025-05-28</v>
      </c>
      <c r="AM5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5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5" s="62"/>
      <c r="AP575" s="62"/>
      <c r="AQ5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14986034641030285,59HENRIQUELOJAS NOVASConstrutoraCRIHAR</v>
      </c>
      <c r="AR575" s="62" t="e">
        <v>#N/A</v>
      </c>
    </row>
    <row r="576" spans="1:44" ht="17.149999999999999" hidden="1" customHeight="1">
      <c r="A576" s="1">
        <f t="shared" si="31"/>
        <v>1000</v>
      </c>
      <c r="B576" s="1">
        <v>1500</v>
      </c>
      <c r="C576" s="1" t="s">
        <v>4075</v>
      </c>
      <c r="D576" s="1" t="s">
        <v>2392</v>
      </c>
      <c r="E576" s="1" t="s">
        <v>76</v>
      </c>
      <c r="F576" s="1" t="s">
        <v>23</v>
      </c>
      <c r="G576" s="1" t="s">
        <v>4410</v>
      </c>
      <c r="H576" s="1">
        <v>922</v>
      </c>
      <c r="I576" s="1" t="s">
        <v>5504</v>
      </c>
      <c r="K576" s="1" t="s">
        <v>27</v>
      </c>
      <c r="M576" s="1">
        <v>605662</v>
      </c>
      <c r="N576" s="1">
        <v>10023762</v>
      </c>
      <c r="O576" s="1" t="s">
        <v>4163</v>
      </c>
      <c r="P576" s="47">
        <v>71281.390999999989</v>
      </c>
      <c r="R576" s="47">
        <f>IF(Tabela1[[#This Row],[VALOR A PAGAR]]&gt;1,Tabela1[[#This Row],[VALOR A PAGAR]],Tabela1[[#This Row],[VALOR RC]])</f>
        <v>71281.390999999989</v>
      </c>
      <c r="S5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6" s="1">
        <v>4500988802</v>
      </c>
      <c r="U576" s="54" t="str">
        <f>F576 &amp; " " &amp; " " &amp; B576 &amp; " - " &amp; I576 &amp; " - " &amp; "N°" &amp; H576 &amp; " - " &amp; Tabela1[[#This Row],[Coluna1]]</f>
        <v xml:space="preserve">LOJAS NOVAS  1500 - OMEGA - N°922 - </v>
      </c>
      <c r="V576" s="85">
        <v>2897780</v>
      </c>
      <c r="W576" s="89" t="s">
        <v>4176</v>
      </c>
      <c r="X576" s="1" t="str">
        <f t="shared" si="28"/>
        <v>ABERTO</v>
      </c>
      <c r="Y576" s="48"/>
      <c r="Z576" s="51"/>
      <c r="AA576" s="1">
        <f>IF(Tabela1[[#This Row],[CHAMADO]]="ABERTO",Tabela1[[#This Row],[procx status]],"")</f>
        <v>0</v>
      </c>
      <c r="AC576" s="49">
        <v>45967</v>
      </c>
      <c r="AD576" s="55">
        <v>5106049683</v>
      </c>
      <c r="AE576" s="1" t="str">
        <f>IF(Tabela1[[#This Row],[Status Result1]]="Aguardando autorização pgto", "sim","")</f>
        <v/>
      </c>
      <c r="AF5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06/11/2025</v>
      </c>
      <c r="AG5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06/11/2025</v>
      </c>
      <c r="AH576" s="116"/>
      <c r="AJ576" s="117"/>
      <c r="AK576" s="116">
        <f>IF(Tabela1[[#This Row],[procx ticket]]="",Tabela1[[#This Row],[Data criação ticket]],Tabela1[[#This Row],[procx ticket]])</f>
        <v>0</v>
      </c>
      <c r="AL576" s="116"/>
      <c r="AM576" s="53" t="s">
        <v>5183</v>
      </c>
      <c r="AN5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6" s="62"/>
      <c r="AP576" s="62"/>
      <c r="AQ5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150060566271281,391HENRIQUELOJAS NOVASConstrutoraOMEGA</v>
      </c>
      <c r="AR576" s="62" t="e">
        <v>#N/A</v>
      </c>
    </row>
    <row r="577" spans="1:44" ht="14.5" hidden="1" customHeight="1">
      <c r="A577" s="1">
        <f t="shared" si="31"/>
        <v>1000</v>
      </c>
      <c r="B577" s="1">
        <v>1485</v>
      </c>
      <c r="C577" s="1" t="s">
        <v>4052</v>
      </c>
      <c r="D577" s="1" t="s">
        <v>2001</v>
      </c>
      <c r="E577" s="1" t="s">
        <v>55</v>
      </c>
      <c r="F577" s="1" t="s">
        <v>4574</v>
      </c>
      <c r="G577" s="1" t="s">
        <v>4410</v>
      </c>
      <c r="H577" s="1">
        <v>997</v>
      </c>
      <c r="I577" s="1" t="s">
        <v>57</v>
      </c>
      <c r="M577" s="1">
        <v>605638</v>
      </c>
      <c r="Q577" s="47">
        <v>196076.16</v>
      </c>
      <c r="R577" s="47">
        <f>IF(Tabela1[[#This Row],[VALOR A PAGAR]]&gt;1,Tabela1[[#This Row],[VALOR A PAGAR]],Tabela1[[#This Row],[VALOR RC]])</f>
        <v>196076.16</v>
      </c>
      <c r="S5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7" s="1">
        <v>4500861396</v>
      </c>
      <c r="U577" s="54" t="str">
        <f>F577 &amp; " " &amp; " " &amp; B577 &amp; " - " &amp; I577 &amp; " - " &amp; "N°" &amp; H577 &amp; " - " &amp; Tabela1[[#This Row],[Coluna1]]</f>
        <v xml:space="preserve">PROJETO ESPECIAL  1485 - CHIANCA - N°997 - </v>
      </c>
      <c r="V577" s="85">
        <v>2252413</v>
      </c>
      <c r="W577" s="64" t="s">
        <v>4620</v>
      </c>
      <c r="X577" s="1" t="str">
        <f t="shared" si="28"/>
        <v>ABERTO</v>
      </c>
      <c r="Y577" s="48"/>
      <c r="Z577" s="51"/>
      <c r="AA577" s="1">
        <f>IF(Tabela1[[#This Row],[CHAMADO]]="ABERTO",Tabela1[[#This Row],[procx status]],"")</f>
        <v>0</v>
      </c>
      <c r="AC577" s="49">
        <v>45876</v>
      </c>
      <c r="AD577" s="65">
        <v>5105983135</v>
      </c>
      <c r="AE577" s="1" t="str">
        <f>IF(Tabela1[[#This Row],[Status Result1]]="Aguardando autorização pgto", "sim","")</f>
        <v/>
      </c>
      <c r="AF5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5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577" s="12"/>
      <c r="AI577" s="1" t="s">
        <v>4210</v>
      </c>
      <c r="AJ577" s="53"/>
      <c r="AK577" s="12" t="str">
        <f>IF(Tabela1[[#This Row],[procx ticket]]="",Tabela1[[#This Row],[Data criação ticket]],Tabela1[[#This Row],[procx ticket]])</f>
        <v>2025-07-28</v>
      </c>
      <c r="AM5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57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7" s="62"/>
      <c r="AP577" s="62"/>
      <c r="AQ5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ESPECIALConstrutoraCHIANCA</v>
      </c>
      <c r="AR577" s="62" t="e">
        <v>#N/A</v>
      </c>
    </row>
    <row r="578" spans="1:44" ht="17" hidden="1">
      <c r="A578" s="1">
        <f t="shared" si="31"/>
        <v>1000</v>
      </c>
      <c r="B578" s="1">
        <v>1485</v>
      </c>
      <c r="C578" s="1" t="s">
        <v>4052</v>
      </c>
      <c r="D578" s="1" t="s">
        <v>2001</v>
      </c>
      <c r="E578" s="1" t="s">
        <v>55</v>
      </c>
      <c r="F578" s="1" t="s">
        <v>4574</v>
      </c>
      <c r="G578" s="1" t="s">
        <v>4410</v>
      </c>
      <c r="H578" s="1">
        <v>1000</v>
      </c>
      <c r="I578" s="1" t="s">
        <v>57</v>
      </c>
      <c r="M578" s="1">
        <v>605638</v>
      </c>
      <c r="N578" s="1">
        <v>10022686</v>
      </c>
      <c r="O578" s="1" t="s">
        <v>4163</v>
      </c>
      <c r="P578" s="47">
        <v>14588.99</v>
      </c>
      <c r="R578" s="47">
        <f>IF(Tabela1[[#This Row],[VALOR A PAGAR]]&gt;1,Tabela1[[#This Row],[VALOR A PAGAR]],Tabela1[[#This Row],[VALOR RC]])</f>
        <v>14588.99</v>
      </c>
      <c r="S5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8" s="1">
        <v>4500923950</v>
      </c>
      <c r="U578" s="54" t="str">
        <f>F578 &amp; " " &amp; " " &amp; B578 &amp; " - " &amp; I578 &amp; " - " &amp; "N°" &amp; H578 &amp; " - " &amp; Tabela1[[#This Row],[Coluna1]]</f>
        <v xml:space="preserve">PROJETO ESPECIAL  1485 - CHIANCA - N°1000 - </v>
      </c>
      <c r="V578" s="85">
        <v>2252388</v>
      </c>
      <c r="W578" s="64" t="s">
        <v>4600</v>
      </c>
      <c r="X578" s="1" t="str">
        <f t="shared" ref="X578:X641" si="32">IF(V578&lt;&gt;"","ABERTO","PENDENTE")</f>
        <v>ABERTO</v>
      </c>
      <c r="Y578" s="48"/>
      <c r="Z578" s="51"/>
      <c r="AA578" s="1">
        <f>IF(Tabela1[[#This Row],[CHAMADO]]="ABERTO",Tabela1[[#This Row],[procx status]],"")</f>
        <v>0</v>
      </c>
      <c r="AC578" s="49">
        <v>45876</v>
      </c>
      <c r="AD578" s="65">
        <v>5105983132</v>
      </c>
      <c r="AE578" s="1" t="str">
        <f>IF(Tabela1[[#This Row],[Status Result1]]="Aguardando autorização pgto", "sim","")</f>
        <v/>
      </c>
      <c r="AF5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5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578" s="12"/>
      <c r="AI578" s="1" t="s">
        <v>4210</v>
      </c>
      <c r="AJ578" s="53"/>
      <c r="AK578" s="12" t="str">
        <f>IF(Tabela1[[#This Row],[procx ticket]]="",Tabela1[[#This Row],[Data criação ticket]],Tabela1[[#This Row],[procx ticket]])</f>
        <v>2025-07-28</v>
      </c>
      <c r="AM5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5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8" s="62"/>
      <c r="AP578" s="62"/>
      <c r="AQ5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148560563814588,99JORDANAPROJETO ESPECIALConstrutoraCHIANCA</v>
      </c>
      <c r="AR578" s="62" t="e">
        <v>#N/A</v>
      </c>
    </row>
    <row r="579" spans="1:44" ht="14.5" hidden="1">
      <c r="A579" s="1">
        <f t="shared" si="31"/>
        <v>1000</v>
      </c>
      <c r="B579" s="1">
        <v>1435</v>
      </c>
      <c r="C579" s="1" t="s">
        <v>268</v>
      </c>
      <c r="D579" s="1" t="s">
        <v>4203</v>
      </c>
      <c r="E579" s="1" t="s">
        <v>30</v>
      </c>
      <c r="F579" s="1" t="s">
        <v>23</v>
      </c>
      <c r="G579" s="1" t="s">
        <v>4410</v>
      </c>
      <c r="H579" s="1">
        <v>1022</v>
      </c>
      <c r="I579" s="1" t="s">
        <v>57</v>
      </c>
      <c r="M579" s="1">
        <v>603839</v>
      </c>
      <c r="Q579" s="47">
        <v>246750</v>
      </c>
      <c r="R579" s="47">
        <f>IF(Tabela1[[#This Row],[VALOR A PAGAR]]&gt;1,Tabela1[[#This Row],[VALOR A PAGAR]],Tabela1[[#This Row],[VALOR RC]])</f>
        <v>246750</v>
      </c>
      <c r="S5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79" s="1">
        <v>4500949901</v>
      </c>
      <c r="U579" s="54" t="str">
        <f>F579 &amp; " " &amp; " " &amp; B579 &amp; " - " &amp; I579 &amp; " - " &amp; "N°" &amp; H579 &amp; " - " &amp; Tabela1[[#This Row],[Coluna1]]</f>
        <v xml:space="preserve">LOJAS NOVAS  1435 - CHIANCA - N°1022 - </v>
      </c>
      <c r="V579" s="85">
        <v>2682820</v>
      </c>
      <c r="W579" s="64" t="s">
        <v>4623</v>
      </c>
      <c r="X579" s="1" t="str">
        <f t="shared" si="32"/>
        <v>ABERTO</v>
      </c>
      <c r="Y579" s="48"/>
      <c r="Z579" s="51"/>
      <c r="AA579" s="1">
        <f>IF(Tabela1[[#This Row],[CHAMADO]]="ABERTO",Tabela1[[#This Row],[procx status]],"")</f>
        <v>0</v>
      </c>
      <c r="AC579" s="49">
        <v>45937</v>
      </c>
      <c r="AD579" s="109">
        <v>5106026776</v>
      </c>
      <c r="AE579" s="1" t="str">
        <f>IF(Tabela1[[#This Row],[Status Result1]]="Aguardando autorização pgto", "sim","")</f>
        <v/>
      </c>
      <c r="AF5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5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579" s="116"/>
      <c r="AJ579" s="117"/>
      <c r="AK579" s="116">
        <f>IF(Tabela1[[#This Row],[procx ticket]]="",Tabela1[[#This Row],[Data criação ticket]],Tabela1[[#This Row],[procx ticket]])</f>
        <v>0</v>
      </c>
      <c r="AL579" s="116"/>
      <c r="AM579" s="53" t="s">
        <v>4624</v>
      </c>
      <c r="AN5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79" s="62"/>
      <c r="AP579" s="62"/>
      <c r="AQ5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1435603839ANDRELOJAS NOVASConstrutoraCHIANCA</v>
      </c>
      <c r="AR579" s="62" t="e">
        <v>#N/A</v>
      </c>
    </row>
    <row r="580" spans="1:44" ht="14.5" hidden="1">
      <c r="A580" s="1">
        <f t="shared" si="31"/>
        <v>1000</v>
      </c>
      <c r="B580" s="1">
        <v>1476</v>
      </c>
      <c r="C580" s="1" t="s">
        <v>243</v>
      </c>
      <c r="D580" s="1" t="s">
        <v>244</v>
      </c>
      <c r="E580" s="1" t="s">
        <v>76</v>
      </c>
      <c r="F580" s="1" t="s">
        <v>23</v>
      </c>
      <c r="G580" s="1" t="s">
        <v>4410</v>
      </c>
      <c r="H580" s="1">
        <v>1533</v>
      </c>
      <c r="I580" s="1" t="s">
        <v>66</v>
      </c>
      <c r="M580" s="1">
        <v>603852</v>
      </c>
      <c r="Q580" s="47">
        <v>257500</v>
      </c>
      <c r="R580" s="47">
        <f>IF(Tabela1[[#This Row],[VALOR A PAGAR]]&gt;1,Tabela1[[#This Row],[VALOR A PAGAR]],Tabela1[[#This Row],[VALOR RC]])</f>
        <v>257500</v>
      </c>
      <c r="S5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0" s="1">
        <v>4500939672</v>
      </c>
      <c r="U580" s="54" t="str">
        <f>F580 &amp; " " &amp; " " &amp; B580 &amp; " - " &amp; I580 &amp; " - " &amp; "N°" &amp; H580 &amp; " - " &amp; Tabela1[[#This Row],[Coluna1]]</f>
        <v xml:space="preserve">LOJAS NOVAS  1476 - DWA - N°1533 - </v>
      </c>
      <c r="V580" s="85">
        <v>2684159</v>
      </c>
      <c r="W580" s="64" t="s">
        <v>4895</v>
      </c>
      <c r="X580" s="1" t="str">
        <f t="shared" si="32"/>
        <v>ABERTO</v>
      </c>
      <c r="Y580" s="48"/>
      <c r="Z580" s="51"/>
      <c r="AA580" s="1">
        <f>IF(Tabela1[[#This Row],[CHAMADO]]="ABERTO",Tabela1[[#This Row],[procx status]],"")</f>
        <v>0</v>
      </c>
      <c r="AC580" s="49">
        <v>45937</v>
      </c>
      <c r="AD580" s="109">
        <v>5106026767</v>
      </c>
      <c r="AE580" s="1" t="str">
        <f>IF(Tabela1[[#This Row],[Status Result1]]="Aguardando autorização pgto", "sim","")</f>
        <v/>
      </c>
      <c r="AF5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5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580" s="116"/>
      <c r="AJ580" s="117"/>
      <c r="AK580" s="116">
        <f>IF(Tabela1[[#This Row],[procx ticket]]="",Tabela1[[#This Row],[Data criação ticket]],Tabela1[[#This Row],[procx ticket]])</f>
        <v>0</v>
      </c>
      <c r="AL580" s="116"/>
      <c r="AM580" s="53" t="s">
        <v>4893</v>
      </c>
      <c r="AN5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0" s="62"/>
      <c r="AP580" s="62"/>
      <c r="AQ5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NOVASConstrutoraDWA</v>
      </c>
      <c r="AR580" s="62" t="e">
        <v>#N/A</v>
      </c>
    </row>
    <row r="581" spans="1:44" ht="17.149999999999999" hidden="1" customHeight="1">
      <c r="A581" s="1">
        <f t="shared" si="31"/>
        <v>1000</v>
      </c>
      <c r="B581" s="1">
        <v>1504</v>
      </c>
      <c r="C581" s="1" t="s">
        <v>4087</v>
      </c>
      <c r="D581" s="1" t="s">
        <v>4185</v>
      </c>
      <c r="E581" s="1" t="s">
        <v>76</v>
      </c>
      <c r="F581" s="1" t="s">
        <v>23</v>
      </c>
      <c r="G581" s="1" t="s">
        <v>4410</v>
      </c>
      <c r="H581" s="1">
        <v>1534</v>
      </c>
      <c r="I581" s="1" t="s">
        <v>66</v>
      </c>
      <c r="M581" s="1">
        <v>604037</v>
      </c>
      <c r="Q581" s="47">
        <v>261127.07</v>
      </c>
      <c r="R581" s="47">
        <f>IF(Tabela1[[#This Row],[VALOR A PAGAR]]&gt;1,Tabela1[[#This Row],[VALOR A PAGAR]],Tabela1[[#This Row],[VALOR RC]])</f>
        <v>261127.07</v>
      </c>
      <c r="S5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1" s="1">
        <v>4500945205</v>
      </c>
      <c r="U581" s="54" t="str">
        <f>F581 &amp; " " &amp; " " &amp; B581 &amp; " - " &amp; I581 &amp; " - " &amp; "N°" &amp; H581 &amp; " - " &amp; Tabela1[[#This Row],[Coluna1]]</f>
        <v xml:space="preserve">LOJAS NOVAS  1504 - DWA - N°1534 - </v>
      </c>
      <c r="V581" s="85">
        <v>2684177</v>
      </c>
      <c r="W581" s="64" t="s">
        <v>4892</v>
      </c>
      <c r="X581" s="1" t="str">
        <f t="shared" si="32"/>
        <v>ABERTO</v>
      </c>
      <c r="Y581" s="48"/>
      <c r="Z581" s="51"/>
      <c r="AA581" s="1">
        <f>IF(Tabela1[[#This Row],[CHAMADO]]="ABERTO",Tabela1[[#This Row],[procx status]],"")</f>
        <v>0</v>
      </c>
      <c r="AC581" s="49">
        <v>45937</v>
      </c>
      <c r="AD581" s="109">
        <v>5106026760</v>
      </c>
      <c r="AE581" s="1" t="str">
        <f>IF(Tabela1[[#This Row],[Status Result1]]="Aguardando autorização pgto", "sim","")</f>
        <v/>
      </c>
      <c r="AF5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5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581" s="116"/>
      <c r="AJ581" s="117"/>
      <c r="AK581" s="116">
        <f>IF(Tabela1[[#This Row],[procx ticket]]="",Tabela1[[#This Row],[Data criação ticket]],Tabela1[[#This Row],[procx ticket]])</f>
        <v>0</v>
      </c>
      <c r="AL581" s="116"/>
      <c r="AM581" s="53" t="s">
        <v>4893</v>
      </c>
      <c r="AN5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1" s="62"/>
      <c r="AP581" s="62"/>
      <c r="AQ5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NOVASConstrutoraDWA</v>
      </c>
      <c r="AR581" s="62" t="e">
        <v>#N/A</v>
      </c>
    </row>
    <row r="582" spans="1:44" ht="14.5" hidden="1">
      <c r="A582" s="1">
        <f t="shared" si="31"/>
        <v>1000</v>
      </c>
      <c r="B582" s="1">
        <v>1500</v>
      </c>
      <c r="C582" s="1" t="s">
        <v>4075</v>
      </c>
      <c r="D582" s="1" t="s">
        <v>2392</v>
      </c>
      <c r="E582" s="1" t="s">
        <v>76</v>
      </c>
      <c r="F582" s="1" t="s">
        <v>23</v>
      </c>
      <c r="G582" s="1" t="s">
        <v>4410</v>
      </c>
      <c r="H582" s="1">
        <v>909</v>
      </c>
      <c r="I582" s="1" t="s">
        <v>5504</v>
      </c>
      <c r="M582" s="1">
        <v>605662</v>
      </c>
      <c r="Q582" s="47">
        <v>229957.43</v>
      </c>
      <c r="R582" s="47">
        <f>IF(Tabela1[[#This Row],[VALOR A PAGAR]]&gt;1,Tabela1[[#This Row],[VALOR A PAGAR]],Tabela1[[#This Row],[VALOR RC]])</f>
        <v>229957.43</v>
      </c>
      <c r="S5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2" s="1">
        <v>4500926664</v>
      </c>
      <c r="U582" s="54" t="str">
        <f>F582 &amp; " " &amp; " " &amp; B582 &amp; " - " &amp; I582 &amp; " - " &amp; "N°" &amp; H582 &amp; " - " &amp; Tabela1[[#This Row],[Coluna1]]</f>
        <v xml:space="preserve">LOJAS NOVAS  1500 - OMEGA - N°909 - </v>
      </c>
      <c r="V582" s="85">
        <v>2682701</v>
      </c>
      <c r="W582" s="64" t="s">
        <v>5508</v>
      </c>
      <c r="X582" s="1" t="str">
        <f t="shared" si="32"/>
        <v>ABERTO</v>
      </c>
      <c r="Y582" s="48"/>
      <c r="Z582" s="51"/>
      <c r="AA582" s="1">
        <f>IF(Tabela1[[#This Row],[CHAMADO]]="ABERTO",Tabela1[[#This Row],[procx status]],"")</f>
        <v>0</v>
      </c>
      <c r="AC582" s="49">
        <v>45937</v>
      </c>
      <c r="AD582" s="109">
        <v>5106026786</v>
      </c>
      <c r="AE582" s="1" t="str">
        <f>IF(Tabela1[[#This Row],[Status Result1]]="Aguardando autorização pgto", "sim","")</f>
        <v/>
      </c>
      <c r="AF5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5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582" s="116"/>
      <c r="AJ582" s="117"/>
      <c r="AK582" s="116">
        <f>IF(Tabela1[[#This Row],[procx ticket]]="",Tabela1[[#This Row],[Data criação ticket]],Tabela1[[#This Row],[procx ticket]])</f>
        <v>0</v>
      </c>
      <c r="AL582" s="116"/>
      <c r="AM582" s="53" t="s">
        <v>4624</v>
      </c>
      <c r="AN5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2" s="62"/>
      <c r="AP582" s="62"/>
      <c r="AQ5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NOVASConstrutoraOMEGA</v>
      </c>
      <c r="AR582" s="62" t="e">
        <v>#N/A</v>
      </c>
    </row>
    <row r="583" spans="1:44" ht="14.5" hidden="1">
      <c r="A583" s="1">
        <f t="shared" si="31"/>
        <v>1000</v>
      </c>
      <c r="B583" s="1">
        <v>1435</v>
      </c>
      <c r="C583" s="1" t="s">
        <v>268</v>
      </c>
      <c r="D583" s="1" t="s">
        <v>4203</v>
      </c>
      <c r="E583" s="1" t="s">
        <v>30</v>
      </c>
      <c r="F583" s="1" t="s">
        <v>23</v>
      </c>
      <c r="G583" s="1" t="s">
        <v>4410</v>
      </c>
      <c r="H583" s="1">
        <v>1031</v>
      </c>
      <c r="I583" s="1" t="s">
        <v>57</v>
      </c>
      <c r="M583" s="1">
        <v>603839</v>
      </c>
      <c r="Q583" s="47">
        <v>246750</v>
      </c>
      <c r="R583" s="47">
        <v>197400</v>
      </c>
      <c r="S5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3" s="1">
        <v>4500949901</v>
      </c>
      <c r="U583" s="54" t="str">
        <f>F583 &amp; " " &amp; " " &amp; B583 &amp; " - " &amp; I583 &amp; " - " &amp; "N°" &amp; H583 &amp; " - " &amp; Tabela1[[#This Row],[Coluna1]]</f>
        <v xml:space="preserve">LOJAS NOVAS  1435 - CHIANCA - N°1031 - </v>
      </c>
      <c r="V583" s="85">
        <v>2909372</v>
      </c>
      <c r="W583" s="89" t="s">
        <v>4176</v>
      </c>
      <c r="X583" s="1" t="str">
        <f t="shared" si="32"/>
        <v>ABERTO</v>
      </c>
      <c r="Y583" s="48"/>
      <c r="Z583" s="51"/>
      <c r="AA583" s="1">
        <f>IF(Tabela1[[#This Row],[CHAMADO]]="ABERTO",Tabela1[[#This Row],[procx status]],"")</f>
        <v>0</v>
      </c>
      <c r="AC583" s="49">
        <v>45968</v>
      </c>
      <c r="AD583" s="55">
        <v>5106050150</v>
      </c>
      <c r="AE583" s="1" t="s">
        <v>4177</v>
      </c>
      <c r="AF5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5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583" s="116"/>
      <c r="AJ583" s="117"/>
      <c r="AK583" s="116">
        <f>IF(Tabela1[[#This Row],[procx ticket]]="",Tabela1[[#This Row],[Data criação ticket]],Tabela1[[#This Row],[procx ticket]])</f>
        <v>0</v>
      </c>
      <c r="AL583" s="116"/>
      <c r="AM583" s="53" t="s">
        <v>4518</v>
      </c>
      <c r="AN5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3" s="62"/>
      <c r="AP583" s="62"/>
      <c r="AQ5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1435603839ANDRELOJAS NOVASConstrutoraCHIANCA</v>
      </c>
      <c r="AR583" s="62" t="e">
        <v>#N/A</v>
      </c>
    </row>
    <row r="584" spans="1:44" ht="17.149999999999999" hidden="1" customHeight="1">
      <c r="A584" s="1">
        <f t="shared" si="31"/>
        <v>1000</v>
      </c>
      <c r="B584" s="1">
        <v>1501</v>
      </c>
      <c r="C584" s="1" t="s">
        <v>4083</v>
      </c>
      <c r="D584" s="1" t="s">
        <v>185</v>
      </c>
      <c r="E584" s="1" t="s">
        <v>76</v>
      </c>
      <c r="F584" s="1" t="s">
        <v>23</v>
      </c>
      <c r="G584" s="1" t="s">
        <v>4410</v>
      </c>
      <c r="H584" s="1">
        <v>123</v>
      </c>
      <c r="I584" s="1" t="s">
        <v>4713</v>
      </c>
      <c r="M584" s="1">
        <v>605727</v>
      </c>
      <c r="Q584" s="47">
        <v>275020.89</v>
      </c>
      <c r="R584" s="47">
        <f>IF(Tabela1[[#This Row],[VALOR A PAGAR]]&gt;1,Tabela1[[#This Row],[VALOR A PAGAR]],Tabela1[[#This Row],[VALOR RC]])</f>
        <v>275020.89</v>
      </c>
      <c r="S5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4" s="1">
        <v>4500910224</v>
      </c>
      <c r="U584" s="54" t="str">
        <f>F584 &amp; " " &amp; " " &amp; B584 &amp; " - " &amp; I584 &amp; " - " &amp; "N°" &amp; H584 &amp; " - " &amp; Tabela1[[#This Row],[Coluna1]]</f>
        <v xml:space="preserve">LOJAS NOVAS  1501 - CRIHAR - N°123 - </v>
      </c>
      <c r="V584" s="85">
        <v>2278550</v>
      </c>
      <c r="W584" s="64" t="s">
        <v>4747</v>
      </c>
      <c r="X584" s="1" t="str">
        <f t="shared" si="32"/>
        <v>ABERTO</v>
      </c>
      <c r="Y584" s="48"/>
      <c r="Z584" s="51"/>
      <c r="AA584" s="1">
        <f>IF(Tabela1[[#This Row],[CHAMADO]]="ABERTO",Tabela1[[#This Row],[procx status]],"")</f>
        <v>0</v>
      </c>
      <c r="AC584" s="49">
        <v>45877</v>
      </c>
      <c r="AE584" s="1" t="str">
        <f>IF(Tabela1[[#This Row],[Status Result1]]="Aguardando autorização pgto", "sim","")</f>
        <v/>
      </c>
      <c r="AF5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5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584" s="12"/>
      <c r="AJ584" s="53"/>
      <c r="AK584" s="12">
        <f>IF(Tabela1[[#This Row],[procx ticket]]="",Tabela1[[#This Row],[Data criação ticket]],Tabela1[[#This Row],[procx ticket]])</f>
        <v>0</v>
      </c>
      <c r="AM5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4" s="62"/>
      <c r="AP584" s="62"/>
      <c r="AQ5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NOVASConstrutoraCRIHAR</v>
      </c>
      <c r="AR584" s="62" t="e">
        <v>#N/A</v>
      </c>
    </row>
    <row r="585" spans="1:44" ht="17.149999999999999" hidden="1" customHeight="1">
      <c r="A585" s="1">
        <f t="shared" si="31"/>
        <v>1000</v>
      </c>
      <c r="B585" s="1">
        <v>1504</v>
      </c>
      <c r="C585" s="1" t="s">
        <v>4087</v>
      </c>
      <c r="D585" s="1" t="s">
        <v>4185</v>
      </c>
      <c r="E585" s="1" t="s">
        <v>76</v>
      </c>
      <c r="F585" s="1" t="s">
        <v>23</v>
      </c>
      <c r="G585" s="1" t="s">
        <v>4410</v>
      </c>
      <c r="H585" s="1">
        <v>1514</v>
      </c>
      <c r="I585" s="1" t="s">
        <v>66</v>
      </c>
      <c r="M585" s="1">
        <v>604037</v>
      </c>
      <c r="Q585" s="47">
        <v>208901.66</v>
      </c>
      <c r="R585" s="47">
        <f>IF(Tabela1[[#This Row],[VALOR A PAGAR]]&gt;1,Tabela1[[#This Row],[VALOR A PAGAR]],Tabela1[[#This Row],[VALOR RC]])</f>
        <v>208901.66</v>
      </c>
      <c r="S5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5" s="1">
        <v>4500945205</v>
      </c>
      <c r="U585" s="54" t="str">
        <f>F585 &amp; " " &amp; " " &amp; B585 &amp; " - " &amp; I585 &amp; " - " &amp; "N°" &amp; H585 &amp; " - " &amp; Tabela1[[#This Row],[Coluna1]]</f>
        <v xml:space="preserve">LOJAS NOVAS  1504 - DWA - N°1514 - </v>
      </c>
      <c r="V585" s="85">
        <v>2437084</v>
      </c>
      <c r="W585" s="64" t="s">
        <v>4891</v>
      </c>
      <c r="X585" s="1" t="str">
        <f t="shared" si="32"/>
        <v>ABERTO</v>
      </c>
      <c r="Y585" s="48"/>
      <c r="Z585" s="51"/>
      <c r="AA585" s="1">
        <f>IF(Tabela1[[#This Row],[CHAMADO]]="ABERTO",Tabela1[[#This Row],[procx status]],"")</f>
        <v>0</v>
      </c>
      <c r="AC585" s="49">
        <v>45908</v>
      </c>
      <c r="AD585" s="109">
        <v>5106006479</v>
      </c>
      <c r="AE585" s="1" t="str">
        <f>IF(Tabela1[[#This Row],[Status Result1]]="Aguardando autorização pgto", "sim","")</f>
        <v/>
      </c>
      <c r="AF5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5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585" s="116"/>
      <c r="AJ585" s="117"/>
      <c r="AK585" s="116">
        <f>IF(Tabela1[[#This Row],[procx ticket]]="",Tabela1[[#This Row],[Data criação ticket]],Tabela1[[#This Row],[procx ticket]])</f>
        <v>0</v>
      </c>
      <c r="AL585" s="116"/>
      <c r="AM585" s="53" t="s">
        <v>75</v>
      </c>
      <c r="AN5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5" s="62"/>
      <c r="AP585" s="62"/>
      <c r="AQ5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NOVASConstrutoraDWA</v>
      </c>
      <c r="AR585" s="62" t="e">
        <v>#N/A</v>
      </c>
    </row>
    <row r="586" spans="1:44" ht="17.149999999999999" hidden="1" customHeight="1">
      <c r="A586" s="1">
        <f t="shared" si="31"/>
        <v>1000</v>
      </c>
      <c r="B586" s="1">
        <v>1369</v>
      </c>
      <c r="C586" s="1" t="s">
        <v>218</v>
      </c>
      <c r="D586" s="1" t="s">
        <v>219</v>
      </c>
      <c r="E586" s="1" t="s">
        <v>55</v>
      </c>
      <c r="F586" s="1" t="s">
        <v>23</v>
      </c>
      <c r="G586" s="1" t="s">
        <v>4410</v>
      </c>
      <c r="H586" s="1">
        <v>836</v>
      </c>
      <c r="I586" s="1" t="s">
        <v>4972</v>
      </c>
      <c r="L586" s="1" t="s">
        <v>193</v>
      </c>
      <c r="M586" s="1">
        <v>603049</v>
      </c>
      <c r="N586" s="1">
        <v>10022865</v>
      </c>
      <c r="O586" s="1" t="s">
        <v>4163</v>
      </c>
      <c r="P586" s="47">
        <v>32000</v>
      </c>
      <c r="R586" s="47">
        <f>IF(Tabela1[[#This Row],[VALOR A PAGAR]]&gt;1,Tabela1[[#This Row],[VALOR A PAGAR]],Tabela1[[#This Row],[VALOR RC]])</f>
        <v>32000</v>
      </c>
      <c r="S5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6" s="1">
        <v>4500937147</v>
      </c>
      <c r="U586" s="54" t="str">
        <f>F586 &amp; " " &amp; " " &amp; B586 &amp; " - " &amp; I586 &amp; " - " &amp; "N°" &amp; H586 &amp; " - " &amp; Tabela1[[#This Row],[Coluna1]]</f>
        <v xml:space="preserve">LOJAS NOVAS  1369 - GM ENGENHARIA - N°836 - </v>
      </c>
      <c r="V586" s="85">
        <v>2439998</v>
      </c>
      <c r="W586" s="64" t="s">
        <v>4983</v>
      </c>
      <c r="X586" s="1" t="str">
        <f t="shared" si="32"/>
        <v>ABERTO</v>
      </c>
      <c r="Y586" s="48"/>
      <c r="Z586" s="51"/>
      <c r="AA586" s="1">
        <f>IF(Tabela1[[#This Row],[CHAMADO]]="ABERTO",Tabela1[[#This Row],[procx status]],"")</f>
        <v>0</v>
      </c>
      <c r="AC586" s="49">
        <v>45908</v>
      </c>
      <c r="AD586" s="109">
        <v>5106006089</v>
      </c>
      <c r="AE586" s="1" t="str">
        <f>IF(Tabela1[[#This Row],[Status Result1]]="Aguardando autorização pgto", "sim","")</f>
        <v/>
      </c>
      <c r="AF5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5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586" s="12"/>
      <c r="AJ586" s="53"/>
      <c r="AK586" s="12">
        <f>IF(Tabela1[[#This Row],[procx ticket]]="",Tabela1[[#This Row],[Data criação ticket]],Tabela1[[#This Row],[procx ticket]])</f>
        <v>0</v>
      </c>
      <c r="AM586" s="53" t="s">
        <v>4984</v>
      </c>
      <c r="AN5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6" s="62"/>
      <c r="AP586" s="62"/>
      <c r="AQ5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136960304932000JORDANALOJAS NOVASConstrutoraGM ENGENHARIA</v>
      </c>
      <c r="AR586" s="62" t="e">
        <v>#N/A</v>
      </c>
    </row>
    <row r="587" spans="1:44" ht="14.5" hidden="1" customHeight="1">
      <c r="A587" s="1">
        <f t="shared" si="31"/>
        <v>1000</v>
      </c>
      <c r="B587" s="1">
        <v>1439</v>
      </c>
      <c r="C587" s="1" t="s">
        <v>222</v>
      </c>
      <c r="D587" s="1" t="s">
        <v>224</v>
      </c>
      <c r="E587" s="1" t="s">
        <v>76</v>
      </c>
      <c r="F587" s="1" t="s">
        <v>23</v>
      </c>
      <c r="G587" s="1" t="s">
        <v>4410</v>
      </c>
      <c r="H587" s="1">
        <v>74</v>
      </c>
      <c r="I587" s="1" t="s">
        <v>4713</v>
      </c>
      <c r="M587" s="86">
        <v>603440</v>
      </c>
      <c r="N587" s="1">
        <v>10022963</v>
      </c>
      <c r="Q587" s="47">
        <v>257583.64</v>
      </c>
      <c r="R587" s="47">
        <f>IF(Tabela1[[#This Row],[VALOR A PAGAR]]&gt;1,Tabela1[[#This Row],[VALOR A PAGAR]],Tabela1[[#This Row],[VALOR RC]])</f>
        <v>257583.64</v>
      </c>
      <c r="S5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7" s="1">
        <v>4500874590</v>
      </c>
      <c r="U587" s="54" t="str">
        <f>F587 &amp; " " &amp; " " &amp; B587 &amp; " - " &amp; I587 &amp; " - " &amp; "N°" &amp; H587 &amp; " - " &amp; Tabela1[[#This Row],[Coluna1]]</f>
        <v xml:space="preserve">LOJAS NOVAS  1439 - CRIHAR - N°74 - </v>
      </c>
      <c r="V587" s="85">
        <v>2087977</v>
      </c>
      <c r="W587" s="89" t="s">
        <v>4731</v>
      </c>
      <c r="X587" s="1" t="str">
        <f t="shared" si="32"/>
        <v>ABERTO</v>
      </c>
      <c r="Y587" s="48"/>
      <c r="Z587" s="51">
        <v>0</v>
      </c>
      <c r="AA587" s="1">
        <f>IF(Tabela1[[#This Row],[CHAMADO]]="ABERTO",Tabela1[[#This Row],[procx status]],"")</f>
        <v>0</v>
      </c>
      <c r="AC587" s="49">
        <v>45847</v>
      </c>
      <c r="AD587" s="90">
        <v>5105964356</v>
      </c>
      <c r="AE587" s="1" t="str">
        <f>IF(Tabela1[[#This Row],[Status Result1]]="Aguardando autorização pgto", "sim","")</f>
        <v/>
      </c>
      <c r="AF5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5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587" s="12"/>
      <c r="AJ587" s="53" t="s">
        <v>4329</v>
      </c>
      <c r="AK587" s="12" t="str">
        <f>IF(Tabela1[[#This Row],[procx ticket]]="",Tabela1[[#This Row],[Data criação ticket]],Tabela1[[#This Row],[procx ticket]])</f>
        <v>2025-07-02</v>
      </c>
      <c r="AM5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7" s="62"/>
      <c r="AP587" s="62"/>
      <c r="AQ5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NOVASConstrutoraCRIHAR</v>
      </c>
      <c r="AR587" s="62" t="e">
        <v>#N/A</v>
      </c>
    </row>
    <row r="588" spans="1:44" ht="17.149999999999999" hidden="1" customHeight="1">
      <c r="A588" s="1">
        <f t="shared" si="31"/>
        <v>1000</v>
      </c>
      <c r="B588" s="1">
        <v>1498</v>
      </c>
      <c r="C588" s="1" t="s">
        <v>226</v>
      </c>
      <c r="D588" s="1" t="s">
        <v>185</v>
      </c>
      <c r="E588" s="1" t="s">
        <v>76</v>
      </c>
      <c r="F588" s="1" t="s">
        <v>23</v>
      </c>
      <c r="G588" s="1" t="s">
        <v>4410</v>
      </c>
      <c r="H588" s="1">
        <v>75</v>
      </c>
      <c r="I588" s="1" t="s">
        <v>4713</v>
      </c>
      <c r="M588" s="54">
        <v>603464</v>
      </c>
      <c r="Q588" s="47">
        <v>257500</v>
      </c>
      <c r="R588" s="47">
        <f>IF(Tabela1[[#This Row],[VALOR A PAGAR]]&gt;1,Tabela1[[#This Row],[VALOR A PAGAR]],Tabela1[[#This Row],[VALOR RC]])</f>
        <v>257500</v>
      </c>
      <c r="S5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8" s="1">
        <v>4500882264</v>
      </c>
      <c r="U588" s="54" t="str">
        <f>F588 &amp; " " &amp; " " &amp; B588 &amp; " - " &amp; I588 &amp; " - " &amp; "N°" &amp; H588 &amp; " - " &amp; Tabela1[[#This Row],[Coluna1]]</f>
        <v xml:space="preserve">LOJAS NOVAS  1498 - CRIHAR - N°75 - </v>
      </c>
      <c r="V588" s="85">
        <v>2087983</v>
      </c>
      <c r="W588" s="89" t="s">
        <v>4751</v>
      </c>
      <c r="X588" s="1" t="str">
        <f t="shared" si="32"/>
        <v>ABERTO</v>
      </c>
      <c r="Y588" s="48"/>
      <c r="Z588" s="51">
        <v>0</v>
      </c>
      <c r="AA588" s="1">
        <f>IF(Tabela1[[#This Row],[CHAMADO]]="ABERTO",Tabela1[[#This Row],[procx status]],"")</f>
        <v>0</v>
      </c>
      <c r="AC588" s="49">
        <v>45847</v>
      </c>
      <c r="AD588" s="90">
        <v>5105964365</v>
      </c>
      <c r="AE588" s="1" t="str">
        <f>IF(Tabela1[[#This Row],[Status Result1]]="Aguardando autorização pgto", "sim","")</f>
        <v/>
      </c>
      <c r="AF5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5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588" s="12"/>
      <c r="AJ588" s="53" t="s">
        <v>4329</v>
      </c>
      <c r="AK588" s="12" t="str">
        <f>IF(Tabela1[[#This Row],[procx ticket]]="",Tabela1[[#This Row],[Data criação ticket]],Tabela1[[#This Row],[procx ticket]])</f>
        <v>2025-07-02</v>
      </c>
      <c r="AM5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8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8" s="62"/>
      <c r="AP588" s="62"/>
      <c r="AQ5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NOVASConstrutoraCRIHAR</v>
      </c>
      <c r="AR588" s="62" t="e">
        <v>#N/A</v>
      </c>
    </row>
    <row r="589" spans="1:44" ht="17.149999999999999" hidden="1" customHeight="1">
      <c r="A589" s="1">
        <f t="shared" si="31"/>
        <v>1000</v>
      </c>
      <c r="B589" s="1">
        <v>1513</v>
      </c>
      <c r="C589" s="1" t="s">
        <v>4096</v>
      </c>
      <c r="D589" s="1" t="s">
        <v>397</v>
      </c>
      <c r="E589" s="1" t="s">
        <v>76</v>
      </c>
      <c r="F589" s="1" t="s">
        <v>23</v>
      </c>
      <c r="G589" s="1" t="s">
        <v>4410</v>
      </c>
      <c r="H589" s="1">
        <v>1023</v>
      </c>
      <c r="I589" s="1" t="s">
        <v>57</v>
      </c>
      <c r="M589" s="1">
        <v>605789</v>
      </c>
      <c r="N589" s="1">
        <v>10023337</v>
      </c>
      <c r="O589" s="1" t="s">
        <v>4163</v>
      </c>
      <c r="P589" s="47">
        <v>1070000.0044371916</v>
      </c>
      <c r="Q589" s="47">
        <v>214000</v>
      </c>
      <c r="R589" s="47">
        <f>IF(Tabela1[[#This Row],[VALOR A PAGAR]]&gt;1,Tabela1[[#This Row],[VALOR A PAGAR]],Tabela1[[#This Row],[VALOR RC]])</f>
        <v>214000</v>
      </c>
      <c r="S5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89" s="1">
        <v>4500969818</v>
      </c>
      <c r="U589" s="54" t="str">
        <f>F589 &amp; " " &amp; " " &amp; B589 &amp; " - " &amp; I589 &amp; " - " &amp; "N°" &amp; H589 &amp; " - " &amp; Tabela1[[#This Row],[Coluna1]]</f>
        <v xml:space="preserve">LOJAS NOVAS  1513 - CHIANCA - N°1023 - </v>
      </c>
      <c r="V589" s="85">
        <v>2703161</v>
      </c>
      <c r="W589" s="64" t="s">
        <v>4608</v>
      </c>
      <c r="X589" s="1" t="str">
        <f t="shared" si="32"/>
        <v>ABERTO</v>
      </c>
      <c r="Y589" s="48"/>
      <c r="Z589" s="51"/>
      <c r="AA589" s="1">
        <f>IF(Tabela1[[#This Row],[CHAMADO]]="ABERTO",Tabela1[[#This Row],[procx status]],"")</f>
        <v>0</v>
      </c>
      <c r="AC589" s="49">
        <v>45939</v>
      </c>
      <c r="AD589" s="65">
        <v>5106030936</v>
      </c>
      <c r="AE589" s="1" t="str">
        <f>IF(Tabela1[[#This Row],[Status Result1]]="Aguardando autorização pgto", "sim","")</f>
        <v/>
      </c>
      <c r="AF5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5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589" s="116"/>
      <c r="AJ589" s="117"/>
      <c r="AK589" s="116">
        <f>IF(Tabela1[[#This Row],[procx ticket]]="",Tabela1[[#This Row],[Data criação ticket]],Tabela1[[#This Row],[procx ticket]])</f>
        <v>0</v>
      </c>
      <c r="AL589" s="116"/>
      <c r="AM589" s="53">
        <v>45698</v>
      </c>
      <c r="AN5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89" s="62"/>
      <c r="AP589" s="62"/>
      <c r="AQ5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15136057891070000,00443719HENRIQUELOJAS NOVASConstrutoraCHIANCA</v>
      </c>
      <c r="AR589" s="62" t="e">
        <v>#N/A</v>
      </c>
    </row>
    <row r="590" spans="1:44" ht="14.5" hidden="1">
      <c r="A590" s="1">
        <f t="shared" si="31"/>
        <v>1000</v>
      </c>
      <c r="B590" s="1">
        <v>320</v>
      </c>
      <c r="C590" s="1" t="s">
        <v>4161</v>
      </c>
      <c r="D590" s="1" t="s">
        <v>875</v>
      </c>
      <c r="E590" s="1" t="s">
        <v>4025</v>
      </c>
      <c r="F590" s="1" t="s">
        <v>23</v>
      </c>
      <c r="G590" s="1" t="s">
        <v>4410</v>
      </c>
      <c r="H590" s="1">
        <v>4108</v>
      </c>
      <c r="I590" s="1" t="s">
        <v>5648</v>
      </c>
      <c r="M590" s="1">
        <v>605973</v>
      </c>
      <c r="N590" s="1">
        <v>10023924</v>
      </c>
      <c r="P590" s="47">
        <v>685000.00024807034</v>
      </c>
      <c r="Q590" s="47">
        <v>376750</v>
      </c>
      <c r="R590" s="47">
        <f>IF(Tabela1[[#This Row],[VALOR A PAGAR]]&gt;1,Tabela1[[#This Row],[VALOR A PAGAR]],Tabela1[[#This Row],[VALOR RC]])</f>
        <v>376750</v>
      </c>
      <c r="S5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0" s="1">
        <v>4501003144</v>
      </c>
      <c r="U590" s="54" t="str">
        <f>F590 &amp; " " &amp; " " &amp; B590 &amp; " - " &amp; I590 &amp; " - " &amp; "N°" &amp; H590 &amp; " - " &amp; Tabela1[[#This Row],[Coluna1]]</f>
        <v xml:space="preserve">LOJAS NOVAS  320 - PLANAC - N°4108 - </v>
      </c>
      <c r="V590" s="85">
        <v>3232318</v>
      </c>
      <c r="W590" s="89" t="s">
        <v>4176</v>
      </c>
      <c r="X590" s="1" t="str">
        <f t="shared" si="32"/>
        <v>ABERTO</v>
      </c>
      <c r="Y590" s="48"/>
      <c r="Z590" s="51"/>
      <c r="AA590" s="1">
        <f>IF(Tabela1[[#This Row],[CHAMADO]]="ABERTO",Tabela1[[#This Row],[procx status]],"")</f>
        <v>0</v>
      </c>
      <c r="AC590" s="49">
        <v>46000</v>
      </c>
      <c r="AE590" s="1" t="s">
        <v>4177</v>
      </c>
      <c r="AF5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5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590" s="116"/>
      <c r="AJ590" s="117"/>
      <c r="AK590" s="116">
        <f>IF(Tabela1[[#This Row],[procx ticket]]="",Tabela1[[#This Row],[Data criação ticket]],Tabela1[[#This Row],[procx ticket]])</f>
        <v>0</v>
      </c>
      <c r="AL590" s="116"/>
      <c r="AM590" s="53">
        <v>45994</v>
      </c>
      <c r="AN5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0" s="62"/>
      <c r="AP590" s="62"/>
      <c r="AQ5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320605973685000,00024807ADRIANOLOJAS NOVASConstrutoraPLANAC</v>
      </c>
      <c r="AR590" s="1" t="e">
        <v>#N/A</v>
      </c>
    </row>
    <row r="591" spans="1:44" ht="14.5" hidden="1" customHeight="1">
      <c r="A591" s="55">
        <v>1000</v>
      </c>
      <c r="B591" s="55">
        <v>1446</v>
      </c>
      <c r="C591" s="55" t="s">
        <v>175</v>
      </c>
      <c r="D591" s="55" t="s">
        <v>176</v>
      </c>
      <c r="E591" s="55" t="s">
        <v>76</v>
      </c>
      <c r="F591" s="55" t="s">
        <v>23</v>
      </c>
      <c r="G591" s="1" t="s">
        <v>4410</v>
      </c>
      <c r="H591" s="55">
        <v>1442</v>
      </c>
      <c r="I591" s="55" t="s">
        <v>66</v>
      </c>
      <c r="J591" s="55"/>
      <c r="K591" s="55"/>
      <c r="L591" s="56">
        <v>88448</v>
      </c>
      <c r="M591" s="55">
        <v>603787</v>
      </c>
      <c r="N591" s="58">
        <v>10020330</v>
      </c>
      <c r="O591" s="58"/>
      <c r="P591" s="57">
        <v>1050000</v>
      </c>
      <c r="Q591" s="57">
        <v>262500</v>
      </c>
      <c r="R591" s="88">
        <f>IF(Tabela1[[#This Row],[VALOR A PAGAR]]&gt;1,Tabela1[[#This Row],[VALOR A PAGAR]],Tabela1[[#This Row],[VALOR RC]])</f>
        <v>262500</v>
      </c>
      <c r="S5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1" s="58">
        <v>4500799599</v>
      </c>
      <c r="U591" s="54" t="str">
        <f>F591 &amp; " " &amp; " " &amp; B591 &amp; " - " &amp; I591 &amp; " - " &amp; "N°" &amp; H591 &amp; " - " &amp; Tabela1[[#This Row],[Coluna1]]</f>
        <v xml:space="preserve">LOJAS NOVAS  1446 - DWA - N°1442 - </v>
      </c>
      <c r="V591" s="85">
        <v>1127802</v>
      </c>
      <c r="W591" s="55"/>
      <c r="X591" s="1" t="str">
        <f t="shared" si="32"/>
        <v>ABERTO</v>
      </c>
      <c r="Y591" s="55" t="s">
        <v>4159</v>
      </c>
      <c r="Z591" s="51" t="s">
        <v>4159</v>
      </c>
      <c r="AA591" s="51" t="str">
        <f>IF(Tabela1[[#This Row],[CHAMADO]]="ABERTO",Tabela1[[#This Row],[procx status]],"")</f>
        <v>Closed</v>
      </c>
      <c r="AB591" s="55" t="s">
        <v>4173</v>
      </c>
      <c r="AC591" s="59">
        <v>45698</v>
      </c>
      <c r="AD591" s="55">
        <v>5105870962</v>
      </c>
      <c r="AE591" s="55" t="str">
        <f>IF(Tabela1[[#This Row],[Status Result1]]="Aguardando autorização pgto", "sim","")</f>
        <v/>
      </c>
      <c r="AF591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10/02/2025</v>
      </c>
      <c r="AG5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10/02/2025</v>
      </c>
      <c r="AH591" s="59">
        <v>45692</v>
      </c>
      <c r="AI591" s="59">
        <v>45692</v>
      </c>
      <c r="AJ591" s="53">
        <v>45692</v>
      </c>
      <c r="AK591" s="12">
        <f>IF(Tabela1[[#This Row],[procx ticket]]="",Tabela1[[#This Row],[Data criação ticket]],Tabela1[[#This Row],[procx ticket]])</f>
        <v>45692</v>
      </c>
      <c r="AL591" s="60"/>
      <c r="AM5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1" s="62"/>
      <c r="AP591" s="62"/>
      <c r="AQ5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14466037871050000HENRIQUELOJAS NOVASConstrutoraDWA</v>
      </c>
      <c r="AR591" s="62" t="e">
        <v>#N/A</v>
      </c>
    </row>
    <row r="592" spans="1:44" ht="14.5" hidden="1">
      <c r="A592" s="55">
        <v>1000</v>
      </c>
      <c r="B592" s="55">
        <v>1473</v>
      </c>
      <c r="C592" s="55" t="s">
        <v>214</v>
      </c>
      <c r="D592" s="55" t="s">
        <v>215</v>
      </c>
      <c r="E592" s="55" t="s">
        <v>76</v>
      </c>
      <c r="F592" s="55" t="s">
        <v>23</v>
      </c>
      <c r="G592" s="1" t="s">
        <v>4410</v>
      </c>
      <c r="H592" s="55">
        <v>3</v>
      </c>
      <c r="I592" s="55" t="s">
        <v>5491</v>
      </c>
      <c r="J592" s="55"/>
      <c r="K592" s="55"/>
      <c r="L592" s="56">
        <v>71089</v>
      </c>
      <c r="M592" s="55">
        <v>603846</v>
      </c>
      <c r="N592" s="55">
        <v>10020364</v>
      </c>
      <c r="O592" s="55"/>
      <c r="P592" s="57">
        <v>1016416.7</v>
      </c>
      <c r="Q592" s="57">
        <v>203283.34</v>
      </c>
      <c r="R592" s="88">
        <f>IF(Tabela1[[#This Row],[VALOR A PAGAR]]&gt;1,Tabela1[[#This Row],[VALOR A PAGAR]],Tabela1[[#This Row],[VALOR RC]])</f>
        <v>203283.34</v>
      </c>
      <c r="S5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2" s="55">
        <v>4500809490</v>
      </c>
      <c r="U592" s="54" t="str">
        <f>F592 &amp; " " &amp; " " &amp; B592 &amp; " - " &amp; I592 &amp; " - " &amp; "N°" &amp; H592 &amp; " - " &amp; Tabela1[[#This Row],[Coluna1]]</f>
        <v xml:space="preserve">LOJAS NOVAS  1473 - OCM - N°3 - </v>
      </c>
      <c r="V592" s="85">
        <v>1135064</v>
      </c>
      <c r="W592" s="55"/>
      <c r="X592" s="1" t="str">
        <f t="shared" si="32"/>
        <v>ABERTO</v>
      </c>
      <c r="Y592" s="55" t="s">
        <v>4159</v>
      </c>
      <c r="Z592" s="51" t="s">
        <v>4159</v>
      </c>
      <c r="AA592" s="51" t="str">
        <f>IF(Tabela1[[#This Row],[CHAMADO]]="ABERTO",Tabela1[[#This Row],[procx status]],"")</f>
        <v>Closed</v>
      </c>
      <c r="AB592" s="55" t="s">
        <v>4173</v>
      </c>
      <c r="AC592" s="59">
        <v>45698</v>
      </c>
      <c r="AD592" s="55" t="s">
        <v>5492</v>
      </c>
      <c r="AE592" s="55" t="str">
        <f>IF(Tabela1[[#This Row],[Status Result1]]="Aguardando autorização pgto", "sim","")</f>
        <v/>
      </c>
      <c r="AF59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10/02/2025</v>
      </c>
      <c r="AG5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10/02/2025</v>
      </c>
      <c r="AH592" s="59">
        <v>45694</v>
      </c>
      <c r="AI592" s="59">
        <v>45693</v>
      </c>
      <c r="AJ592" s="53">
        <v>45693</v>
      </c>
      <c r="AK592" s="12">
        <f>IF(Tabela1[[#This Row],[procx ticket]]="",Tabela1[[#This Row],[Data criação ticket]],Tabela1[[#This Row],[procx ticket]])</f>
        <v>45693</v>
      </c>
      <c r="AL592" s="60">
        <v>45684</v>
      </c>
      <c r="AM5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2" s="62"/>
      <c r="AP592" s="62"/>
      <c r="AQ5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14736038461016416,7HENRIQUELOJAS NOVASConstrutoraOCM</v>
      </c>
      <c r="AR592" s="62" t="e">
        <v>#N/A</v>
      </c>
    </row>
    <row r="593" spans="1:44" ht="14.5" hidden="1">
      <c r="A593" s="1">
        <v>1000</v>
      </c>
      <c r="B593" s="1">
        <v>1455</v>
      </c>
      <c r="C593" s="1" t="s">
        <v>36</v>
      </c>
      <c r="D593" s="1" t="s">
        <v>37</v>
      </c>
      <c r="E593" s="1" t="s">
        <v>55</v>
      </c>
      <c r="F593" s="1" t="s">
        <v>23</v>
      </c>
      <c r="G593" s="1" t="s">
        <v>4410</v>
      </c>
      <c r="H593" s="1">
        <v>10</v>
      </c>
      <c r="I593" s="1" t="s">
        <v>4713</v>
      </c>
      <c r="L593" s="51">
        <v>69344</v>
      </c>
      <c r="M593" s="1">
        <v>603908</v>
      </c>
      <c r="N593" s="1">
        <v>10021021</v>
      </c>
      <c r="P593" s="47">
        <v>360000</v>
      </c>
      <c r="Q593" s="47">
        <v>180000</v>
      </c>
      <c r="R593" s="47">
        <f>IF(Tabela1[[#This Row],[VALOR A PAGAR]]&gt;1,Tabela1[[#This Row],[VALOR A PAGAR]],Tabela1[[#This Row],[VALOR RC]])</f>
        <v>180000</v>
      </c>
      <c r="S5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3" s="1">
        <v>4500848822</v>
      </c>
      <c r="U593" s="54" t="str">
        <f>F593 &amp; " " &amp; " " &amp; B593 &amp; " - " &amp; I593 &amp; " - " &amp; "N°" &amp; H593 &amp; " - " &amp; Tabela1[[#This Row],[Coluna1]]</f>
        <v xml:space="preserve">LOJAS NOVAS  1455 - CRIHAR - N°10 - </v>
      </c>
      <c r="V593" s="85">
        <v>1533497</v>
      </c>
      <c r="W593" s="89" t="s">
        <v>4715</v>
      </c>
      <c r="X593" s="1" t="str">
        <f t="shared" si="32"/>
        <v>ABERTO</v>
      </c>
      <c r="Y593" s="48" t="s">
        <v>75</v>
      </c>
      <c r="Z593" s="51" t="s">
        <v>75</v>
      </c>
      <c r="AA593" s="1" t="str">
        <f>IF(Tabela1[[#This Row],[CHAMADO]]="ABERTO",Tabela1[[#This Row],[procx status]],"")</f>
        <v/>
      </c>
      <c r="AC593" s="49">
        <v>45757</v>
      </c>
      <c r="AD593" s="55">
        <v>5105906652</v>
      </c>
      <c r="AE593" s="1" t="str">
        <f>IF(Tabela1[[#This Row],[Status Result1]]="Aguardando autorização pgto", "sim","")</f>
        <v/>
      </c>
      <c r="AF5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5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593" s="12">
        <v>45722</v>
      </c>
      <c r="AI593" s="1" t="s">
        <v>4716</v>
      </c>
      <c r="AJ593" s="53" t="s">
        <v>4716</v>
      </c>
      <c r="AK593" s="12" t="str">
        <f>IF(Tabela1[[#This Row],[procx ticket]]="",Tabela1[[#This Row],[Data criação ticket]],Tabela1[[#This Row],[procx ticket]])</f>
        <v>2025-04-09</v>
      </c>
      <c r="AL593" s="60">
        <v>45740</v>
      </c>
      <c r="AM5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09/04/2025</v>
      </c>
      <c r="AN5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3" s="62"/>
      <c r="AP593" s="62"/>
      <c r="AQ5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1455603908360000JORDANALOJAS NOVASConstrutoraCRIHAR</v>
      </c>
      <c r="AR593" s="62" t="e">
        <v>#N/A</v>
      </c>
    </row>
    <row r="594" spans="1:44" ht="14.5" hidden="1" customHeight="1">
      <c r="A594" s="1">
        <f t="shared" ref="A594:A599" si="33">IF(B594&lt;7000,1000,2000)</f>
        <v>1000</v>
      </c>
      <c r="B594" s="1">
        <v>1381</v>
      </c>
      <c r="C594" s="1" t="s">
        <v>169</v>
      </c>
      <c r="D594" s="1" t="s">
        <v>170</v>
      </c>
      <c r="E594" s="1" t="s">
        <v>30</v>
      </c>
      <c r="F594" s="1" t="s">
        <v>23</v>
      </c>
      <c r="G594" s="1" t="s">
        <v>4410</v>
      </c>
      <c r="H594" s="1">
        <v>9</v>
      </c>
      <c r="I594" s="1" t="s">
        <v>5491</v>
      </c>
      <c r="L594" s="1">
        <v>71089</v>
      </c>
      <c r="M594" s="51">
        <v>603265</v>
      </c>
      <c r="N594" s="51">
        <v>10020193</v>
      </c>
      <c r="Q594" s="47">
        <v>206000</v>
      </c>
      <c r="R594" s="47">
        <f>IF(Tabela1[[#This Row],[VALOR A PAGAR]]&gt;1,Tabela1[[#This Row],[VALOR A PAGAR]],Tabela1[[#This Row],[VALOR RC]])</f>
        <v>206000</v>
      </c>
      <c r="S5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4" s="51">
        <v>4500780228</v>
      </c>
      <c r="U594" s="54" t="str">
        <f>F594 &amp; " " &amp; " " &amp; B594 &amp; " - " &amp; I594 &amp; " - " &amp; "N°" &amp; H594 &amp; " - " &amp; Tabela1[[#This Row],[Coluna1]]</f>
        <v xml:space="preserve">LOJAS NOVAS  1381 - OCM - N°9 - </v>
      </c>
      <c r="V594" s="85">
        <v>1495018</v>
      </c>
      <c r="W594" s="89" t="s">
        <v>5495</v>
      </c>
      <c r="X594" s="1" t="str">
        <f t="shared" si="32"/>
        <v>ABERTO</v>
      </c>
      <c r="Y594" s="48"/>
      <c r="Z594" s="51">
        <v>0</v>
      </c>
      <c r="AA594" s="1">
        <f>IF(Tabela1[[#This Row],[CHAMADO]]="ABERTO",Tabela1[[#This Row],[procx status]],"")</f>
        <v>0</v>
      </c>
      <c r="AC594" s="49">
        <v>45757</v>
      </c>
      <c r="AD594" s="55">
        <v>5105902548</v>
      </c>
      <c r="AE594" s="1" t="str">
        <f>IF(Tabela1[[#This Row],[Status Result1]]="Aguardando autorização pgto", "sim","")</f>
        <v/>
      </c>
      <c r="AF5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5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594" s="12">
        <v>45749</v>
      </c>
      <c r="AI594" s="1" t="s">
        <v>5244</v>
      </c>
      <c r="AJ594" s="53" t="s">
        <v>5244</v>
      </c>
      <c r="AK594" s="12" t="str">
        <f>IF(Tabela1[[#This Row],[procx ticket]]="",Tabela1[[#This Row],[Data criação ticket]],Tabela1[[#This Row],[procx ticket]])</f>
        <v>2025-04-03</v>
      </c>
      <c r="AL594" s="60">
        <v>45649</v>
      </c>
      <c r="AM5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03/04/2025</v>
      </c>
      <c r="AN5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4" s="62"/>
      <c r="AP594" s="62"/>
      <c r="AQ5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NOVASConstrutoraOCM</v>
      </c>
      <c r="AR594" s="62" t="e">
        <v>#N/A</v>
      </c>
    </row>
    <row r="595" spans="1:44" ht="14.5" hidden="1">
      <c r="A595" s="1">
        <f t="shared" si="33"/>
        <v>1000</v>
      </c>
      <c r="B595" s="1">
        <v>1473</v>
      </c>
      <c r="C595" s="1" t="s">
        <v>214</v>
      </c>
      <c r="D595" s="1" t="s">
        <v>215</v>
      </c>
      <c r="E595" s="1" t="s">
        <v>76</v>
      </c>
      <c r="F595" s="1" t="s">
        <v>23</v>
      </c>
      <c r="G595" s="1" t="s">
        <v>4410</v>
      </c>
      <c r="H595" s="1">
        <v>8</v>
      </c>
      <c r="I595" s="1" t="s">
        <v>5491</v>
      </c>
      <c r="L595" s="56">
        <v>71089</v>
      </c>
      <c r="M595" s="55">
        <v>603846</v>
      </c>
      <c r="N595" s="55">
        <v>10020364</v>
      </c>
      <c r="P595" s="57">
        <v>1016416.7</v>
      </c>
      <c r="Q595" s="47">
        <v>254104.17</v>
      </c>
      <c r="R595" s="47">
        <f>IF(Tabela1[[#This Row],[VALOR A PAGAR]]&gt;1,Tabela1[[#This Row],[VALOR A PAGAR]],Tabela1[[#This Row],[VALOR RC]])</f>
        <v>254104.17</v>
      </c>
      <c r="S5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5" s="55">
        <v>4500809490</v>
      </c>
      <c r="U595" s="54" t="str">
        <f>F595 &amp; " " &amp; " " &amp; B595 &amp; " - " &amp; I595 &amp; " - " &amp; "N°" &amp; H595 &amp; " - " &amp; Tabela1[[#This Row],[Coluna1]]</f>
        <v xml:space="preserve">LOJAS NOVAS  1473 - OCM - N°8 - </v>
      </c>
      <c r="V595" s="85">
        <v>11111</v>
      </c>
      <c r="X595" s="1" t="str">
        <f t="shared" si="32"/>
        <v>ABERTO</v>
      </c>
      <c r="Y595" s="48"/>
      <c r="Z595" s="51">
        <v>0</v>
      </c>
      <c r="AA595" s="1">
        <f>IF(Tabela1[[#This Row],[CHAMADO]]="ABERTO",Tabela1[[#This Row],[procx status]],"")</f>
        <v>0</v>
      </c>
      <c r="AC595" s="49">
        <v>45757</v>
      </c>
      <c r="AD595" s="55">
        <v>5105896782</v>
      </c>
      <c r="AE595" s="1" t="str">
        <f>IF(Tabela1[[#This Row],[Status Result1]]="Aguardando autorização pgto", "sim","")</f>
        <v/>
      </c>
      <c r="AF5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5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595" s="12">
        <v>45749</v>
      </c>
      <c r="AI595" s="1">
        <v>0</v>
      </c>
      <c r="AJ595" s="53">
        <v>0</v>
      </c>
      <c r="AK595" s="12">
        <f>IF(Tabela1[[#This Row],[procx ticket]]="",Tabela1[[#This Row],[Data criação ticket]],Tabela1[[#This Row],[procx ticket]])</f>
        <v>0</v>
      </c>
      <c r="AL595" s="60">
        <v>45684</v>
      </c>
      <c r="AM5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5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5" s="62"/>
      <c r="AP595" s="62"/>
      <c r="AQ5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14736038461016416,7HENRIQUELOJAS NOVASConstrutoraOCM</v>
      </c>
      <c r="AR595" s="62" t="e">
        <v>#N/A</v>
      </c>
    </row>
    <row r="596" spans="1:44" ht="14.5" hidden="1" customHeight="1">
      <c r="A596" s="1">
        <f t="shared" si="33"/>
        <v>1000</v>
      </c>
      <c r="B596" s="1">
        <v>1506</v>
      </c>
      <c r="C596" s="1" t="s">
        <v>4094</v>
      </c>
      <c r="D596" s="1" t="s">
        <v>4201</v>
      </c>
      <c r="E596" s="1" t="s">
        <v>30</v>
      </c>
      <c r="F596" s="1" t="s">
        <v>23</v>
      </c>
      <c r="G596" s="1" t="s">
        <v>4410</v>
      </c>
      <c r="H596" s="1">
        <v>224</v>
      </c>
      <c r="I596" s="1" t="s">
        <v>4713</v>
      </c>
      <c r="M596" s="1">
        <v>605804</v>
      </c>
      <c r="Q596" s="47">
        <v>267547.23</v>
      </c>
      <c r="R596" s="47">
        <f>IF(Tabela1[[#This Row],[VALOR A PAGAR]]&gt;1,Tabela1[[#This Row],[VALOR A PAGAR]],Tabela1[[#This Row],[VALOR RC]])</f>
        <v>267547.23</v>
      </c>
      <c r="S5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6" s="1">
        <v>4500969826</v>
      </c>
      <c r="U596" s="54" t="str">
        <f>F596 &amp; " " &amp; " " &amp; B596 &amp; " - " &amp; I596 &amp; " - " &amp; "N°" &amp; H596 &amp; " - " &amp; Tabela1[[#This Row],[Coluna1]]</f>
        <v xml:space="preserve">LOJAS NOVAS  1506 - CRIHAR - N°224 - </v>
      </c>
      <c r="V596" s="85">
        <v>2733885</v>
      </c>
      <c r="W596" s="64" t="s">
        <v>4742</v>
      </c>
      <c r="X596" s="1" t="str">
        <f t="shared" si="32"/>
        <v>ABERTO</v>
      </c>
      <c r="Y596" s="48"/>
      <c r="Z596" s="51"/>
      <c r="AA596" s="1">
        <f>IF(Tabela1[[#This Row],[CHAMADO]]="ABERTO",Tabela1[[#This Row],[procx status]],"")</f>
        <v>0</v>
      </c>
      <c r="AC596" s="49">
        <v>45940</v>
      </c>
      <c r="AE596" s="1" t="str">
        <f>IF(Tabela1[[#This Row],[Status Result1]]="Aguardando autorização pgto", "sim","")</f>
        <v/>
      </c>
      <c r="AF5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10/10/2025</v>
      </c>
      <c r="AG5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10/10/2025</v>
      </c>
      <c r="AH596" s="116"/>
      <c r="AJ596" s="117"/>
      <c r="AK596" s="116">
        <f>IF(Tabela1[[#This Row],[procx ticket]]="",Tabela1[[#This Row],[Data criação ticket]],Tabela1[[#This Row],[procx ticket]])</f>
        <v>0</v>
      </c>
      <c r="AL596" s="116"/>
      <c r="AM596" s="53">
        <v>45818</v>
      </c>
      <c r="AN5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6" s="62" t="s">
        <v>4738</v>
      </c>
      <c r="AP596" s="62"/>
      <c r="AQ5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1506605804ANDRELOJAS NOVASConstrutoraCRIHAR</v>
      </c>
      <c r="AR596" s="62" t="e">
        <v>#N/A</v>
      </c>
    </row>
    <row r="597" spans="1:44" ht="17" hidden="1">
      <c r="A597" s="1">
        <f t="shared" si="33"/>
        <v>1000</v>
      </c>
      <c r="B597" s="1">
        <v>1506</v>
      </c>
      <c r="C597" s="1" t="s">
        <v>4094</v>
      </c>
      <c r="D597" s="1" t="s">
        <v>4201</v>
      </c>
      <c r="E597" s="1" t="s">
        <v>30</v>
      </c>
      <c r="F597" s="1" t="s">
        <v>23</v>
      </c>
      <c r="G597" s="1" t="s">
        <v>4410</v>
      </c>
      <c r="H597" s="1">
        <v>226</v>
      </c>
      <c r="I597" s="1" t="s">
        <v>4713</v>
      </c>
      <c r="M597" s="1">
        <v>605804</v>
      </c>
      <c r="Q597" s="47">
        <v>267547.23</v>
      </c>
      <c r="R597" s="47">
        <f>IF(Tabela1[[#This Row],[VALOR A PAGAR]]&gt;1,Tabela1[[#This Row],[VALOR A PAGAR]],Tabela1[[#This Row],[VALOR RC]])</f>
        <v>267547.23</v>
      </c>
      <c r="S5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7" s="1">
        <v>4500969826</v>
      </c>
      <c r="U597" s="54" t="str">
        <f>F597 &amp; " " &amp; " " &amp; B597 &amp; " - " &amp; I597 &amp; " - " &amp; "N°" &amp; H597 &amp; " - " &amp; Tabela1[[#This Row],[Coluna1]]</f>
        <v xml:space="preserve">LOJAS NOVAS  1506 - CRIHAR - N°226 - </v>
      </c>
      <c r="V597" s="85">
        <v>2702972</v>
      </c>
      <c r="W597" s="64" t="s">
        <v>4743</v>
      </c>
      <c r="X597" s="1" t="str">
        <f t="shared" si="32"/>
        <v>ABERTO</v>
      </c>
      <c r="Y597" s="48"/>
      <c r="Z597" s="51"/>
      <c r="AA597" s="1">
        <f>IF(Tabela1[[#This Row],[CHAMADO]]="ABERTO",Tabela1[[#This Row],[procx status]],"")</f>
        <v>0</v>
      </c>
      <c r="AC597" s="49">
        <v>45940</v>
      </c>
      <c r="AD597" s="65">
        <v>5106033931</v>
      </c>
      <c r="AE597" s="1" t="str">
        <f>IF(Tabela1[[#This Row],[Status Result1]]="Aguardando autorização pgto", "sim","")</f>
        <v/>
      </c>
      <c r="AF5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10/10/2025</v>
      </c>
      <c r="AG5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10/10/2025</v>
      </c>
      <c r="AH597" s="116"/>
      <c r="AJ597" s="117"/>
      <c r="AK597" s="116">
        <f>IF(Tabela1[[#This Row],[procx ticket]]="",Tabela1[[#This Row],[Data criação ticket]],Tabela1[[#This Row],[procx ticket]])</f>
        <v>0</v>
      </c>
      <c r="AL597" s="116"/>
      <c r="AM597" s="53">
        <v>45698</v>
      </c>
      <c r="AN5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7" s="62"/>
      <c r="AP597" s="62"/>
      <c r="AQ5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1506605804ANDRELOJAS NOVASConstrutoraCRIHAR</v>
      </c>
      <c r="AR597" s="62" t="e">
        <v>#N/A</v>
      </c>
    </row>
    <row r="598" spans="1:44" ht="14.5" hidden="1">
      <c r="A598" s="1">
        <f t="shared" si="33"/>
        <v>1000</v>
      </c>
      <c r="B598" s="1">
        <v>1499</v>
      </c>
      <c r="C598" s="1" t="s">
        <v>4065</v>
      </c>
      <c r="D598" s="1" t="s">
        <v>4217</v>
      </c>
      <c r="E598" s="1" t="s">
        <v>30</v>
      </c>
      <c r="F598" s="1" t="s">
        <v>23</v>
      </c>
      <c r="G598" s="1" t="s">
        <v>4410</v>
      </c>
      <c r="H598" s="1">
        <v>385</v>
      </c>
      <c r="I598" s="1" t="s">
        <v>4409</v>
      </c>
      <c r="M598" s="1">
        <v>602910</v>
      </c>
      <c r="Q598" s="47">
        <v>270000</v>
      </c>
      <c r="R598" s="47">
        <f>IF(Tabela1[[#This Row],[VALOR A PAGAR]]&gt;1,Tabela1[[#This Row],[VALOR A PAGAR]],Tabela1[[#This Row],[VALOR RC]])</f>
        <v>270000</v>
      </c>
      <c r="S5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8" s="48">
        <v>4500949922</v>
      </c>
      <c r="U598" s="54" t="str">
        <f>F598 &amp; " " &amp; " " &amp; B598 &amp; " - " &amp; I598 &amp; " - " &amp; "N°" &amp; H598 &amp; " - " &amp; Tabela1[[#This Row],[Coluna1]]</f>
        <v xml:space="preserve">LOJAS NOVAS  1499 - CARMELI - N°385 - </v>
      </c>
      <c r="V598" s="85">
        <v>2927448</v>
      </c>
      <c r="W598" s="89" t="s">
        <v>4176</v>
      </c>
      <c r="X598" s="1" t="str">
        <f t="shared" si="32"/>
        <v>ABERTO</v>
      </c>
      <c r="Y598" s="48"/>
      <c r="Z598" s="51"/>
      <c r="AA598" s="1">
        <f>IF(Tabela1[[#This Row],[CHAMADO]]="ABERTO",Tabela1[[#This Row],[procx status]],"")</f>
        <v>0</v>
      </c>
      <c r="AC598" s="49">
        <v>45971</v>
      </c>
      <c r="AE598" s="1" t="s">
        <v>4177</v>
      </c>
      <c r="AF5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10/11/2025</v>
      </c>
      <c r="AG5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10/11/2025</v>
      </c>
      <c r="AH598" s="116"/>
      <c r="AJ598" s="117"/>
      <c r="AK598" s="116">
        <f>IF(Tabela1[[#This Row],[procx ticket]]="",Tabela1[[#This Row],[Data criação ticket]],Tabela1[[#This Row],[procx ticket]])</f>
        <v>0</v>
      </c>
      <c r="AL598" s="116"/>
      <c r="AM598" s="53" t="s">
        <v>4441</v>
      </c>
      <c r="AN5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8" s="62"/>
      <c r="AP598" s="62"/>
      <c r="AQ5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NOVASConstrutoraCARMELI</v>
      </c>
      <c r="AR598" s="62" t="e">
        <v>#N/A</v>
      </c>
    </row>
    <row r="599" spans="1:44" ht="14.5" hidden="1">
      <c r="A599" s="1">
        <f t="shared" si="33"/>
        <v>1000</v>
      </c>
      <c r="B599" s="1">
        <v>1427</v>
      </c>
      <c r="C599" s="1" t="s">
        <v>229</v>
      </c>
      <c r="D599" s="1" t="s">
        <v>230</v>
      </c>
      <c r="E599" s="1" t="s">
        <v>4025</v>
      </c>
      <c r="F599" s="1" t="s">
        <v>23</v>
      </c>
      <c r="G599" s="1" t="s">
        <v>4410</v>
      </c>
      <c r="H599" s="1">
        <v>863</v>
      </c>
      <c r="I599" s="1" t="s">
        <v>4972</v>
      </c>
      <c r="M599" s="1">
        <v>603806</v>
      </c>
      <c r="Q599" s="47">
        <v>107000</v>
      </c>
      <c r="R599" s="47">
        <f>IF(Tabela1[[#This Row],[VALOR A PAGAR]]&gt;1,Tabela1[[#This Row],[VALOR A PAGAR]],Tabela1[[#This Row],[VALOR RC]])</f>
        <v>107000</v>
      </c>
      <c r="S5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599" s="1">
        <v>4500945200</v>
      </c>
      <c r="U599" s="54" t="str">
        <f>F599 &amp; " " &amp; " " &amp; B599 &amp; " - " &amp; I599 &amp; " - " &amp; "N°" &amp; H599 &amp; " - " &amp; Tabela1[[#This Row],[Coluna1]]</f>
        <v xml:space="preserve">LOJAS NOVAS  1427 - GM ENGENHARIA - N°863 - </v>
      </c>
      <c r="V599" s="85">
        <v>3227720</v>
      </c>
      <c r="W599" s="89" t="s">
        <v>4176</v>
      </c>
      <c r="X599" s="1" t="str">
        <f t="shared" si="32"/>
        <v>ABERTO</v>
      </c>
      <c r="Y599" s="48"/>
      <c r="Z599" s="51"/>
      <c r="AA599" s="1">
        <f>IF(Tabela1[[#This Row],[CHAMADO]]="ABERTO",Tabela1[[#This Row],[procx status]],"")</f>
        <v>0</v>
      </c>
      <c r="AC599" s="49">
        <v>46001</v>
      </c>
      <c r="AE599" s="1" t="s">
        <v>4177</v>
      </c>
      <c r="AF5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5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599" s="116"/>
      <c r="AJ599" s="117"/>
      <c r="AK599" s="116">
        <f>IF(Tabela1[[#This Row],[procx ticket]]="",Tabela1[[#This Row],[Data criação ticket]],Tabela1[[#This Row],[procx ticket]])</f>
        <v>0</v>
      </c>
      <c r="AL599" s="116"/>
      <c r="AM599" s="53">
        <v>45994</v>
      </c>
      <c r="AN5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599" s="62"/>
      <c r="AP599" s="62"/>
      <c r="AQ5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NOVASConstrutoraGM ENGENHARIA</v>
      </c>
      <c r="AR599" s="1" t="e">
        <v>#N/A</v>
      </c>
    </row>
    <row r="600" spans="1:44" ht="14.5" hidden="1">
      <c r="A600" s="55">
        <v>1000</v>
      </c>
      <c r="B600" s="55">
        <v>1455</v>
      </c>
      <c r="C600" s="55" t="s">
        <v>36</v>
      </c>
      <c r="D600" s="55" t="s">
        <v>37</v>
      </c>
      <c r="E600" s="55" t="s">
        <v>55</v>
      </c>
      <c r="F600" s="55" t="s">
        <v>23</v>
      </c>
      <c r="G600" s="1" t="s">
        <v>4410</v>
      </c>
      <c r="H600" s="58">
        <v>251</v>
      </c>
      <c r="I600" s="55" t="s">
        <v>4953</v>
      </c>
      <c r="J600" s="55"/>
      <c r="K600" s="55"/>
      <c r="L600" s="56">
        <v>100487</v>
      </c>
      <c r="M600" s="55">
        <v>603908</v>
      </c>
      <c r="N600" s="58">
        <v>10019776</v>
      </c>
      <c r="O600" s="58"/>
      <c r="P600" s="61">
        <v>1080000</v>
      </c>
      <c r="Q600" s="57">
        <v>216000</v>
      </c>
      <c r="R600" s="88">
        <f>IF(Tabela1[[#This Row],[VALOR A PAGAR]]&gt;1,Tabela1[[#This Row],[VALOR A PAGAR]],Tabela1[[#This Row],[VALOR RC]])</f>
        <v>216000</v>
      </c>
      <c r="S6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0" s="58">
        <v>4500757440</v>
      </c>
      <c r="U600" s="54" t="str">
        <f>F600 &amp; " " &amp; " " &amp; B600 &amp; " - " &amp; I600 &amp; " - " &amp; "N°" &amp; H600 &amp; " - " &amp; Tabela1[[#This Row],[Coluna1]]</f>
        <v xml:space="preserve">LOJAS NOVAS  1455 - EVOSUL - N°251 - </v>
      </c>
      <c r="V600" s="85">
        <v>1165077</v>
      </c>
      <c r="W600" s="55"/>
      <c r="X600" s="1" t="str">
        <f t="shared" si="32"/>
        <v>ABERTO</v>
      </c>
      <c r="Y600" s="55" t="s">
        <v>4159</v>
      </c>
      <c r="Z600" s="51" t="s">
        <v>4159</v>
      </c>
      <c r="AA600" s="51" t="str">
        <f>IF(Tabela1[[#This Row],[CHAMADO]]="ABERTO",Tabela1[[#This Row],[procx status]],"")</f>
        <v>Closed</v>
      </c>
      <c r="AB600" s="55" t="s">
        <v>4173</v>
      </c>
      <c r="AC600" s="59">
        <v>45699</v>
      </c>
      <c r="AD600" s="55">
        <v>5105867408</v>
      </c>
      <c r="AE600" s="55" t="str">
        <f>IF(Tabela1[[#This Row],[Status Result1]]="Aguardando autorização pgto", "sim","")</f>
        <v/>
      </c>
      <c r="AF60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11/02/2025</v>
      </c>
      <c r="AG6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11/02/2025</v>
      </c>
      <c r="AH600" s="59">
        <v>45698</v>
      </c>
      <c r="AI600" s="59">
        <v>45698</v>
      </c>
      <c r="AJ600" s="53">
        <v>45698</v>
      </c>
      <c r="AK600" s="12">
        <f>IF(Tabela1[[#This Row],[procx ticket]]="",Tabela1[[#This Row],[Data criação ticket]],Tabela1[[#This Row],[procx ticket]])</f>
        <v>45698</v>
      </c>
      <c r="AL600" s="60">
        <v>45614</v>
      </c>
      <c r="AM6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0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0" s="62"/>
      <c r="AP600" s="62"/>
      <c r="AQ6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14556039081080000JORDANALOJAS NOVASConstrutoraEVOSUL</v>
      </c>
      <c r="AR600" s="62" t="e">
        <v>#N/A</v>
      </c>
    </row>
    <row r="601" spans="1:44" ht="14.5" hidden="1">
      <c r="A601" s="1">
        <f t="shared" ref="A601:A614" si="34">IF(B601&lt;7000,1000,2000)</f>
        <v>1000</v>
      </c>
      <c r="B601" s="1">
        <v>1461</v>
      </c>
      <c r="C601" s="1" t="s">
        <v>38</v>
      </c>
      <c r="D601" s="1" t="s">
        <v>185</v>
      </c>
      <c r="E601" s="1" t="s">
        <v>76</v>
      </c>
      <c r="F601" s="1" t="s">
        <v>23</v>
      </c>
      <c r="G601" s="1" t="s">
        <v>4410</v>
      </c>
      <c r="H601" s="1">
        <v>279</v>
      </c>
      <c r="I601" s="1" t="s">
        <v>4409</v>
      </c>
      <c r="L601" s="56">
        <v>78957</v>
      </c>
      <c r="M601" s="1">
        <v>603682</v>
      </c>
      <c r="Q601" s="47">
        <v>102164.64</v>
      </c>
      <c r="R601" s="47">
        <f>IF(Tabela1[[#This Row],[VALOR A PAGAR]]&gt;1,Tabela1[[#This Row],[VALOR A PAGAR]],Tabela1[[#This Row],[VALOR RC]])</f>
        <v>102164.64</v>
      </c>
      <c r="S6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1" s="1">
        <v>4500745551</v>
      </c>
      <c r="U601" s="54" t="str">
        <f>F601 &amp; " " &amp; " " &amp; B601 &amp; " - " &amp; I601 &amp; " - " &amp; "N°" &amp; H601 &amp; " - " &amp; Tabela1[[#This Row],[Coluna1]]</f>
        <v xml:space="preserve">LOJAS NOVAS  1461 - CARMELI - N°279 - </v>
      </c>
      <c r="V601" s="85">
        <v>1526683</v>
      </c>
      <c r="W601" s="89" t="s">
        <v>4438</v>
      </c>
      <c r="X601" s="1" t="str">
        <f t="shared" si="32"/>
        <v>ABERTO</v>
      </c>
      <c r="Y601" s="48"/>
      <c r="Z601" s="51">
        <v>0</v>
      </c>
      <c r="AA601" s="1">
        <f>IF(Tabela1[[#This Row],[CHAMADO]]="ABERTO",Tabela1[[#This Row],[procx status]],"")</f>
        <v>0</v>
      </c>
      <c r="AC601" s="49">
        <v>45758</v>
      </c>
      <c r="AD601" s="55" t="s">
        <v>4439</v>
      </c>
      <c r="AE601" s="1" t="str">
        <f>IF(Tabela1[[#This Row],[Status Result1]]="Aguardando autorização pgto", "sim","")</f>
        <v/>
      </c>
      <c r="AF6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11/04/2025</v>
      </c>
      <c r="AG6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11/04/2025</v>
      </c>
      <c r="AH601" s="12">
        <v>45755</v>
      </c>
      <c r="AI601" s="1" t="s">
        <v>4437</v>
      </c>
      <c r="AJ601" s="53" t="s">
        <v>4437</v>
      </c>
      <c r="AK601" s="12" t="str">
        <f>IF(Tabela1[[#This Row],[procx ticket]]="",Tabela1[[#This Row],[Data criação ticket]],Tabela1[[#This Row],[procx ticket]])</f>
        <v>2025-04-08</v>
      </c>
      <c r="AL601" s="60">
        <v>0</v>
      </c>
      <c r="AM6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08/04/2025</v>
      </c>
      <c r="AN6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1" s="62"/>
      <c r="AP601" s="62"/>
      <c r="AQ6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1461603682HENRIQUELOJAS NOVASConstrutoraCARMELI</v>
      </c>
      <c r="AR601" s="62" t="e">
        <v>#N/A</v>
      </c>
    </row>
    <row r="602" spans="1:44" ht="14.5" hidden="1">
      <c r="A602" s="1">
        <f t="shared" si="34"/>
        <v>1000</v>
      </c>
      <c r="B602" s="1">
        <v>1461</v>
      </c>
      <c r="C602" s="1" t="s">
        <v>38</v>
      </c>
      <c r="D602" s="1" t="s">
        <v>185</v>
      </c>
      <c r="E602" s="1" t="s">
        <v>76</v>
      </c>
      <c r="F602" s="1" t="s">
        <v>23</v>
      </c>
      <c r="G602" s="1" t="s">
        <v>4410</v>
      </c>
      <c r="H602" s="1">
        <v>278</v>
      </c>
      <c r="I602" s="1" t="s">
        <v>4409</v>
      </c>
      <c r="L602" s="56">
        <v>78957</v>
      </c>
      <c r="M602" s="1">
        <v>603682</v>
      </c>
      <c r="Q602" s="47">
        <v>13056.25</v>
      </c>
      <c r="R602" s="47">
        <f>IF(Tabela1[[#This Row],[VALOR A PAGAR]]&gt;1,Tabela1[[#This Row],[VALOR A PAGAR]],Tabela1[[#This Row],[VALOR RC]])</f>
        <v>13056.25</v>
      </c>
      <c r="S6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2" s="1">
        <v>4500848819</v>
      </c>
      <c r="U602" s="54" t="str">
        <f>F602 &amp; " " &amp; " " &amp; B602 &amp; " - " &amp; I602 &amp; " - " &amp; "N°" &amp; H602 &amp; " - " &amp; Tabela1[[#This Row],[Coluna1]]</f>
        <v xml:space="preserve">LOJAS NOVAS  1461 - CARMELI - N°278 - </v>
      </c>
      <c r="V602" s="85">
        <v>1526673</v>
      </c>
      <c r="W602" s="89" t="s">
        <v>4435</v>
      </c>
      <c r="X602" s="1" t="str">
        <f t="shared" si="32"/>
        <v>ABERTO</v>
      </c>
      <c r="Y602" s="48"/>
      <c r="Z602" s="51">
        <v>0</v>
      </c>
      <c r="AA602" s="1">
        <f>IF(Tabela1[[#This Row],[CHAMADO]]="ABERTO",Tabela1[[#This Row],[procx status]],"")</f>
        <v>0</v>
      </c>
      <c r="AC602" s="49">
        <v>45758</v>
      </c>
      <c r="AD602" s="55" t="s">
        <v>4436</v>
      </c>
      <c r="AE602" s="1" t="str">
        <f>IF(Tabela1[[#This Row],[Status Result1]]="Aguardando autorização pgto", "sim","")</f>
        <v/>
      </c>
      <c r="AF6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11/04/2025</v>
      </c>
      <c r="AG6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11/04/2025</v>
      </c>
      <c r="AH602" s="12">
        <v>45755</v>
      </c>
      <c r="AI602" s="1" t="s">
        <v>4437</v>
      </c>
      <c r="AJ602" s="53" t="s">
        <v>4437</v>
      </c>
      <c r="AK602" s="12" t="str">
        <f>IF(Tabela1[[#This Row],[procx ticket]]="",Tabela1[[#This Row],[Data criação ticket]],Tabela1[[#This Row],[procx ticket]])</f>
        <v>2025-04-08</v>
      </c>
      <c r="AL602" s="60">
        <v>0</v>
      </c>
      <c r="AM6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08/04/2025</v>
      </c>
      <c r="AN6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2" s="62"/>
      <c r="AP602" s="62"/>
      <c r="AQ6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1461603682HENRIQUELOJAS NOVASConstrutoraCARMELI</v>
      </c>
      <c r="AR602" s="62" t="e">
        <v>#N/A</v>
      </c>
    </row>
    <row r="603" spans="1:44" ht="17.149999999999999" hidden="1" customHeight="1">
      <c r="A603" s="1">
        <f t="shared" si="34"/>
        <v>1000</v>
      </c>
      <c r="B603" s="1">
        <v>845</v>
      </c>
      <c r="C603" s="1" t="s">
        <v>4276</v>
      </c>
      <c r="D603" s="1" t="s">
        <v>2593</v>
      </c>
      <c r="E603" s="1" t="s">
        <v>30</v>
      </c>
      <c r="F603" s="1" t="s">
        <v>23</v>
      </c>
      <c r="G603" s="1" t="s">
        <v>4410</v>
      </c>
      <c r="H603" s="1">
        <v>8</v>
      </c>
      <c r="I603" s="1" t="s">
        <v>4713</v>
      </c>
      <c r="L603" s="51">
        <v>69344</v>
      </c>
      <c r="M603" s="1">
        <v>605289</v>
      </c>
      <c r="P603" s="47">
        <v>508661.57</v>
      </c>
      <c r="Q603" s="47">
        <v>127165.39</v>
      </c>
      <c r="R603" s="47">
        <f>IF(Tabela1[[#This Row],[VALOR A PAGAR]]&gt;1,Tabela1[[#This Row],[VALOR A PAGAR]],Tabela1[[#This Row],[VALOR RC]])</f>
        <v>127165.39</v>
      </c>
      <c r="S6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3" s="1">
        <v>4500847660</v>
      </c>
      <c r="U603" s="54" t="str">
        <f>F603 &amp; " " &amp; " " &amp; B603 &amp; " - " &amp; I603 &amp; " - " &amp; "N°" &amp; H603 &amp; " - " &amp; Tabela1[[#This Row],[Coluna1]]</f>
        <v xml:space="preserve">LOJAS NOVAS  845 - CRIHAR - N°8 - </v>
      </c>
      <c r="V603" s="85">
        <v>1500472</v>
      </c>
      <c r="W603" s="89" t="s">
        <v>4771</v>
      </c>
      <c r="X603" s="1" t="str">
        <f t="shared" si="32"/>
        <v>ABERTO</v>
      </c>
      <c r="Y603" s="48"/>
      <c r="Z603" s="51">
        <v>0</v>
      </c>
      <c r="AA603" s="1">
        <f>IF(Tabela1[[#This Row],[CHAMADO]]="ABERTO",Tabela1[[#This Row],[procx status]],"")</f>
        <v>0</v>
      </c>
      <c r="AC603" s="49">
        <v>45758</v>
      </c>
      <c r="AD603" s="55">
        <v>5105903199</v>
      </c>
      <c r="AE603" s="1" t="str">
        <f>IF(Tabela1[[#This Row],[Status Result1]]="Aguardando autorização pgto", "sim","")</f>
        <v/>
      </c>
      <c r="AF6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11/04/2025</v>
      </c>
      <c r="AG6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11/04/2025</v>
      </c>
      <c r="AH603" s="12">
        <v>45749</v>
      </c>
      <c r="AI603" s="1" t="s">
        <v>4399</v>
      </c>
      <c r="AJ603" s="53" t="s">
        <v>4399</v>
      </c>
      <c r="AK603" s="12" t="str">
        <f>IF(Tabela1[[#This Row],[procx ticket]]="",Tabela1[[#This Row],[Data criação ticket]],Tabela1[[#This Row],[procx ticket]])</f>
        <v>2025-04-04</v>
      </c>
      <c r="AL603" s="60">
        <v>0</v>
      </c>
      <c r="AM6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04/04/2025</v>
      </c>
      <c r="AN6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3" s="62"/>
      <c r="AP603" s="62"/>
      <c r="AQ6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845605289508661,57ANDRELOJAS NOVASConstrutoraCRIHAR</v>
      </c>
      <c r="AR603" s="62" t="e">
        <v>#N/A</v>
      </c>
    </row>
    <row r="604" spans="1:44" ht="14.5" hidden="1">
      <c r="A604" s="1">
        <f t="shared" si="34"/>
        <v>1000</v>
      </c>
      <c r="B604" s="1">
        <v>1432</v>
      </c>
      <c r="C604" s="1" t="s">
        <v>33</v>
      </c>
      <c r="D604" s="1" t="s">
        <v>34</v>
      </c>
      <c r="E604" s="1" t="s">
        <v>55</v>
      </c>
      <c r="F604" s="1" t="s">
        <v>23</v>
      </c>
      <c r="G604" s="1" t="s">
        <v>4410</v>
      </c>
      <c r="H604" s="1">
        <v>807</v>
      </c>
      <c r="I604" s="1" t="s">
        <v>4972</v>
      </c>
      <c r="L604" s="1">
        <v>58131</v>
      </c>
      <c r="M604" s="1">
        <v>603254</v>
      </c>
      <c r="N604" s="1">
        <v>10019660</v>
      </c>
      <c r="P604" s="47">
        <v>102500</v>
      </c>
      <c r="R604" s="47">
        <f>IF(Tabela1[[#This Row],[VALOR A PAGAR]]&gt;1,Tabela1[[#This Row],[VALOR A PAGAR]],Tabela1[[#This Row],[VALOR RC]])</f>
        <v>102500</v>
      </c>
      <c r="S6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4" s="1">
        <v>4500755362</v>
      </c>
      <c r="U604" s="54" t="str">
        <f>F604 &amp; " " &amp; " " &amp; B604 &amp; " - " &amp; I604 &amp; " - " &amp; "N°" &amp; H604 &amp; " - " &amp; Tabela1[[#This Row],[Coluna1]]</f>
        <v xml:space="preserve">LOJAS NOVAS  1432 - GM ENGENHARIA - N°807 - </v>
      </c>
      <c r="V604" s="85">
        <v>1502016</v>
      </c>
      <c r="W604" s="89" t="s">
        <v>4974</v>
      </c>
      <c r="X604" s="1" t="str">
        <f t="shared" si="32"/>
        <v>ABERTO</v>
      </c>
      <c r="Y604" s="48"/>
      <c r="Z604" s="51">
        <v>0</v>
      </c>
      <c r="AA604" s="1">
        <f>IF(Tabela1[[#This Row],[CHAMADO]]="ABERTO",Tabela1[[#This Row],[procx status]],"")</f>
        <v>0</v>
      </c>
      <c r="AC604" s="49">
        <v>45758</v>
      </c>
      <c r="AD604" s="55">
        <v>5105903194</v>
      </c>
      <c r="AE604" s="1" t="str">
        <f>IF(Tabela1[[#This Row],[Status Result1]]="Aguardando autorização pgto", "sim","")</f>
        <v/>
      </c>
      <c r="AF6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11/04/2025</v>
      </c>
      <c r="AG6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11/04/2025</v>
      </c>
      <c r="AH604" s="12">
        <v>45750</v>
      </c>
      <c r="AI604" s="1" t="s">
        <v>4399</v>
      </c>
      <c r="AJ604" s="53" t="s">
        <v>4399</v>
      </c>
      <c r="AK604" s="12" t="str">
        <f>IF(Tabela1[[#This Row],[procx ticket]]="",Tabela1[[#This Row],[Data criação ticket]],Tabela1[[#This Row],[procx ticket]])</f>
        <v>2025-04-04</v>
      </c>
      <c r="AL604" s="60">
        <v>45596</v>
      </c>
      <c r="AM6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04/04/2025</v>
      </c>
      <c r="AN6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4" s="62"/>
      <c r="AP604" s="62"/>
      <c r="AQ6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1432603254102500JORDANALOJAS NOVASConstrutoraGM ENGENHARIA</v>
      </c>
      <c r="AR604" s="62" t="e">
        <v>#N/A</v>
      </c>
    </row>
    <row r="605" spans="1:44" ht="17" hidden="1">
      <c r="A605" s="1">
        <f t="shared" si="34"/>
        <v>1000</v>
      </c>
      <c r="B605" s="1">
        <v>1470</v>
      </c>
      <c r="C605" s="1" t="s">
        <v>4068</v>
      </c>
      <c r="D605" s="1" t="s">
        <v>4228</v>
      </c>
      <c r="E605" s="1" t="s">
        <v>76</v>
      </c>
      <c r="F605" s="1" t="s">
        <v>23</v>
      </c>
      <c r="G605" s="1" t="s">
        <v>4410</v>
      </c>
      <c r="H605" s="1">
        <v>331</v>
      </c>
      <c r="I605" s="1" t="s">
        <v>4409</v>
      </c>
      <c r="M605" s="1">
        <v>604306</v>
      </c>
      <c r="O605" s="1" t="s">
        <v>4163</v>
      </c>
      <c r="P605" s="47">
        <v>1080000</v>
      </c>
      <c r="Q605" s="47">
        <v>216000</v>
      </c>
      <c r="R605" s="47">
        <f>IF(Tabela1[[#This Row],[VALOR A PAGAR]]&gt;1,Tabela1[[#This Row],[VALOR A PAGAR]],Tabela1[[#This Row],[VALOR RC]])</f>
        <v>216000</v>
      </c>
      <c r="S6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5" s="1">
        <v>4500911925</v>
      </c>
      <c r="U605" s="54" t="str">
        <f>F605 &amp; " " &amp; " " &amp; B605 &amp; " - " &amp; I605 &amp; " - " &amp; "N°" &amp; H605 &amp; " - " &amp; Tabela1[[#This Row],[Coluna1]]</f>
        <v xml:space="preserve">LOJAS NOVAS  1470 - CARMELI - N°331 - </v>
      </c>
      <c r="V605" s="85">
        <v>2095035</v>
      </c>
      <c r="W605" s="89" t="s">
        <v>4430</v>
      </c>
      <c r="X605" s="1" t="str">
        <f t="shared" si="32"/>
        <v>ABERTO</v>
      </c>
      <c r="Y605" s="48"/>
      <c r="Z605" s="51">
        <v>0</v>
      </c>
      <c r="AA605" s="1">
        <f>IF(Tabela1[[#This Row],[CHAMADO]]="ABERTO",Tabela1[[#This Row],[procx status]],"")</f>
        <v>0</v>
      </c>
      <c r="AC605" s="49">
        <v>45849</v>
      </c>
      <c r="AD605" s="90">
        <v>5105966320</v>
      </c>
      <c r="AE605" s="1" t="str">
        <f>IF(Tabela1[[#This Row],[Status Result1]]="Aguardando autorização pgto", "sim","")</f>
        <v/>
      </c>
      <c r="AF6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11/07/2025</v>
      </c>
      <c r="AG6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11/07/2025</v>
      </c>
      <c r="AH605" s="12"/>
      <c r="AJ605" s="53" t="s">
        <v>4431</v>
      </c>
      <c r="AK605" s="12" t="str">
        <f>IF(Tabela1[[#This Row],[procx ticket]]="",Tabela1[[#This Row],[Data criação ticket]],Tabela1[[#This Row],[procx ticket]])</f>
        <v>2025-07-03</v>
      </c>
      <c r="AM6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5" s="62"/>
      <c r="AP605" s="62"/>
      <c r="AQ6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14706043061080000HENRIQUELOJAS NOVASConstrutoraCARMELI</v>
      </c>
      <c r="AR605" s="62" t="e">
        <v>#N/A</v>
      </c>
    </row>
    <row r="606" spans="1:44" ht="17" hidden="1">
      <c r="A606" s="1">
        <f t="shared" si="34"/>
        <v>1000</v>
      </c>
      <c r="B606" s="1">
        <v>1428</v>
      </c>
      <c r="C606" s="1" t="s">
        <v>275</v>
      </c>
      <c r="D606" s="1" t="s">
        <v>276</v>
      </c>
      <c r="E606" s="1" t="s">
        <v>30</v>
      </c>
      <c r="F606" s="1" t="s">
        <v>23</v>
      </c>
      <c r="G606" s="1" t="s">
        <v>4410</v>
      </c>
      <c r="H606" s="1">
        <v>445</v>
      </c>
      <c r="I606" s="1" t="s">
        <v>4667</v>
      </c>
      <c r="M606" s="1">
        <v>602884</v>
      </c>
      <c r="N606" s="1">
        <v>10022324</v>
      </c>
      <c r="O606" s="1" t="s">
        <v>4163</v>
      </c>
      <c r="P606" s="47">
        <v>1110000</v>
      </c>
      <c r="Q606" s="47">
        <v>200000</v>
      </c>
      <c r="R606" s="47">
        <f>IF(Tabela1[[#This Row],[VALOR A PAGAR]]&gt;1,Tabela1[[#This Row],[VALOR A PAGAR]],Tabela1[[#This Row],[VALOR RC]])</f>
        <v>200000</v>
      </c>
      <c r="S6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6" s="1">
        <v>4500904522</v>
      </c>
      <c r="U606" s="54" t="str">
        <f>F606 &amp; " " &amp; " " &amp; B606 &amp; " - " &amp; I606 &amp; " - " &amp; "N°" &amp; H606 &amp; " - " &amp; Tabela1[[#This Row],[Coluna1]]</f>
        <v xml:space="preserve">LOJAS NOVAS  1428 - CNEX - N°445 - </v>
      </c>
      <c r="V606" s="85">
        <v>2094598</v>
      </c>
      <c r="W606" s="89" t="s">
        <v>4670</v>
      </c>
      <c r="X606" s="1" t="str">
        <f t="shared" si="32"/>
        <v>ABERTO</v>
      </c>
      <c r="Y606" s="48"/>
      <c r="Z606" s="51">
        <v>0</v>
      </c>
      <c r="AA606" s="1">
        <f>IF(Tabela1[[#This Row],[CHAMADO]]="ABERTO",Tabela1[[#This Row],[procx status]],"")</f>
        <v>0</v>
      </c>
      <c r="AC606" s="49">
        <v>45849</v>
      </c>
      <c r="AD606" s="90">
        <v>5105966352</v>
      </c>
      <c r="AE606" s="1" t="str">
        <f>IF(Tabela1[[#This Row],[Status Result1]]="Aguardando autorização pgto", "sim","")</f>
        <v/>
      </c>
      <c r="AF6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11/07/2025</v>
      </c>
      <c r="AG6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11/07/2025</v>
      </c>
      <c r="AH606" s="12"/>
      <c r="AI606" s="1" t="s">
        <v>4234</v>
      </c>
      <c r="AJ606" s="53" t="s">
        <v>4431</v>
      </c>
      <c r="AK606" s="12" t="str">
        <f>IF(Tabela1[[#This Row],[procx ticket]]="",Tabela1[[#This Row],[Data criação ticket]],Tabela1[[#This Row],[procx ticket]])</f>
        <v>2025-07-03</v>
      </c>
      <c r="AM6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6" s="62"/>
      <c r="AP606" s="62"/>
      <c r="AQ6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14286028841110000ANDRELOJAS NOVASConstrutoraCNEX</v>
      </c>
      <c r="AR606" s="62" t="e">
        <v>#N/A</v>
      </c>
    </row>
    <row r="607" spans="1:44" ht="14.5" hidden="1">
      <c r="A607" s="1">
        <f t="shared" si="34"/>
        <v>1000</v>
      </c>
      <c r="B607" s="1">
        <v>1495</v>
      </c>
      <c r="C607" s="1" t="s">
        <v>285</v>
      </c>
      <c r="D607" s="1" t="s">
        <v>185</v>
      </c>
      <c r="E607" s="1" t="s">
        <v>76</v>
      </c>
      <c r="F607" s="1" t="s">
        <v>23</v>
      </c>
      <c r="G607" s="1" t="s">
        <v>4410</v>
      </c>
      <c r="H607" s="1">
        <v>339</v>
      </c>
      <c r="I607" s="1" t="s">
        <v>4409</v>
      </c>
      <c r="M607" s="1">
        <v>605462</v>
      </c>
      <c r="Q607" s="47">
        <v>265000</v>
      </c>
      <c r="R607" s="47">
        <f>IF(Tabela1[[#This Row],[VALOR A PAGAR]]&gt;1,Tabela1[[#This Row],[VALOR A PAGAR]],Tabela1[[#This Row],[VALOR RC]])</f>
        <v>265000</v>
      </c>
      <c r="S6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7" s="1">
        <v>4500914536</v>
      </c>
      <c r="U607" s="54" t="str">
        <f>F607 &amp; " " &amp; " " &amp; B607 &amp; " - " &amp; I607 &amp; " - " &amp; "N°" &amp; H607 &amp; " - " &amp; Tabela1[[#This Row],[Coluna1]]</f>
        <v xml:space="preserve">LOJAS NOVAS  1495 - CARMELI - N°339 - </v>
      </c>
      <c r="V607" s="85">
        <v>2298032</v>
      </c>
      <c r="W607" s="64" t="s">
        <v>4420</v>
      </c>
      <c r="X607" s="1" t="str">
        <f t="shared" si="32"/>
        <v>ABERTO</v>
      </c>
      <c r="Y607" s="48"/>
      <c r="Z607" s="51"/>
      <c r="AA607" s="1">
        <f>IF(Tabela1[[#This Row],[CHAMADO]]="ABERTO",Tabela1[[#This Row],[procx status]],"")</f>
        <v>0</v>
      </c>
      <c r="AC607" s="49">
        <v>45880</v>
      </c>
      <c r="AE607" s="1" t="str">
        <f>IF(Tabela1[[#This Row],[Status Result1]]="Aguardando autorização pgto", "sim","")</f>
        <v/>
      </c>
      <c r="AF6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11/08/2025</v>
      </c>
      <c r="AG6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11/08/2025</v>
      </c>
      <c r="AH607" s="12"/>
      <c r="AI607" s="1" t="s">
        <v>4283</v>
      </c>
      <c r="AJ607" s="53"/>
      <c r="AK607" s="12" t="str">
        <f>IF(Tabela1[[#This Row],[procx ticket]]="",Tabela1[[#This Row],[Data criação ticket]],Tabela1[[#This Row],[procx ticket]])</f>
        <v>2025-08-04</v>
      </c>
      <c r="AM6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6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7" s="62"/>
      <c r="AP607" s="62"/>
      <c r="AQ6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NOVASConstrutoraCARMELI</v>
      </c>
      <c r="AR607" s="62" t="e">
        <v>#N/A</v>
      </c>
    </row>
    <row r="608" spans="1:44" ht="17" hidden="1">
      <c r="A608" s="1">
        <f t="shared" si="34"/>
        <v>1000</v>
      </c>
      <c r="B608" s="1">
        <v>1485</v>
      </c>
      <c r="C608" s="1" t="s">
        <v>4052</v>
      </c>
      <c r="D608" s="1" t="s">
        <v>2001</v>
      </c>
      <c r="E608" s="1" t="s">
        <v>55</v>
      </c>
      <c r="F608" s="1" t="s">
        <v>4574</v>
      </c>
      <c r="G608" s="1" t="s">
        <v>4410</v>
      </c>
      <c r="H608" s="1">
        <v>1001</v>
      </c>
      <c r="I608" s="1" t="s">
        <v>57</v>
      </c>
      <c r="M608" s="1">
        <v>605638</v>
      </c>
      <c r="N608" s="1">
        <v>10022687</v>
      </c>
      <c r="O608" s="1" t="s">
        <v>4163</v>
      </c>
      <c r="P608" s="47">
        <v>45156.26</v>
      </c>
      <c r="R608" s="47">
        <f>IF(Tabela1[[#This Row],[VALOR A PAGAR]]&gt;1,Tabela1[[#This Row],[VALOR A PAGAR]],Tabela1[[#This Row],[VALOR RC]])</f>
        <v>45156.26</v>
      </c>
      <c r="S6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8" s="1">
        <v>4500923953</v>
      </c>
      <c r="U608" s="54" t="str">
        <f>F608 &amp; " " &amp; " " &amp; B608 &amp; " - " &amp; I608 &amp; " - " &amp; "N°" &amp; H608 &amp; " - " &amp; Tabela1[[#This Row],[Coluna1]]</f>
        <v xml:space="preserve">PROJETO ESPECIAL  1485 - CHIANCA - N°1001 - </v>
      </c>
      <c r="V608" s="85">
        <v>2252399</v>
      </c>
      <c r="W608" s="64" t="s">
        <v>4601</v>
      </c>
      <c r="X608" s="1" t="str">
        <f t="shared" si="32"/>
        <v>ABERTO</v>
      </c>
      <c r="Y608" s="48"/>
      <c r="Z608" s="51"/>
      <c r="AA608" s="1">
        <f>IF(Tabela1[[#This Row],[CHAMADO]]="ABERTO",Tabela1[[#This Row],[procx status]],"")</f>
        <v>0</v>
      </c>
      <c r="AC608" s="49">
        <v>45880</v>
      </c>
      <c r="AD608" s="65">
        <v>5105985230</v>
      </c>
      <c r="AE608" s="1" t="str">
        <f>IF(Tabela1[[#This Row],[Status Result1]]="Aguardando autorização pgto", "sim","")</f>
        <v/>
      </c>
      <c r="AF6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11/08/2025</v>
      </c>
      <c r="AG6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11/08/2025</v>
      </c>
      <c r="AH608" s="12"/>
      <c r="AI608" s="1" t="s">
        <v>4210</v>
      </c>
      <c r="AJ608" s="53"/>
      <c r="AK608" s="12" t="str">
        <f>IF(Tabela1[[#This Row],[procx ticket]]="",Tabela1[[#This Row],[Data criação ticket]],Tabela1[[#This Row],[procx ticket]])</f>
        <v>2025-07-28</v>
      </c>
      <c r="AM6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6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8" s="62"/>
      <c r="AP608" s="62"/>
      <c r="AQ6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148560563845156,26JORDANAPROJETO ESPECIALConstrutoraCHIANCA</v>
      </c>
      <c r="AR608" s="62" t="e">
        <v>#N/A</v>
      </c>
    </row>
    <row r="609" spans="1:44" ht="17" hidden="1">
      <c r="A609" s="1">
        <f t="shared" si="34"/>
        <v>1000</v>
      </c>
      <c r="B609" s="1">
        <v>1485</v>
      </c>
      <c r="C609" s="1" t="s">
        <v>4052</v>
      </c>
      <c r="D609" s="1" t="s">
        <v>2001</v>
      </c>
      <c r="E609" s="1" t="s">
        <v>55</v>
      </c>
      <c r="F609" s="1" t="s">
        <v>4574</v>
      </c>
      <c r="G609" s="1" t="s">
        <v>4410</v>
      </c>
      <c r="H609" s="1">
        <v>1002</v>
      </c>
      <c r="I609" s="1" t="s">
        <v>57</v>
      </c>
      <c r="M609" s="1">
        <v>605638</v>
      </c>
      <c r="N609" s="1">
        <v>10022688</v>
      </c>
      <c r="O609" s="1" t="s">
        <v>4163</v>
      </c>
      <c r="P609" s="47">
        <v>16346.48</v>
      </c>
      <c r="R609" s="47">
        <f>IF(Tabela1[[#This Row],[VALOR A PAGAR]]&gt;1,Tabela1[[#This Row],[VALOR A PAGAR]],Tabela1[[#This Row],[VALOR RC]])</f>
        <v>16346.48</v>
      </c>
      <c r="S6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09" s="1">
        <v>4500925804</v>
      </c>
      <c r="U609" s="54" t="str">
        <f>F609 &amp; " " &amp; " " &amp; B609 &amp; " - " &amp; I609 &amp; " - " &amp; "N°" &amp; H609 &amp; " - " &amp; Tabela1[[#This Row],[Coluna1]]</f>
        <v xml:space="preserve">PROJETO ESPECIAL  1485 - CHIANCA - N°1002 - </v>
      </c>
      <c r="V609" s="85">
        <v>2252405</v>
      </c>
      <c r="W609" s="64" t="s">
        <v>4602</v>
      </c>
      <c r="X609" s="1" t="str">
        <f t="shared" si="32"/>
        <v>ABERTO</v>
      </c>
      <c r="Y609" s="48"/>
      <c r="Z609" s="51"/>
      <c r="AA609" s="1">
        <f>IF(Tabela1[[#This Row],[CHAMADO]]="ABERTO",Tabela1[[#This Row],[procx status]],"")</f>
        <v>0</v>
      </c>
      <c r="AC609" s="49">
        <v>45880</v>
      </c>
      <c r="AD609" s="65">
        <v>5105985234</v>
      </c>
      <c r="AE609" s="1" t="str">
        <f>IF(Tabela1[[#This Row],[Status Result1]]="Aguardando autorização pgto", "sim","")</f>
        <v/>
      </c>
      <c r="AF6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11/08/2025</v>
      </c>
      <c r="AG6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11/08/2025</v>
      </c>
      <c r="AH609" s="12"/>
      <c r="AI609" s="1" t="s">
        <v>4210</v>
      </c>
      <c r="AJ609" s="53"/>
      <c r="AK609" s="12" t="str">
        <f>IF(Tabela1[[#This Row],[procx ticket]]="",Tabela1[[#This Row],[Data criação ticket]],Tabela1[[#This Row],[procx ticket]])</f>
        <v>2025-07-28</v>
      </c>
      <c r="AM6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6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09" s="62"/>
      <c r="AP609" s="62"/>
      <c r="AQ6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148560563816346,48JORDANAPROJETO ESPECIALConstrutoraCHIANCA</v>
      </c>
      <c r="AR609" s="62" t="e">
        <v>#N/A</v>
      </c>
    </row>
    <row r="610" spans="1:44" ht="14.5" hidden="1">
      <c r="A610" s="1">
        <f t="shared" si="34"/>
        <v>1000</v>
      </c>
      <c r="B610" s="1">
        <v>1487</v>
      </c>
      <c r="C610" s="1" t="s">
        <v>278</v>
      </c>
      <c r="D610" s="1" t="s">
        <v>992</v>
      </c>
      <c r="E610" s="1" t="s">
        <v>76</v>
      </c>
      <c r="F610" s="1" t="s">
        <v>23</v>
      </c>
      <c r="G610" s="1" t="s">
        <v>4410</v>
      </c>
      <c r="H610" s="1">
        <v>357</v>
      </c>
      <c r="I610" s="1" t="s">
        <v>4409</v>
      </c>
      <c r="M610" s="1">
        <v>604304</v>
      </c>
      <c r="Q610" s="47">
        <v>270000</v>
      </c>
      <c r="R610" s="47">
        <f>IF(Tabela1[[#This Row],[VALOR A PAGAR]]&gt;1,Tabela1[[#This Row],[VALOR A PAGAR]],Tabela1[[#This Row],[VALOR RC]])</f>
        <v>270000</v>
      </c>
      <c r="S6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0" s="1">
        <v>4500939647</v>
      </c>
      <c r="U610" s="54" t="str">
        <f>F610 &amp; " " &amp; " " &amp; B610 &amp; " - " &amp; I610 &amp; " - " &amp; "N°" &amp; H610 &amp; " - " &amp; Tabela1[[#This Row],[Coluna1]]</f>
        <v xml:space="preserve">LOJAS NOVAS  1487 - CARMELI - N°357 - </v>
      </c>
      <c r="V610" s="85">
        <v>2534799</v>
      </c>
      <c r="W610" s="64" t="s">
        <v>4429</v>
      </c>
      <c r="X610" s="1" t="str">
        <f t="shared" si="32"/>
        <v>ABERTO</v>
      </c>
      <c r="Y610" s="48"/>
      <c r="Z610" s="51"/>
      <c r="AA610" s="1">
        <f>IF(Tabela1[[#This Row],[CHAMADO]]="ABERTO",Tabela1[[#This Row],[procx status]],"")</f>
        <v>0</v>
      </c>
      <c r="AC610" s="49">
        <v>45911</v>
      </c>
      <c r="AE610" s="1" t="str">
        <f>IF(Tabela1[[#This Row],[Status Result1]]="Aguardando autorização pgto", "sim","")</f>
        <v/>
      </c>
      <c r="AF6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6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610" s="116"/>
      <c r="AJ610" s="117"/>
      <c r="AK610" s="116">
        <f>IF(Tabela1[[#This Row],[procx ticket]]="",Tabela1[[#This Row],[Data criação ticket]],Tabela1[[#This Row],[procx ticket]])</f>
        <v>0</v>
      </c>
      <c r="AL610" s="116"/>
      <c r="AM6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0" s="62"/>
      <c r="AP610" s="62"/>
      <c r="AQ6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NOVASConstrutoraCARMELI</v>
      </c>
      <c r="AR610" s="62" t="e">
        <v>#N/A</v>
      </c>
    </row>
    <row r="611" spans="1:44" ht="14.5" hidden="1">
      <c r="A611" s="1">
        <f t="shared" si="34"/>
        <v>1000</v>
      </c>
      <c r="B611" s="1">
        <v>1459</v>
      </c>
      <c r="C611" s="1" t="s">
        <v>4058</v>
      </c>
      <c r="D611" s="1" t="s">
        <v>4981</v>
      </c>
      <c r="E611" s="1" t="s">
        <v>30</v>
      </c>
      <c r="F611" s="1" t="s">
        <v>23</v>
      </c>
      <c r="G611" s="1" t="s">
        <v>4410</v>
      </c>
      <c r="H611" s="1">
        <v>845</v>
      </c>
      <c r="I611" s="1" t="s">
        <v>4972</v>
      </c>
      <c r="M611" s="1">
        <v>603123</v>
      </c>
      <c r="Q611" s="47">
        <v>218000</v>
      </c>
      <c r="R611" s="47">
        <f>IF(Tabela1[[#This Row],[VALOR A PAGAR]]&gt;1,Tabela1[[#This Row],[VALOR A PAGAR]],Tabela1[[#This Row],[VALOR RC]])</f>
        <v>218000</v>
      </c>
      <c r="S6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1" s="1">
        <v>4500888814</v>
      </c>
      <c r="U611" s="54" t="str">
        <f>F611 &amp; " " &amp; " " &amp; B611 &amp; " - " &amp; I611 &amp; " - " &amp; "N°" &amp; H611 &amp; " - " &amp; Tabela1[[#This Row],[Coluna1]]</f>
        <v xml:space="preserve">LOJAS NOVAS  1459 - GM ENGENHARIA - N°845 - </v>
      </c>
      <c r="V611" s="85">
        <v>2453064</v>
      </c>
      <c r="W611" s="64" t="s">
        <v>4992</v>
      </c>
      <c r="X611" s="1" t="str">
        <f t="shared" si="32"/>
        <v>ABERTO</v>
      </c>
      <c r="Y611" s="48"/>
      <c r="Z611" s="51"/>
      <c r="AA611" s="1">
        <f>IF(Tabela1[[#This Row],[CHAMADO]]="ABERTO",Tabela1[[#This Row],[procx status]],"")</f>
        <v>0</v>
      </c>
      <c r="AC611" s="49">
        <v>45911</v>
      </c>
      <c r="AD611" s="109">
        <v>5106008502</v>
      </c>
      <c r="AE611" s="1" t="str">
        <f>IF(Tabela1[[#This Row],[Status Result1]]="Aguardando autorização pgto", "sim","")</f>
        <v/>
      </c>
      <c r="AF6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6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611" s="116"/>
      <c r="AJ611" s="117"/>
      <c r="AK611" s="116">
        <f>IF(Tabela1[[#This Row],[procx ticket]]="",Tabela1[[#This Row],[Data criação ticket]],Tabela1[[#This Row],[procx ticket]])</f>
        <v>0</v>
      </c>
      <c r="AL611" s="116"/>
      <c r="AM611" s="53" t="s">
        <v>75</v>
      </c>
      <c r="AN6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1" s="62"/>
      <c r="AP611" s="62"/>
      <c r="AQ6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NOVASConstrutoraGM ENGENHARIA</v>
      </c>
      <c r="AR611" s="62" t="e">
        <v>#N/A</v>
      </c>
    </row>
    <row r="612" spans="1:44" ht="17.149999999999999" hidden="1" customHeight="1">
      <c r="A612" s="1">
        <f t="shared" si="34"/>
        <v>1000</v>
      </c>
      <c r="B612" s="1">
        <v>1512</v>
      </c>
      <c r="C612" s="1" t="s">
        <v>4078</v>
      </c>
      <c r="D612" s="1" t="s">
        <v>2935</v>
      </c>
      <c r="E612" s="1" t="s">
        <v>30</v>
      </c>
      <c r="F612" s="1" t="s">
        <v>23</v>
      </c>
      <c r="G612" s="1" t="s">
        <v>4410</v>
      </c>
      <c r="H612" s="1">
        <v>270</v>
      </c>
      <c r="I612" s="1" t="s">
        <v>4713</v>
      </c>
      <c r="M612" s="1">
        <v>605746</v>
      </c>
      <c r="Q612" s="47">
        <v>216069.8</v>
      </c>
      <c r="R612" s="47">
        <f>IF(Tabela1[[#This Row],[VALOR A PAGAR]]&gt;1,Tabela1[[#This Row],[VALOR A PAGAR]],Tabela1[[#This Row],[VALOR RC]])</f>
        <v>216069.8</v>
      </c>
      <c r="S6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2" s="1">
        <v>4500937564</v>
      </c>
      <c r="U612" s="54" t="str">
        <f>F612 &amp; " " &amp; " " &amp; B612 &amp; " - " &amp; I612 &amp; " - " &amp; "N°" &amp; H612 &amp; " - " &amp; Tabela1[[#This Row],[Coluna1]]</f>
        <v xml:space="preserve">LOJAS NOVAS  1512 - CRIHAR - N°270 - </v>
      </c>
      <c r="V612" s="85">
        <v>2927426</v>
      </c>
      <c r="W612" s="89" t="s">
        <v>4176</v>
      </c>
      <c r="X612" s="1" t="str">
        <f t="shared" si="32"/>
        <v>ABERTO</v>
      </c>
      <c r="Y612" s="48"/>
      <c r="Z612" s="51"/>
      <c r="AA612" s="1">
        <f>IF(Tabela1[[#This Row],[CHAMADO]]="ABERTO",Tabela1[[#This Row],[procx status]],"")</f>
        <v>0</v>
      </c>
      <c r="AC612" s="49">
        <v>45972</v>
      </c>
      <c r="AD612" s="55">
        <v>5106053358</v>
      </c>
      <c r="AE612" s="1" t="s">
        <v>4177</v>
      </c>
      <c r="AF6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11/11/2025</v>
      </c>
      <c r="AG6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11/11/2025</v>
      </c>
      <c r="AH612" s="116"/>
      <c r="AJ612" s="117"/>
      <c r="AK612" s="116">
        <f>IF(Tabela1[[#This Row],[procx ticket]]="",Tabela1[[#This Row],[Data criação ticket]],Tabela1[[#This Row],[procx ticket]])</f>
        <v>0</v>
      </c>
      <c r="AL612" s="116"/>
      <c r="AM612" s="53" t="s">
        <v>4441</v>
      </c>
      <c r="AN6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2" s="62"/>
      <c r="AP612" s="62"/>
      <c r="AQ6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NOVASConstrutoraCRIHAR</v>
      </c>
      <c r="AR612" s="62" t="e">
        <v>#N/A</v>
      </c>
    </row>
    <row r="613" spans="1:44" ht="14.5" hidden="1">
      <c r="A613" s="1">
        <f t="shared" si="34"/>
        <v>1000</v>
      </c>
      <c r="B613" s="1">
        <v>1502</v>
      </c>
      <c r="C613" s="1" t="s">
        <v>4080</v>
      </c>
      <c r="D613" s="1" t="s">
        <v>4165</v>
      </c>
      <c r="E613" s="1" t="s">
        <v>76</v>
      </c>
      <c r="F613" s="1" t="s">
        <v>23</v>
      </c>
      <c r="G613" s="1" t="s">
        <v>4410</v>
      </c>
      <c r="H613" s="1">
        <v>271</v>
      </c>
      <c r="I613" s="1" t="s">
        <v>4713</v>
      </c>
      <c r="M613" s="1">
        <v>605470</v>
      </c>
      <c r="Q613" s="47">
        <v>217551.86</v>
      </c>
      <c r="R613" s="47">
        <f>IF(Tabela1[[#This Row],[VALOR A PAGAR]]&gt;1,Tabela1[[#This Row],[VALOR A PAGAR]],Tabela1[[#This Row],[VALOR RC]])</f>
        <v>217551.86</v>
      </c>
      <c r="S6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3" s="1">
        <v>4500939688</v>
      </c>
      <c r="U613" s="54" t="str">
        <f>F613 &amp; " " &amp; " " &amp; B613 &amp; " - " &amp; I613 &amp; " - " &amp; "N°" &amp; H613 &amp; " - " &amp; Tabela1[[#This Row],[Coluna1]]</f>
        <v xml:space="preserve">LOJAS NOVAS  1502 - CRIHAR - N°271 - </v>
      </c>
      <c r="V613" s="85">
        <v>2927418</v>
      </c>
      <c r="W613" s="89" t="s">
        <v>4176</v>
      </c>
      <c r="X613" s="1" t="str">
        <f t="shared" si="32"/>
        <v>ABERTO</v>
      </c>
      <c r="Y613" s="48"/>
      <c r="Z613" s="51"/>
      <c r="AA613" s="1">
        <f>IF(Tabela1[[#This Row],[CHAMADO]]="ABERTO",Tabela1[[#This Row],[procx status]],"")</f>
        <v>0</v>
      </c>
      <c r="AC613" s="49">
        <v>45972</v>
      </c>
      <c r="AD613" s="55">
        <v>5106053293</v>
      </c>
      <c r="AE613" s="1" t="s">
        <v>4177</v>
      </c>
      <c r="AF6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11/11/2025</v>
      </c>
      <c r="AG6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11/11/2025</v>
      </c>
      <c r="AH613" s="116"/>
      <c r="AJ613" s="117"/>
      <c r="AK613" s="116">
        <f>IF(Tabela1[[#This Row],[procx ticket]]="",Tabela1[[#This Row],[Data criação ticket]],Tabela1[[#This Row],[procx ticket]])</f>
        <v>0</v>
      </c>
      <c r="AL613" s="116"/>
      <c r="AM613" s="53" t="s">
        <v>4441</v>
      </c>
      <c r="AN6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3" s="62"/>
      <c r="AP613" s="62"/>
      <c r="AQ6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NOVASConstrutoraCRIHAR</v>
      </c>
      <c r="AR613" s="62" t="e">
        <v>#N/A</v>
      </c>
    </row>
    <row r="614" spans="1:44" ht="14.5" hidden="1">
      <c r="A614" s="1">
        <f t="shared" si="34"/>
        <v>1000</v>
      </c>
      <c r="B614" s="1">
        <v>1506</v>
      </c>
      <c r="C614" s="1" t="s">
        <v>4094</v>
      </c>
      <c r="D614" s="1" t="s">
        <v>4201</v>
      </c>
      <c r="E614" s="1" t="s">
        <v>30</v>
      </c>
      <c r="F614" s="1" t="s">
        <v>23</v>
      </c>
      <c r="G614" s="1" t="s">
        <v>4410</v>
      </c>
      <c r="H614" s="1">
        <v>272</v>
      </c>
      <c r="I614" s="1" t="s">
        <v>4713</v>
      </c>
      <c r="M614" s="1">
        <v>605804</v>
      </c>
      <c r="Q614" s="47">
        <v>214037.78</v>
      </c>
      <c r="R614" s="47">
        <v>214037.78</v>
      </c>
      <c r="S6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4" s="1">
        <v>4500969826</v>
      </c>
      <c r="U614" s="54" t="str">
        <f>F614 &amp; " " &amp; " " &amp; B614 &amp; " - " &amp; I614 &amp; " - " &amp; "N°" &amp; H614 &amp; " - " &amp; Tabela1[[#This Row],[Coluna1]]</f>
        <v xml:space="preserve">LOJAS NOVAS  1506 - CRIHAR - N°272 - </v>
      </c>
      <c r="V614" s="85">
        <v>2927409</v>
      </c>
      <c r="W614" s="89" t="s">
        <v>4176</v>
      </c>
      <c r="X614" s="1" t="str">
        <f t="shared" si="32"/>
        <v>ABERTO</v>
      </c>
      <c r="Y614" s="48"/>
      <c r="Z614" s="51"/>
      <c r="AA614" s="1">
        <f>IF(Tabela1[[#This Row],[CHAMADO]]="ABERTO",Tabela1[[#This Row],[procx status]],"")</f>
        <v>0</v>
      </c>
      <c r="AC614" s="49">
        <v>45972</v>
      </c>
      <c r="AE614" s="1" t="s">
        <v>4177</v>
      </c>
      <c r="AF6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11/11/2025</v>
      </c>
      <c r="AG6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11/11/2025</v>
      </c>
      <c r="AH614" s="116"/>
      <c r="AJ614" s="117"/>
      <c r="AK614" s="116">
        <f>IF(Tabela1[[#This Row],[procx ticket]]="",Tabela1[[#This Row],[Data criação ticket]],Tabela1[[#This Row],[procx ticket]])</f>
        <v>0</v>
      </c>
      <c r="AL614" s="116"/>
      <c r="AM614" s="53" t="s">
        <v>4441</v>
      </c>
      <c r="AN6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4" s="62"/>
      <c r="AP614" s="62"/>
      <c r="AQ6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1506605804ANDRELOJAS NOVASConstrutoraCRIHAR</v>
      </c>
      <c r="AR614" s="62" t="e">
        <v>#N/A</v>
      </c>
    </row>
    <row r="615" spans="1:44" ht="14.5" hidden="1">
      <c r="A615" s="55">
        <v>1000</v>
      </c>
      <c r="B615" s="55">
        <v>1481</v>
      </c>
      <c r="C615" s="55" t="s">
        <v>166</v>
      </c>
      <c r="D615" s="55" t="s">
        <v>45</v>
      </c>
      <c r="E615" s="55" t="s">
        <v>55</v>
      </c>
      <c r="F615" s="55" t="s">
        <v>23</v>
      </c>
      <c r="G615" s="1" t="s">
        <v>4410</v>
      </c>
      <c r="H615" s="55">
        <v>944</v>
      </c>
      <c r="I615" s="55" t="s">
        <v>57</v>
      </c>
      <c r="J615" s="55"/>
      <c r="K615" s="55"/>
      <c r="L615" s="1">
        <v>36123</v>
      </c>
      <c r="M615" s="55">
        <v>603999</v>
      </c>
      <c r="N615" s="58">
        <v>10020170</v>
      </c>
      <c r="O615" s="58"/>
      <c r="P615" s="57">
        <v>1050000</v>
      </c>
      <c r="Q615" s="57">
        <v>262500</v>
      </c>
      <c r="R615" s="88">
        <f>IF(Tabela1[[#This Row],[VALOR A PAGAR]]&gt;1,Tabela1[[#This Row],[VALOR A PAGAR]],Tabela1[[#This Row],[VALOR RC]])</f>
        <v>262500</v>
      </c>
      <c r="S6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5" s="58">
        <v>4500780290</v>
      </c>
      <c r="U615" s="54" t="str">
        <f>F615 &amp; " " &amp; " " &amp; B615 &amp; " - " &amp; I615 &amp; " - " &amp; "N°" &amp; H615 &amp; " - " &amp; Tabela1[[#This Row],[Coluna1]]</f>
        <v xml:space="preserve">LOJAS NOVAS  1481 - CHIANCA - N°944 - </v>
      </c>
      <c r="V615" s="85">
        <v>1091124</v>
      </c>
      <c r="W615" s="55"/>
      <c r="X615" s="1" t="str">
        <f t="shared" si="32"/>
        <v>ABERTO</v>
      </c>
      <c r="Y615" s="55" t="s">
        <v>4159</v>
      </c>
      <c r="Z615" s="51" t="s">
        <v>4159</v>
      </c>
      <c r="AA615" s="51" t="str">
        <f>IF(Tabela1[[#This Row],[CHAMADO]]="ABERTO",Tabela1[[#This Row],[procx status]],"")</f>
        <v>Closed</v>
      </c>
      <c r="AB615" s="55" t="s">
        <v>4173</v>
      </c>
      <c r="AC615" s="59">
        <v>45700</v>
      </c>
      <c r="AD615" s="55">
        <v>5105860871</v>
      </c>
      <c r="AE615" s="55" t="str">
        <f>IF(Tabela1[[#This Row],[Status Result1]]="Aguardando autorização pgto", "sim","")</f>
        <v/>
      </c>
      <c r="AF61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6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615" s="59">
        <v>45686</v>
      </c>
      <c r="AI615" s="59">
        <v>45686</v>
      </c>
      <c r="AJ615" s="53">
        <v>45686</v>
      </c>
      <c r="AK615" s="12">
        <f>IF(Tabela1[[#This Row],[procx ticket]]="",Tabela1[[#This Row],[Data criação ticket]],Tabela1[[#This Row],[procx ticket]])</f>
        <v>45686</v>
      </c>
      <c r="AL615" s="60">
        <v>45644</v>
      </c>
      <c r="AM6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5" s="62"/>
      <c r="AP615" s="62"/>
      <c r="AQ6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14816039991050000JORDANALOJAS NOVASConstrutoraCHIANCA</v>
      </c>
      <c r="AR615" s="62" t="e">
        <v>#N/A</v>
      </c>
    </row>
    <row r="616" spans="1:44" ht="14.5" hidden="1">
      <c r="A616" s="1">
        <f t="shared" ref="A616:A630" si="35">IF(B616&lt;7000,1000,2000)</f>
        <v>1000</v>
      </c>
      <c r="B616" s="1">
        <v>1369</v>
      </c>
      <c r="C616" s="1" t="s">
        <v>218</v>
      </c>
      <c r="D616" s="1" t="s">
        <v>219</v>
      </c>
      <c r="E616" s="1" t="s">
        <v>55</v>
      </c>
      <c r="F616" s="1" t="s">
        <v>23</v>
      </c>
      <c r="G616" s="1" t="s">
        <v>4410</v>
      </c>
      <c r="H616" s="1">
        <v>815</v>
      </c>
      <c r="I616" s="1" t="s">
        <v>4972</v>
      </c>
      <c r="L616" s="2"/>
      <c r="M616" s="1">
        <v>603049</v>
      </c>
      <c r="N616" s="1">
        <v>10021555</v>
      </c>
      <c r="O616" s="1" t="s">
        <v>4163</v>
      </c>
      <c r="P616" s="47">
        <v>1020000</v>
      </c>
      <c r="Q616" s="47">
        <v>204000</v>
      </c>
      <c r="R616" s="47">
        <f>IF(Tabela1[[#This Row],[VALOR A PAGAR]]&gt;1,Tabela1[[#This Row],[VALOR A PAGAR]],Tabela1[[#This Row],[VALOR RC]])</f>
        <v>204000</v>
      </c>
      <c r="S6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6" s="1">
        <v>4500865211</v>
      </c>
      <c r="U616" s="54" t="str">
        <f>F616 &amp; " " &amp; " " &amp; B616 &amp; " - " &amp; I616 &amp; " - " &amp; "N°" &amp; H616 &amp; " - " &amp; Tabela1[[#This Row],[Coluna1]]</f>
        <v xml:space="preserve">LOJAS NOVAS  1369 - GM ENGENHARIA - N°815 - </v>
      </c>
      <c r="V616" s="85">
        <v>1679619</v>
      </c>
      <c r="X616" s="1" t="str">
        <f t="shared" si="32"/>
        <v>ABERTO</v>
      </c>
      <c r="Y616" s="48"/>
      <c r="Z616" s="51">
        <v>0</v>
      </c>
      <c r="AA616" s="1">
        <f>IF(Tabela1[[#This Row],[CHAMADO]]="ABERTO",Tabela1[[#This Row],[procx status]],"")</f>
        <v>0</v>
      </c>
      <c r="AC616" s="49">
        <v>45789</v>
      </c>
      <c r="AD616" s="55">
        <v>5105923902</v>
      </c>
      <c r="AE616" s="1" t="str">
        <f>IF(Tabela1[[#This Row],[Status Result1]]="Aguardando autorização pgto", "sim","")</f>
        <v/>
      </c>
      <c r="AF6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6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616" s="12">
        <v>45764</v>
      </c>
      <c r="AI616" s="1" t="s">
        <v>4453</v>
      </c>
      <c r="AJ616" s="53" t="s">
        <v>4453</v>
      </c>
      <c r="AK616" s="12" t="str">
        <f>IF(Tabela1[[#This Row],[procx ticket]]="",Tabela1[[#This Row],[Data criação ticket]],Tabela1[[#This Row],[procx ticket]])</f>
        <v>2025-05-02</v>
      </c>
      <c r="AL616" s="60">
        <v>45770</v>
      </c>
      <c r="AM6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6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6" s="62"/>
      <c r="AP616" s="62"/>
      <c r="AQ6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13696030491020000JORDANALOJAS NOVASConstrutoraGM ENGENHARIA</v>
      </c>
      <c r="AR616" s="62" t="e">
        <v>#N/A</v>
      </c>
    </row>
    <row r="617" spans="1:44" ht="14.5" hidden="1">
      <c r="A617" s="1">
        <f t="shared" si="35"/>
        <v>1000</v>
      </c>
      <c r="B617" s="1">
        <v>1475</v>
      </c>
      <c r="C617" s="1" t="s">
        <v>256</v>
      </c>
      <c r="D617" s="1" t="s">
        <v>257</v>
      </c>
      <c r="E617" s="1" t="s">
        <v>30</v>
      </c>
      <c r="F617" s="1" t="s">
        <v>23</v>
      </c>
      <c r="G617" s="1" t="s">
        <v>4410</v>
      </c>
      <c r="H617" s="1">
        <v>12</v>
      </c>
      <c r="I617" s="1" t="s">
        <v>5491</v>
      </c>
      <c r="M617" s="1">
        <v>604002</v>
      </c>
      <c r="P617" s="47">
        <v>980004.11</v>
      </c>
      <c r="Q617" s="47">
        <v>245001.02</v>
      </c>
      <c r="R617" s="47">
        <f>IF(Tabela1[[#This Row],[VALOR A PAGAR]]&gt;1,Tabela1[[#This Row],[VALOR A PAGAR]],Tabela1[[#This Row],[VALOR RC]])</f>
        <v>245001.02</v>
      </c>
      <c r="S6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7" s="1">
        <v>4500864902</v>
      </c>
      <c r="U617" s="54" t="str">
        <f>F617 &amp; " " &amp; " " &amp; B617 &amp; " - " &amp; I617 &amp; " - " &amp; "N°" &amp; H617 &amp; " - " &amp; Tabela1[[#This Row],[Coluna1]]</f>
        <v xml:space="preserve">LOJAS NOVAS  1475 - OCM - N°12 - </v>
      </c>
      <c r="V617" s="85">
        <v>1679551</v>
      </c>
      <c r="W617" s="89" t="s">
        <v>5500</v>
      </c>
      <c r="X617" s="1" t="str">
        <f t="shared" si="32"/>
        <v>ABERTO</v>
      </c>
      <c r="Y617" s="48"/>
      <c r="Z617" s="51">
        <v>0</v>
      </c>
      <c r="AA617" s="1">
        <f>IF(Tabela1[[#This Row],[CHAMADO]]="ABERTO",Tabela1[[#This Row],[procx status]],"")</f>
        <v>0</v>
      </c>
      <c r="AC617" s="49">
        <v>45789</v>
      </c>
      <c r="AD617" s="55">
        <v>5105923850</v>
      </c>
      <c r="AE617" s="1" t="str">
        <f>IF(Tabela1[[#This Row],[Status Result1]]="Aguardando autorização pgto", "sim","")</f>
        <v/>
      </c>
      <c r="AF6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6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617" s="12">
        <v>45778</v>
      </c>
      <c r="AI617" s="1" t="s">
        <v>4453</v>
      </c>
      <c r="AJ617" s="53" t="s">
        <v>4453</v>
      </c>
      <c r="AK617" s="12" t="str">
        <f>IF(Tabela1[[#This Row],[procx ticket]]="",Tabela1[[#This Row],[Data criação ticket]],Tabela1[[#This Row],[procx ticket]])</f>
        <v>2025-05-02</v>
      </c>
      <c r="AM6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6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7" s="62"/>
      <c r="AP617" s="62"/>
      <c r="AQ6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1475604002980004,11ANDRELOJAS NOVASConstrutoraOCM</v>
      </c>
      <c r="AR617" s="62" t="e">
        <v>#N/A</v>
      </c>
    </row>
    <row r="618" spans="1:44" ht="14.5" hidden="1">
      <c r="A618" s="1">
        <f t="shared" si="35"/>
        <v>1000</v>
      </c>
      <c r="B618" s="1">
        <v>1480</v>
      </c>
      <c r="C618" s="1" t="s">
        <v>211</v>
      </c>
      <c r="D618" s="1" t="s">
        <v>510</v>
      </c>
      <c r="E618" s="1" t="s">
        <v>55</v>
      </c>
      <c r="F618" s="1" t="s">
        <v>23</v>
      </c>
      <c r="G618" s="1" t="s">
        <v>4410</v>
      </c>
      <c r="H618" s="1">
        <v>979</v>
      </c>
      <c r="I618" s="1" t="s">
        <v>57</v>
      </c>
      <c r="L618" s="1">
        <v>36123</v>
      </c>
      <c r="M618" s="1">
        <v>603914</v>
      </c>
      <c r="N618" s="1">
        <v>10021008</v>
      </c>
      <c r="P618" s="46">
        <v>1050000</v>
      </c>
      <c r="Q618" s="47">
        <v>210000</v>
      </c>
      <c r="R618" s="47">
        <f>IF(Tabela1[[#This Row],[VALOR A PAGAR]]&gt;1,Tabela1[[#This Row],[VALOR A PAGAR]],Tabela1[[#This Row],[VALOR RC]])</f>
        <v>210000</v>
      </c>
      <c r="S6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8" s="1">
        <v>4500840465</v>
      </c>
      <c r="U618" s="54" t="str">
        <f>F618 &amp; " " &amp; " " &amp; B618 &amp; " - " &amp; I618 &amp; " - " &amp; "N°" &amp; H618 &amp; " - " &amp; Tabela1[[#This Row],[Coluna1]]</f>
        <v xml:space="preserve">LOJAS NOVAS  1480 - CHIANCA - N°979 - </v>
      </c>
      <c r="V618" s="85">
        <v>1908325</v>
      </c>
      <c r="W618" s="89" t="s">
        <v>4588</v>
      </c>
      <c r="X618" s="1" t="str">
        <f t="shared" si="32"/>
        <v>ABERTO</v>
      </c>
      <c r="Y618" s="48"/>
      <c r="Z618" s="51">
        <v>0</v>
      </c>
      <c r="AA618" s="1">
        <f>IF(Tabela1[[#This Row],[CHAMADO]]="ABERTO",Tabela1[[#This Row],[procx status]],"")</f>
        <v>0</v>
      </c>
      <c r="AC618" s="49">
        <v>45820</v>
      </c>
      <c r="AD618" s="55">
        <v>5105944857</v>
      </c>
      <c r="AE618" s="1" t="str">
        <f>IF(Tabela1[[#This Row],[Status Result1]]="Aguardando autorização pgto", "sim","")</f>
        <v/>
      </c>
      <c r="AF6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12/06/2025</v>
      </c>
      <c r="AG6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12/06/2025</v>
      </c>
      <c r="AH618" s="12">
        <v>45778</v>
      </c>
      <c r="AI618" s="1" t="s">
        <v>4335</v>
      </c>
      <c r="AJ618" s="53" t="s">
        <v>4335</v>
      </c>
      <c r="AK618" s="12" t="str">
        <f>IF(Tabela1[[#This Row],[procx ticket]]="",Tabela1[[#This Row],[Data criação ticket]],Tabela1[[#This Row],[procx ticket]])</f>
        <v>2025-06-05</v>
      </c>
      <c r="AM6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6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8" s="62"/>
      <c r="AP618" s="62"/>
      <c r="AQ6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14806039141050000JORDANALOJAS NOVASConstrutoraCHIANCA</v>
      </c>
      <c r="AR618" s="62" t="e">
        <v>#N/A</v>
      </c>
    </row>
    <row r="619" spans="1:44" ht="14.5" hidden="1">
      <c r="A619" s="1">
        <f t="shared" si="35"/>
        <v>1000</v>
      </c>
      <c r="B619" s="1">
        <v>1428</v>
      </c>
      <c r="C619" s="1" t="s">
        <v>275</v>
      </c>
      <c r="D619" s="1" t="s">
        <v>276</v>
      </c>
      <c r="E619" s="1" t="s">
        <v>30</v>
      </c>
      <c r="F619" s="1" t="s">
        <v>23</v>
      </c>
      <c r="G619" s="1" t="s">
        <v>4410</v>
      </c>
      <c r="H619" s="1">
        <v>452</v>
      </c>
      <c r="I619" s="1" t="s">
        <v>4667</v>
      </c>
      <c r="M619" s="1">
        <v>602884</v>
      </c>
      <c r="N619" s="1">
        <v>10022324</v>
      </c>
      <c r="Q619" s="47">
        <v>277500</v>
      </c>
      <c r="R619" s="47">
        <f>IF(Tabela1[[#This Row],[VALOR A PAGAR]]&gt;1,Tabela1[[#This Row],[VALOR A PAGAR]],Tabela1[[#This Row],[VALOR RC]])</f>
        <v>277500</v>
      </c>
      <c r="S6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19" s="1">
        <v>4500904522</v>
      </c>
      <c r="U619" s="54" t="str">
        <f>F619 &amp; " " &amp; " " &amp; B619 &amp; " - " &amp; I619 &amp; " - " &amp; "N°" &amp; H619 &amp; " - " &amp; Tabela1[[#This Row],[Coluna1]]</f>
        <v xml:space="preserve">LOJAS NOVAS  1428 - CNEX - N°452 - </v>
      </c>
      <c r="V619" s="85">
        <v>2296097</v>
      </c>
      <c r="W619" s="64" t="s">
        <v>4671</v>
      </c>
      <c r="X619" s="1" t="str">
        <f t="shared" si="32"/>
        <v>ABERTO</v>
      </c>
      <c r="Y619" s="48"/>
      <c r="Z619" s="51"/>
      <c r="AA619" s="1">
        <f>IF(Tabela1[[#This Row],[CHAMADO]]="ABERTO",Tabela1[[#This Row],[procx status]],"")</f>
        <v>0</v>
      </c>
      <c r="AC619" s="49">
        <v>45881</v>
      </c>
      <c r="AE619" s="1" t="str">
        <f>IF(Tabela1[[#This Row],[Status Result1]]="Aguardando autorização pgto", "sim","")</f>
        <v/>
      </c>
      <c r="AF6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6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619" s="12"/>
      <c r="AI619" s="1" t="s">
        <v>4283</v>
      </c>
      <c r="AJ619" s="53"/>
      <c r="AK619" s="12" t="str">
        <f>IF(Tabela1[[#This Row],[procx ticket]]="",Tabela1[[#This Row],[Data criação ticket]],Tabela1[[#This Row],[procx ticket]])</f>
        <v>2025-08-04</v>
      </c>
      <c r="AM6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6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19" s="62"/>
      <c r="AP619" s="62"/>
      <c r="AQ6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NOVASConstrutoraCNEX</v>
      </c>
      <c r="AR619" s="62" t="e">
        <v>#N/A</v>
      </c>
    </row>
    <row r="620" spans="1:44" ht="14.5" hidden="1">
      <c r="A620" s="1">
        <f t="shared" si="35"/>
        <v>1000</v>
      </c>
      <c r="B620" s="1">
        <v>1489</v>
      </c>
      <c r="C620" s="1" t="s">
        <v>280</v>
      </c>
      <c r="D620" s="1" t="s">
        <v>2947</v>
      </c>
      <c r="E620" s="1" t="s">
        <v>30</v>
      </c>
      <c r="F620" s="1" t="s">
        <v>23</v>
      </c>
      <c r="G620" s="1" t="s">
        <v>4410</v>
      </c>
      <c r="H620" s="1">
        <v>124</v>
      </c>
      <c r="I620" s="1" t="s">
        <v>4713</v>
      </c>
      <c r="M620" s="1">
        <v>605482</v>
      </c>
      <c r="Q620" s="47">
        <v>270000</v>
      </c>
      <c r="R620" s="47">
        <f>IF(Tabela1[[#This Row],[VALOR A PAGAR]]&gt;1,Tabela1[[#This Row],[VALOR A PAGAR]],Tabela1[[#This Row],[VALOR RC]])</f>
        <v>270000</v>
      </c>
      <c r="S6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0" s="1">
        <v>4500883313</v>
      </c>
      <c r="U620" s="54" t="str">
        <f>F620 &amp; " " &amp; " " &amp; B620 &amp; " - " &amp; I620 &amp; " - " &amp; "N°" &amp; H620 &amp; " - " &amp; Tabela1[[#This Row],[Coluna1]]</f>
        <v xml:space="preserve">LOJAS NOVAS  1489 - CRIHAR - N°124 - </v>
      </c>
      <c r="V620" s="85">
        <v>2278567</v>
      </c>
      <c r="W620" s="64" t="s">
        <v>4757</v>
      </c>
      <c r="X620" s="1" t="str">
        <f t="shared" si="32"/>
        <v>ABERTO</v>
      </c>
      <c r="Y620" s="48"/>
      <c r="Z620" s="51"/>
      <c r="AA620" s="1">
        <f>IF(Tabela1[[#This Row],[CHAMADO]]="ABERTO",Tabela1[[#This Row],[procx status]],"")</f>
        <v>0</v>
      </c>
      <c r="AC620" s="49">
        <v>45881</v>
      </c>
      <c r="AE620" s="1" t="str">
        <f>IF(Tabela1[[#This Row],[Status Result1]]="Aguardando autorização pgto", "sim","")</f>
        <v/>
      </c>
      <c r="AF6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6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620" s="12"/>
      <c r="AJ620" s="53"/>
      <c r="AK620" s="12">
        <f>IF(Tabela1[[#This Row],[procx ticket]]="",Tabela1[[#This Row],[Data criação ticket]],Tabela1[[#This Row],[procx ticket]])</f>
        <v>0</v>
      </c>
      <c r="AM6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0" s="62"/>
      <c r="AP620" s="62"/>
      <c r="AQ6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NOVASConstrutoraCRIHAR</v>
      </c>
      <c r="AR620" s="62" t="e">
        <v>#N/A</v>
      </c>
    </row>
    <row r="621" spans="1:44" ht="14.5" hidden="1">
      <c r="A621" s="1">
        <f t="shared" si="35"/>
        <v>1000</v>
      </c>
      <c r="B621" s="1">
        <v>1428</v>
      </c>
      <c r="C621" s="1" t="s">
        <v>275</v>
      </c>
      <c r="D621" s="1" t="s">
        <v>276</v>
      </c>
      <c r="E621" s="1" t="s">
        <v>30</v>
      </c>
      <c r="F621" s="1" t="s">
        <v>23</v>
      </c>
      <c r="G621" s="1" t="s">
        <v>4410</v>
      </c>
      <c r="H621" s="1">
        <v>466</v>
      </c>
      <c r="I621" s="1" t="s">
        <v>4667</v>
      </c>
      <c r="M621" s="1">
        <v>602884</v>
      </c>
      <c r="Q621" s="47">
        <v>111000</v>
      </c>
      <c r="R621" s="47">
        <f>IF(Tabela1[[#This Row],[VALOR A PAGAR]]&gt;1,Tabela1[[#This Row],[VALOR A PAGAR]],Tabela1[[#This Row],[VALOR RC]])</f>
        <v>111000</v>
      </c>
      <c r="S6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1" s="1">
        <v>4500904522</v>
      </c>
      <c r="U621" s="54" t="str">
        <f>F621 &amp; " " &amp; " " &amp; B621 &amp; " - " &amp; I621 &amp; " - " &amp; "N°" &amp; H621 &amp; " - " &amp; Tabela1[[#This Row],[Coluna1]]</f>
        <v xml:space="preserve">LOJAS NOVAS  1428 - CNEX - N°466 - </v>
      </c>
      <c r="V621" s="85">
        <v>2550704</v>
      </c>
      <c r="W621" s="64" t="s">
        <v>4672</v>
      </c>
      <c r="X621" s="1" t="str">
        <f t="shared" si="32"/>
        <v>ABERTO</v>
      </c>
      <c r="Y621" s="48"/>
      <c r="Z621" s="51"/>
      <c r="AA621" s="1">
        <f>IF(Tabela1[[#This Row],[CHAMADO]]="ABERTO",Tabela1[[#This Row],[procx status]],"")</f>
        <v>0</v>
      </c>
      <c r="AC621" s="49">
        <v>45912</v>
      </c>
      <c r="AD621" s="107">
        <v>5106014722</v>
      </c>
      <c r="AE621" s="1" t="str">
        <f>IF(Tabela1[[#This Row],[Status Result1]]="Aguardando autorização pgto", "sim","")</f>
        <v/>
      </c>
      <c r="AF6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6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621" s="116"/>
      <c r="AJ621" s="117"/>
      <c r="AK621" s="116">
        <f>IF(Tabela1[[#This Row],[procx ticket]]="",Tabela1[[#This Row],[Data criação ticket]],Tabela1[[#This Row],[procx ticket]])</f>
        <v>0</v>
      </c>
      <c r="AL621" s="116"/>
      <c r="AM6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1" s="62"/>
      <c r="AP621" s="62"/>
      <c r="AQ6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NOVASConstrutoraCNEX</v>
      </c>
      <c r="AR621" s="62" t="e">
        <v>#N/A</v>
      </c>
    </row>
    <row r="622" spans="1:44" ht="14.5" hidden="1" customHeight="1">
      <c r="A622" s="1">
        <f t="shared" si="35"/>
        <v>1000</v>
      </c>
      <c r="B622" s="1">
        <v>1489</v>
      </c>
      <c r="C622" s="1" t="s">
        <v>280</v>
      </c>
      <c r="D622" s="1" t="s">
        <v>2947</v>
      </c>
      <c r="E622" s="1" t="s">
        <v>30</v>
      </c>
      <c r="F622" s="1" t="s">
        <v>23</v>
      </c>
      <c r="G622" s="1" t="s">
        <v>4410</v>
      </c>
      <c r="H622" s="1">
        <v>191</v>
      </c>
      <c r="I622" s="1" t="s">
        <v>4713</v>
      </c>
      <c r="M622" s="1">
        <v>605482</v>
      </c>
      <c r="Q622" s="47">
        <v>54000</v>
      </c>
      <c r="R622" s="47">
        <f>IF(Tabela1[[#This Row],[VALOR A PAGAR]]&gt;1,Tabela1[[#This Row],[VALOR A PAGAR]],Tabela1[[#This Row],[VALOR RC]])</f>
        <v>54000</v>
      </c>
      <c r="S6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2" s="1">
        <v>4500883313</v>
      </c>
      <c r="U622" s="54" t="str">
        <f>F622 &amp; " " &amp; " " &amp; B622 &amp; " - " &amp; I622 &amp; " - " &amp; "N°" &amp; H622 &amp; " - " &amp; Tabela1[[#This Row],[Coluna1]]</f>
        <v xml:space="preserve">LOJAS NOVAS  1489 - CRIHAR - N°191 - </v>
      </c>
      <c r="V622" s="85">
        <v>2532915</v>
      </c>
      <c r="W622" s="1" t="s">
        <v>4756</v>
      </c>
      <c r="X622" s="1" t="str">
        <f t="shared" si="32"/>
        <v>ABERTO</v>
      </c>
      <c r="Y622" s="48"/>
      <c r="Z622" s="51"/>
      <c r="AA622" s="1">
        <f>IF(Tabela1[[#This Row],[CHAMADO]]="ABERTO",Tabela1[[#This Row],[procx status]],"")</f>
        <v>0</v>
      </c>
      <c r="AC622" s="49">
        <v>45912</v>
      </c>
      <c r="AE622" s="1" t="str">
        <f>IF(Tabela1[[#This Row],[Status Result1]]="Aguardando autorização pgto", "sim","")</f>
        <v/>
      </c>
      <c r="AF6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6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622" s="116"/>
      <c r="AJ622" s="117"/>
      <c r="AK622" s="116">
        <f>IF(Tabela1[[#This Row],[procx ticket]]="",Tabela1[[#This Row],[Data criação ticket]],Tabela1[[#This Row],[procx ticket]])</f>
        <v>0</v>
      </c>
      <c r="AL622" s="116"/>
      <c r="AM6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2" s="62"/>
      <c r="AP622" s="62"/>
      <c r="AQ6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NOVASConstrutoraCRIHAR</v>
      </c>
      <c r="AR622" s="62" t="e">
        <v>#N/A</v>
      </c>
    </row>
    <row r="623" spans="1:44" ht="14.5" hidden="1">
      <c r="A623" s="1">
        <f t="shared" si="35"/>
        <v>1000</v>
      </c>
      <c r="B623" s="1">
        <v>1512</v>
      </c>
      <c r="C623" s="1" t="s">
        <v>4078</v>
      </c>
      <c r="D623" s="1" t="s">
        <v>185</v>
      </c>
      <c r="E623" s="1" t="s">
        <v>30</v>
      </c>
      <c r="F623" s="1" t="s">
        <v>23</v>
      </c>
      <c r="G623" s="1" t="s">
        <v>4410</v>
      </c>
      <c r="H623" s="1">
        <v>192</v>
      </c>
      <c r="I623" s="1" t="s">
        <v>4713</v>
      </c>
      <c r="M623" s="1">
        <v>605746</v>
      </c>
      <c r="Q623" s="47">
        <v>270087.25</v>
      </c>
      <c r="R623" s="47">
        <f>IF(Tabela1[[#This Row],[VALOR A PAGAR]]&gt;1,Tabela1[[#This Row],[VALOR A PAGAR]],Tabela1[[#This Row],[VALOR RC]])</f>
        <v>270087.25</v>
      </c>
      <c r="S6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3" s="1">
        <v>4500937564</v>
      </c>
      <c r="U623" s="54" t="str">
        <f>F623 &amp; " " &amp; " " &amp; B623 &amp; " - " &amp; I623 &amp; " - " &amp; "N°" &amp; H623 &amp; " - " &amp; Tabela1[[#This Row],[Coluna1]]</f>
        <v>LOJAS NOVAS  1512 - CRIHAR - N°192 - VENC 19/09/2025</v>
      </c>
      <c r="V623" s="85">
        <v>2478464</v>
      </c>
      <c r="W623" s="64" t="s">
        <v>4740</v>
      </c>
      <c r="X623" s="1" t="str">
        <f t="shared" si="32"/>
        <v>ABERTO</v>
      </c>
      <c r="Y623" s="48"/>
      <c r="Z623" s="51"/>
      <c r="AA623" s="1">
        <f>IF(Tabela1[[#This Row],[CHAMADO]]="ABERTO",Tabela1[[#This Row],[procx status]],"")</f>
        <v>0</v>
      </c>
      <c r="AC623" s="49">
        <v>45912</v>
      </c>
      <c r="AE623" s="1" t="str">
        <f>IF(Tabela1[[#This Row],[Status Result1]]="Aguardando autorização pgto", "sim","")</f>
        <v/>
      </c>
      <c r="AF6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6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623" s="116"/>
      <c r="AJ623" s="117"/>
      <c r="AK623" s="116">
        <f>IF(Tabela1[[#This Row],[procx ticket]]="",Tabela1[[#This Row],[Data criação ticket]],Tabela1[[#This Row],[procx ticket]])</f>
        <v>0</v>
      </c>
      <c r="AL623" s="116"/>
      <c r="AM623" s="53" t="s">
        <v>75</v>
      </c>
      <c r="AN6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3" s="62" t="s">
        <v>4596</v>
      </c>
      <c r="AP623" s="62" t="s">
        <v>4741</v>
      </c>
      <c r="AQ6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NOVASConstrutoraCRIHAR</v>
      </c>
      <c r="AR623" s="62" t="e">
        <v>#N/A</v>
      </c>
    </row>
    <row r="624" spans="1:44" ht="14.5" hidden="1">
      <c r="A624" s="1">
        <f t="shared" si="35"/>
        <v>1000</v>
      </c>
      <c r="B624" s="1">
        <v>1427</v>
      </c>
      <c r="C624" s="1" t="s">
        <v>229</v>
      </c>
      <c r="D624" s="1" t="s">
        <v>230</v>
      </c>
      <c r="E624" s="1" t="s">
        <v>4025</v>
      </c>
      <c r="F624" s="1" t="s">
        <v>23</v>
      </c>
      <c r="G624" s="1" t="s">
        <v>4410</v>
      </c>
      <c r="H624" s="1">
        <v>843</v>
      </c>
      <c r="I624" s="1" t="s">
        <v>4972</v>
      </c>
      <c r="M624" s="1">
        <v>603806</v>
      </c>
      <c r="N624" s="1">
        <v>10023027</v>
      </c>
      <c r="O624" s="1" t="s">
        <v>4163</v>
      </c>
      <c r="P624" s="47">
        <v>1070000</v>
      </c>
      <c r="Q624" s="47">
        <v>214000</v>
      </c>
      <c r="R624" s="47">
        <f>IF(Tabela1[[#This Row],[VALOR A PAGAR]]&gt;1,Tabela1[[#This Row],[VALOR A PAGAR]],Tabela1[[#This Row],[VALOR RC]])</f>
        <v>214000</v>
      </c>
      <c r="S6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4" s="1">
        <v>4500945200</v>
      </c>
      <c r="U624" s="54" t="str">
        <f>F624 &amp; " " &amp; " " &amp; B624 &amp; " - " &amp; I624 &amp; " - " &amp; "N°" &amp; H624 &amp; " - " &amp; Tabela1[[#This Row],[Coluna1]]</f>
        <v xml:space="preserve">LOJAS NOVAS  1427 - GM ENGENHARIA - N°843 - </v>
      </c>
      <c r="V624" s="85">
        <v>2536467</v>
      </c>
      <c r="W624" s="64" t="s">
        <v>4985</v>
      </c>
      <c r="X624" s="1" t="str">
        <f t="shared" si="32"/>
        <v>ABERTO</v>
      </c>
      <c r="Y624" s="48"/>
      <c r="Z624" s="51"/>
      <c r="AA624" s="1">
        <f>IF(Tabela1[[#This Row],[CHAMADO]]="ABERTO",Tabela1[[#This Row],[procx status]],"")</f>
        <v>0</v>
      </c>
      <c r="AC624" s="49">
        <v>45912</v>
      </c>
      <c r="AE624" s="1" t="str">
        <f>IF(Tabela1[[#This Row],[Status Result1]]="Aguardando autorização pgto", "sim","")</f>
        <v/>
      </c>
      <c r="AF6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6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624" s="12"/>
      <c r="AJ624" s="53"/>
      <c r="AK624" s="12">
        <f>IF(Tabela1[[#This Row],[procx ticket]]="",Tabela1[[#This Row],[Data criação ticket]],Tabela1[[#This Row],[procx ticket]])</f>
        <v>0</v>
      </c>
      <c r="AM624" s="53" t="s">
        <v>75</v>
      </c>
      <c r="AN6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4" s="62"/>
      <c r="AP624" s="62"/>
      <c r="AQ6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14276038061070000ADRIANOLOJAS NOVASConstrutoraGM ENGENHARIA</v>
      </c>
      <c r="AR624" s="62" t="e">
        <v>#N/A</v>
      </c>
    </row>
    <row r="625" spans="1:44" ht="14.5" hidden="1">
      <c r="A625" s="1">
        <f t="shared" si="35"/>
        <v>1000</v>
      </c>
      <c r="B625" s="1">
        <v>1491</v>
      </c>
      <c r="C625" s="1" t="s">
        <v>4076</v>
      </c>
      <c r="D625" s="1" t="s">
        <v>1115</v>
      </c>
      <c r="E625" s="1" t="s">
        <v>30</v>
      </c>
      <c r="F625" s="1" t="s">
        <v>23</v>
      </c>
      <c r="G625" s="1" t="s">
        <v>4410</v>
      </c>
      <c r="H625" s="1">
        <v>1033</v>
      </c>
      <c r="I625" s="1" t="s">
        <v>57</v>
      </c>
      <c r="M625" s="1">
        <v>605585</v>
      </c>
      <c r="N625" s="1">
        <v>10023482</v>
      </c>
      <c r="O625" s="1" t="s">
        <v>4163</v>
      </c>
      <c r="P625" s="47">
        <v>1150000.0003293282</v>
      </c>
      <c r="Q625" s="5">
        <v>287500</v>
      </c>
      <c r="R625" s="47">
        <f>IF(Tabela1[[#This Row],[VALOR A PAGAR]]&gt;1,Tabela1[[#This Row],[VALOR A PAGAR]],Tabela1[[#This Row],[VALOR RC]])</f>
        <v>287500</v>
      </c>
      <c r="S6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5" s="1">
        <v>4500977309</v>
      </c>
      <c r="U625" s="54" t="str">
        <f>F625 &amp; " " &amp; " " &amp; B625 &amp; " - " &amp; I625 &amp; " - " &amp; "N°" &amp; H625 &amp; " - " &amp; Tabela1[[#This Row],[Coluna1]]</f>
        <v xml:space="preserve">LOJAS NOVAS  1491 - CHIANCA - N°1033 - </v>
      </c>
      <c r="V625" s="85">
        <v>2927398</v>
      </c>
      <c r="W625" s="89" t="s">
        <v>4176</v>
      </c>
      <c r="X625" s="1" t="str">
        <f t="shared" si="32"/>
        <v>ABERTO</v>
      </c>
      <c r="Y625" s="48"/>
      <c r="Z625" s="51"/>
      <c r="AA625" s="1">
        <f>IF(Tabela1[[#This Row],[CHAMADO]]="ABERTO",Tabela1[[#This Row],[procx status]],"")</f>
        <v>0</v>
      </c>
      <c r="AC625" s="49">
        <v>45973</v>
      </c>
      <c r="AE625" s="1" t="s">
        <v>4177</v>
      </c>
      <c r="AF6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6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625" s="116"/>
      <c r="AJ625" s="117"/>
      <c r="AK625" s="116">
        <f>IF(Tabela1[[#This Row],[procx ticket]]="",Tabela1[[#This Row],[Data criação ticket]],Tabela1[[#This Row],[procx ticket]])</f>
        <v>0</v>
      </c>
      <c r="AL625" s="116"/>
      <c r="AM625" s="53" t="s">
        <v>4441</v>
      </c>
      <c r="AN6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5" s="62"/>
      <c r="AP625" s="62"/>
      <c r="AQ6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14916055851150000,00032933ANDRELOJAS NOVASConstrutoraCHIANCA</v>
      </c>
      <c r="AR625" s="62" t="e">
        <v>#N/A</v>
      </c>
    </row>
    <row r="626" spans="1:44" ht="14.5" hidden="1">
      <c r="A626" s="1">
        <f t="shared" si="35"/>
        <v>1000</v>
      </c>
      <c r="B626" s="1">
        <v>1510</v>
      </c>
      <c r="C626" s="1" t="s">
        <v>4098</v>
      </c>
      <c r="D626" s="1" t="s">
        <v>1258</v>
      </c>
      <c r="E626" s="1" t="s">
        <v>76</v>
      </c>
      <c r="F626" s="1" t="s">
        <v>23</v>
      </c>
      <c r="G626" s="1" t="s">
        <v>4410</v>
      </c>
      <c r="H626" s="1">
        <v>1034</v>
      </c>
      <c r="I626" s="1" t="s">
        <v>57</v>
      </c>
      <c r="M626" s="1">
        <v>605801</v>
      </c>
      <c r="N626" s="1">
        <v>10023505</v>
      </c>
      <c r="O626" s="1" t="s">
        <v>4163</v>
      </c>
      <c r="P626" s="47">
        <v>1100000.0019889895</v>
      </c>
      <c r="Q626" s="47">
        <v>275000</v>
      </c>
      <c r="R626" s="47">
        <f>IF(Tabela1[[#This Row],[VALOR A PAGAR]]&gt;1,Tabela1[[#This Row],[VALOR A PAGAR]],Tabela1[[#This Row],[VALOR RC]])</f>
        <v>275000</v>
      </c>
      <c r="S6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6" s="1">
        <v>4500977310</v>
      </c>
      <c r="U626" s="54" t="str">
        <f>F626 &amp; " " &amp; " " &amp; B626 &amp; " - " &amp; I626 &amp; " - " &amp; "N°" &amp; H626 &amp; " - " &amp; Tabela1[[#This Row],[Coluna1]]</f>
        <v xml:space="preserve">LOJAS NOVAS  1510 - CHIANCA - N°1034 - </v>
      </c>
      <c r="V626" s="85">
        <v>2927363</v>
      </c>
      <c r="W626" s="89" t="s">
        <v>4176</v>
      </c>
      <c r="X626" s="1" t="str">
        <f t="shared" si="32"/>
        <v>ABERTO</v>
      </c>
      <c r="Y626" s="48"/>
      <c r="Z626" s="51"/>
      <c r="AA626" s="1">
        <f>IF(Tabela1[[#This Row],[CHAMADO]]="ABERTO",Tabela1[[#This Row],[procx status]],"")</f>
        <v>0</v>
      </c>
      <c r="AC626" s="49">
        <v>45973</v>
      </c>
      <c r="AE626" s="1" t="s">
        <v>4177</v>
      </c>
      <c r="AF6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6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626" s="116"/>
      <c r="AJ626" s="117"/>
      <c r="AK626" s="116">
        <f>IF(Tabela1[[#This Row],[procx ticket]]="",Tabela1[[#This Row],[Data criação ticket]],Tabela1[[#This Row],[procx ticket]])</f>
        <v>0</v>
      </c>
      <c r="AL626" s="116"/>
      <c r="AM626" s="53" t="s">
        <v>4441</v>
      </c>
      <c r="AN6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6" s="62"/>
      <c r="AP626" s="62"/>
      <c r="AQ6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15106058011100000,00198899HENRIQUELOJAS NOVASConstrutoraCHIANCA</v>
      </c>
      <c r="AR626" s="62" t="e">
        <v>#N/A</v>
      </c>
    </row>
    <row r="627" spans="1:44" ht="14.5" hidden="1" customHeight="1">
      <c r="A627" s="1">
        <f t="shared" si="35"/>
        <v>1000</v>
      </c>
      <c r="B627" s="1">
        <v>1432</v>
      </c>
      <c r="C627" s="1" t="s">
        <v>33</v>
      </c>
      <c r="D627" s="1" t="s">
        <v>34</v>
      </c>
      <c r="E627" s="1" t="s">
        <v>55</v>
      </c>
      <c r="F627" s="1" t="s">
        <v>23</v>
      </c>
      <c r="G627" s="1" t="s">
        <v>4410</v>
      </c>
      <c r="H627" s="1">
        <v>859</v>
      </c>
      <c r="I627" s="1" t="s">
        <v>4972</v>
      </c>
      <c r="K627" s="1" t="s">
        <v>27</v>
      </c>
      <c r="M627" s="1">
        <v>603254</v>
      </c>
      <c r="N627" s="1">
        <v>10023818</v>
      </c>
      <c r="P627" s="47">
        <v>76137.61</v>
      </c>
      <c r="R627" s="47">
        <f>IF(Tabela1[[#This Row],[VALOR A PAGAR]]&gt;1,Tabela1[[#This Row],[VALOR A PAGAR]],Tabela1[[#This Row],[VALOR RC]])</f>
        <v>76137.61</v>
      </c>
      <c r="S6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7" s="1">
        <v>4500990459</v>
      </c>
      <c r="U627" s="54" t="str">
        <f>F627 &amp; " " &amp; " " &amp; B627 &amp; " - " &amp; I627 &amp; " - " &amp; "N°" &amp; H627 &amp; " - " &amp; Tabela1[[#This Row],[Coluna1]]</f>
        <v>LOJAS NOVAS  1432 - GM ENGENHARIA - N°859 - ADITIVO, AGUARDANDO SUPLEMENTACAO</v>
      </c>
      <c r="V627" s="85">
        <v>2909642</v>
      </c>
      <c r="W627" s="89" t="s">
        <v>4176</v>
      </c>
      <c r="X627" s="1" t="str">
        <f t="shared" si="32"/>
        <v>ABERTO</v>
      </c>
      <c r="Y627" s="48"/>
      <c r="Z627" s="51"/>
      <c r="AA627" s="1">
        <f>IF(Tabela1[[#This Row],[CHAMADO]]="ABERTO",Tabela1[[#This Row],[procx status]],"")</f>
        <v>0</v>
      </c>
      <c r="AC627" s="49">
        <v>45973</v>
      </c>
      <c r="AD627" s="55">
        <v>5106054087</v>
      </c>
      <c r="AE627" s="1" t="s">
        <v>4177</v>
      </c>
      <c r="AF6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6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627" s="116"/>
      <c r="AJ627" s="117"/>
      <c r="AK627" s="116">
        <f>IF(Tabela1[[#This Row],[procx ticket]]="",Tabela1[[#This Row],[Data criação ticket]],Tabela1[[#This Row],[procx ticket]])</f>
        <v>0</v>
      </c>
      <c r="AL627" s="116"/>
      <c r="AM627" s="53" t="s">
        <v>4518</v>
      </c>
      <c r="AN6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7" s="62"/>
      <c r="AP627" s="62" t="s">
        <v>4999</v>
      </c>
      <c r="AQ6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143260325476137,61JORDANALOJAS NOVASConstrutoraGM ENGENHARIA</v>
      </c>
      <c r="AR627" s="62" t="e">
        <v>#N/A</v>
      </c>
    </row>
    <row r="628" spans="1:44" ht="14.5" hidden="1">
      <c r="A628" s="1">
        <f t="shared" si="35"/>
        <v>1000</v>
      </c>
      <c r="B628" s="1">
        <v>1372</v>
      </c>
      <c r="C628" s="1" t="s">
        <v>31</v>
      </c>
      <c r="D628" s="1" t="s">
        <v>32</v>
      </c>
      <c r="E628" s="1" t="s">
        <v>55</v>
      </c>
      <c r="F628" s="1" t="s">
        <v>23</v>
      </c>
      <c r="G628" s="1" t="s">
        <v>4410</v>
      </c>
      <c r="H628" s="1">
        <v>858</v>
      </c>
      <c r="I628" s="1" t="s">
        <v>4972</v>
      </c>
      <c r="K628" s="1" t="s">
        <v>27</v>
      </c>
      <c r="M628" s="1">
        <v>603125</v>
      </c>
      <c r="N628" s="1">
        <v>10023819</v>
      </c>
      <c r="P628" s="5">
        <v>46137.61</v>
      </c>
      <c r="R628" s="47">
        <f>IF(Tabela1[[#This Row],[VALOR A PAGAR]]&gt;1,Tabela1[[#This Row],[VALOR A PAGAR]],Tabela1[[#This Row],[VALOR RC]])</f>
        <v>46137.61</v>
      </c>
      <c r="S6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8" s="1">
        <v>4500990463</v>
      </c>
      <c r="U628" s="54" t="str">
        <f>F628 &amp; " " &amp; " " &amp; B628 &amp; " - " &amp; I628 &amp; " - " &amp; "N°" &amp; H628 &amp; " - " &amp; Tabela1[[#This Row],[Coluna1]]</f>
        <v>LOJAS NOVAS  1372 - GM ENGENHARIA - N°858 - ADITIVO, AGUARDANDO SUPLEMENTACAO</v>
      </c>
      <c r="V628" s="85">
        <v>2909656</v>
      </c>
      <c r="W628" s="89" t="s">
        <v>4176</v>
      </c>
      <c r="X628" s="1" t="str">
        <f t="shared" si="32"/>
        <v>ABERTO</v>
      </c>
      <c r="Y628" s="48"/>
      <c r="Z628" s="51"/>
      <c r="AA628" s="1">
        <f>IF(Tabela1[[#This Row],[CHAMADO]]="ABERTO",Tabela1[[#This Row],[procx status]],"")</f>
        <v>0</v>
      </c>
      <c r="AC628" s="49">
        <v>45973</v>
      </c>
      <c r="AD628" s="55">
        <v>5106054088</v>
      </c>
      <c r="AE628" s="1" t="s">
        <v>4177</v>
      </c>
      <c r="AF6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6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628" s="116"/>
      <c r="AJ628" s="117"/>
      <c r="AK628" s="116">
        <f>IF(Tabela1[[#This Row],[procx ticket]]="",Tabela1[[#This Row],[Data criação ticket]],Tabela1[[#This Row],[procx ticket]])</f>
        <v>0</v>
      </c>
      <c r="AL628" s="116"/>
      <c r="AM628" s="53" t="s">
        <v>4518</v>
      </c>
      <c r="AN6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8" s="62"/>
      <c r="AP628" s="62" t="s">
        <v>4999</v>
      </c>
      <c r="AQ6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137260312546137,61JORDANALOJAS NOVASConstrutoraGM ENGENHARIA</v>
      </c>
      <c r="AR628" s="62" t="e">
        <v>#N/A</v>
      </c>
    </row>
    <row r="629" spans="1:44" ht="14.5" hidden="1">
      <c r="A629" s="1">
        <f t="shared" si="35"/>
        <v>1000</v>
      </c>
      <c r="B629" s="1">
        <v>1500</v>
      </c>
      <c r="C629" s="1" t="s">
        <v>4075</v>
      </c>
      <c r="D629" s="1" t="s">
        <v>2392</v>
      </c>
      <c r="E629" s="1" t="s">
        <v>76</v>
      </c>
      <c r="F629" s="1" t="s">
        <v>23</v>
      </c>
      <c r="G629" s="1" t="s">
        <v>4410</v>
      </c>
      <c r="H629" s="1">
        <v>921</v>
      </c>
      <c r="I629" s="1" t="s">
        <v>5504</v>
      </c>
      <c r="M629" s="1">
        <v>605662</v>
      </c>
      <c r="Q629" s="47">
        <v>287446.78000000003</v>
      </c>
      <c r="R629" s="47">
        <v>114978.71</v>
      </c>
      <c r="S6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29" s="1">
        <v>4500926664</v>
      </c>
      <c r="U629" s="54" t="str">
        <f>F629 &amp; " " &amp; " " &amp; B629 &amp; " - " &amp; I629 &amp; " - " &amp; "N°" &amp; H629 &amp; " - " &amp; Tabela1[[#This Row],[Coluna1]]</f>
        <v xml:space="preserve">LOJAS NOVAS  1500 - OMEGA - N°921 - </v>
      </c>
      <c r="V629" s="85">
        <v>2909675</v>
      </c>
      <c r="W629" s="89" t="s">
        <v>4176</v>
      </c>
      <c r="X629" s="1" t="str">
        <f t="shared" si="32"/>
        <v>ABERTO</v>
      </c>
      <c r="Y629" s="48"/>
      <c r="Z629" s="51"/>
      <c r="AA629" s="1">
        <f>IF(Tabela1[[#This Row],[CHAMADO]]="ABERTO",Tabela1[[#This Row],[procx status]],"")</f>
        <v>0</v>
      </c>
      <c r="AC629" s="49">
        <v>45973</v>
      </c>
      <c r="AD629" s="55">
        <v>5106054103</v>
      </c>
      <c r="AE629" s="1" t="s">
        <v>4177</v>
      </c>
      <c r="AF6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6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629" s="116"/>
      <c r="AJ629" s="117"/>
      <c r="AK629" s="116">
        <f>IF(Tabela1[[#This Row],[procx ticket]]="",Tabela1[[#This Row],[Data criação ticket]],Tabela1[[#This Row],[procx ticket]])</f>
        <v>0</v>
      </c>
      <c r="AL629" s="116"/>
      <c r="AM629" s="53" t="s">
        <v>4518</v>
      </c>
      <c r="AN6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29" s="62"/>
      <c r="AP629" s="62"/>
      <c r="AQ6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NOVASConstrutoraOMEGA</v>
      </c>
      <c r="AR629" s="62" t="e">
        <v>#N/A</v>
      </c>
    </row>
    <row r="630" spans="1:44" ht="14.5" hidden="1">
      <c r="A630" s="1">
        <f t="shared" si="35"/>
        <v>1000</v>
      </c>
      <c r="B630" s="1">
        <v>1516</v>
      </c>
      <c r="C630" s="1" t="s">
        <v>4164</v>
      </c>
      <c r="D630" s="1" t="s">
        <v>1224</v>
      </c>
      <c r="E630" s="1" t="s">
        <v>4025</v>
      </c>
      <c r="F630" s="1" t="s">
        <v>23</v>
      </c>
      <c r="G630" s="1" t="s">
        <v>4410</v>
      </c>
      <c r="H630" s="1">
        <v>4109</v>
      </c>
      <c r="I630" s="1" t="s">
        <v>5648</v>
      </c>
      <c r="M630" s="1">
        <v>605906</v>
      </c>
      <c r="Q630" s="47">
        <v>352000</v>
      </c>
      <c r="R630" s="47">
        <f>IF(Tabela1[[#This Row],[VALOR A PAGAR]]&gt;1,Tabela1[[#This Row],[VALOR A PAGAR]],Tabela1[[#This Row],[VALOR RC]])</f>
        <v>352000</v>
      </c>
      <c r="S6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0" s="1">
        <v>4501012556</v>
      </c>
      <c r="U630" s="54" t="str">
        <f>F630 &amp; " " &amp; " " &amp; B630 &amp; " - " &amp; I630 &amp; " - " &amp; "N°" &amp; H630 &amp; " - " &amp; Tabela1[[#This Row],[Coluna1]]</f>
        <v xml:space="preserve">LOJAS NOVAS  1516 - PLANAC - N°4109 - </v>
      </c>
      <c r="V630" s="85">
        <v>3285119</v>
      </c>
      <c r="W630" s="89" t="s">
        <v>4176</v>
      </c>
      <c r="X630" s="1" t="str">
        <f t="shared" si="32"/>
        <v>ABERTO</v>
      </c>
      <c r="Y630" s="48"/>
      <c r="Z630" s="51"/>
      <c r="AA630" s="1">
        <f>IF(Tabela1[[#This Row],[CHAMADO]]="ABERTO",Tabela1[[#This Row],[procx status]],"")</f>
        <v>0</v>
      </c>
      <c r="AC630" s="49">
        <v>46003</v>
      </c>
      <c r="AE630" s="1" t="s">
        <v>4177</v>
      </c>
      <c r="AF6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6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630" s="116"/>
      <c r="AJ630" s="117"/>
      <c r="AK630" s="116">
        <f>IF(Tabela1[[#This Row],[procx ticket]]="",Tabela1[[#This Row],[Data criação ticket]],Tabela1[[#This Row],[procx ticket]])</f>
        <v>0</v>
      </c>
      <c r="AL630" s="116"/>
      <c r="AM630" s="53">
        <v>46000</v>
      </c>
      <c r="AN6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0" s="62"/>
      <c r="AP630" s="62"/>
      <c r="AQ6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NOVASConstrutoraPLANAC</v>
      </c>
      <c r="AR630" s="62" t="e">
        <v>#N/A</v>
      </c>
    </row>
    <row r="631" spans="1:44" ht="14.5" hidden="1">
      <c r="A631" s="55">
        <v>1000</v>
      </c>
      <c r="B631" s="55">
        <v>1481</v>
      </c>
      <c r="C631" s="55" t="s">
        <v>166</v>
      </c>
      <c r="D631" s="55" t="s">
        <v>45</v>
      </c>
      <c r="E631" s="55" t="s">
        <v>55</v>
      </c>
      <c r="F631" s="55" t="s">
        <v>23</v>
      </c>
      <c r="G631" s="1" t="s">
        <v>4410</v>
      </c>
      <c r="H631" s="55">
        <v>947</v>
      </c>
      <c r="I631" s="55" t="s">
        <v>57</v>
      </c>
      <c r="J631" s="55"/>
      <c r="K631" s="55"/>
      <c r="L631" s="1">
        <v>36123</v>
      </c>
      <c r="M631" s="55">
        <v>603999</v>
      </c>
      <c r="N631" s="58">
        <v>10020170</v>
      </c>
      <c r="O631" s="58"/>
      <c r="P631" s="57">
        <v>1050000</v>
      </c>
      <c r="Q631" s="47" t="s">
        <v>4581</v>
      </c>
      <c r="R631" s="88" t="str">
        <f>IF(Tabela1[[#This Row],[VALOR A PAGAR]]&gt;1,Tabela1[[#This Row],[VALOR A PAGAR]],Tabela1[[#This Row],[VALOR RC]])</f>
        <v xml:space="preserve"> 262500,00  </v>
      </c>
      <c r="S6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1" s="58">
        <v>4500780290</v>
      </c>
      <c r="U631" s="54" t="str">
        <f>F631 &amp; " " &amp; " " &amp; B631 &amp; " - " &amp; I631 &amp; " - " &amp; "N°" &amp; H631 &amp; " - " &amp; Tabela1[[#This Row],[Coluna1]]</f>
        <v xml:space="preserve">LOJAS NOVAS  1481 - CHIANCA - N°947 - </v>
      </c>
      <c r="V631" s="85">
        <v>1142236</v>
      </c>
      <c r="W631" s="55"/>
      <c r="X631" s="1" t="str">
        <f t="shared" si="32"/>
        <v>ABERTO</v>
      </c>
      <c r="Y631" s="55" t="s">
        <v>4159</v>
      </c>
      <c r="Z631" s="51" t="s">
        <v>4159</v>
      </c>
      <c r="AA631" s="51" t="str">
        <f>IF(Tabela1[[#This Row],[CHAMADO]]="ABERTO",Tabela1[[#This Row],[procx status]],"")</f>
        <v>Closed</v>
      </c>
      <c r="AB631" s="55" t="s">
        <v>4173</v>
      </c>
      <c r="AC631" s="59">
        <v>45701</v>
      </c>
      <c r="AD631" s="55">
        <v>5105867918</v>
      </c>
      <c r="AE631" s="55" t="str">
        <f>IF(Tabela1[[#This Row],[Status Result1]]="Aguardando autorização pgto", "sim","")</f>
        <v/>
      </c>
      <c r="AF631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13/02/2025</v>
      </c>
      <c r="AG6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13/02/2025</v>
      </c>
      <c r="AH631" s="59">
        <v>45694</v>
      </c>
      <c r="AI631" s="59">
        <v>45694</v>
      </c>
      <c r="AJ631" s="53">
        <v>45694</v>
      </c>
      <c r="AK631" s="12">
        <f>IF(Tabela1[[#This Row],[procx ticket]]="",Tabela1[[#This Row],[Data criação ticket]],Tabela1[[#This Row],[procx ticket]])</f>
        <v>45694</v>
      </c>
      <c r="AL631" s="60">
        <v>45644</v>
      </c>
      <c r="AM6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3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1" s="62"/>
      <c r="AP631" s="62"/>
      <c r="AQ6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14816039991050000JORDANALOJAS NOVASConstrutoraCHIANCA</v>
      </c>
      <c r="AR631" s="62" t="e">
        <v>#N/A</v>
      </c>
    </row>
    <row r="632" spans="1:44" ht="14.5" hidden="1">
      <c r="A632" s="1">
        <f t="shared" ref="A632:A654" si="36">IF(B632&lt;7000,1000,2000)</f>
        <v>1000</v>
      </c>
      <c r="B632" s="1">
        <v>845</v>
      </c>
      <c r="C632" s="1" t="s">
        <v>4276</v>
      </c>
      <c r="D632" s="1" t="s">
        <v>2593</v>
      </c>
      <c r="E632" s="1" t="s">
        <v>30</v>
      </c>
      <c r="F632" s="1" t="s">
        <v>23</v>
      </c>
      <c r="G632" s="1" t="s">
        <v>4410</v>
      </c>
      <c r="H632" s="1">
        <v>29</v>
      </c>
      <c r="I632" s="1" t="s">
        <v>4713</v>
      </c>
      <c r="L632" s="51">
        <v>69344</v>
      </c>
      <c r="M632" s="1">
        <v>605289</v>
      </c>
      <c r="P632" s="47">
        <v>508661.57</v>
      </c>
      <c r="Q632" s="47">
        <v>178031.55</v>
      </c>
      <c r="R632" s="47">
        <f>IF(Tabela1[[#This Row],[VALOR A PAGAR]]&gt;1,Tabela1[[#This Row],[VALOR A PAGAR]],Tabela1[[#This Row],[VALOR RC]])</f>
        <v>178031.55</v>
      </c>
      <c r="S6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2" s="1">
        <v>4500847660</v>
      </c>
      <c r="U632" s="54" t="str">
        <f>F632 &amp; " " &amp; " " &amp; B632 &amp; " - " &amp; I632 &amp; " - " &amp; "N°" &amp; H632 &amp; " - " &amp; Tabela1[[#This Row],[Coluna1]]</f>
        <v xml:space="preserve">LOJAS NOVAS  845 - CRIHAR - N°29 - </v>
      </c>
      <c r="V632" s="85">
        <v>1696813</v>
      </c>
      <c r="W632" s="89" t="s">
        <v>4774</v>
      </c>
      <c r="X632" s="1" t="str">
        <f t="shared" si="32"/>
        <v>ABERTO</v>
      </c>
      <c r="Y632" s="48"/>
      <c r="Z632" s="51">
        <v>0</v>
      </c>
      <c r="AA632" s="1">
        <f>IF(Tabela1[[#This Row],[CHAMADO]]="ABERTO",Tabela1[[#This Row],[procx status]],"")</f>
        <v>0</v>
      </c>
      <c r="AC632" s="49">
        <v>45790</v>
      </c>
      <c r="AD632" s="55">
        <v>5105924383</v>
      </c>
      <c r="AE632" s="1" t="str">
        <f>IF(Tabela1[[#This Row],[Status Result1]]="Aguardando autorização pgto", "sim","")</f>
        <v/>
      </c>
      <c r="AF6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6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632" s="12">
        <v>45778</v>
      </c>
      <c r="AI632" s="1" t="s">
        <v>4775</v>
      </c>
      <c r="AJ632" s="53" t="s">
        <v>4775</v>
      </c>
      <c r="AK632" s="12" t="str">
        <f>IF(Tabela1[[#This Row],[procx ticket]]="",Tabela1[[#This Row],[Data criação ticket]],Tabela1[[#This Row],[procx ticket]])</f>
        <v>2025-05-05</v>
      </c>
      <c r="AM6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05/05/2025</v>
      </c>
      <c r="AN6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2" s="62"/>
      <c r="AP632" s="62"/>
      <c r="AQ6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845605289508661,57ANDRELOJAS NOVASConstrutoraCRIHAR</v>
      </c>
      <c r="AR632" s="62" t="e">
        <v>#N/A</v>
      </c>
    </row>
    <row r="633" spans="1:44" ht="14.5" hidden="1">
      <c r="A633" s="1">
        <f t="shared" si="36"/>
        <v>1000</v>
      </c>
      <c r="B633" s="1">
        <v>1455</v>
      </c>
      <c r="C633" s="1" t="s">
        <v>36</v>
      </c>
      <c r="D633" s="1" t="s">
        <v>37</v>
      </c>
      <c r="E633" s="1" t="s">
        <v>55</v>
      </c>
      <c r="F633" s="1" t="s">
        <v>23</v>
      </c>
      <c r="G633" s="1" t="s">
        <v>4410</v>
      </c>
      <c r="H633" s="1">
        <v>28</v>
      </c>
      <c r="I633" s="1" t="s">
        <v>4713</v>
      </c>
      <c r="L633" s="51">
        <v>69344</v>
      </c>
      <c r="M633" s="1">
        <v>603908</v>
      </c>
      <c r="P633" s="47">
        <v>360000</v>
      </c>
      <c r="Q633" s="47">
        <v>108000</v>
      </c>
      <c r="R633" s="47">
        <f>IF(Tabela1[[#This Row],[VALOR A PAGAR]]&gt;1,Tabela1[[#This Row],[VALOR A PAGAR]],Tabela1[[#This Row],[VALOR RC]])</f>
        <v>108000</v>
      </c>
      <c r="S6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3" s="1">
        <v>4500848822</v>
      </c>
      <c r="U633" s="54" t="str">
        <f>F633 &amp; " " &amp; " " &amp; B633 &amp; " - " &amp; I633 &amp; " - " &amp; "N°" &amp; H633 &amp; " - " &amp; Tabela1[[#This Row],[Coluna1]]</f>
        <v xml:space="preserve">LOJAS NOVAS  1455 - CRIHAR - N°28 - </v>
      </c>
      <c r="V633" s="85">
        <v>1682130</v>
      </c>
      <c r="W633" s="89" t="s">
        <v>4769</v>
      </c>
      <c r="X633" s="1" t="str">
        <f t="shared" si="32"/>
        <v>ABERTO</v>
      </c>
      <c r="Y633" s="48"/>
      <c r="Z633" s="51">
        <v>0</v>
      </c>
      <c r="AA633" s="1">
        <f>IF(Tabela1[[#This Row],[CHAMADO]]="ABERTO",Tabela1[[#This Row],[procx status]],"")</f>
        <v>0</v>
      </c>
      <c r="AC633" s="49">
        <v>45790</v>
      </c>
      <c r="AD633" s="55">
        <v>5105924377</v>
      </c>
      <c r="AE633" s="1" t="str">
        <f>IF(Tabela1[[#This Row],[Status Result1]]="Aguardando autorização pgto", "sim","")</f>
        <v/>
      </c>
      <c r="AF6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6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633" s="12">
        <v>45778</v>
      </c>
      <c r="AI633" s="1" t="s">
        <v>4453</v>
      </c>
      <c r="AJ633" s="53" t="s">
        <v>4453</v>
      </c>
      <c r="AK633" s="12" t="str">
        <f>IF(Tabela1[[#This Row],[procx ticket]]="",Tabela1[[#This Row],[Data criação ticket]],Tabela1[[#This Row],[procx ticket]])</f>
        <v>2025-05-02</v>
      </c>
      <c r="AM6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6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3" s="62"/>
      <c r="AP633" s="62"/>
      <c r="AQ6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1455603908360000JORDANALOJAS NOVASConstrutoraCRIHAR</v>
      </c>
      <c r="AR633" s="62" t="e">
        <v>#N/A</v>
      </c>
    </row>
    <row r="634" spans="1:44" ht="14.5" hidden="1">
      <c r="A634" s="1">
        <f t="shared" si="36"/>
        <v>1000</v>
      </c>
      <c r="B634" s="1">
        <v>1483</v>
      </c>
      <c r="C634" s="1" t="s">
        <v>28</v>
      </c>
      <c r="D634" s="1" t="s">
        <v>29</v>
      </c>
      <c r="E634" s="1" t="s">
        <v>30</v>
      </c>
      <c r="F634" s="1" t="s">
        <v>23</v>
      </c>
      <c r="G634" s="1" t="s">
        <v>4410</v>
      </c>
      <c r="H634" s="1">
        <v>27</v>
      </c>
      <c r="I634" s="1" t="s">
        <v>4713</v>
      </c>
      <c r="L634" s="51">
        <v>69344</v>
      </c>
      <c r="M634" s="1">
        <v>603320</v>
      </c>
      <c r="P634" s="47">
        <v>360000</v>
      </c>
      <c r="Q634" s="47">
        <v>108000</v>
      </c>
      <c r="R634" s="47">
        <f>IF(Tabela1[[#This Row],[VALOR A PAGAR]]&gt;1,Tabela1[[#This Row],[VALOR A PAGAR]],Tabela1[[#This Row],[VALOR RC]])</f>
        <v>108000</v>
      </c>
      <c r="S6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4" s="1">
        <v>4500864891</v>
      </c>
      <c r="U634" s="54" t="str">
        <f>F634 &amp; " " &amp; " " &amp; B634 &amp; " - " &amp; I634 &amp; " - " &amp; "N°" &amp; H634 &amp; " - " &amp; Tabela1[[#This Row],[Coluna1]]</f>
        <v xml:space="preserve">LOJAS NOVAS  1483 - CRIHAR - N°27 - </v>
      </c>
      <c r="V634" s="85">
        <v>1682100</v>
      </c>
      <c r="W634" s="89" t="s">
        <v>4766</v>
      </c>
      <c r="X634" s="1" t="str">
        <f t="shared" si="32"/>
        <v>ABERTO</v>
      </c>
      <c r="Y634" s="48"/>
      <c r="Z634" s="51">
        <v>0</v>
      </c>
      <c r="AA634" s="1">
        <f>IF(Tabela1[[#This Row],[CHAMADO]]="ABERTO",Tabela1[[#This Row],[procx status]],"")</f>
        <v>0</v>
      </c>
      <c r="AC634" s="49">
        <v>45790</v>
      </c>
      <c r="AD634" s="55">
        <v>5105924374</v>
      </c>
      <c r="AE634" s="1" t="str">
        <f>IF(Tabela1[[#This Row],[Status Result1]]="Aguardando autorização pgto", "sim","")</f>
        <v/>
      </c>
      <c r="AF6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6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634" s="12">
        <v>45778</v>
      </c>
      <c r="AI634" s="1" t="s">
        <v>4453</v>
      </c>
      <c r="AJ634" s="53" t="s">
        <v>4453</v>
      </c>
      <c r="AK634" s="12" t="str">
        <f>IF(Tabela1[[#This Row],[procx ticket]]="",Tabela1[[#This Row],[Data criação ticket]],Tabela1[[#This Row],[procx ticket]])</f>
        <v>2025-05-02</v>
      </c>
      <c r="AM6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63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4" s="62"/>
      <c r="AP634" s="62"/>
      <c r="AQ6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1483603320360000ANDRELOJAS NOVASConstrutoraCRIHAR</v>
      </c>
      <c r="AR634" s="62" t="e">
        <v>#N/A</v>
      </c>
    </row>
    <row r="635" spans="1:44" ht="14.5" hidden="1">
      <c r="A635" s="1">
        <f t="shared" si="36"/>
        <v>1000</v>
      </c>
      <c r="B635" s="1">
        <v>1381</v>
      </c>
      <c r="C635" s="1" t="s">
        <v>169</v>
      </c>
      <c r="D635" s="1" t="s">
        <v>170</v>
      </c>
      <c r="E635" s="1" t="s">
        <v>30</v>
      </c>
      <c r="F635" s="1" t="s">
        <v>23</v>
      </c>
      <c r="G635" s="1" t="s">
        <v>4410</v>
      </c>
      <c r="H635" s="1">
        <v>19</v>
      </c>
      <c r="I635" s="1" t="s">
        <v>5491</v>
      </c>
      <c r="M635" s="1">
        <v>603265</v>
      </c>
      <c r="N635" s="51">
        <v>10020193</v>
      </c>
      <c r="Q635" s="47">
        <v>103000</v>
      </c>
      <c r="R635" s="47">
        <f>IF(Tabela1[[#This Row],[VALOR A PAGAR]]&gt;1,Tabela1[[#This Row],[VALOR A PAGAR]],Tabela1[[#This Row],[VALOR RC]])</f>
        <v>103000</v>
      </c>
      <c r="S6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5" s="51">
        <v>4500780228</v>
      </c>
      <c r="U635" s="54" t="str">
        <f>F635 &amp; " " &amp; " " &amp; B635 &amp; " - " &amp; I635 &amp; " - " &amp; "N°" &amp; H635 &amp; " - " &amp; Tabela1[[#This Row],[Coluna1]]</f>
        <v xml:space="preserve">LOJAS NOVAS  1381 - OCM - N°19 - </v>
      </c>
      <c r="V635" s="85">
        <v>1916230</v>
      </c>
      <c r="W635" s="89" t="s">
        <v>5494</v>
      </c>
      <c r="X635" s="1" t="str">
        <f t="shared" si="32"/>
        <v>ABERTO</v>
      </c>
      <c r="Y635" s="48"/>
      <c r="Z635" s="51">
        <v>0</v>
      </c>
      <c r="AA635" s="1">
        <f>IF(Tabela1[[#This Row],[CHAMADO]]="ABERTO",Tabela1[[#This Row],[procx status]],"")</f>
        <v>0</v>
      </c>
      <c r="AC635" s="49">
        <v>45821</v>
      </c>
      <c r="AD635" s="55">
        <v>5105945265</v>
      </c>
      <c r="AE635" s="1" t="str">
        <f>IF(Tabela1[[#This Row],[Status Result1]]="Aguardando autorização pgto", "sim","")</f>
        <v/>
      </c>
      <c r="AF6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6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635" s="12">
        <v>45793</v>
      </c>
      <c r="AI635" s="1" t="s">
        <v>4531</v>
      </c>
      <c r="AJ635" s="53" t="s">
        <v>4531</v>
      </c>
      <c r="AK635" s="12" t="str">
        <f>IF(Tabela1[[#This Row],[procx ticket]]="",Tabela1[[#This Row],[Data criação ticket]],Tabela1[[#This Row],[procx ticket]])</f>
        <v>2025-06-06</v>
      </c>
      <c r="AM6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06/06/2025</v>
      </c>
      <c r="AN6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5" s="62"/>
      <c r="AP635" s="62"/>
      <c r="AQ6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NOVASConstrutoraOCM</v>
      </c>
      <c r="AR635" s="62" t="e">
        <v>#N/A</v>
      </c>
    </row>
    <row r="636" spans="1:44" ht="14.5" hidden="1">
      <c r="A636" s="1">
        <f t="shared" si="36"/>
        <v>1000</v>
      </c>
      <c r="B636" s="1">
        <v>1475</v>
      </c>
      <c r="C636" s="1" t="s">
        <v>256</v>
      </c>
      <c r="D636" s="1" t="s">
        <v>257</v>
      </c>
      <c r="E636" s="1" t="s">
        <v>30</v>
      </c>
      <c r="F636" s="1" t="s">
        <v>23</v>
      </c>
      <c r="G636" s="1" t="s">
        <v>4410</v>
      </c>
      <c r="H636" s="1">
        <v>25</v>
      </c>
      <c r="I636" s="1" t="s">
        <v>5491</v>
      </c>
      <c r="M636" s="1">
        <v>604002</v>
      </c>
      <c r="P636" s="47">
        <v>980004.11</v>
      </c>
      <c r="Q636" s="47">
        <v>245001.02</v>
      </c>
      <c r="R636" s="47">
        <f>IF(Tabela1[[#This Row],[VALOR A PAGAR]]&gt;1,Tabela1[[#This Row],[VALOR A PAGAR]],Tabela1[[#This Row],[VALOR RC]])</f>
        <v>245001.02</v>
      </c>
      <c r="S6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6" s="1">
        <v>4500864902</v>
      </c>
      <c r="U636" s="54" t="str">
        <f>F636 &amp; " " &amp; " " &amp; B636 &amp; " - " &amp; I636 &amp; " - " &amp; "N°" &amp; H636 &amp; " - " &amp; Tabela1[[#This Row],[Coluna1]]</f>
        <v xml:space="preserve">LOJAS NOVAS  1475 - OCM - N°25 - </v>
      </c>
      <c r="V636" s="85">
        <v>1916015</v>
      </c>
      <c r="W636" s="89" t="s">
        <v>5501</v>
      </c>
      <c r="X636" s="1" t="str">
        <f t="shared" si="32"/>
        <v>ABERTO</v>
      </c>
      <c r="Y636" s="48"/>
      <c r="Z636" s="51">
        <v>0</v>
      </c>
      <c r="AA636" s="1">
        <f>IF(Tabela1[[#This Row],[CHAMADO]]="ABERTO",Tabela1[[#This Row],[procx status]],"")</f>
        <v>0</v>
      </c>
      <c r="AC636" s="49">
        <v>45821</v>
      </c>
      <c r="AD636" s="55">
        <v>5105945252</v>
      </c>
      <c r="AE636" s="1" t="str">
        <f>IF(Tabela1[[#This Row],[Status Result1]]="Aguardando autorização pgto", "sim","")</f>
        <v/>
      </c>
      <c r="AF6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6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636" s="12"/>
      <c r="AI636" s="1" t="s">
        <v>4531</v>
      </c>
      <c r="AJ636" s="53" t="s">
        <v>4531</v>
      </c>
      <c r="AK636" s="12" t="str">
        <f>IF(Tabela1[[#This Row],[procx ticket]]="",Tabela1[[#This Row],[Data criação ticket]],Tabela1[[#This Row],[procx ticket]])</f>
        <v>2025-06-06</v>
      </c>
      <c r="AM6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06/06/2025</v>
      </c>
      <c r="AN6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6" s="62"/>
      <c r="AP636" s="62"/>
      <c r="AQ6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1475604002980004,11ANDRELOJAS NOVASConstrutoraOCM</v>
      </c>
      <c r="AR636" s="62" t="e">
        <v>#N/A</v>
      </c>
    </row>
    <row r="637" spans="1:44" ht="14.5" hidden="1">
      <c r="A637" s="1">
        <f t="shared" si="36"/>
        <v>1000</v>
      </c>
      <c r="B637" s="1">
        <v>1473</v>
      </c>
      <c r="C637" s="1" t="s">
        <v>214</v>
      </c>
      <c r="D637" s="1" t="s">
        <v>215</v>
      </c>
      <c r="E637" s="1" t="s">
        <v>76</v>
      </c>
      <c r="F637" s="1" t="s">
        <v>23</v>
      </c>
      <c r="G637" s="1" t="s">
        <v>4410</v>
      </c>
      <c r="H637" s="1">
        <v>26</v>
      </c>
      <c r="I637" s="1" t="s">
        <v>5491</v>
      </c>
      <c r="M637" s="1">
        <v>603846</v>
      </c>
      <c r="N637" s="1">
        <v>10021917</v>
      </c>
      <c r="O637" s="1" t="s">
        <v>4163</v>
      </c>
      <c r="P637" s="47">
        <v>35332.01549591939</v>
      </c>
      <c r="R637" s="47">
        <f>IF(Tabela1[[#This Row],[VALOR A PAGAR]]&gt;1,Tabela1[[#This Row],[VALOR A PAGAR]],Tabela1[[#This Row],[VALOR RC]])</f>
        <v>35332.01549591939</v>
      </c>
      <c r="S6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7" s="1">
        <v>4500885457</v>
      </c>
      <c r="U637" s="54" t="str">
        <f>F637 &amp; " " &amp; " " &amp; B637 &amp; " - " &amp; I637 &amp; " - " &amp; "N°" &amp; H637 &amp; " - " &amp; Tabela1[[#This Row],[Coluna1]]</f>
        <v xml:space="preserve">LOJAS NOVAS  1473 - OCM - N°26 - </v>
      </c>
      <c r="V637" s="85">
        <v>1916138</v>
      </c>
      <c r="X637" s="1" t="str">
        <f t="shared" si="32"/>
        <v>ABERTO</v>
      </c>
      <c r="Y637" s="48"/>
      <c r="Z637" s="51">
        <v>0</v>
      </c>
      <c r="AA637" s="1">
        <f>IF(Tabela1[[#This Row],[CHAMADO]]="ABERTO",Tabela1[[#This Row],[procx status]],"")</f>
        <v>0</v>
      </c>
      <c r="AC637" s="49">
        <v>45821</v>
      </c>
      <c r="AD637" s="55">
        <v>5105945256</v>
      </c>
      <c r="AE637" s="1" t="str">
        <f>IF(Tabela1[[#This Row],[Status Result1]]="Aguardando autorização pgto", "sim","")</f>
        <v/>
      </c>
      <c r="AF6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6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637" s="12">
        <v>45793</v>
      </c>
      <c r="AI637" s="1" t="s">
        <v>4531</v>
      </c>
      <c r="AJ637" s="53" t="s">
        <v>4531</v>
      </c>
      <c r="AK637" s="12" t="str">
        <f>IF(Tabela1[[#This Row],[procx ticket]]="",Tabela1[[#This Row],[Data criação ticket]],Tabela1[[#This Row],[procx ticket]])</f>
        <v>2025-06-06</v>
      </c>
      <c r="AM6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06/06/2025</v>
      </c>
      <c r="AN6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7" s="62"/>
      <c r="AP637" s="62"/>
      <c r="AQ6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147360384635332,0154959194HENRIQUELOJAS NOVASConstrutoraOCM</v>
      </c>
      <c r="AR637" s="62" t="e">
        <v>#N/A</v>
      </c>
    </row>
    <row r="638" spans="1:44" ht="14.5" hidden="1">
      <c r="A638" s="1">
        <f t="shared" si="36"/>
        <v>1000</v>
      </c>
      <c r="B638" s="1">
        <v>1492</v>
      </c>
      <c r="C638" s="1" t="s">
        <v>260</v>
      </c>
      <c r="D638" s="1" t="s">
        <v>1999</v>
      </c>
      <c r="E638" s="1" t="s">
        <v>76</v>
      </c>
      <c r="F638" s="1" t="s">
        <v>23</v>
      </c>
      <c r="G638" s="1" t="s">
        <v>4410</v>
      </c>
      <c r="H638" s="1">
        <v>340</v>
      </c>
      <c r="I638" s="1" t="s">
        <v>4409</v>
      </c>
      <c r="M638" s="1">
        <v>603167</v>
      </c>
      <c r="Q638" s="47">
        <v>212000</v>
      </c>
      <c r="R638" s="47">
        <f>IF(Tabela1[[#This Row],[VALOR A PAGAR]]&gt;1,Tabela1[[#This Row],[VALOR A PAGAR]],Tabela1[[#This Row],[VALOR RC]])</f>
        <v>212000</v>
      </c>
      <c r="S6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8" s="1">
        <v>4500882289</v>
      </c>
      <c r="U638" s="54" t="str">
        <f>F638 &amp; " " &amp; " " &amp; B638 &amp; " - " &amp; I638 &amp; " - " &amp; "N°" &amp; H638 &amp; " - " &amp; Tabela1[[#This Row],[Coluna1]]</f>
        <v xml:space="preserve">LOJAS NOVAS  1492 - CARMELI - N°340 - </v>
      </c>
      <c r="V638" s="85">
        <v>2298043</v>
      </c>
      <c r="W638" s="64" t="s">
        <v>4424</v>
      </c>
      <c r="X638" s="1" t="str">
        <f t="shared" si="32"/>
        <v>ABERTO</v>
      </c>
      <c r="Y638" s="48"/>
      <c r="Z638" s="51"/>
      <c r="AA638" s="1">
        <f>IF(Tabela1[[#This Row],[CHAMADO]]="ABERTO",Tabela1[[#This Row],[procx status]],"")</f>
        <v>0</v>
      </c>
      <c r="AC638" s="49">
        <v>45882</v>
      </c>
      <c r="AE638" s="1" t="str">
        <f>IF(Tabela1[[#This Row],[Status Result1]]="Aguardando autorização pgto", "sim","")</f>
        <v/>
      </c>
      <c r="AF6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13/08/2025</v>
      </c>
      <c r="AG6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13/08/2025</v>
      </c>
      <c r="AH638" s="12"/>
      <c r="AI638" s="1" t="s">
        <v>4283</v>
      </c>
      <c r="AJ638" s="53"/>
      <c r="AK638" s="12" t="str">
        <f>IF(Tabela1[[#This Row],[procx ticket]]="",Tabela1[[#This Row],[Data criação ticket]],Tabela1[[#This Row],[procx ticket]])</f>
        <v>2025-08-04</v>
      </c>
      <c r="AM6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6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8" s="62"/>
      <c r="AP638" s="62"/>
      <c r="AQ6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NOVASConstrutoraCARMELI</v>
      </c>
      <c r="AR638" s="62" t="e">
        <v>#N/A</v>
      </c>
    </row>
    <row r="639" spans="1:44" ht="17" hidden="1">
      <c r="A639" s="1">
        <f t="shared" si="36"/>
        <v>1000</v>
      </c>
      <c r="B639" s="1">
        <v>1459</v>
      </c>
      <c r="C639" s="1" t="s">
        <v>4058</v>
      </c>
      <c r="D639" s="1" t="s">
        <v>4981</v>
      </c>
      <c r="E639" s="1" t="s">
        <v>30</v>
      </c>
      <c r="F639" s="1" t="s">
        <v>23</v>
      </c>
      <c r="G639" s="1" t="s">
        <v>4410</v>
      </c>
      <c r="H639" s="1">
        <v>832</v>
      </c>
      <c r="I639" s="1" t="s">
        <v>4972</v>
      </c>
      <c r="M639" s="1">
        <v>603123</v>
      </c>
      <c r="Q639" s="47">
        <v>272500</v>
      </c>
      <c r="R639" s="47">
        <f>IF(Tabela1[[#This Row],[VALOR A PAGAR]]&gt;1,Tabela1[[#This Row],[VALOR A PAGAR]],Tabela1[[#This Row],[VALOR RC]])</f>
        <v>272500</v>
      </c>
      <c r="S6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39" s="1">
        <v>4500888814</v>
      </c>
      <c r="U639" s="54" t="str">
        <f>F639 &amp; " " &amp; " " &amp; B639 &amp; " - " &amp; I639 &amp; " - " &amp; "N°" &amp; H639 &amp; " - " &amp; Tabela1[[#This Row],[Coluna1]]</f>
        <v xml:space="preserve">LOJAS NOVAS  1459 - GM ENGENHARIA - N°832 - </v>
      </c>
      <c r="V639" s="85">
        <v>2250170</v>
      </c>
      <c r="W639" s="64" t="s">
        <v>4993</v>
      </c>
      <c r="X639" s="1" t="str">
        <f t="shared" si="32"/>
        <v>ABERTO</v>
      </c>
      <c r="Y639" s="48"/>
      <c r="Z639" s="51"/>
      <c r="AA639" s="1">
        <f>IF(Tabela1[[#This Row],[CHAMADO]]="ABERTO",Tabela1[[#This Row],[procx status]],"")</f>
        <v>0</v>
      </c>
      <c r="AC639" s="49">
        <v>45882</v>
      </c>
      <c r="AD639" s="65">
        <v>5105987360</v>
      </c>
      <c r="AE639" s="1" t="str">
        <f>IF(Tabela1[[#This Row],[Status Result1]]="Aguardando autorização pgto", "sim","")</f>
        <v/>
      </c>
      <c r="AF6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13/08/2025</v>
      </c>
      <c r="AG6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13/08/2025</v>
      </c>
      <c r="AH639" s="12"/>
      <c r="AI639" s="1" t="s">
        <v>4210</v>
      </c>
      <c r="AJ639" s="53"/>
      <c r="AK639" s="12" t="str">
        <f>IF(Tabela1[[#This Row],[procx ticket]]="",Tabela1[[#This Row],[Data criação ticket]],Tabela1[[#This Row],[procx ticket]])</f>
        <v>2025-07-28</v>
      </c>
      <c r="AM6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6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39" s="62" t="s">
        <v>4300</v>
      </c>
      <c r="AP639" s="62"/>
      <c r="AQ6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NOVASConstrutoraGM ENGENHARIA</v>
      </c>
      <c r="AR639" s="62" t="e">
        <v>#N/A</v>
      </c>
    </row>
    <row r="640" spans="1:44" ht="14.5" hidden="1">
      <c r="A640" s="1">
        <f t="shared" si="36"/>
        <v>1000</v>
      </c>
      <c r="B640" s="1">
        <v>1437</v>
      </c>
      <c r="C640" s="1" t="s">
        <v>4091</v>
      </c>
      <c r="D640" s="1" t="s">
        <v>4229</v>
      </c>
      <c r="E640" s="1" t="s">
        <v>4025</v>
      </c>
      <c r="F640" s="1" t="s">
        <v>23</v>
      </c>
      <c r="G640" s="1" t="s">
        <v>4410</v>
      </c>
      <c r="H640" s="1">
        <v>853</v>
      </c>
      <c r="I640" s="1" t="s">
        <v>4972</v>
      </c>
      <c r="M640" s="1">
        <v>605905</v>
      </c>
      <c r="Q640" s="47">
        <v>235000</v>
      </c>
      <c r="R640" s="47">
        <f>IF(Tabela1[[#This Row],[VALOR A PAGAR]]&gt;1,Tabela1[[#This Row],[VALOR A PAGAR]],Tabela1[[#This Row],[VALOR RC]])</f>
        <v>235000</v>
      </c>
      <c r="S6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0" s="1">
        <v>4500945199</v>
      </c>
      <c r="U640" s="54" t="str">
        <f>F640 &amp; " " &amp; " " &amp; B640 &amp; " - " &amp; I640 &amp; " - " &amp; "N°" &amp; H640 &amp; " - " &amp; Tabela1[[#This Row],[Coluna1]]</f>
        <v xml:space="preserve">LOJAS NOVAS  1437 - GM ENGENHARIA - N°853 - </v>
      </c>
      <c r="V640" s="85">
        <v>2711313</v>
      </c>
      <c r="W640" s="64" t="s">
        <v>4995</v>
      </c>
      <c r="X640" s="1" t="str">
        <f t="shared" si="32"/>
        <v>ABERTO</v>
      </c>
      <c r="Y640" s="48"/>
      <c r="Z640" s="51"/>
      <c r="AA640" s="1">
        <f>IF(Tabela1[[#This Row],[CHAMADO]]="ABERTO",Tabela1[[#This Row],[procx status]],"")</f>
        <v>0</v>
      </c>
      <c r="AC640" s="49">
        <v>45943</v>
      </c>
      <c r="AD640" s="109">
        <v>5106033970</v>
      </c>
      <c r="AE640" s="1" t="str">
        <f>IF(Tabela1[[#This Row],[Status Result1]]="Aguardando autorização pgto", "sim","")</f>
        <v/>
      </c>
      <c r="AF6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6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640" s="116"/>
      <c r="AJ640" s="117"/>
      <c r="AK640" s="116">
        <f>IF(Tabela1[[#This Row],[procx ticket]]="",Tabela1[[#This Row],[Data criação ticket]],Tabela1[[#This Row],[procx ticket]])</f>
        <v>0</v>
      </c>
      <c r="AL640" s="116"/>
      <c r="AM640" s="53">
        <v>45726</v>
      </c>
      <c r="AN6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0" s="62"/>
      <c r="AP640" s="62"/>
      <c r="AQ6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NOVASConstrutoraGM ENGENHARIA</v>
      </c>
      <c r="AR640" s="62" t="e">
        <v>#N/A</v>
      </c>
    </row>
    <row r="641" spans="1:44" ht="14.5" hidden="1">
      <c r="A641" s="1">
        <f t="shared" si="36"/>
        <v>1000</v>
      </c>
      <c r="B641" s="1">
        <v>1427</v>
      </c>
      <c r="C641" s="1" t="s">
        <v>229</v>
      </c>
      <c r="D641" s="1" t="s">
        <v>230</v>
      </c>
      <c r="E641" s="1" t="s">
        <v>4025</v>
      </c>
      <c r="F641" s="1" t="s">
        <v>23</v>
      </c>
      <c r="G641" s="1" t="s">
        <v>4410</v>
      </c>
      <c r="H641" s="1">
        <v>851</v>
      </c>
      <c r="I641" s="1" t="s">
        <v>4972</v>
      </c>
      <c r="M641" s="1">
        <v>603806</v>
      </c>
      <c r="Q641" s="47">
        <v>267500</v>
      </c>
      <c r="R641" s="47">
        <f>IF(Tabela1[[#This Row],[VALOR A PAGAR]]&gt;1,Tabela1[[#This Row],[VALOR A PAGAR]],Tabela1[[#This Row],[VALOR RC]])</f>
        <v>267500</v>
      </c>
      <c r="S6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1" s="1">
        <v>4500945200</v>
      </c>
      <c r="U641" s="54" t="str">
        <f>F641 &amp; " " &amp; " " &amp; B641 &amp; " - " &amp; I641 &amp; " - " &amp; "N°" &amp; H641 &amp; " - " &amp; Tabela1[[#This Row],[Coluna1]]</f>
        <v xml:space="preserve">LOJAS NOVAS  1427 - GM ENGENHARIA - N°851 - </v>
      </c>
      <c r="V641" s="85">
        <v>2711369</v>
      </c>
      <c r="W641" s="64" t="s">
        <v>4996</v>
      </c>
      <c r="X641" s="1" t="str">
        <f t="shared" si="32"/>
        <v>ABERTO</v>
      </c>
      <c r="Y641" s="48"/>
      <c r="Z641" s="51"/>
      <c r="AA641" s="1">
        <f>IF(Tabela1[[#This Row],[CHAMADO]]="ABERTO",Tabela1[[#This Row],[procx status]],"")</f>
        <v>0</v>
      </c>
      <c r="AC641" s="49">
        <v>45943</v>
      </c>
      <c r="AD641" s="107">
        <v>5106033987</v>
      </c>
      <c r="AE641" s="1" t="str">
        <f>IF(Tabela1[[#This Row],[Status Result1]]="Aguardando autorização pgto", "sim","")</f>
        <v/>
      </c>
      <c r="AF6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6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641" s="116"/>
      <c r="AJ641" s="117"/>
      <c r="AK641" s="116">
        <f>IF(Tabela1[[#This Row],[procx ticket]]="",Tabela1[[#This Row],[Data criação ticket]],Tabela1[[#This Row],[procx ticket]])</f>
        <v>0</v>
      </c>
      <c r="AL641" s="116"/>
      <c r="AM641" s="53">
        <v>45726</v>
      </c>
      <c r="AN6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1" s="62"/>
      <c r="AP641" s="62"/>
      <c r="AQ6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NOVASConstrutoraGM ENGENHARIA</v>
      </c>
      <c r="AR641" s="62" t="e">
        <v>#N/A</v>
      </c>
    </row>
    <row r="642" spans="1:44" ht="14.5" hidden="1">
      <c r="A642" s="1">
        <f t="shared" si="36"/>
        <v>1000</v>
      </c>
      <c r="B642" s="1">
        <v>1487</v>
      </c>
      <c r="C642" s="1" t="s">
        <v>278</v>
      </c>
      <c r="D642" s="1" t="s">
        <v>992</v>
      </c>
      <c r="E642" s="1" t="s">
        <v>76</v>
      </c>
      <c r="F642" s="1" t="s">
        <v>23</v>
      </c>
      <c r="G642" s="1" t="s">
        <v>4410</v>
      </c>
      <c r="H642" s="1">
        <v>386</v>
      </c>
      <c r="I642" s="1" t="s">
        <v>4409</v>
      </c>
      <c r="M642" s="1">
        <v>604304</v>
      </c>
      <c r="Q642" s="47">
        <v>216000</v>
      </c>
      <c r="R642" s="47">
        <f>IF(Tabela1[[#This Row],[VALOR A PAGAR]]&gt;1,Tabela1[[#This Row],[VALOR A PAGAR]],Tabela1[[#This Row],[VALOR RC]])</f>
        <v>216000</v>
      </c>
      <c r="S6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2" s="1">
        <v>4500939647</v>
      </c>
      <c r="U642" s="54" t="str">
        <f>F642 &amp; " " &amp; " " &amp; B642 &amp; " - " &amp; I642 &amp; " - " &amp; "N°" &amp; H642 &amp; " - " &amp; Tabela1[[#This Row],[Coluna1]]</f>
        <v xml:space="preserve">LOJAS NOVAS  1487 - CARMELI - N°386 - </v>
      </c>
      <c r="V642" s="85">
        <v>2960952</v>
      </c>
      <c r="W642" s="89" t="s">
        <v>4176</v>
      </c>
      <c r="X642" s="1" t="str">
        <f t="shared" ref="X642:X705" si="37">IF(V642&lt;&gt;"","ABERTO","PENDENTE")</f>
        <v>ABERTO</v>
      </c>
      <c r="Y642" s="48"/>
      <c r="Z642" s="51"/>
      <c r="AA642" s="1">
        <f>IF(Tabela1[[#This Row],[CHAMADO]]="ABERTO",Tabela1[[#This Row],[procx status]],"")</f>
        <v>0</v>
      </c>
      <c r="AC642" s="49">
        <v>45974</v>
      </c>
      <c r="AD642" s="55">
        <v>5106054728</v>
      </c>
      <c r="AE642" s="1" t="s">
        <v>4177</v>
      </c>
      <c r="AF6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13/11/2025</v>
      </c>
      <c r="AG6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13/11/2025</v>
      </c>
      <c r="AH642" s="116"/>
      <c r="AJ642" s="117"/>
      <c r="AK642" s="116">
        <f>IF(Tabela1[[#This Row],[procx ticket]]="",Tabela1[[#This Row],[Data criação ticket]],Tabela1[[#This Row],[procx ticket]])</f>
        <v>0</v>
      </c>
      <c r="AL642" s="116"/>
      <c r="AM642" s="53">
        <v>45965</v>
      </c>
      <c r="AN6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2" s="62"/>
      <c r="AP642" s="62"/>
      <c r="AQ6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NOVASConstrutoraCARMELI</v>
      </c>
      <c r="AR642" s="62" t="e">
        <v>#N/A</v>
      </c>
    </row>
    <row r="643" spans="1:44" ht="14.5" hidden="1" customHeight="1">
      <c r="A643" s="1">
        <f t="shared" si="36"/>
        <v>1000</v>
      </c>
      <c r="B643" s="1">
        <v>1505</v>
      </c>
      <c r="C643" s="1" t="s">
        <v>4085</v>
      </c>
      <c r="D643" s="1" t="s">
        <v>4216</v>
      </c>
      <c r="E643" s="1" t="s">
        <v>30</v>
      </c>
      <c r="F643" s="1" t="s">
        <v>23</v>
      </c>
      <c r="G643" s="1" t="s">
        <v>4410</v>
      </c>
      <c r="H643" s="1">
        <v>1036</v>
      </c>
      <c r="I643" s="1" t="s">
        <v>57</v>
      </c>
      <c r="M643" s="1">
        <v>605728</v>
      </c>
      <c r="Q643" s="47">
        <v>246600</v>
      </c>
      <c r="R643" s="47">
        <f>IF(Tabela1[[#This Row],[VALOR A PAGAR]]&gt;1,Tabela1[[#This Row],[VALOR A PAGAR]],Tabela1[[#This Row],[VALOR RC]])</f>
        <v>246600</v>
      </c>
      <c r="S6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3" s="1">
        <v>4500977340</v>
      </c>
      <c r="U643" s="54" t="str">
        <f>F643 &amp; " " &amp; " " &amp; B643 &amp; " - " &amp; I643 &amp; " - " &amp; "N°" &amp; H643 &amp; " - " &amp; Tabela1[[#This Row],[Coluna1]]</f>
        <v xml:space="preserve">LOJAS NOVAS  1505 - CHIANCA - N°1036 - </v>
      </c>
      <c r="V643" s="85">
        <v>2947302</v>
      </c>
      <c r="W643" s="89" t="s">
        <v>4176</v>
      </c>
      <c r="X643" s="1" t="str">
        <f t="shared" si="37"/>
        <v>ABERTO</v>
      </c>
      <c r="Y643" s="48"/>
      <c r="Z643" s="51"/>
      <c r="AA643" s="1">
        <f>IF(Tabela1[[#This Row],[CHAMADO]]="ABERTO",Tabela1[[#This Row],[procx status]],"")</f>
        <v>0</v>
      </c>
      <c r="AC643" s="49">
        <v>45974</v>
      </c>
      <c r="AD643" s="55">
        <v>5106054892</v>
      </c>
      <c r="AE643" s="1" t="s">
        <v>4177</v>
      </c>
      <c r="AF6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13/11/2025</v>
      </c>
      <c r="AG6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13/11/2025</v>
      </c>
      <c r="AH643" s="116"/>
      <c r="AJ643" s="117"/>
      <c r="AK643" s="116">
        <f>IF(Tabela1[[#This Row],[procx ticket]]="",Tabela1[[#This Row],[Data criação ticket]],Tabela1[[#This Row],[procx ticket]])</f>
        <v>0</v>
      </c>
      <c r="AL643" s="116"/>
      <c r="AM643" s="53">
        <v>45699</v>
      </c>
      <c r="AN6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3" s="62"/>
      <c r="AP643" s="62"/>
      <c r="AQ6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NOVASConstrutoraCHIANCA</v>
      </c>
      <c r="AR643" s="62" t="e">
        <v>#N/A</v>
      </c>
    </row>
    <row r="644" spans="1:44" ht="17.149999999999999" hidden="1" customHeight="1">
      <c r="A644" s="1">
        <f t="shared" si="36"/>
        <v>1000</v>
      </c>
      <c r="B644" s="1">
        <v>1486</v>
      </c>
      <c r="C644" s="1" t="s">
        <v>4211</v>
      </c>
      <c r="D644" s="1" t="s">
        <v>4212</v>
      </c>
      <c r="E644" s="1" t="s">
        <v>30</v>
      </c>
      <c r="F644" s="51" t="s">
        <v>23</v>
      </c>
      <c r="G644" s="1" t="s">
        <v>4410</v>
      </c>
      <c r="H644" s="1">
        <v>1</v>
      </c>
      <c r="I644" s="1" t="s">
        <v>4713</v>
      </c>
      <c r="L644" s="51">
        <v>69344</v>
      </c>
      <c r="M644" s="1">
        <v>604407</v>
      </c>
      <c r="Q644" s="47">
        <v>265000</v>
      </c>
      <c r="R644" s="47">
        <f>IF(Tabela1[[#This Row],[VALOR A PAGAR]]&gt;1,Tabela1[[#This Row],[VALOR A PAGAR]],Tabela1[[#This Row],[VALOR RC]])</f>
        <v>265000</v>
      </c>
      <c r="S6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4" s="1">
        <v>4500840536</v>
      </c>
      <c r="U644" s="54" t="str">
        <f>F644 &amp; " " &amp; " " &amp; B644 &amp; " - " &amp; I644 &amp; " - " &amp; "N°" &amp; H644 &amp; " - " &amp; Tabela1[[#This Row],[Coluna1]]</f>
        <v xml:space="preserve">LOJAS NOVAS  1486 - CRIHAR - N°1 - </v>
      </c>
      <c r="V644" s="85">
        <v>1515059</v>
      </c>
      <c r="W644" s="89" t="s">
        <v>4762</v>
      </c>
      <c r="X644" s="1" t="str">
        <f t="shared" si="37"/>
        <v>ABERTO</v>
      </c>
      <c r="Y644" s="48"/>
      <c r="Z644" s="51">
        <v>0</v>
      </c>
      <c r="AA644" s="1">
        <f>IF(Tabela1[[#This Row],[CHAMADO]]="ABERTO",Tabela1[[#This Row],[procx status]],"")</f>
        <v>0</v>
      </c>
      <c r="AC644" s="49">
        <v>45761</v>
      </c>
      <c r="AD644" s="55">
        <v>5105904029</v>
      </c>
      <c r="AE644" s="1" t="str">
        <f>IF(Tabela1[[#This Row],[Status Result1]]="Aguardando autorização pgto", "sim","")</f>
        <v/>
      </c>
      <c r="AF6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6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644" s="12">
        <v>45751</v>
      </c>
      <c r="AI644" s="1" t="s">
        <v>4182</v>
      </c>
      <c r="AJ644" s="53" t="s">
        <v>4182</v>
      </c>
      <c r="AK644" s="12" t="str">
        <f>IF(Tabela1[[#This Row],[procx ticket]]="",Tabela1[[#This Row],[Data criação ticket]],Tabela1[[#This Row],[procx ticket]])</f>
        <v>2025-04-07</v>
      </c>
      <c r="AL644" s="60">
        <v>0</v>
      </c>
      <c r="AM6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6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4" s="62"/>
      <c r="AP644" s="62"/>
      <c r="AQ6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NOVASConstrutoraCRIHAR</v>
      </c>
      <c r="AR644" s="62" t="e">
        <v>#N/A</v>
      </c>
    </row>
    <row r="645" spans="1:44" ht="17.149999999999999" hidden="1" customHeight="1">
      <c r="A645" s="1">
        <f t="shared" si="36"/>
        <v>1000</v>
      </c>
      <c r="B645" s="1">
        <v>1486</v>
      </c>
      <c r="C645" s="1" t="s">
        <v>4211</v>
      </c>
      <c r="D645" s="1" t="s">
        <v>4212</v>
      </c>
      <c r="E645" s="1" t="s">
        <v>30</v>
      </c>
      <c r="F645" s="1" t="s">
        <v>23</v>
      </c>
      <c r="G645" s="1" t="s">
        <v>4410</v>
      </c>
      <c r="H645" s="1">
        <v>79</v>
      </c>
      <c r="I645" s="1" t="s">
        <v>4713</v>
      </c>
      <c r="M645" s="1">
        <v>604407</v>
      </c>
      <c r="Q645" s="47">
        <v>106000</v>
      </c>
      <c r="R645" s="47">
        <f>IF(Tabela1[[#This Row],[VALOR A PAGAR]]&gt;1,Tabela1[[#This Row],[VALOR A PAGAR]],Tabela1[[#This Row],[VALOR RC]])</f>
        <v>106000</v>
      </c>
      <c r="S6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5" s="1">
        <v>4500840536</v>
      </c>
      <c r="U645" s="54" t="str">
        <f>F645 &amp; " " &amp; " " &amp; B645 &amp; " - " &amp; I645 &amp; " - " &amp; "N°" &amp; H645 &amp; " - " &amp; Tabela1[[#This Row],[Coluna1]]</f>
        <v xml:space="preserve">LOJAS NOVAS  1486 - CRIHAR - N°79 - </v>
      </c>
      <c r="V645" s="85">
        <v>2119057</v>
      </c>
      <c r="W645" s="89" t="s">
        <v>4760</v>
      </c>
      <c r="X645" s="1" t="str">
        <f t="shared" si="37"/>
        <v>ABERTO</v>
      </c>
      <c r="Y645" s="48"/>
      <c r="Z645" s="51">
        <v>0</v>
      </c>
      <c r="AA645" s="1">
        <f>IF(Tabela1[[#This Row],[CHAMADO]]="ABERTO",Tabela1[[#This Row],[procx status]],"")</f>
        <v>0</v>
      </c>
      <c r="AC645" s="49">
        <v>45852</v>
      </c>
      <c r="AD645" s="90">
        <v>5105967764</v>
      </c>
      <c r="AE645" s="1" t="str">
        <f>IF(Tabela1[[#This Row],[Status Result1]]="Aguardando autorização pgto", "sim","")</f>
        <v/>
      </c>
      <c r="AF6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6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645" s="12"/>
      <c r="AJ645" s="53">
        <v>0</v>
      </c>
      <c r="AK645" s="12">
        <f>IF(Tabela1[[#This Row],[procx ticket]]="",Tabela1[[#This Row],[Data criação ticket]],Tabela1[[#This Row],[procx ticket]])</f>
        <v>0</v>
      </c>
      <c r="AM6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5" s="62"/>
      <c r="AP645" s="62"/>
      <c r="AQ6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NOVASConstrutoraCRIHAR</v>
      </c>
      <c r="AR645" s="62" t="e">
        <v>#N/A</v>
      </c>
    </row>
    <row r="646" spans="1:44" ht="17" hidden="1">
      <c r="A646" s="1">
        <f t="shared" si="36"/>
        <v>1000</v>
      </c>
      <c r="B646" s="1">
        <v>1483</v>
      </c>
      <c r="C646" s="1" t="s">
        <v>28</v>
      </c>
      <c r="D646" s="1" t="s">
        <v>29</v>
      </c>
      <c r="E646" s="1" t="s">
        <v>30</v>
      </c>
      <c r="F646" s="1" t="s">
        <v>23</v>
      </c>
      <c r="G646" s="1" t="s">
        <v>4410</v>
      </c>
      <c r="H646" s="1">
        <v>80</v>
      </c>
      <c r="I646" s="1" t="s">
        <v>4713</v>
      </c>
      <c r="M646" s="1">
        <v>603320</v>
      </c>
      <c r="Q646" s="47">
        <v>36000</v>
      </c>
      <c r="R646" s="47">
        <f>IF(Tabela1[[#This Row],[VALOR A PAGAR]]&gt;1,Tabela1[[#This Row],[VALOR A PAGAR]],Tabela1[[#This Row],[VALOR RC]])</f>
        <v>36000</v>
      </c>
      <c r="S6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6" s="1">
        <v>4500864891</v>
      </c>
      <c r="U646" s="54" t="str">
        <f>F646 &amp; " " &amp; " " &amp; B646 &amp; " - " &amp; I646 &amp; " - " &amp; "N°" &amp; H646 &amp; " - " &amp; Tabela1[[#This Row],[Coluna1]]</f>
        <v xml:space="preserve">LOJAS NOVAS  1483 - CRIHAR - N°80 - </v>
      </c>
      <c r="V646" s="85">
        <v>2119094</v>
      </c>
      <c r="W646" s="89" t="s">
        <v>4765</v>
      </c>
      <c r="X646" s="1" t="str">
        <f t="shared" si="37"/>
        <v>ABERTO</v>
      </c>
      <c r="Y646" s="48"/>
      <c r="Z646" s="51">
        <v>0</v>
      </c>
      <c r="AA646" s="1">
        <f>IF(Tabela1[[#This Row],[CHAMADO]]="ABERTO",Tabela1[[#This Row],[procx status]],"")</f>
        <v>0</v>
      </c>
      <c r="AC646" s="49">
        <v>45852</v>
      </c>
      <c r="AD646" s="90">
        <v>5105967761</v>
      </c>
      <c r="AE646" s="1" t="str">
        <f>IF(Tabela1[[#This Row],[Status Result1]]="Aguardando autorização pgto", "sim","")</f>
        <v/>
      </c>
      <c r="AF6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6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646" s="12"/>
      <c r="AJ646" s="53">
        <v>0</v>
      </c>
      <c r="AK646" s="12">
        <f>IF(Tabela1[[#This Row],[procx ticket]]="",Tabela1[[#This Row],[Data criação ticket]],Tabela1[[#This Row],[procx ticket]])</f>
        <v>0</v>
      </c>
      <c r="AM6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6" s="62"/>
      <c r="AP646" s="62"/>
      <c r="AQ6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NOVASConstrutoraCRIHAR</v>
      </c>
      <c r="AR646" s="62" t="e">
        <v>#N/A</v>
      </c>
    </row>
    <row r="647" spans="1:44" ht="17" hidden="1">
      <c r="A647" s="1">
        <f t="shared" si="36"/>
        <v>1000</v>
      </c>
      <c r="B647" s="1">
        <v>1501</v>
      </c>
      <c r="C647" s="1" t="s">
        <v>4083</v>
      </c>
      <c r="D647" s="1" t="s">
        <v>185</v>
      </c>
      <c r="E647" s="1" t="s">
        <v>76</v>
      </c>
      <c r="F647" s="1" t="s">
        <v>23</v>
      </c>
      <c r="G647" s="1" t="s">
        <v>4410</v>
      </c>
      <c r="H647" s="1">
        <v>77</v>
      </c>
      <c r="I647" s="1" t="s">
        <v>4713</v>
      </c>
      <c r="M647" s="1">
        <v>605727</v>
      </c>
      <c r="P647" s="47">
        <v>1100083.57</v>
      </c>
      <c r="Q647" s="47">
        <v>220016.71</v>
      </c>
      <c r="R647" s="47">
        <f>IF(Tabela1[[#This Row],[VALOR A PAGAR]]&gt;1,Tabela1[[#This Row],[VALOR A PAGAR]],Tabela1[[#This Row],[VALOR RC]])</f>
        <v>220016.71</v>
      </c>
      <c r="S6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7" s="1">
        <v>4500910224</v>
      </c>
      <c r="U647" s="54" t="str">
        <f>F647 &amp; " " &amp; " " &amp; B647 &amp; " - " &amp; I647 &amp; " - " &amp; "N°" &amp; H647 &amp; " - " &amp; Tabela1[[#This Row],[Coluna1]]</f>
        <v xml:space="preserve">LOJAS NOVAS  1501 - CRIHAR - N°77 - </v>
      </c>
      <c r="V647" s="85">
        <v>2119023</v>
      </c>
      <c r="W647" s="89" t="s">
        <v>4746</v>
      </c>
      <c r="X647" s="1" t="str">
        <f t="shared" si="37"/>
        <v>ABERTO</v>
      </c>
      <c r="Y647" s="48"/>
      <c r="Z647" s="51">
        <v>0</v>
      </c>
      <c r="AA647" s="1">
        <f>IF(Tabela1[[#This Row],[CHAMADO]]="ABERTO",Tabela1[[#This Row],[procx status]],"")</f>
        <v>0</v>
      </c>
      <c r="AC647" s="49">
        <v>45852</v>
      </c>
      <c r="AD647" s="90">
        <v>5105967749</v>
      </c>
      <c r="AE647" s="1" t="str">
        <f>IF(Tabela1[[#This Row],[Status Result1]]="Aguardando autorização pgto", "sim","")</f>
        <v/>
      </c>
      <c r="AF6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6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647" s="12"/>
      <c r="AJ647" s="53">
        <v>0</v>
      </c>
      <c r="AK647" s="12">
        <f>IF(Tabela1[[#This Row],[procx ticket]]="",Tabela1[[#This Row],[Data criação ticket]],Tabela1[[#This Row],[procx ticket]])</f>
        <v>0</v>
      </c>
      <c r="AM6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7" s="62"/>
      <c r="AP647" s="62"/>
      <c r="AQ6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15016057271100083,57HENRIQUELOJAS NOVASConstrutoraCRIHAR</v>
      </c>
      <c r="AR647" s="62" t="e">
        <v>#N/A</v>
      </c>
    </row>
    <row r="648" spans="1:44" ht="17" hidden="1">
      <c r="A648" s="1">
        <f t="shared" si="36"/>
        <v>1000</v>
      </c>
      <c r="B648" s="1">
        <v>1459</v>
      </c>
      <c r="C648" s="1" t="s">
        <v>4058</v>
      </c>
      <c r="D648" s="1" t="s">
        <v>4981</v>
      </c>
      <c r="E648" s="1" t="s">
        <v>30</v>
      </c>
      <c r="F648" s="1" t="s">
        <v>23</v>
      </c>
      <c r="G648" s="1" t="s">
        <v>4410</v>
      </c>
      <c r="H648" s="1">
        <v>828</v>
      </c>
      <c r="I648" s="1" t="s">
        <v>4972</v>
      </c>
      <c r="M648" s="1">
        <v>603123</v>
      </c>
      <c r="Q648" s="47">
        <v>272500</v>
      </c>
      <c r="R648" s="47">
        <f>IF(Tabela1[[#This Row],[VALOR A PAGAR]]&gt;1,Tabela1[[#This Row],[VALOR A PAGAR]],Tabela1[[#This Row],[VALOR RC]])</f>
        <v>272500</v>
      </c>
      <c r="S6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8" s="1">
        <v>4500888814</v>
      </c>
      <c r="U648" s="54" t="str">
        <f>F648 &amp; " " &amp; " " &amp; B648 &amp; " - " &amp; I648 &amp; " - " &amp; "N°" &amp; H648 &amp; " - " &amp; Tabela1[[#This Row],[Coluna1]]</f>
        <v xml:space="preserve">LOJAS NOVAS  1459 - GM ENGENHARIA - N°828 - </v>
      </c>
      <c r="V648" s="85">
        <v>2119997</v>
      </c>
      <c r="W648" s="89" t="s">
        <v>4994</v>
      </c>
      <c r="X648" s="1" t="str">
        <f t="shared" si="37"/>
        <v>ABERTO</v>
      </c>
      <c r="Y648" s="48"/>
      <c r="Z648" s="51">
        <v>0</v>
      </c>
      <c r="AA648" s="1">
        <f>IF(Tabela1[[#This Row],[CHAMADO]]="ABERTO",Tabela1[[#This Row],[procx status]],"")</f>
        <v>0</v>
      </c>
      <c r="AC648" s="49">
        <v>45852</v>
      </c>
      <c r="AD648" s="90">
        <v>5105967968</v>
      </c>
      <c r="AE648" s="1" t="str">
        <f>IF(Tabela1[[#This Row],[Status Result1]]="Aguardando autorização pgto", "sim","")</f>
        <v/>
      </c>
      <c r="AF6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6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648" s="12"/>
      <c r="AJ648" s="53">
        <v>0</v>
      </c>
      <c r="AK648" s="12">
        <f>IF(Tabela1[[#This Row],[procx ticket]]="",Tabela1[[#This Row],[Data criação ticket]],Tabela1[[#This Row],[procx ticket]])</f>
        <v>0</v>
      </c>
      <c r="AM6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8" s="62"/>
      <c r="AP648" s="62"/>
      <c r="AQ6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NOVASConstrutoraGM ENGENHARIA</v>
      </c>
      <c r="AR648" s="62" t="e">
        <v>#N/A</v>
      </c>
    </row>
    <row r="649" spans="1:44" ht="17" hidden="1">
      <c r="A649" s="1">
        <f t="shared" si="36"/>
        <v>1000</v>
      </c>
      <c r="B649" s="1">
        <v>1369</v>
      </c>
      <c r="C649" s="1" t="s">
        <v>218</v>
      </c>
      <c r="D649" s="1" t="s">
        <v>219</v>
      </c>
      <c r="E649" s="1" t="s">
        <v>55</v>
      </c>
      <c r="F649" s="1" t="s">
        <v>23</v>
      </c>
      <c r="G649" s="1" t="s">
        <v>4410</v>
      </c>
      <c r="H649" s="1">
        <v>833</v>
      </c>
      <c r="I649" s="1" t="s">
        <v>4972</v>
      </c>
      <c r="M649" s="1">
        <v>603049</v>
      </c>
      <c r="N649" s="1">
        <v>10021555</v>
      </c>
      <c r="Q649" s="47">
        <v>102000</v>
      </c>
      <c r="R649" s="47">
        <f>IF(Tabela1[[#This Row],[VALOR A PAGAR]]&gt;1,Tabela1[[#This Row],[VALOR A PAGAR]],Tabela1[[#This Row],[VALOR RC]])</f>
        <v>102000</v>
      </c>
      <c r="S6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49" s="1">
        <v>4500865211</v>
      </c>
      <c r="U649" s="54" t="str">
        <f>F649 &amp; " " &amp; " " &amp; B649 &amp; " - " &amp; I649 &amp; " - " &amp; "N°" &amp; H649 &amp; " - " &amp; Tabela1[[#This Row],[Coluna1]]</f>
        <v xml:space="preserve">LOJAS NOVAS  1369 - GM ENGENHARIA - N°833 - </v>
      </c>
      <c r="V649" s="85">
        <v>2264950</v>
      </c>
      <c r="W649" s="64" t="s">
        <v>4975</v>
      </c>
      <c r="X649" s="1" t="str">
        <f t="shared" si="37"/>
        <v>ABERTO</v>
      </c>
      <c r="Y649" s="48"/>
      <c r="Z649" s="51"/>
      <c r="AA649" s="1">
        <f>IF(Tabela1[[#This Row],[CHAMADO]]="ABERTO",Tabela1[[#This Row],[procx status]],"")</f>
        <v>0</v>
      </c>
      <c r="AC649" s="49">
        <v>45883</v>
      </c>
      <c r="AD649" s="65">
        <v>5105988279</v>
      </c>
      <c r="AE649" s="1" t="str">
        <f>IF(Tabela1[[#This Row],[Status Result1]]="Aguardando autorização pgto", "sim","")</f>
        <v/>
      </c>
      <c r="AF6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6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649" s="12"/>
      <c r="AI649" s="1" t="s">
        <v>4657</v>
      </c>
      <c r="AJ649" s="53"/>
      <c r="AK649" s="12" t="str">
        <f>IF(Tabela1[[#This Row],[procx ticket]]="",Tabela1[[#This Row],[Data criação ticket]],Tabela1[[#This Row],[procx ticket]])</f>
        <v>2025-07-30</v>
      </c>
      <c r="AM6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6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49" s="62"/>
      <c r="AP649" s="62"/>
      <c r="AQ6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NOVASConstrutoraGM ENGENHARIA</v>
      </c>
      <c r="AR649" s="62" t="e">
        <v>#N/A</v>
      </c>
    </row>
    <row r="650" spans="1:44" ht="14.5" hidden="1">
      <c r="A650" s="1">
        <f t="shared" si="36"/>
        <v>1000</v>
      </c>
      <c r="B650" s="1">
        <v>1499</v>
      </c>
      <c r="C650" s="1" t="s">
        <v>4065</v>
      </c>
      <c r="D650" s="1" t="s">
        <v>4217</v>
      </c>
      <c r="E650" s="1" t="s">
        <v>30</v>
      </c>
      <c r="F650" s="1" t="s">
        <v>23</v>
      </c>
      <c r="G650" s="1" t="s">
        <v>4410</v>
      </c>
      <c r="H650" s="1">
        <v>378</v>
      </c>
      <c r="I650" s="1" t="s">
        <v>4409</v>
      </c>
      <c r="M650" s="1">
        <v>602910</v>
      </c>
      <c r="N650" s="1">
        <v>10023169</v>
      </c>
      <c r="O650" s="1" t="s">
        <v>4163</v>
      </c>
      <c r="P650" s="47">
        <v>1080000</v>
      </c>
      <c r="Q650" s="47">
        <v>216000</v>
      </c>
      <c r="R650" s="47">
        <f>IF(Tabela1[[#This Row],[VALOR A PAGAR]]&gt;1,Tabela1[[#This Row],[VALOR A PAGAR]],Tabela1[[#This Row],[VALOR RC]])</f>
        <v>216000</v>
      </c>
      <c r="S6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0" s="48">
        <v>4500949922</v>
      </c>
      <c r="U650" s="54" t="str">
        <f>F650 &amp; " " &amp; " " &amp; B650 &amp; " - " &amp; I650 &amp; " - " &amp; "N°" &amp; H650 &amp; " - " &amp; Tabela1[[#This Row],[Coluna1]]</f>
        <v xml:space="preserve">LOJAS NOVAS  1499 - CARMELI - N°378 - </v>
      </c>
      <c r="V650" s="85">
        <v>2733590</v>
      </c>
      <c r="W650" s="64" t="s">
        <v>4414</v>
      </c>
      <c r="X650" s="1" t="str">
        <f t="shared" si="37"/>
        <v>ABERTO</v>
      </c>
      <c r="Y650" s="48"/>
      <c r="Z650" s="51"/>
      <c r="AA650" s="1">
        <f>IF(Tabela1[[#This Row],[CHAMADO]]="ABERTO",Tabela1[[#This Row],[procx status]],"")</f>
        <v>0</v>
      </c>
      <c r="AC650" s="49">
        <v>45944</v>
      </c>
      <c r="AD650" s="109">
        <v>5106034387</v>
      </c>
      <c r="AE650" s="1" t="str">
        <f>IF(Tabela1[[#This Row],[Status Result1]]="Aguardando autorização pgto", "sim","")</f>
        <v/>
      </c>
      <c r="AF6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6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650" s="116"/>
      <c r="AJ650" s="117"/>
      <c r="AK650" s="116">
        <f>IF(Tabela1[[#This Row],[procx ticket]]="",Tabela1[[#This Row],[Data criação ticket]],Tabela1[[#This Row],[procx ticket]])</f>
        <v>0</v>
      </c>
      <c r="AL650" s="116"/>
      <c r="AM650" s="53">
        <v>45818</v>
      </c>
      <c r="AN6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0" s="62"/>
      <c r="AP650" s="62"/>
      <c r="AQ6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14996029101080000ANDRELOJAS NOVASConstrutoraCARMELI</v>
      </c>
      <c r="AR650" s="62" t="e">
        <v>#N/A</v>
      </c>
    </row>
    <row r="651" spans="1:44" ht="14.5" hidden="1">
      <c r="A651" s="1">
        <f t="shared" si="36"/>
        <v>1000</v>
      </c>
      <c r="B651" s="1">
        <v>1499</v>
      </c>
      <c r="C651" s="1" t="s">
        <v>4065</v>
      </c>
      <c r="D651" s="1" t="s">
        <v>4217</v>
      </c>
      <c r="E651" s="1" t="s">
        <v>30</v>
      </c>
      <c r="F651" s="1" t="s">
        <v>23</v>
      </c>
      <c r="G651" s="1" t="s">
        <v>4410</v>
      </c>
      <c r="H651" s="1">
        <v>379</v>
      </c>
      <c r="I651" s="1" t="s">
        <v>4409</v>
      </c>
      <c r="M651" s="1">
        <v>602910</v>
      </c>
      <c r="Q651" s="47">
        <v>270000</v>
      </c>
      <c r="R651" s="47">
        <f>IF(Tabela1[[#This Row],[VALOR A PAGAR]]&gt;1,Tabela1[[#This Row],[VALOR A PAGAR]],Tabela1[[#This Row],[VALOR RC]])</f>
        <v>270000</v>
      </c>
      <c r="S6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1" s="48">
        <v>4500949922</v>
      </c>
      <c r="U651" s="54" t="str">
        <f>F651 &amp; " " &amp; " " &amp; B651 &amp; " - " &amp; I651 &amp; " - " &amp; "N°" &amp; H651 &amp; " - " &amp; Tabela1[[#This Row],[Coluna1]]</f>
        <v xml:space="preserve">LOJAS NOVAS  1499 - CARMELI - N°379 - </v>
      </c>
      <c r="V651" s="85">
        <v>2733604</v>
      </c>
      <c r="W651" s="64" t="s">
        <v>4418</v>
      </c>
      <c r="X651" s="1" t="str">
        <f t="shared" si="37"/>
        <v>ABERTO</v>
      </c>
      <c r="Y651" s="48"/>
      <c r="Z651" s="51"/>
      <c r="AA651" s="1">
        <f>IF(Tabela1[[#This Row],[CHAMADO]]="ABERTO",Tabela1[[#This Row],[procx status]],"")</f>
        <v>0</v>
      </c>
      <c r="AC651" s="49">
        <v>45944</v>
      </c>
      <c r="AD651" s="109">
        <v>5106034378</v>
      </c>
      <c r="AE651" s="1" t="str">
        <f>IF(Tabela1[[#This Row],[Status Result1]]="Aguardando autorização pgto", "sim","")</f>
        <v/>
      </c>
      <c r="AF6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6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651" s="116"/>
      <c r="AJ651" s="117"/>
      <c r="AK651" s="116">
        <f>IF(Tabela1[[#This Row],[procx ticket]]="",Tabela1[[#This Row],[Data criação ticket]],Tabela1[[#This Row],[procx ticket]])</f>
        <v>0</v>
      </c>
      <c r="AL651" s="116"/>
      <c r="AM651" s="53">
        <v>45818</v>
      </c>
      <c r="AN6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1" s="62"/>
      <c r="AP651" s="62"/>
      <c r="AQ6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NOVASConstrutoraCARMELI</v>
      </c>
      <c r="AR651" s="62" t="e">
        <v>#N/A</v>
      </c>
    </row>
    <row r="652" spans="1:44" ht="14.5" hidden="1">
      <c r="A652" s="1">
        <f t="shared" si="36"/>
        <v>1000</v>
      </c>
      <c r="B652" s="1">
        <v>1510</v>
      </c>
      <c r="C652" s="1" t="s">
        <v>4098</v>
      </c>
      <c r="D652" s="1" t="s">
        <v>1258</v>
      </c>
      <c r="E652" s="1" t="s">
        <v>76</v>
      </c>
      <c r="F652" s="1" t="s">
        <v>23</v>
      </c>
      <c r="G652" s="1" t="s">
        <v>4410</v>
      </c>
      <c r="H652" s="1" t="s">
        <v>4610</v>
      </c>
      <c r="I652" s="1" t="s">
        <v>57</v>
      </c>
      <c r="M652" s="1">
        <v>605801</v>
      </c>
      <c r="N652" s="1">
        <v>10023505</v>
      </c>
      <c r="O652" s="1" t="s">
        <v>4163</v>
      </c>
      <c r="P652" s="47">
        <v>1100000.0019889895</v>
      </c>
      <c r="Q652" s="47">
        <v>220000</v>
      </c>
      <c r="R652" s="47">
        <f>IF(Tabela1[[#This Row],[VALOR A PAGAR]]&gt;1,Tabela1[[#This Row],[VALOR A PAGAR]],Tabela1[[#This Row],[VALOR RC]])</f>
        <v>220000</v>
      </c>
      <c r="S6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2" s="1">
        <v>4500977310</v>
      </c>
      <c r="U652" s="54" t="str">
        <f>F652 &amp; " " &amp; " " &amp; B652 &amp; " - " &amp; I652 &amp; " - " &amp; "N°" &amp; H652 &amp; " - " &amp; Tabela1[[#This Row],[Coluna1]]</f>
        <v xml:space="preserve">LOJAS NOVAS  1510 - CHIANCA - N°1028/1030 - </v>
      </c>
      <c r="V652" s="85">
        <v>2743012</v>
      </c>
      <c r="W652" s="64" t="s">
        <v>4611</v>
      </c>
      <c r="X652" s="1" t="str">
        <f t="shared" si="37"/>
        <v>ABERTO</v>
      </c>
      <c r="Y652" s="48"/>
      <c r="Z652" s="51"/>
      <c r="AA652" s="1">
        <f>IF(Tabela1[[#This Row],[CHAMADO]]="ABERTO",Tabela1[[#This Row],[procx status]],"")</f>
        <v>0</v>
      </c>
      <c r="AC652" s="49">
        <v>45944</v>
      </c>
      <c r="AD652" s="109">
        <v>5106034972</v>
      </c>
      <c r="AE652" s="1" t="str">
        <f>IF(Tabela1[[#This Row],[Status Result1]]="Aguardando autorização pgto", "sim","")</f>
        <v/>
      </c>
      <c r="AF6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6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652" s="116"/>
      <c r="AJ652" s="117"/>
      <c r="AK652" s="116">
        <f>IF(Tabela1[[#This Row],[procx ticket]]="",Tabela1[[#This Row],[Data criação ticket]],Tabela1[[#This Row],[procx ticket]])</f>
        <v>0</v>
      </c>
      <c r="AL652" s="116"/>
      <c r="AM652" s="53">
        <v>45848</v>
      </c>
      <c r="AN6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2" s="62"/>
      <c r="AP652" s="62"/>
      <c r="AQ6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15106058011100000,00198899HENRIQUELOJAS NOVASConstrutoraCHIANCA</v>
      </c>
      <c r="AR652" s="62" t="e">
        <v>#N/A</v>
      </c>
    </row>
    <row r="653" spans="1:44" ht="14.5" hidden="1">
      <c r="A653" s="1">
        <f t="shared" si="36"/>
        <v>1000</v>
      </c>
      <c r="B653" s="1">
        <v>1506</v>
      </c>
      <c r="C653" s="1" t="s">
        <v>4094</v>
      </c>
      <c r="D653" s="1" t="s">
        <v>4201</v>
      </c>
      <c r="E653" s="1" t="s">
        <v>30</v>
      </c>
      <c r="F653" s="1" t="s">
        <v>23</v>
      </c>
      <c r="G653" s="1" t="s">
        <v>4410</v>
      </c>
      <c r="H653" s="1" t="s">
        <v>4736</v>
      </c>
      <c r="I653" s="1" t="s">
        <v>4713</v>
      </c>
      <c r="M653" s="1">
        <v>605804</v>
      </c>
      <c r="N653" s="1">
        <v>10023457</v>
      </c>
      <c r="O653" s="1" t="s">
        <v>4163</v>
      </c>
      <c r="P653" s="108">
        <v>1070188.8999999999</v>
      </c>
      <c r="Q653" s="47">
        <v>214037.78</v>
      </c>
      <c r="R653" s="47">
        <f>IF(Tabela1[[#This Row],[VALOR A PAGAR]]&gt;1,Tabela1[[#This Row],[VALOR A PAGAR]],Tabela1[[#This Row],[VALOR RC]])</f>
        <v>214037.78</v>
      </c>
      <c r="S6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3" s="1">
        <v>4500969826</v>
      </c>
      <c r="U653" s="54" t="str">
        <f>F653 &amp; " " &amp; " " &amp; B653 &amp; " - " &amp; I653 &amp; " - " &amp; "N°" &amp; H653 &amp; " - " &amp; Tabela1[[#This Row],[Coluna1]]</f>
        <v xml:space="preserve">LOJAS NOVAS  1506 - CRIHAR - N°223/237 - </v>
      </c>
      <c r="V653" s="85">
        <v>2733870</v>
      </c>
      <c r="W653" s="64" t="s">
        <v>4737</v>
      </c>
      <c r="X653" s="1" t="str">
        <f t="shared" si="37"/>
        <v>ABERTO</v>
      </c>
      <c r="Y653" s="48"/>
      <c r="Z653" s="51"/>
      <c r="AA653" s="1">
        <f>IF(Tabela1[[#This Row],[CHAMADO]]="ABERTO",Tabela1[[#This Row],[procx status]],"")</f>
        <v>0</v>
      </c>
      <c r="AC653" s="49">
        <v>45944</v>
      </c>
      <c r="AE653" s="1" t="str">
        <f>IF(Tabela1[[#This Row],[Status Result1]]="Aguardando autorização pgto", "sim","")</f>
        <v/>
      </c>
      <c r="AF6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6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653" s="12"/>
      <c r="AJ653" s="53"/>
      <c r="AK653" s="12">
        <f>IF(Tabela1[[#This Row],[procx ticket]]="",Tabela1[[#This Row],[Data criação ticket]],Tabela1[[#This Row],[procx ticket]])</f>
        <v>0</v>
      </c>
      <c r="AM653" s="53">
        <v>45818</v>
      </c>
      <c r="AN6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3" s="62" t="s">
        <v>4738</v>
      </c>
      <c r="AP653" s="62"/>
      <c r="AQ6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15066058041070188,9ANDRELOJAS NOVASConstrutoraCRIHAR</v>
      </c>
      <c r="AR653" s="62" t="e">
        <v>#N/A</v>
      </c>
    </row>
    <row r="654" spans="1:44" ht="14.5" hidden="1">
      <c r="A654" s="1">
        <f t="shared" si="36"/>
        <v>1000</v>
      </c>
      <c r="B654" s="1">
        <v>585</v>
      </c>
      <c r="C654" s="1" t="s">
        <v>4093</v>
      </c>
      <c r="D654" s="1" t="s">
        <v>1381</v>
      </c>
      <c r="E654" s="1" t="s">
        <v>30</v>
      </c>
      <c r="F654" s="1" t="s">
        <v>23</v>
      </c>
      <c r="G654" s="1" t="s">
        <v>4410</v>
      </c>
      <c r="H654" s="1">
        <v>232</v>
      </c>
      <c r="I654" s="1" t="s">
        <v>4713</v>
      </c>
      <c r="M654" s="1">
        <v>605740</v>
      </c>
      <c r="N654" s="1">
        <v>10023507</v>
      </c>
      <c r="O654" s="1" t="s">
        <v>4163</v>
      </c>
      <c r="P654" s="47">
        <v>1051040.7340708633</v>
      </c>
      <c r="Q654" s="47">
        <v>210208.15</v>
      </c>
      <c r="R654" s="47">
        <f>IF(Tabela1[[#This Row],[VALOR A PAGAR]]&gt;1,Tabela1[[#This Row],[VALOR A PAGAR]],Tabela1[[#This Row],[VALOR RC]])</f>
        <v>210208.15</v>
      </c>
      <c r="S6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4" s="1">
        <v>4500977314</v>
      </c>
      <c r="U654" s="54" t="str">
        <f>F654 &amp; " " &amp; " " &amp; B654 &amp; " - " &amp; I654 &amp; " - " &amp; "N°" &amp; H654 &amp; " - " &amp; Tabela1[[#This Row],[Coluna1]]</f>
        <v xml:space="preserve">LOJAS NOVAS  585 - CRIHAR - N°232 - </v>
      </c>
      <c r="V654" s="85">
        <v>2733037</v>
      </c>
      <c r="W654" s="64" t="s">
        <v>4739</v>
      </c>
      <c r="X654" s="1" t="str">
        <f t="shared" si="37"/>
        <v>ABERTO</v>
      </c>
      <c r="Y654" s="48"/>
      <c r="Z654" s="51"/>
      <c r="AA654" s="1">
        <f>IF(Tabela1[[#This Row],[CHAMADO]]="ABERTO",Tabela1[[#This Row],[procx status]],"")</f>
        <v>0</v>
      </c>
      <c r="AC654" s="49">
        <v>45944</v>
      </c>
      <c r="AE654" s="1" t="str">
        <f>IF(Tabela1[[#This Row],[Status Result1]]="Aguardando autorização pgto", "sim","")</f>
        <v/>
      </c>
      <c r="AF6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6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654" s="116"/>
      <c r="AJ654" s="117"/>
      <c r="AK654" s="116">
        <f>IF(Tabela1[[#This Row],[procx ticket]]="",Tabela1[[#This Row],[Data criação ticket]],Tabela1[[#This Row],[procx ticket]])</f>
        <v>0</v>
      </c>
      <c r="AL654" s="116"/>
      <c r="AM654" s="53">
        <v>45818</v>
      </c>
      <c r="AN6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4" s="62"/>
      <c r="AP654" s="62"/>
      <c r="AQ6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5856057401051040,73407086ANDRELOJAS NOVASConstrutoraCRIHAR</v>
      </c>
      <c r="AR654" s="62" t="e">
        <v>#N/A</v>
      </c>
    </row>
    <row r="655" spans="1:44" ht="14.5" hidden="1">
      <c r="A655" s="1">
        <v>1000</v>
      </c>
      <c r="B655" s="1">
        <v>1480</v>
      </c>
      <c r="C655" s="1" t="s">
        <v>211</v>
      </c>
      <c r="D655" s="1" t="s">
        <v>510</v>
      </c>
      <c r="E655" s="1" t="s">
        <v>55</v>
      </c>
      <c r="F655" s="1" t="s">
        <v>23</v>
      </c>
      <c r="G655" s="1" t="s">
        <v>4410</v>
      </c>
      <c r="H655" s="1">
        <v>959</v>
      </c>
      <c r="I655" s="1" t="s">
        <v>57</v>
      </c>
      <c r="L655" s="1">
        <v>36123</v>
      </c>
      <c r="M655" s="1">
        <v>603914</v>
      </c>
      <c r="N655" s="1">
        <v>10021008</v>
      </c>
      <c r="O655" s="47"/>
      <c r="P655" s="46">
        <v>1050000</v>
      </c>
      <c r="Q655" s="47">
        <v>210000</v>
      </c>
      <c r="R655" s="75">
        <f>IF(Tabela1[[#This Row],[VALOR A PAGAR]]&gt;1,Tabela1[[#This Row],[VALOR A PAGAR]],Tabela1[[#This Row],[VALOR RC]])</f>
        <v>210000</v>
      </c>
      <c r="S6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5" s="1">
        <v>4500840465</v>
      </c>
      <c r="U655" s="54" t="str">
        <f>F655 &amp; " " &amp; " " &amp; B655 &amp; " - " &amp; I655 &amp; " - " &amp; "N°" &amp; H655 &amp; " - " &amp; Tabela1[[#This Row],[Coluna1]]</f>
        <v xml:space="preserve">LOJAS NOVAS  1480 - CHIANCA - N°959 - </v>
      </c>
      <c r="V655" s="85">
        <v>1423391</v>
      </c>
      <c r="X655" s="1" t="str">
        <f t="shared" si="37"/>
        <v>ABERTO</v>
      </c>
      <c r="Y655" s="55">
        <v>0</v>
      </c>
      <c r="Z655" s="51">
        <v>0</v>
      </c>
      <c r="AA655" s="1">
        <f>IF(Tabela1[[#This Row],[CHAMADO]]="ABERTO",Tabela1[[#This Row],[procx status]],"")</f>
        <v>0</v>
      </c>
      <c r="AB655" s="12"/>
      <c r="AC655" s="53">
        <v>45762</v>
      </c>
      <c r="AD655" s="51">
        <v>5105904143</v>
      </c>
      <c r="AE655" s="62" t="str">
        <f>IF(Tabela1[[#This Row],[Status Result1]]="Aguardando autorização pgto", "sim","")</f>
        <v/>
      </c>
      <c r="AF655" s="62"/>
      <c r="AG6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15/04/2025</v>
      </c>
      <c r="AH655" s="12">
        <v>45747</v>
      </c>
      <c r="AI655" s="1">
        <v>0</v>
      </c>
      <c r="AJ655" s="53">
        <v>0</v>
      </c>
      <c r="AK655" s="12">
        <f>IF(Tabela1[[#This Row],[procx ticket]]="",Tabela1[[#This Row],[Data criação ticket]],Tabela1[[#This Row],[procx ticket]])</f>
        <v>0</v>
      </c>
      <c r="AL655" s="60">
        <v>45736</v>
      </c>
      <c r="AM655" s="12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Q6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14806039141050000JORDANALOJAS NOVASConstrutoraCHIANCA</v>
      </c>
      <c r="AR655" s="62" t="e">
        <v>#N/A</v>
      </c>
    </row>
    <row r="656" spans="1:44" ht="14.5" hidden="1" customHeight="1">
      <c r="A656" s="1">
        <f t="shared" ref="A656:A680" si="38">IF(B656&lt;7000,1000,2000)</f>
        <v>1000</v>
      </c>
      <c r="B656" s="1">
        <v>845</v>
      </c>
      <c r="C656" s="1" t="s">
        <v>4276</v>
      </c>
      <c r="D656" s="1" t="s">
        <v>2593</v>
      </c>
      <c r="E656" s="1" t="s">
        <v>30</v>
      </c>
      <c r="F656" s="1" t="s">
        <v>23</v>
      </c>
      <c r="G656" s="1" t="s">
        <v>4410</v>
      </c>
      <c r="H656" s="1">
        <v>16</v>
      </c>
      <c r="I656" s="1" t="s">
        <v>4713</v>
      </c>
      <c r="L656" s="51">
        <v>69344</v>
      </c>
      <c r="M656" s="1">
        <v>605289</v>
      </c>
      <c r="P656" s="47">
        <v>508661.57</v>
      </c>
      <c r="Q656" s="47">
        <v>152598.47</v>
      </c>
      <c r="R656" s="47">
        <f>IF(Tabela1[[#This Row],[VALOR A PAGAR]]&gt;1,Tabela1[[#This Row],[VALOR A PAGAR]],Tabela1[[#This Row],[VALOR RC]])</f>
        <v>152598.47</v>
      </c>
      <c r="S6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6" s="1">
        <v>4500847660</v>
      </c>
      <c r="U656" s="54" t="str">
        <f>F656 &amp; " " &amp; " " &amp; B656 &amp; " - " &amp; I656 &amp; " - " &amp; "N°" &amp; H656 &amp; " - " &amp; Tabela1[[#This Row],[Coluna1]]</f>
        <v xml:space="preserve">LOJAS NOVAS  845 - CRIHAR - N°16 - </v>
      </c>
      <c r="V656" s="85">
        <v>1550558</v>
      </c>
      <c r="W656" s="89" t="s">
        <v>4772</v>
      </c>
      <c r="X656" s="1" t="str">
        <f t="shared" si="37"/>
        <v>ABERTO</v>
      </c>
      <c r="Y656" s="48"/>
      <c r="Z656" s="51">
        <v>0</v>
      </c>
      <c r="AA656" s="1">
        <f>IF(Tabela1[[#This Row],[CHAMADO]]="ABERTO",Tabela1[[#This Row],[procx status]],"")</f>
        <v>0</v>
      </c>
      <c r="AC656" s="49">
        <v>45762</v>
      </c>
      <c r="AD656" s="55">
        <v>5105910226</v>
      </c>
      <c r="AE656" s="1" t="str">
        <f>IF(Tabela1[[#This Row],[Status Result1]]="Aguardando autorização pgto", "sim","")</f>
        <v/>
      </c>
      <c r="AF6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15/04/2025</v>
      </c>
      <c r="AG6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15/04/2025</v>
      </c>
      <c r="AH656" s="12">
        <v>45758</v>
      </c>
      <c r="AI656" s="1" t="s">
        <v>4773</v>
      </c>
      <c r="AJ656" s="53" t="s">
        <v>4773</v>
      </c>
      <c r="AK656" s="12" t="str">
        <f>IF(Tabela1[[#This Row],[procx ticket]]="",Tabela1[[#This Row],[Data criação ticket]],Tabela1[[#This Row],[procx ticket]])</f>
        <v>2025-04-11</v>
      </c>
      <c r="AL656" s="60">
        <v>0</v>
      </c>
      <c r="AM6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11/04/2025</v>
      </c>
      <c r="AN6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6" s="62"/>
      <c r="AP656" s="62"/>
      <c r="AQ6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845605289508661,57ANDRELOJAS NOVASConstrutoraCRIHAR</v>
      </c>
      <c r="AR656" s="62" t="e">
        <v>#N/A</v>
      </c>
    </row>
    <row r="657" spans="1:44" ht="17.149999999999999" hidden="1" customHeight="1">
      <c r="A657" s="1">
        <f t="shared" si="38"/>
        <v>1000</v>
      </c>
      <c r="B657" s="1">
        <v>1372</v>
      </c>
      <c r="C657" s="1" t="s">
        <v>31</v>
      </c>
      <c r="D657" s="1" t="s">
        <v>32</v>
      </c>
      <c r="E657" s="1" t="s">
        <v>55</v>
      </c>
      <c r="F657" s="1" t="s">
        <v>23</v>
      </c>
      <c r="G657" s="1" t="s">
        <v>4410</v>
      </c>
      <c r="H657" s="1">
        <v>806</v>
      </c>
      <c r="I657" s="1" t="s">
        <v>4972</v>
      </c>
      <c r="L657" s="1">
        <v>58131</v>
      </c>
      <c r="M657" s="1">
        <v>603125</v>
      </c>
      <c r="P657" s="47">
        <v>101500</v>
      </c>
      <c r="R657" s="47">
        <f>IF(Tabela1[[#This Row],[VALOR A PAGAR]]&gt;1,Tabela1[[#This Row],[VALOR A PAGAR]],Tabela1[[#This Row],[VALOR RC]])</f>
        <v>101500</v>
      </c>
      <c r="S6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7" s="1">
        <v>4500755367</v>
      </c>
      <c r="U657" s="54" t="str">
        <f>F657 &amp; " " &amp; " " &amp; B657 &amp; " - " &amp; I657 &amp; " - " &amp; "N°" &amp; H657 &amp; " - " &amp; Tabela1[[#This Row],[Coluna1]]</f>
        <v xml:space="preserve">LOJAS NOVAS  1372 - GM ENGENHARIA - N°806 - </v>
      </c>
      <c r="V657" s="85">
        <v>1519848</v>
      </c>
      <c r="W657" s="89" t="s">
        <v>4997</v>
      </c>
      <c r="X657" s="1" t="str">
        <f t="shared" si="37"/>
        <v>ABERTO</v>
      </c>
      <c r="Y657" s="48"/>
      <c r="Z657" s="51">
        <v>0</v>
      </c>
      <c r="AA657" s="1">
        <f>IF(Tabela1[[#This Row],[CHAMADO]]="ABERTO",Tabela1[[#This Row],[procx status]],"")</f>
        <v>0</v>
      </c>
      <c r="AC657" s="49">
        <v>45762</v>
      </c>
      <c r="AD657" s="55">
        <v>5105904543</v>
      </c>
      <c r="AE657" s="1" t="str">
        <f>IF(Tabela1[[#This Row],[Status Result1]]="Aguardando autorização pgto", "sim","")</f>
        <v/>
      </c>
      <c r="AF6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15/04/2025</v>
      </c>
      <c r="AG6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15/04/2025</v>
      </c>
      <c r="AH657" s="12">
        <v>45750</v>
      </c>
      <c r="AI657" s="1" t="s">
        <v>4182</v>
      </c>
      <c r="AJ657" s="53" t="s">
        <v>4182</v>
      </c>
      <c r="AK657" s="12" t="str">
        <f>IF(Tabela1[[#This Row],[procx ticket]]="",Tabela1[[#This Row],[Data criação ticket]],Tabela1[[#This Row],[procx ticket]])</f>
        <v>2025-04-07</v>
      </c>
      <c r="AL657" s="60">
        <v>0</v>
      </c>
      <c r="AM6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6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7" s="62"/>
      <c r="AP657" s="62"/>
      <c r="AQ6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1372603125101500JORDANALOJAS NOVASConstrutoraGM ENGENHARIA</v>
      </c>
      <c r="AR657" s="62" t="e">
        <v>#N/A</v>
      </c>
    </row>
    <row r="658" spans="1:44" ht="14.5" hidden="1">
      <c r="A658" s="1">
        <f t="shared" si="38"/>
        <v>1000</v>
      </c>
      <c r="B658" s="1">
        <v>1480</v>
      </c>
      <c r="C658" s="1" t="s">
        <v>211</v>
      </c>
      <c r="D658" s="1" t="s">
        <v>510</v>
      </c>
      <c r="E658" s="1" t="s">
        <v>55</v>
      </c>
      <c r="F658" s="1" t="s">
        <v>23</v>
      </c>
      <c r="G658" s="1" t="s">
        <v>4410</v>
      </c>
      <c r="H658" s="1">
        <v>1020</v>
      </c>
      <c r="I658" s="1" t="s">
        <v>57</v>
      </c>
      <c r="M658" s="1">
        <v>603914</v>
      </c>
      <c r="N658" s="1">
        <v>10023317</v>
      </c>
      <c r="O658" s="1" t="s">
        <v>4163</v>
      </c>
      <c r="P658" s="47">
        <v>38544.627024196976</v>
      </c>
      <c r="R658" s="47">
        <f>IF(Tabela1[[#This Row],[VALOR A PAGAR]]&gt;1,Tabela1[[#This Row],[VALOR A PAGAR]],Tabela1[[#This Row],[VALOR RC]])</f>
        <v>38544.627024196976</v>
      </c>
      <c r="S6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8" s="1">
        <v>4500964753</v>
      </c>
      <c r="U658" s="54" t="str">
        <f>F658 &amp; " " &amp; " " &amp; B658 &amp; " - " &amp; I658 &amp; " - " &amp; "N°" &amp; H658 &amp; " - " &amp; Tabela1[[#This Row],[Coluna1]]</f>
        <v xml:space="preserve">LOJAS NOVAS  1480 - CHIANCA - N°1020 - </v>
      </c>
      <c r="V658" s="85">
        <v>2733980</v>
      </c>
      <c r="W658" s="64" t="s">
        <v>4605</v>
      </c>
      <c r="X658" s="1" t="str">
        <f t="shared" si="37"/>
        <v>ABERTO</v>
      </c>
      <c r="Y658" s="48"/>
      <c r="Z658" s="51"/>
      <c r="AA658" s="1">
        <f>IF(Tabela1[[#This Row],[CHAMADO]]="ABERTO",Tabela1[[#This Row],[procx status]],"")</f>
        <v>0</v>
      </c>
      <c r="AC658" s="49">
        <v>45945</v>
      </c>
      <c r="AD658" s="109">
        <v>5106034981</v>
      </c>
      <c r="AE658" s="1" t="str">
        <f>IF(Tabela1[[#This Row],[Status Result1]]="Aguardando autorização pgto", "sim","")</f>
        <v/>
      </c>
      <c r="AF6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6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658" s="116"/>
      <c r="AJ658" s="117"/>
      <c r="AK658" s="116">
        <f>IF(Tabela1[[#This Row],[procx ticket]]="",Tabela1[[#This Row],[Data criação ticket]],Tabela1[[#This Row],[procx ticket]])</f>
        <v>0</v>
      </c>
      <c r="AL658" s="116"/>
      <c r="AM658" s="53">
        <v>45818</v>
      </c>
      <c r="AN6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8" s="62"/>
      <c r="AP658" s="62"/>
      <c r="AQ6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148060391438544,627024197JORDANALOJAS NOVASConstrutoraCHIANCA</v>
      </c>
      <c r="AR658" s="62" t="e">
        <v>#N/A</v>
      </c>
    </row>
    <row r="659" spans="1:44" ht="17.149999999999999" hidden="1" customHeight="1">
      <c r="A659" s="1">
        <f t="shared" si="38"/>
        <v>1000</v>
      </c>
      <c r="B659" s="1">
        <v>1491</v>
      </c>
      <c r="C659" s="1" t="s">
        <v>4076</v>
      </c>
      <c r="D659" s="1" t="s">
        <v>1115</v>
      </c>
      <c r="E659" s="1" t="s">
        <v>30</v>
      </c>
      <c r="F659" s="1" t="s">
        <v>23</v>
      </c>
      <c r="G659" s="1" t="s">
        <v>4410</v>
      </c>
      <c r="H659" s="1">
        <v>1027</v>
      </c>
      <c r="I659" s="1" t="s">
        <v>57</v>
      </c>
      <c r="M659" s="1">
        <v>605585</v>
      </c>
      <c r="N659" s="1">
        <v>10023482</v>
      </c>
      <c r="O659" s="1" t="s">
        <v>4163</v>
      </c>
      <c r="P659" s="47">
        <v>1150000.0003293282</v>
      </c>
      <c r="Q659" s="137">
        <v>230000</v>
      </c>
      <c r="R659" s="47">
        <f>IF(Tabela1[[#This Row],[VALOR A PAGAR]]&gt;1,Tabela1[[#This Row],[VALOR A PAGAR]],Tabela1[[#This Row],[VALOR RC]])</f>
        <v>230000</v>
      </c>
      <c r="S6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59" s="1">
        <v>4500977309</v>
      </c>
      <c r="U659" s="54" t="str">
        <f>F659 &amp; " " &amp; " " &amp; B659 &amp; " - " &amp; I659 &amp; " - " &amp; "N°" &amp; H659 &amp; " - " &amp; Tabela1[[#This Row],[Coluna1]]</f>
        <v xml:space="preserve">LOJAS NOVAS  1491 - CHIANCA - N°1027 - </v>
      </c>
      <c r="V659" s="85">
        <v>2743321</v>
      </c>
      <c r="W659" s="64" t="s">
        <v>4609</v>
      </c>
      <c r="X659" s="1" t="str">
        <f t="shared" si="37"/>
        <v>ABERTO</v>
      </c>
      <c r="Y659" s="48"/>
      <c r="Z659" s="51"/>
      <c r="AA659" s="1">
        <f>IF(Tabela1[[#This Row],[CHAMADO]]="ABERTO",Tabela1[[#This Row],[procx status]],"")</f>
        <v>0</v>
      </c>
      <c r="AC659" s="49">
        <v>45945</v>
      </c>
      <c r="AD659" s="109">
        <v>5106034974</v>
      </c>
      <c r="AE659" s="1" t="str">
        <f>IF(Tabela1[[#This Row],[Status Result1]]="Aguardando autorização pgto", "sim","")</f>
        <v/>
      </c>
      <c r="AF6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6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659" s="116"/>
      <c r="AJ659" s="117"/>
      <c r="AK659" s="116">
        <f>IF(Tabela1[[#This Row],[procx ticket]]="",Tabela1[[#This Row],[Data criação ticket]],Tabela1[[#This Row],[procx ticket]])</f>
        <v>0</v>
      </c>
      <c r="AL659" s="116"/>
      <c r="AM659" s="53">
        <v>45848</v>
      </c>
      <c r="AN6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59" s="62"/>
      <c r="AP659" s="62"/>
      <c r="AQ6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14916055851150000,00032933ANDRELOJAS NOVASConstrutoraCHIANCA</v>
      </c>
      <c r="AR659" s="62" t="e">
        <v>#N/A</v>
      </c>
    </row>
    <row r="660" spans="1:44" ht="14.5" hidden="1">
      <c r="A660" s="1">
        <f t="shared" si="38"/>
        <v>1000</v>
      </c>
      <c r="B660" s="1">
        <v>585</v>
      </c>
      <c r="C660" s="1" t="s">
        <v>4093</v>
      </c>
      <c r="D660" s="1" t="s">
        <v>1381</v>
      </c>
      <c r="E660" s="1" t="s">
        <v>30</v>
      </c>
      <c r="F660" s="1" t="s">
        <v>23</v>
      </c>
      <c r="G660" s="1" t="s">
        <v>4410</v>
      </c>
      <c r="H660" s="1">
        <v>350</v>
      </c>
      <c r="I660" s="1" t="s">
        <v>4713</v>
      </c>
      <c r="M660" s="1">
        <v>605740</v>
      </c>
      <c r="Q660" s="47">
        <v>210208.15</v>
      </c>
      <c r="R660" s="47">
        <f>IF(Tabela1[[#This Row],[VALOR A PAGAR]]&gt;1,Tabela1[[#This Row],[VALOR A PAGAR]],Tabela1[[#This Row],[VALOR RC]])</f>
        <v>210208.15</v>
      </c>
      <c r="S6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0" s="1">
        <v>4500977314</v>
      </c>
      <c r="U660" s="54" t="str">
        <f>F660 &amp; " " &amp; " " &amp; B660 &amp; " - " &amp; I660 &amp; " - " &amp; "N°" &amp; H660 &amp; " - " &amp; Tabela1[[#This Row],[Coluna1]]</f>
        <v xml:space="preserve">LOJAS NOVAS  585 - CRIHAR - N°350 - </v>
      </c>
      <c r="V660" s="85">
        <v>3269779</v>
      </c>
      <c r="W660" s="89" t="s">
        <v>4176</v>
      </c>
      <c r="X660" s="1" t="str">
        <f t="shared" si="37"/>
        <v>ABERTO</v>
      </c>
      <c r="Y660" s="48"/>
      <c r="Z660" s="51"/>
      <c r="AA660" s="1">
        <f>IF(Tabela1[[#This Row],[CHAMADO]]="ABERTO",Tabela1[[#This Row],[procx status]],"")</f>
        <v>0</v>
      </c>
      <c r="AC660" s="49">
        <v>46006</v>
      </c>
      <c r="AD660" s="55">
        <v>5106077254</v>
      </c>
      <c r="AE660" s="1" t="s">
        <v>4177</v>
      </c>
      <c r="AF6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6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660" s="116"/>
      <c r="AJ660" s="117"/>
      <c r="AK660" s="116">
        <f>IF(Tabela1[[#This Row],[procx ticket]]="",Tabela1[[#This Row],[Data criação ticket]],Tabela1[[#This Row],[procx ticket]])</f>
        <v>0</v>
      </c>
      <c r="AL660" s="116"/>
      <c r="AM660" s="53">
        <v>45999</v>
      </c>
      <c r="AN6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0" s="62"/>
      <c r="AP660" s="62"/>
      <c r="AQ6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NOVASConstrutoraCRIHAR</v>
      </c>
      <c r="AR660" s="62" t="e">
        <v>#N/A</v>
      </c>
    </row>
    <row r="661" spans="1:44" ht="17.149999999999999" hidden="1" customHeight="1">
      <c r="A661" s="1">
        <f t="shared" si="38"/>
        <v>1000</v>
      </c>
      <c r="B661" s="1">
        <v>1501</v>
      </c>
      <c r="C661" s="1" t="s">
        <v>4083</v>
      </c>
      <c r="D661" s="1" t="s">
        <v>185</v>
      </c>
      <c r="E661" s="1" t="s">
        <v>76</v>
      </c>
      <c r="F661" s="1" t="s">
        <v>23</v>
      </c>
      <c r="G661" s="1" t="s">
        <v>4410</v>
      </c>
      <c r="H661" s="1">
        <v>351</v>
      </c>
      <c r="I661" s="1" t="s">
        <v>4713</v>
      </c>
      <c r="M661" s="1">
        <v>605727</v>
      </c>
      <c r="Q661" s="47">
        <v>110008.35</v>
      </c>
      <c r="R661" s="47">
        <f>IF(Tabela1[[#This Row],[VALOR A PAGAR]]&gt;1,Tabela1[[#This Row],[VALOR A PAGAR]],Tabela1[[#This Row],[VALOR RC]])</f>
        <v>110008.35</v>
      </c>
      <c r="S6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1" s="1">
        <v>4500910224</v>
      </c>
      <c r="U661" s="54" t="str">
        <f>F661 &amp; " " &amp; " " &amp; B661 &amp; " - " &amp; I661 &amp; " - " &amp; "N°" &amp; H661 &amp; " - " &amp; Tabela1[[#This Row],[Coluna1]]</f>
        <v xml:space="preserve">LOJAS NOVAS  1501 - CRIHAR - N°351 - </v>
      </c>
      <c r="V661" s="85">
        <v>3269781</v>
      </c>
      <c r="W661" s="89" t="s">
        <v>4176</v>
      </c>
      <c r="X661" s="1" t="str">
        <f t="shared" si="37"/>
        <v>ABERTO</v>
      </c>
      <c r="Y661" s="48"/>
      <c r="Z661" s="51"/>
      <c r="AA661" s="1">
        <f>IF(Tabela1[[#This Row],[CHAMADO]]="ABERTO",Tabela1[[#This Row],[procx status]],"")</f>
        <v>0</v>
      </c>
      <c r="AC661" s="49">
        <v>46006</v>
      </c>
      <c r="AD661" s="55">
        <v>5106077250</v>
      </c>
      <c r="AE661" s="1" t="s">
        <v>4177</v>
      </c>
      <c r="AF6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6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661" s="116"/>
      <c r="AJ661" s="117"/>
      <c r="AK661" s="116">
        <f>IF(Tabela1[[#This Row],[procx ticket]]="",Tabela1[[#This Row],[Data criação ticket]],Tabela1[[#This Row],[procx ticket]])</f>
        <v>0</v>
      </c>
      <c r="AL661" s="116"/>
      <c r="AM661" s="53">
        <v>45999</v>
      </c>
      <c r="AN6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1" s="62"/>
      <c r="AP661" s="62"/>
      <c r="AQ6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NOVASConstrutoraCRIHAR</v>
      </c>
      <c r="AR661" s="62" t="e">
        <v>#N/A</v>
      </c>
    </row>
    <row r="662" spans="1:44" ht="14.5" hidden="1">
      <c r="A662" s="1">
        <f t="shared" si="38"/>
        <v>1000</v>
      </c>
      <c r="B662" s="1">
        <v>1516</v>
      </c>
      <c r="C662" s="1" t="s">
        <v>4164</v>
      </c>
      <c r="D662" s="1" t="s">
        <v>1224</v>
      </c>
      <c r="E662" s="1" t="s">
        <v>4025</v>
      </c>
      <c r="F662" s="1" t="s">
        <v>23</v>
      </c>
      <c r="G662" s="1" t="s">
        <v>4410</v>
      </c>
      <c r="H662" s="1">
        <v>4120</v>
      </c>
      <c r="I662" s="1" t="s">
        <v>5648</v>
      </c>
      <c r="M662" s="1">
        <v>605906</v>
      </c>
      <c r="Q662" s="47">
        <v>576000</v>
      </c>
      <c r="R662" s="47">
        <f>IF(Tabela1[[#This Row],[VALOR A PAGAR]]&gt;1,Tabela1[[#This Row],[VALOR A PAGAR]],Tabela1[[#This Row],[VALOR RC]])</f>
        <v>576000</v>
      </c>
      <c r="S6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2" s="1">
        <v>4501012556</v>
      </c>
      <c r="U662" s="54" t="str">
        <f>F662 &amp; " " &amp; " " &amp; B662 &amp; " - " &amp; I662 &amp; " - " &amp; "N°" &amp; H662 &amp; " - " &amp; Tabela1[[#This Row],[Coluna1]]</f>
        <v xml:space="preserve">LOJAS NOVAS  1516 - PLANAC - N°4120 - </v>
      </c>
      <c r="V662" s="85">
        <v>3275046</v>
      </c>
      <c r="W662" s="89" t="s">
        <v>4176</v>
      </c>
      <c r="X662" s="1" t="str">
        <f t="shared" si="37"/>
        <v>ABERTO</v>
      </c>
      <c r="Y662" s="48"/>
      <c r="Z662" s="51"/>
      <c r="AA662" s="1">
        <f>IF(Tabela1[[#This Row],[CHAMADO]]="ABERTO",Tabela1[[#This Row],[procx status]],"")</f>
        <v>0</v>
      </c>
      <c r="AC662" s="49">
        <v>46006</v>
      </c>
      <c r="AE662" s="1" t="s">
        <v>4177</v>
      </c>
      <c r="AF6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6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662" s="116"/>
      <c r="AJ662" s="117"/>
      <c r="AK662" s="116">
        <f>IF(Tabela1[[#This Row],[procx ticket]]="",Tabela1[[#This Row],[Data criação ticket]],Tabela1[[#This Row],[procx ticket]])</f>
        <v>0</v>
      </c>
      <c r="AL662" s="116"/>
      <c r="AM662" s="53">
        <v>45999</v>
      </c>
      <c r="AN6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2" s="62"/>
      <c r="AP662" s="62"/>
      <c r="AQ6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NOVASConstrutoraPLANAC</v>
      </c>
      <c r="AR662" s="62" t="e">
        <v>#N/A</v>
      </c>
    </row>
    <row r="663" spans="1:44" ht="17.149999999999999" hidden="1" customHeight="1">
      <c r="A663" s="1">
        <f t="shared" si="38"/>
        <v>1000</v>
      </c>
      <c r="B663" s="1">
        <v>1464</v>
      </c>
      <c r="C663" s="1" t="s">
        <v>40</v>
      </c>
      <c r="D663" s="1" t="s">
        <v>168</v>
      </c>
      <c r="E663" s="1" t="s">
        <v>30</v>
      </c>
      <c r="F663" s="1" t="s">
        <v>23</v>
      </c>
      <c r="G663" s="1" t="s">
        <v>4410</v>
      </c>
      <c r="H663" s="1">
        <v>809</v>
      </c>
      <c r="I663" s="1" t="s">
        <v>4972</v>
      </c>
      <c r="L663" s="1">
        <v>58131</v>
      </c>
      <c r="M663" s="1">
        <v>604010</v>
      </c>
      <c r="Q663" s="47">
        <v>104000</v>
      </c>
      <c r="R663" s="47">
        <f>IF(Tabela1[[#This Row],[VALOR A PAGAR]]&gt;1,Tabela1[[#This Row],[VALOR A PAGAR]],Tabela1[[#This Row],[VALOR RC]])</f>
        <v>104000</v>
      </c>
      <c r="S6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3" s="1">
        <v>4500780298</v>
      </c>
      <c r="U663" s="54" t="str">
        <f>F663 &amp; " " &amp; " " &amp; B663 &amp; " - " &amp; I663 &amp; " - " &amp; "N°" &amp; H663 &amp; " - " &amp; Tabela1[[#This Row],[Coluna1]]</f>
        <v xml:space="preserve">LOJAS NOVAS  1464 - GM ENGENHARIA - N°809 - </v>
      </c>
      <c r="V663" s="85">
        <v>1526595</v>
      </c>
      <c r="W663" s="89" t="s">
        <v>4988</v>
      </c>
      <c r="X663" s="1" t="str">
        <f t="shared" si="37"/>
        <v>ABERTO</v>
      </c>
      <c r="Y663" s="48"/>
      <c r="Z663" s="51">
        <v>0</v>
      </c>
      <c r="AA663" s="1">
        <f>IF(Tabela1[[#This Row],[CHAMADO]]="ABERTO",Tabela1[[#This Row],[procx status]],"")</f>
        <v>0</v>
      </c>
      <c r="AC663" s="49">
        <v>45763</v>
      </c>
      <c r="AD663" s="55" t="s">
        <v>4989</v>
      </c>
      <c r="AE663" s="1" t="str">
        <f>IF(Tabela1[[#This Row],[Status Result1]]="Aguardando autorização pgto", "sim","")</f>
        <v/>
      </c>
      <c r="AF6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16/04/2025</v>
      </c>
      <c r="AG6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16/04/2025</v>
      </c>
      <c r="AH663" s="12">
        <v>45755</v>
      </c>
      <c r="AI663" s="1" t="s">
        <v>4437</v>
      </c>
      <c r="AJ663" s="53" t="s">
        <v>4437</v>
      </c>
      <c r="AK663" s="12" t="str">
        <f>IF(Tabela1[[#This Row],[procx ticket]]="",Tabela1[[#This Row],[Data criação ticket]],Tabela1[[#This Row],[procx ticket]])</f>
        <v>2025-04-08</v>
      </c>
      <c r="AL663" s="60">
        <v>0</v>
      </c>
      <c r="AM6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08/04/2025</v>
      </c>
      <c r="AN6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3" s="62"/>
      <c r="AP663" s="62"/>
      <c r="AQ6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NOVASConstrutoraGM ENGENHARIA</v>
      </c>
      <c r="AR663" s="62" t="e">
        <v>#N/A</v>
      </c>
    </row>
    <row r="664" spans="1:44" ht="17" hidden="1">
      <c r="A664" s="1">
        <f t="shared" si="38"/>
        <v>1000</v>
      </c>
      <c r="B664" s="1">
        <v>1459</v>
      </c>
      <c r="C664" s="1" t="s">
        <v>4058</v>
      </c>
      <c r="D664" s="1" t="s">
        <v>4981</v>
      </c>
      <c r="E664" s="1" t="s">
        <v>30</v>
      </c>
      <c r="F664" s="1" t="s">
        <v>23</v>
      </c>
      <c r="G664" s="1" t="s">
        <v>4410</v>
      </c>
      <c r="H664" s="1">
        <v>823</v>
      </c>
      <c r="I664" s="1" t="s">
        <v>4972</v>
      </c>
      <c r="M664" s="1">
        <v>603123</v>
      </c>
      <c r="N664" s="1">
        <v>10021916</v>
      </c>
      <c r="O664" s="1" t="s">
        <v>4163</v>
      </c>
      <c r="P664" s="47">
        <v>1090000.0027060865</v>
      </c>
      <c r="Q664" s="47">
        <v>218000</v>
      </c>
      <c r="R664" s="47">
        <f>IF(Tabela1[[#This Row],[VALOR A PAGAR]]&gt;1,Tabela1[[#This Row],[VALOR A PAGAR]],Tabela1[[#This Row],[VALOR RC]])</f>
        <v>218000</v>
      </c>
      <c r="S6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4" s="1">
        <v>4500888814</v>
      </c>
      <c r="U664" s="54" t="str">
        <f>F664 &amp; " " &amp; " " &amp; B664 &amp; " - " &amp; I664 &amp; " - " &amp; "N°" &amp; H664 &amp; " - " &amp; Tabela1[[#This Row],[Coluna1]]</f>
        <v xml:space="preserve">LOJAS NOVAS  1459 - GM ENGENHARIA - N°823 - </v>
      </c>
      <c r="V664" s="85">
        <v>1908833</v>
      </c>
      <c r="W664" s="89" t="s">
        <v>4982</v>
      </c>
      <c r="X664" s="1" t="str">
        <f t="shared" si="37"/>
        <v>ABERTO</v>
      </c>
      <c r="Y664" s="48"/>
      <c r="Z664" s="51">
        <v>0</v>
      </c>
      <c r="AA664" s="1">
        <f>IF(Tabela1[[#This Row],[CHAMADO]]="ABERTO",Tabela1[[#This Row],[procx status]],"")</f>
        <v>0</v>
      </c>
      <c r="AC664" s="49">
        <v>45824</v>
      </c>
      <c r="AD664" s="94">
        <v>5105946303</v>
      </c>
      <c r="AE664" s="1" t="str">
        <f>IF(Tabela1[[#This Row],[Status Result1]]="Aguardando autorização pgto", "sim","")</f>
        <v/>
      </c>
      <c r="AF6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6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664" s="12">
        <v>45793</v>
      </c>
      <c r="AI664" s="1" t="s">
        <v>4335</v>
      </c>
      <c r="AJ664" s="53" t="s">
        <v>4335</v>
      </c>
      <c r="AK664" s="12" t="str">
        <f>IF(Tabela1[[#This Row],[procx ticket]]="",Tabela1[[#This Row],[Data criação ticket]],Tabela1[[#This Row],[procx ticket]])</f>
        <v>2025-06-05</v>
      </c>
      <c r="AM6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6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4" s="62"/>
      <c r="AP664" s="62"/>
      <c r="AQ6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14596031231090000,00270609ANDRELOJAS NOVASConstrutoraGM ENGENHARIA</v>
      </c>
      <c r="AR664" s="62" t="e">
        <v>#N/A</v>
      </c>
    </row>
    <row r="665" spans="1:44" ht="14.5" hidden="1">
      <c r="A665" s="1">
        <f t="shared" si="38"/>
        <v>1000</v>
      </c>
      <c r="B665" s="1">
        <v>1470</v>
      </c>
      <c r="C665" s="1" t="s">
        <v>4068</v>
      </c>
      <c r="D665" s="1" t="s">
        <v>4228</v>
      </c>
      <c r="E665" s="1" t="s">
        <v>76</v>
      </c>
      <c r="F665" s="1" t="s">
        <v>23</v>
      </c>
      <c r="G665" s="1" t="s">
        <v>4410</v>
      </c>
      <c r="H665" s="1">
        <v>359</v>
      </c>
      <c r="I665" s="1" t="s">
        <v>4409</v>
      </c>
      <c r="M665" s="1">
        <v>604306</v>
      </c>
      <c r="Q665" s="47">
        <v>216000</v>
      </c>
      <c r="R665" s="47">
        <f>IF(Tabela1[[#This Row],[VALOR A PAGAR]]&gt;1,Tabela1[[#This Row],[VALOR A PAGAR]],Tabela1[[#This Row],[VALOR RC]])</f>
        <v>216000</v>
      </c>
      <c r="S6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5" s="1">
        <v>4500911925</v>
      </c>
      <c r="U665" s="54" t="str">
        <f>F665 &amp; " " &amp; " " &amp; B665 &amp; " - " &amp; I665 &amp; " - " &amp; "N°" &amp; H665 &amp; " - " &amp; Tabela1[[#This Row],[Coluna1]]</f>
        <v xml:space="preserve">LOJAS NOVAS  1470 - CARMELI - N°359 - </v>
      </c>
      <c r="V665" s="85">
        <v>2534860</v>
      </c>
      <c r="W665" s="64" t="s">
        <v>4432</v>
      </c>
      <c r="X665" s="1" t="str">
        <f t="shared" si="37"/>
        <v>ABERTO</v>
      </c>
      <c r="Y665" s="48"/>
      <c r="Z665" s="51"/>
      <c r="AA665" s="1">
        <f>IF(Tabela1[[#This Row],[CHAMADO]]="ABERTO",Tabela1[[#This Row],[procx status]],"")</f>
        <v>0</v>
      </c>
      <c r="AC665" s="49">
        <v>45916</v>
      </c>
      <c r="AE665" s="1" t="str">
        <f>IF(Tabela1[[#This Row],[Status Result1]]="Aguardando autorização pgto", "sim","")</f>
        <v/>
      </c>
      <c r="AF6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6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665" s="116"/>
      <c r="AJ665" s="117"/>
      <c r="AK665" s="116">
        <f>IF(Tabela1[[#This Row],[procx ticket]]="",Tabela1[[#This Row],[Data criação ticket]],Tabela1[[#This Row],[procx ticket]])</f>
        <v>0</v>
      </c>
      <c r="AL665" s="116"/>
      <c r="AM6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5" s="62"/>
      <c r="AP665" s="62"/>
      <c r="AQ6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NOVASConstrutoraCARMELI</v>
      </c>
      <c r="AR665" s="62" t="e">
        <v>#N/A</v>
      </c>
    </row>
    <row r="666" spans="1:44" ht="14.5" hidden="1">
      <c r="A666" s="1">
        <f t="shared" si="38"/>
        <v>1000</v>
      </c>
      <c r="B666" s="1">
        <v>1437</v>
      </c>
      <c r="C666" s="1" t="s">
        <v>4091</v>
      </c>
      <c r="D666" s="1" t="s">
        <v>4229</v>
      </c>
      <c r="E666" s="1" t="s">
        <v>4025</v>
      </c>
      <c r="F666" s="1" t="s">
        <v>23</v>
      </c>
      <c r="G666" s="1" t="s">
        <v>4410</v>
      </c>
      <c r="H666" s="1">
        <v>844</v>
      </c>
      <c r="I666" s="1" t="s">
        <v>4972</v>
      </c>
      <c r="M666" s="1">
        <v>605905</v>
      </c>
      <c r="N666" s="1">
        <v>10023028</v>
      </c>
      <c r="O666" s="1" t="s">
        <v>4163</v>
      </c>
      <c r="P666" s="47">
        <v>940000</v>
      </c>
      <c r="Q666" s="47">
        <v>188000</v>
      </c>
      <c r="R666" s="47">
        <f>IF(Tabela1[[#This Row],[VALOR A PAGAR]]&gt;1,Tabela1[[#This Row],[VALOR A PAGAR]],Tabela1[[#This Row],[VALOR RC]])</f>
        <v>188000</v>
      </c>
      <c r="S6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6" s="1">
        <v>4500945199</v>
      </c>
      <c r="U666" s="54" t="str">
        <f>F666 &amp; " " &amp; " " &amp; B666 &amp; " - " &amp; I666 &amp; " - " &amp; "N°" &amp; H666 &amp; " - " &amp; Tabela1[[#This Row],[Coluna1]]</f>
        <v xml:space="preserve">LOJAS NOVAS  1437 - GM ENGENHARIA - N°844 - </v>
      </c>
      <c r="V666" s="85">
        <v>2536463</v>
      </c>
      <c r="W666" s="64" t="s">
        <v>4986</v>
      </c>
      <c r="X666" s="1" t="str">
        <f t="shared" si="37"/>
        <v>ABERTO</v>
      </c>
      <c r="Y666" s="48"/>
      <c r="Z666" s="51"/>
      <c r="AA666" s="1">
        <f>IF(Tabela1[[#This Row],[CHAMADO]]="ABERTO",Tabela1[[#This Row],[procx status]],"")</f>
        <v>0</v>
      </c>
      <c r="AC666" s="49">
        <v>45916</v>
      </c>
      <c r="AD666" s="107">
        <v>5106011434</v>
      </c>
      <c r="AE666" s="1" t="str">
        <f>IF(Tabela1[[#This Row],[Status Result1]]="Aguardando autorização pgto", "sim","")</f>
        <v/>
      </c>
      <c r="AF6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6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666" s="12"/>
      <c r="AJ666" s="53"/>
      <c r="AK666" s="12">
        <f>IF(Tabela1[[#This Row],[procx ticket]]="",Tabela1[[#This Row],[Data criação ticket]],Tabela1[[#This Row],[procx ticket]])</f>
        <v>0</v>
      </c>
      <c r="AM666" s="53"/>
      <c r="AN6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6" s="62"/>
      <c r="AP666" s="62"/>
      <c r="AQ6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1437605905940000ADRIANOLOJAS NOVASConstrutoraGM ENGENHARIA</v>
      </c>
      <c r="AR666" s="62" t="e">
        <v>#N/A</v>
      </c>
    </row>
    <row r="667" spans="1:44" ht="17" hidden="1">
      <c r="A667" s="1">
        <f t="shared" si="38"/>
        <v>1000</v>
      </c>
      <c r="B667" s="1">
        <v>1500</v>
      </c>
      <c r="C667" s="1" t="s">
        <v>4075</v>
      </c>
      <c r="D667" s="1" t="s">
        <v>2392</v>
      </c>
      <c r="E667" s="1" t="s">
        <v>76</v>
      </c>
      <c r="F667" s="1" t="s">
        <v>23</v>
      </c>
      <c r="G667" s="1" t="s">
        <v>4410</v>
      </c>
      <c r="H667" s="1">
        <v>902</v>
      </c>
      <c r="I667" s="1" t="s">
        <v>5504</v>
      </c>
      <c r="M667" s="1">
        <v>605662</v>
      </c>
      <c r="Q667" s="47">
        <v>287446.78000000003</v>
      </c>
      <c r="R667" s="47">
        <f>IF(Tabela1[[#This Row],[VALOR A PAGAR]]&gt;1,Tabela1[[#This Row],[VALOR A PAGAR]],Tabela1[[#This Row],[VALOR RC]])</f>
        <v>287446.78000000003</v>
      </c>
      <c r="S6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7" s="1">
        <v>4500926664</v>
      </c>
      <c r="U667" s="54" t="str">
        <f>F667 &amp; " " &amp; " " &amp; B667 &amp; " - " &amp; I667 &amp; " - " &amp; "N°" &amp; H667 &amp; " - " &amp; Tabela1[[#This Row],[Coluna1]]</f>
        <v xml:space="preserve">LOJAS NOVAS  1500 - OMEGA - N°902 - </v>
      </c>
      <c r="V667" s="85">
        <v>2535399</v>
      </c>
      <c r="W667" s="64" t="s">
        <v>5509</v>
      </c>
      <c r="X667" s="1" t="str">
        <f t="shared" si="37"/>
        <v>ABERTO</v>
      </c>
      <c r="Y667" s="48"/>
      <c r="Z667" s="51"/>
      <c r="AA667" s="1">
        <f>IF(Tabela1[[#This Row],[CHAMADO]]="ABERTO",Tabela1[[#This Row],[procx status]],"")</f>
        <v>0</v>
      </c>
      <c r="AC667" s="49">
        <v>45916</v>
      </c>
      <c r="AD667" s="65">
        <v>5106011361</v>
      </c>
      <c r="AE667" s="1" t="str">
        <f>IF(Tabela1[[#This Row],[Status Result1]]="Aguardando autorização pgto", "sim","")</f>
        <v/>
      </c>
      <c r="AF6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6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667" s="116"/>
      <c r="AJ667" s="117"/>
      <c r="AK667" s="116">
        <f>IF(Tabela1[[#This Row],[procx ticket]]="",Tabela1[[#This Row],[Data criação ticket]],Tabela1[[#This Row],[procx ticket]])</f>
        <v>0</v>
      </c>
      <c r="AL667" s="116"/>
      <c r="AM6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7" s="62"/>
      <c r="AP667" s="62"/>
      <c r="AQ6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NOVASConstrutoraOMEGA</v>
      </c>
      <c r="AR667" s="62" t="e">
        <v>#N/A</v>
      </c>
    </row>
    <row r="668" spans="1:44" ht="17.149999999999999" hidden="1" customHeight="1">
      <c r="A668" s="1">
        <f t="shared" si="38"/>
        <v>1000</v>
      </c>
      <c r="B668" s="1">
        <v>1502</v>
      </c>
      <c r="C668" s="1" t="s">
        <v>4080</v>
      </c>
      <c r="D668" s="1" t="s">
        <v>4165</v>
      </c>
      <c r="E668" s="1" t="s">
        <v>76</v>
      </c>
      <c r="F668" s="1" t="s">
        <v>23</v>
      </c>
      <c r="G668" s="1" t="s">
        <v>4410</v>
      </c>
      <c r="H668" s="1">
        <v>240</v>
      </c>
      <c r="I668" s="1" t="s">
        <v>4713</v>
      </c>
      <c r="M668" s="1">
        <v>605470</v>
      </c>
      <c r="Q668" s="47">
        <v>271939.82</v>
      </c>
      <c r="R668" s="47">
        <f>IF(Tabela1[[#This Row],[VALOR A PAGAR]]&gt;1,Tabela1[[#This Row],[VALOR A PAGAR]],Tabela1[[#This Row],[VALOR RC]])</f>
        <v>271939.82</v>
      </c>
      <c r="S6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8" s="1">
        <v>4500939688</v>
      </c>
      <c r="U668" s="54" t="str">
        <f>F668 &amp; " " &amp; " " &amp; B668 &amp; " - " &amp; I668 &amp; " - " &amp; "N°" &amp; H668 &amp; " - " &amp; Tabela1[[#This Row],[Coluna1]]</f>
        <v xml:space="preserve">LOJAS NOVAS  1502 - CRIHAR - N°240 - </v>
      </c>
      <c r="V668" s="85">
        <v>2752321</v>
      </c>
      <c r="W668" s="64" t="s">
        <v>4776</v>
      </c>
      <c r="X668" s="1" t="str">
        <f t="shared" si="37"/>
        <v>ABERTO</v>
      </c>
      <c r="Y668" s="48"/>
      <c r="Z668" s="51"/>
      <c r="AA668" s="1">
        <f>IF(Tabela1[[#This Row],[CHAMADO]]="ABERTO",Tabela1[[#This Row],[procx status]],"")</f>
        <v>0</v>
      </c>
      <c r="AC668" s="49">
        <v>45946</v>
      </c>
      <c r="AD668" s="109">
        <v>5106035989</v>
      </c>
      <c r="AE668" s="1" t="str">
        <f>IF(Tabela1[[#This Row],[Status Result1]]="Aguardando autorização pgto", "sim","")</f>
        <v/>
      </c>
      <c r="AF6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16/10/2025</v>
      </c>
      <c r="AG6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16/10/2025</v>
      </c>
      <c r="AH668" s="116"/>
      <c r="AJ668" s="117"/>
      <c r="AK668" s="116">
        <f>IF(Tabela1[[#This Row],[procx ticket]]="",Tabela1[[#This Row],[Data criação ticket]],Tabela1[[#This Row],[procx ticket]])</f>
        <v>0</v>
      </c>
      <c r="AL668" s="116"/>
      <c r="AM668" s="53">
        <v>45879</v>
      </c>
      <c r="AN6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8" s="62"/>
      <c r="AP668" s="62"/>
      <c r="AQ6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NOVASConstrutoraCRIHAR</v>
      </c>
      <c r="AR668" s="62" t="e">
        <v>#N/A</v>
      </c>
    </row>
    <row r="669" spans="1:44" ht="14.5" hidden="1" customHeight="1">
      <c r="A669" s="1">
        <f t="shared" si="38"/>
        <v>1000</v>
      </c>
      <c r="B669" s="51">
        <v>1484</v>
      </c>
      <c r="C669" s="1" t="s">
        <v>20</v>
      </c>
      <c r="D669" s="1" t="s">
        <v>21</v>
      </c>
      <c r="E669" s="1" t="s">
        <v>55</v>
      </c>
      <c r="F669" s="1" t="s">
        <v>23</v>
      </c>
      <c r="G669" s="1" t="s">
        <v>4410</v>
      </c>
      <c r="H669" s="1">
        <v>966</v>
      </c>
      <c r="I669" s="1" t="s">
        <v>57</v>
      </c>
      <c r="L669" s="1">
        <v>36123</v>
      </c>
      <c r="M669" s="1">
        <v>603700</v>
      </c>
      <c r="N669" s="1">
        <v>10021083</v>
      </c>
      <c r="P669" s="47">
        <v>11812.67</v>
      </c>
      <c r="R669" s="47">
        <f>IF(Tabela1[[#This Row],[VALOR A PAGAR]]&gt;1,Tabela1[[#This Row],[VALOR A PAGAR]],Tabela1[[#This Row],[VALOR RC]])</f>
        <v>11812.67</v>
      </c>
      <c r="S6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69" s="1">
        <v>4500855202</v>
      </c>
      <c r="U669" s="54" t="str">
        <f>F669 &amp; " " &amp; " " &amp; B669 &amp; " - " &amp; I669 &amp; " - " &amp; "N°" &amp; H669 &amp; " - " &amp; Tabela1[[#This Row],[Coluna1]]</f>
        <v xml:space="preserve">LOJAS NOVAS  1484 - CHIANCA - N°966 - </v>
      </c>
      <c r="V669" s="85">
        <v>1542402</v>
      </c>
      <c r="W669" s="89" t="s">
        <v>4591</v>
      </c>
      <c r="X669" s="1" t="str">
        <f t="shared" si="37"/>
        <v>ABERTO</v>
      </c>
      <c r="Y669" s="48"/>
      <c r="Z669" s="51">
        <v>0</v>
      </c>
      <c r="AA669" s="1">
        <f>IF(Tabela1[[#This Row],[CHAMADO]]="ABERTO",Tabela1[[#This Row],[procx status]],"")</f>
        <v>0</v>
      </c>
      <c r="AC669" s="49">
        <v>45764</v>
      </c>
      <c r="AD669" s="55" t="s">
        <v>4592</v>
      </c>
      <c r="AE669" s="1" t="str">
        <f>IF(Tabela1[[#This Row],[Status Result1]]="Aguardando autorização pgto", "sim","")</f>
        <v/>
      </c>
      <c r="AF6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17/04/2025</v>
      </c>
      <c r="AG6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17/04/2025</v>
      </c>
      <c r="AH669" s="12">
        <v>45749</v>
      </c>
      <c r="AI669" s="1" t="s">
        <v>4184</v>
      </c>
      <c r="AJ669" s="53" t="s">
        <v>4184</v>
      </c>
      <c r="AK669" s="12" t="str">
        <f>IF(Tabela1[[#This Row],[procx ticket]]="",Tabela1[[#This Row],[Data criação ticket]],Tabela1[[#This Row],[procx ticket]])</f>
        <v>2025-04-10</v>
      </c>
      <c r="AL669" s="60">
        <v>45750</v>
      </c>
      <c r="AM6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10/04/2025</v>
      </c>
      <c r="AN6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69" s="62"/>
      <c r="AP669" s="62"/>
      <c r="AQ6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148460370011812,67JORDANALOJAS NOVASConstrutoraCHIANCA</v>
      </c>
      <c r="AR669" s="62" t="e">
        <v>#N/A</v>
      </c>
    </row>
    <row r="670" spans="1:44" ht="14.5" hidden="1">
      <c r="A670" s="1">
        <f t="shared" si="38"/>
        <v>1000</v>
      </c>
      <c r="B670" s="1">
        <v>1495</v>
      </c>
      <c r="C670" s="1" t="s">
        <v>285</v>
      </c>
      <c r="D670" s="1" t="s">
        <v>4226</v>
      </c>
      <c r="E670" s="1" t="s">
        <v>76</v>
      </c>
      <c r="F670" s="1" t="s">
        <v>23</v>
      </c>
      <c r="G670" s="1" t="s">
        <v>4410</v>
      </c>
      <c r="H670" s="1">
        <v>334</v>
      </c>
      <c r="I670" s="1" t="s">
        <v>4409</v>
      </c>
      <c r="M670" s="1">
        <v>605462</v>
      </c>
      <c r="N670" s="1">
        <v>10022443</v>
      </c>
      <c r="P670" s="47">
        <v>1060000</v>
      </c>
      <c r="Q670" s="47">
        <v>212000</v>
      </c>
      <c r="R670" s="47">
        <f>IF(Tabela1[[#This Row],[VALOR A PAGAR]]&gt;1,Tabela1[[#This Row],[VALOR A PAGAR]],Tabela1[[#This Row],[VALOR RC]])</f>
        <v>212000</v>
      </c>
      <c r="S6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0" s="1">
        <v>4500914536</v>
      </c>
      <c r="U670" s="54" t="str">
        <f>F670 &amp; " " &amp; " " &amp; B670 &amp; " - " &amp; I670 &amp; " - " &amp; "N°" &amp; H670 &amp; " - " &amp; Tabela1[[#This Row],[Coluna1]]</f>
        <v xml:space="preserve">LOJAS NOVAS  1495 - CARMELI - N°334 - </v>
      </c>
      <c r="V670" s="85">
        <v>2138667</v>
      </c>
      <c r="W670" s="89" t="s">
        <v>4412</v>
      </c>
      <c r="X670" s="1" t="str">
        <f t="shared" si="37"/>
        <v>ABERTO</v>
      </c>
      <c r="Y670" s="48"/>
      <c r="Z670" s="51">
        <v>0</v>
      </c>
      <c r="AA670" s="1">
        <f>IF(Tabela1[[#This Row],[CHAMADO]]="ABERTO",Tabela1[[#This Row],[procx status]],"")</f>
        <v>0</v>
      </c>
      <c r="AC670" s="49">
        <v>45855</v>
      </c>
      <c r="AD670" s="91">
        <v>5105970204</v>
      </c>
      <c r="AE670" s="1" t="str">
        <f>IF(Tabela1[[#This Row],[Status Result1]]="Aguardando autorização pgto", "sim","")</f>
        <v/>
      </c>
      <c r="AF6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6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670" s="12"/>
      <c r="AJ670" s="53">
        <v>0</v>
      </c>
      <c r="AK670" s="12">
        <f>IF(Tabela1[[#This Row],[procx ticket]]="",Tabela1[[#This Row],[Data criação ticket]],Tabela1[[#This Row],[procx ticket]])</f>
        <v>0</v>
      </c>
      <c r="AM6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0" s="62"/>
      <c r="AP670" s="62"/>
      <c r="AQ6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14956054621060000HENRIQUELOJAS NOVASConstrutoraCARMELI</v>
      </c>
      <c r="AR670" s="62" t="e">
        <v>#N/A</v>
      </c>
    </row>
    <row r="671" spans="1:44" ht="14.5" hidden="1" customHeight="1">
      <c r="A671" s="1">
        <f t="shared" si="38"/>
        <v>1000</v>
      </c>
      <c r="B671" s="1">
        <v>1369</v>
      </c>
      <c r="C671" s="1" t="s">
        <v>218</v>
      </c>
      <c r="D671" s="1" t="s">
        <v>219</v>
      </c>
      <c r="E671" s="1" t="s">
        <v>55</v>
      </c>
      <c r="F671" s="1" t="s">
        <v>23</v>
      </c>
      <c r="G671" s="1" t="s">
        <v>4410</v>
      </c>
      <c r="H671" s="1">
        <v>829</v>
      </c>
      <c r="I671" s="1" t="s">
        <v>4972</v>
      </c>
      <c r="M671" s="1">
        <v>603049</v>
      </c>
      <c r="N671" s="1">
        <v>10021555</v>
      </c>
      <c r="Q671" s="47">
        <v>204000</v>
      </c>
      <c r="R671" s="47">
        <f>IF(Tabela1[[#This Row],[VALOR A PAGAR]]&gt;1,Tabela1[[#This Row],[VALOR A PAGAR]],Tabela1[[#This Row],[VALOR RC]])</f>
        <v>204000</v>
      </c>
      <c r="S6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1" s="1">
        <v>4500865211</v>
      </c>
      <c r="U671" s="54" t="str">
        <f>F671 &amp; " " &amp; " " &amp; B671 &amp; " - " &amp; I671 &amp; " - " &amp; "N°" &amp; H671 &amp; " - " &amp; Tabela1[[#This Row],[Coluna1]]</f>
        <v xml:space="preserve">LOJAS NOVAS  1369 - GM ENGENHARIA - N°829 - </v>
      </c>
      <c r="V671" s="85">
        <v>2135321</v>
      </c>
      <c r="W671" s="89" t="s">
        <v>4976</v>
      </c>
      <c r="X671" s="1" t="str">
        <f t="shared" si="37"/>
        <v>ABERTO</v>
      </c>
      <c r="Y671" s="48"/>
      <c r="Z671" s="51">
        <v>0</v>
      </c>
      <c r="AA671" s="1">
        <f>IF(Tabela1[[#This Row],[CHAMADO]]="ABERTO",Tabela1[[#This Row],[procx status]],"")</f>
        <v>0</v>
      </c>
      <c r="AC671" s="49">
        <v>45855</v>
      </c>
      <c r="AD671" s="91">
        <v>5105969858</v>
      </c>
      <c r="AE671" s="1" t="str">
        <f>IF(Tabela1[[#This Row],[Status Result1]]="Aguardando autorização pgto", "sim","")</f>
        <v/>
      </c>
      <c r="AF6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6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671" s="12"/>
      <c r="AJ671" s="53">
        <v>0</v>
      </c>
      <c r="AK671" s="12">
        <f>IF(Tabela1[[#This Row],[procx ticket]]="",Tabela1[[#This Row],[Data criação ticket]],Tabela1[[#This Row],[procx ticket]])</f>
        <v>0</v>
      </c>
      <c r="AM6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1" s="62"/>
      <c r="AP671" s="62"/>
      <c r="AQ6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NOVASConstrutoraGM ENGENHARIA</v>
      </c>
      <c r="AR671" s="62" t="e">
        <v>#N/A</v>
      </c>
    </row>
    <row r="672" spans="1:44" ht="17" hidden="1">
      <c r="A672" s="1">
        <f t="shared" si="38"/>
        <v>1000</v>
      </c>
      <c r="B672" s="1">
        <v>1475</v>
      </c>
      <c r="C672" s="1" t="s">
        <v>256</v>
      </c>
      <c r="D672" s="1" t="s">
        <v>257</v>
      </c>
      <c r="E672" s="1" t="s">
        <v>30</v>
      </c>
      <c r="F672" s="1" t="s">
        <v>23</v>
      </c>
      <c r="G672" s="1" t="s">
        <v>4410</v>
      </c>
      <c r="H672" s="1">
        <v>31</v>
      </c>
      <c r="I672" s="1" t="s">
        <v>5491</v>
      </c>
      <c r="M672" s="1">
        <v>604002</v>
      </c>
      <c r="Q672" s="47">
        <v>98000.41</v>
      </c>
      <c r="R672" s="47">
        <f>IF(Tabela1[[#This Row],[VALOR A PAGAR]]&gt;1,Tabela1[[#This Row],[VALOR A PAGAR]],Tabela1[[#This Row],[VALOR RC]])</f>
        <v>98000.41</v>
      </c>
      <c r="S6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2" s="1">
        <v>4500864902</v>
      </c>
      <c r="U672" s="54" t="str">
        <f>F672 &amp; " " &amp; " " &amp; B672 &amp; " - " &amp; I672 &amp; " - " &amp; "N°" &amp; H672 &amp; " - " &amp; Tabela1[[#This Row],[Coluna1]]</f>
        <v xml:space="preserve">LOJAS NOVAS  1475 - OCM - N°31 - </v>
      </c>
      <c r="V672" s="85">
        <v>2139117</v>
      </c>
      <c r="W672" s="89" t="s">
        <v>5497</v>
      </c>
      <c r="X672" s="1" t="str">
        <f t="shared" si="37"/>
        <v>ABERTO</v>
      </c>
      <c r="Y672" s="48"/>
      <c r="Z672" s="51">
        <v>0</v>
      </c>
      <c r="AA672" s="1">
        <f>IF(Tabela1[[#This Row],[CHAMADO]]="ABERTO",Tabela1[[#This Row],[procx status]],"")</f>
        <v>0</v>
      </c>
      <c r="AC672" s="49">
        <v>45855</v>
      </c>
      <c r="AD672" s="90">
        <v>5105970020</v>
      </c>
      <c r="AE672" s="1" t="str">
        <f>IF(Tabela1[[#This Row],[Status Result1]]="Aguardando autorização pgto", "sim","")</f>
        <v/>
      </c>
      <c r="AF6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6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672" s="12"/>
      <c r="AJ672" s="53">
        <v>0</v>
      </c>
      <c r="AK672" s="12">
        <f>IF(Tabela1[[#This Row],[procx ticket]]="",Tabela1[[#This Row],[Data criação ticket]],Tabela1[[#This Row],[procx ticket]])</f>
        <v>0</v>
      </c>
      <c r="AM6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2" s="62"/>
      <c r="AP672" s="62"/>
      <c r="AQ6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NOVASConstrutoraOCM</v>
      </c>
      <c r="AR672" s="62" t="e">
        <v>#N/A</v>
      </c>
    </row>
    <row r="673" spans="1:44" ht="14.5" hidden="1">
      <c r="A673" s="1">
        <f t="shared" si="38"/>
        <v>1000</v>
      </c>
      <c r="B673" s="1">
        <v>1435</v>
      </c>
      <c r="C673" s="1" t="s">
        <v>268</v>
      </c>
      <c r="D673" s="1" t="s">
        <v>4203</v>
      </c>
      <c r="E673" s="1" t="s">
        <v>30</v>
      </c>
      <c r="F673" s="1" t="s">
        <v>23</v>
      </c>
      <c r="G673" s="1" t="s">
        <v>4410</v>
      </c>
      <c r="H673" s="1">
        <v>1016</v>
      </c>
      <c r="I673" s="1" t="s">
        <v>57</v>
      </c>
      <c r="M673" s="1">
        <v>603839</v>
      </c>
      <c r="Q673" s="47">
        <v>246750</v>
      </c>
      <c r="R673" s="47">
        <f>IF(Tabela1[[#This Row],[VALOR A PAGAR]]&gt;1,Tabela1[[#This Row],[VALOR A PAGAR]],Tabela1[[#This Row],[VALOR RC]])</f>
        <v>246750</v>
      </c>
      <c r="S6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3" s="1">
        <v>4500949901</v>
      </c>
      <c r="U673" s="54" t="str">
        <f>F673 &amp; " " &amp; " " &amp; B673 &amp; " - " &amp; I673 &amp; " - " &amp; "N°" &amp; H673 &amp; " - " &amp; Tabela1[[#This Row],[Coluna1]]</f>
        <v xml:space="preserve">LOJAS NOVAS  1435 - CHIANCA - N°1016 - </v>
      </c>
      <c r="V673" s="85">
        <v>2550464</v>
      </c>
      <c r="W673" s="64" t="s">
        <v>4625</v>
      </c>
      <c r="X673" s="1" t="str">
        <f t="shared" si="37"/>
        <v>ABERTO</v>
      </c>
      <c r="Y673" s="48"/>
      <c r="Z673" s="51"/>
      <c r="AA673" s="1">
        <f>IF(Tabela1[[#This Row],[CHAMADO]]="ABERTO",Tabela1[[#This Row],[procx status]],"")</f>
        <v>0</v>
      </c>
      <c r="AC673" s="49">
        <v>45917</v>
      </c>
      <c r="AD673" s="109">
        <v>5106012220</v>
      </c>
      <c r="AE673" s="1" t="str">
        <f>IF(Tabela1[[#This Row],[Status Result1]]="Aguardando autorização pgto", "sim","")</f>
        <v/>
      </c>
      <c r="AF6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17/09/2025</v>
      </c>
      <c r="AG6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17/09/2025</v>
      </c>
      <c r="AH673" s="116"/>
      <c r="AJ673" s="117"/>
      <c r="AK673" s="116">
        <f>IF(Tabela1[[#This Row],[procx ticket]]="",Tabela1[[#This Row],[Data criação ticket]],Tabela1[[#This Row],[procx ticket]])</f>
        <v>0</v>
      </c>
      <c r="AL673" s="116"/>
      <c r="AM673" s="53" t="s">
        <v>75</v>
      </c>
      <c r="AN6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3" s="62"/>
      <c r="AP673" s="62"/>
      <c r="AQ6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1435603839ANDRELOJAS NOVASConstrutoraCHIANCA</v>
      </c>
      <c r="AR673" s="62" t="e">
        <v>#N/A</v>
      </c>
    </row>
    <row r="674" spans="1:44" ht="17" hidden="1">
      <c r="A674" s="1">
        <f t="shared" si="38"/>
        <v>1000</v>
      </c>
      <c r="B674" s="1">
        <v>1495</v>
      </c>
      <c r="C674" s="1" t="s">
        <v>285</v>
      </c>
      <c r="D674" s="1" t="s">
        <v>185</v>
      </c>
      <c r="E674" s="1" t="s">
        <v>76</v>
      </c>
      <c r="F674" s="1" t="s">
        <v>23</v>
      </c>
      <c r="G674" s="1" t="s">
        <v>4410</v>
      </c>
      <c r="H674" s="1">
        <v>380</v>
      </c>
      <c r="I674" s="1" t="s">
        <v>4409</v>
      </c>
      <c r="M674" s="1">
        <v>605462</v>
      </c>
      <c r="Q674" s="47">
        <v>106000</v>
      </c>
      <c r="R674" s="47">
        <f>IF(Tabela1[[#This Row],[VALOR A PAGAR]]&gt;1,Tabela1[[#This Row],[VALOR A PAGAR]],Tabela1[[#This Row],[VALOR RC]])</f>
        <v>106000</v>
      </c>
      <c r="S6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4" s="1">
        <v>4500914536</v>
      </c>
      <c r="U674" s="54" t="str">
        <f>F674 &amp; " " &amp; " " &amp; B674 &amp; " - " &amp; I674 &amp; " - " &amp; "N°" &amp; H674 &amp; " - " &amp; Tabela1[[#This Row],[Coluna1]]</f>
        <v xml:space="preserve">LOJAS NOVAS  1495 - CARMELI - N°380 - </v>
      </c>
      <c r="V674" s="85">
        <v>2757394</v>
      </c>
      <c r="W674" s="64" t="s">
        <v>4422</v>
      </c>
      <c r="X674" s="1" t="str">
        <f t="shared" si="37"/>
        <v>ABERTO</v>
      </c>
      <c r="Y674" s="48"/>
      <c r="Z674" s="51"/>
      <c r="AA674" s="1">
        <f>IF(Tabela1[[#This Row],[CHAMADO]]="ABERTO",Tabela1[[#This Row],[procx status]],"")</f>
        <v>0</v>
      </c>
      <c r="AC674" s="49">
        <v>45947</v>
      </c>
      <c r="AD674" s="65">
        <v>5106037342</v>
      </c>
      <c r="AE674" s="1" t="str">
        <f>IF(Tabela1[[#This Row],[Status Result1]]="Aguardando autorização pgto", "sim","")</f>
        <v/>
      </c>
      <c r="AF6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17/10/2025</v>
      </c>
      <c r="AG6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17/10/2025</v>
      </c>
      <c r="AH674" s="116"/>
      <c r="AJ674" s="117"/>
      <c r="AK674" s="116">
        <f>IF(Tabela1[[#This Row],[procx ticket]]="",Tabela1[[#This Row],[Data criação ticket]],Tabela1[[#This Row],[procx ticket]])</f>
        <v>0</v>
      </c>
      <c r="AL674" s="116"/>
      <c r="AM674" s="53">
        <v>45910</v>
      </c>
      <c r="AN6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4" s="62"/>
      <c r="AP674" s="62"/>
      <c r="AQ6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NOVASConstrutoraCARMELI</v>
      </c>
      <c r="AR674" s="62" t="e">
        <v>#N/A</v>
      </c>
    </row>
    <row r="675" spans="1:44" ht="14.5" hidden="1">
      <c r="A675" s="1">
        <f t="shared" si="38"/>
        <v>1000</v>
      </c>
      <c r="B675" s="1">
        <v>1505</v>
      </c>
      <c r="C675" s="1" t="s">
        <v>4085</v>
      </c>
      <c r="D675" s="1" t="s">
        <v>4216</v>
      </c>
      <c r="E675" s="1" t="s">
        <v>30</v>
      </c>
      <c r="F675" s="1" t="s">
        <v>23</v>
      </c>
      <c r="G675" s="1" t="s">
        <v>4410</v>
      </c>
      <c r="H675" s="1">
        <v>1024</v>
      </c>
      <c r="I675" s="1" t="s">
        <v>57</v>
      </c>
      <c r="K675" s="1" t="s">
        <v>4606</v>
      </c>
      <c r="M675" s="1">
        <v>605728</v>
      </c>
      <c r="N675" s="1">
        <v>10023325</v>
      </c>
      <c r="P675" s="47">
        <v>1233000.0046266918</v>
      </c>
      <c r="Q675" s="47">
        <v>246600</v>
      </c>
      <c r="R675" s="47">
        <f>IF(Tabela1[[#This Row],[VALOR A PAGAR]]&gt;1,Tabela1[[#This Row],[VALOR A PAGAR]],Tabela1[[#This Row],[VALOR RC]])</f>
        <v>246600</v>
      </c>
      <c r="S6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5" s="1">
        <v>4500977340</v>
      </c>
      <c r="U675" s="54" t="str">
        <f>F675 &amp; " " &amp; " " &amp; B675 &amp; " - " &amp; I675 &amp; " - " &amp; "N°" &amp; H675 &amp; " - " &amp; Tabela1[[#This Row],[Coluna1]]</f>
        <v xml:space="preserve">LOJAS NOVAS  1505 - CHIANCA - N°1024 - </v>
      </c>
      <c r="V675" s="85">
        <v>2759442</v>
      </c>
      <c r="W675" s="64" t="s">
        <v>4607</v>
      </c>
      <c r="X675" s="1" t="str">
        <f t="shared" si="37"/>
        <v>ABERTO</v>
      </c>
      <c r="Y675" s="48"/>
      <c r="Z675" s="51"/>
      <c r="AA675" s="1">
        <f>IF(Tabela1[[#This Row],[CHAMADO]]="ABERTO",Tabela1[[#This Row],[procx status]],"")</f>
        <v>0</v>
      </c>
      <c r="AC675" s="49">
        <v>45947</v>
      </c>
      <c r="AD675" s="109">
        <v>5106037534</v>
      </c>
      <c r="AE675" s="1" t="str">
        <f>IF(Tabela1[[#This Row],[Status Result1]]="Aguardando autorização pgto", "sim","")</f>
        <v/>
      </c>
      <c r="AF6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17/10/2025</v>
      </c>
      <c r="AG6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17/10/2025</v>
      </c>
      <c r="AH675" s="116"/>
      <c r="AJ675" s="117"/>
      <c r="AK675" s="116">
        <f>IF(Tabela1[[#This Row],[procx ticket]]="",Tabela1[[#This Row],[Data criação ticket]],Tabela1[[#This Row],[procx ticket]])</f>
        <v>0</v>
      </c>
      <c r="AL675" s="116"/>
      <c r="AM675" s="53">
        <v>45910</v>
      </c>
      <c r="AN6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5" s="62"/>
      <c r="AP675" s="62"/>
      <c r="AQ6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15056057281233000,00462669ANDRELOJAS NOVASConstrutoraCHIANCA</v>
      </c>
      <c r="AR675" s="62" t="e">
        <v>#N/A</v>
      </c>
    </row>
    <row r="676" spans="1:44" ht="14.5" hidden="1">
      <c r="A676" s="1">
        <f t="shared" si="38"/>
        <v>1000</v>
      </c>
      <c r="B676" s="1">
        <v>585</v>
      </c>
      <c r="C676" s="1" t="s">
        <v>4093</v>
      </c>
      <c r="D676" s="1" t="s">
        <v>1381</v>
      </c>
      <c r="E676" s="1" t="s">
        <v>30</v>
      </c>
      <c r="F676" s="1" t="s">
        <v>23</v>
      </c>
      <c r="G676" s="1" t="s">
        <v>4410</v>
      </c>
      <c r="H676" s="1">
        <v>243</v>
      </c>
      <c r="I676" s="1" t="s">
        <v>4713</v>
      </c>
      <c r="M676" s="1">
        <v>605740</v>
      </c>
      <c r="Q676" s="47">
        <v>262760.19</v>
      </c>
      <c r="R676" s="47">
        <f>IF(Tabela1[[#This Row],[VALOR A PAGAR]]&gt;1,Tabela1[[#This Row],[VALOR A PAGAR]],Tabela1[[#This Row],[VALOR RC]])</f>
        <v>262760.19</v>
      </c>
      <c r="S6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6" s="1">
        <v>4500977314</v>
      </c>
      <c r="U676" s="54" t="str">
        <f>F676 &amp; " " &amp; " " &amp; B676 &amp; " - " &amp; I676 &amp; " - " &amp; "N°" &amp; H676 &amp; " - " &amp; Tabela1[[#This Row],[Coluna1]]</f>
        <v xml:space="preserve">LOJAS NOVAS  585 - CRIHAR - N°243 - </v>
      </c>
      <c r="V676" s="85">
        <v>2761071</v>
      </c>
      <c r="W676" s="64" t="s">
        <v>4777</v>
      </c>
      <c r="X676" s="1" t="str">
        <f t="shared" si="37"/>
        <v>ABERTO</v>
      </c>
      <c r="Y676" s="48"/>
      <c r="Z676" s="51"/>
      <c r="AA676" s="1">
        <f>IF(Tabela1[[#This Row],[CHAMADO]]="ABERTO",Tabela1[[#This Row],[procx status]],"")</f>
        <v>0</v>
      </c>
      <c r="AC676" s="49">
        <v>45947</v>
      </c>
      <c r="AD676" s="109">
        <v>5106037458</v>
      </c>
      <c r="AE676" s="1" t="str">
        <f>IF(Tabela1[[#This Row],[Status Result1]]="Aguardando autorização pgto", "sim","")</f>
        <v/>
      </c>
      <c r="AF6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17/10/2025</v>
      </c>
      <c r="AG6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17/10/2025</v>
      </c>
      <c r="AH676" s="116"/>
      <c r="AJ676" s="117"/>
      <c r="AK676" s="116">
        <f>IF(Tabela1[[#This Row],[procx ticket]]="",Tabela1[[#This Row],[Data criação ticket]],Tabela1[[#This Row],[procx ticket]])</f>
        <v>0</v>
      </c>
      <c r="AL676" s="116"/>
      <c r="AM676" s="53">
        <v>45910</v>
      </c>
      <c r="AN6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6" s="62"/>
      <c r="AP676" s="62"/>
      <c r="AQ6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NOVASConstrutoraCRIHAR</v>
      </c>
      <c r="AR676" s="62" t="e">
        <v>#N/A</v>
      </c>
    </row>
    <row r="677" spans="1:44" ht="14.5" hidden="1" customHeight="1">
      <c r="A677" s="1">
        <f t="shared" si="38"/>
        <v>1000</v>
      </c>
      <c r="B677" s="1">
        <v>1514</v>
      </c>
      <c r="C677" s="1" t="s">
        <v>4090</v>
      </c>
      <c r="D677" s="1" t="s">
        <v>2813</v>
      </c>
      <c r="E677" s="1" t="s">
        <v>76</v>
      </c>
      <c r="F677" s="1" t="s">
        <v>23</v>
      </c>
      <c r="G677" s="1" t="s">
        <v>4410</v>
      </c>
      <c r="H677" s="1">
        <v>1535</v>
      </c>
      <c r="I677" s="1" t="s">
        <v>66</v>
      </c>
      <c r="M677" s="1">
        <v>605803</v>
      </c>
      <c r="N677" s="1">
        <v>10023231</v>
      </c>
      <c r="O677" s="1" t="s">
        <v>4163</v>
      </c>
      <c r="P677" s="47">
        <v>1045000</v>
      </c>
      <c r="Q677" s="47">
        <v>209000</v>
      </c>
      <c r="R677" s="47">
        <f>IF(Tabela1[[#This Row],[VALOR A PAGAR]]&gt;1,Tabela1[[#This Row],[VALOR A PAGAR]],Tabela1[[#This Row],[VALOR RC]])</f>
        <v>209000</v>
      </c>
      <c r="S6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7" s="1">
        <v>4500977304</v>
      </c>
      <c r="U677" s="54" t="str">
        <f>F677 &amp; " " &amp; " " &amp; B677 &amp; " - " &amp; I677 &amp; " - " &amp; "N°" &amp; H677 &amp; " - " &amp; Tabela1[[#This Row],[Coluna1]]</f>
        <v xml:space="preserve">LOJAS NOVAS  1514 - DWA - N°1535 - </v>
      </c>
      <c r="V677" s="85">
        <v>2759609</v>
      </c>
      <c r="W677" s="64" t="s">
        <v>4890</v>
      </c>
      <c r="X677" s="1" t="str">
        <f t="shared" si="37"/>
        <v>ABERTO</v>
      </c>
      <c r="Y677" s="48"/>
      <c r="Z677" s="51"/>
      <c r="AA677" s="1">
        <f>IF(Tabela1[[#This Row],[CHAMADO]]="ABERTO",Tabela1[[#This Row],[procx status]],"")</f>
        <v>0</v>
      </c>
      <c r="AC677" s="49">
        <v>45947</v>
      </c>
      <c r="AD677" s="65">
        <v>5106037258</v>
      </c>
      <c r="AE677" s="1" t="str">
        <f>IF(Tabela1[[#This Row],[Status Result1]]="Aguardando autorização pgto", "sim","")</f>
        <v/>
      </c>
      <c r="AF6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17/10/2025</v>
      </c>
      <c r="AG6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17/10/2025</v>
      </c>
      <c r="AH677" s="116"/>
      <c r="AJ677" s="117"/>
      <c r="AK677" s="116">
        <f>IF(Tabela1[[#This Row],[procx ticket]]="",Tabela1[[#This Row],[Data criação ticket]],Tabela1[[#This Row],[procx ticket]])</f>
        <v>0</v>
      </c>
      <c r="AL677" s="116"/>
      <c r="AM677" s="53">
        <v>45910</v>
      </c>
      <c r="AN6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7" s="62"/>
      <c r="AP677" s="62"/>
      <c r="AQ6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15146058031045000HENRIQUELOJAS NOVASConstrutoraDWA</v>
      </c>
      <c r="AR677" s="62" t="e">
        <v>#N/A</v>
      </c>
    </row>
    <row r="678" spans="1:44" ht="14.5" hidden="1">
      <c r="A678" s="1">
        <f t="shared" si="38"/>
        <v>1000</v>
      </c>
      <c r="B678" s="1">
        <v>1513</v>
      </c>
      <c r="C678" s="1" t="s">
        <v>4096</v>
      </c>
      <c r="D678" s="1" t="s">
        <v>397</v>
      </c>
      <c r="E678" s="1" t="s">
        <v>76</v>
      </c>
      <c r="F678" s="1" t="s">
        <v>23</v>
      </c>
      <c r="G678" s="1" t="s">
        <v>4410</v>
      </c>
      <c r="H678" s="1">
        <v>1035</v>
      </c>
      <c r="I678" s="1" t="s">
        <v>57</v>
      </c>
      <c r="M678" s="1">
        <v>605789</v>
      </c>
      <c r="N678" s="1">
        <v>10023337</v>
      </c>
      <c r="O678" s="1" t="s">
        <v>4163</v>
      </c>
      <c r="P678" s="47">
        <v>1070000.0044371916</v>
      </c>
      <c r="Q678" s="47">
        <v>267500</v>
      </c>
      <c r="R678" s="47">
        <f>IF(Tabela1[[#This Row],[VALOR A PAGAR]]&gt;1,Tabela1[[#This Row],[VALOR A PAGAR]],Tabela1[[#This Row],[VALOR RC]])</f>
        <v>267500</v>
      </c>
      <c r="S6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8" s="1">
        <v>4500969818</v>
      </c>
      <c r="U678" s="54" t="str">
        <f>F678 &amp; " " &amp; " " &amp; B678 &amp; " - " &amp; I678 &amp; " - " &amp; "N°" &amp; H678 &amp; " - " &amp; Tabela1[[#This Row],[Coluna1]]</f>
        <v xml:space="preserve">LOJAS NOVAS  1513 - CHIANCA - N°1035 - </v>
      </c>
      <c r="V678" s="85">
        <v>2960361</v>
      </c>
      <c r="W678" s="89" t="s">
        <v>4176</v>
      </c>
      <c r="X678" s="1" t="str">
        <f t="shared" si="37"/>
        <v>ABERTO</v>
      </c>
      <c r="Y678" s="48"/>
      <c r="Z678" s="51"/>
      <c r="AA678" s="1">
        <f>IF(Tabela1[[#This Row],[CHAMADO]]="ABERTO",Tabela1[[#This Row],[procx status]],"")</f>
        <v>0</v>
      </c>
      <c r="AC678" s="49">
        <v>45978</v>
      </c>
      <c r="AD678" s="55">
        <v>5106057581</v>
      </c>
      <c r="AE678" s="1" t="s">
        <v>4177</v>
      </c>
      <c r="AF6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17/11/2025</v>
      </c>
      <c r="AG6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17/11/2025</v>
      </c>
      <c r="AH678" s="116"/>
      <c r="AJ678" s="117"/>
      <c r="AK678" s="116">
        <f>IF(Tabela1[[#This Row],[procx ticket]]="",Tabela1[[#This Row],[Data criação ticket]],Tabela1[[#This Row],[procx ticket]])</f>
        <v>0</v>
      </c>
      <c r="AL678" s="116"/>
      <c r="AM678" s="53">
        <v>45965</v>
      </c>
      <c r="AN6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8" s="62"/>
      <c r="AP678" s="62"/>
      <c r="AQ6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15136057891070000,00443719HENRIQUELOJAS NOVASConstrutoraCHIANCA</v>
      </c>
      <c r="AR678" s="62" t="e">
        <v>#N/A</v>
      </c>
    </row>
    <row r="679" spans="1:44" ht="14.5" hidden="1">
      <c r="A679" s="1">
        <f t="shared" si="38"/>
        <v>1000</v>
      </c>
      <c r="B679" s="1">
        <v>1476</v>
      </c>
      <c r="C679" s="1" t="s">
        <v>243</v>
      </c>
      <c r="D679" s="1" t="s">
        <v>244</v>
      </c>
      <c r="E679" s="1" t="s">
        <v>76</v>
      </c>
      <c r="F679" s="1" t="s">
        <v>23</v>
      </c>
      <c r="G679" s="1" t="s">
        <v>4410</v>
      </c>
      <c r="H679" s="1">
        <v>1557</v>
      </c>
      <c r="I679" s="1" t="s">
        <v>66</v>
      </c>
      <c r="M679" s="1">
        <v>603852</v>
      </c>
      <c r="Q679" s="47">
        <v>206000</v>
      </c>
      <c r="R679" s="47">
        <f>IF(Tabela1[[#This Row],[VALOR A PAGAR]]&gt;1,Tabela1[[#This Row],[VALOR A PAGAR]],Tabela1[[#This Row],[VALOR RC]])</f>
        <v>206000</v>
      </c>
      <c r="S6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79" s="1">
        <v>4500939672</v>
      </c>
      <c r="U679" s="54" t="str">
        <f>F679 &amp; " " &amp; " " &amp; B679 &amp; " - " &amp; I679 &amp; " - " &amp; "N°" &amp; H679 &amp; " - " &amp; Tabela1[[#This Row],[Coluna1]]</f>
        <v xml:space="preserve">LOJAS NOVAS  1476 - DWA - N°1557 - </v>
      </c>
      <c r="V679" s="85">
        <v>2977425</v>
      </c>
      <c r="W679" s="89" t="s">
        <v>4176</v>
      </c>
      <c r="X679" s="1" t="str">
        <f t="shared" si="37"/>
        <v>ABERTO</v>
      </c>
      <c r="Y679" s="48"/>
      <c r="Z679" s="51"/>
      <c r="AA679" s="1">
        <f>IF(Tabela1[[#This Row],[CHAMADO]]="ABERTO",Tabela1[[#This Row],[procx status]],"")</f>
        <v>0</v>
      </c>
      <c r="AC679" s="49">
        <v>45978</v>
      </c>
      <c r="AD679" s="55">
        <v>5106057584</v>
      </c>
      <c r="AE679" s="1" t="s">
        <v>4177</v>
      </c>
      <c r="AF6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17/11/2025</v>
      </c>
      <c r="AG6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17/11/2025</v>
      </c>
      <c r="AH679" s="116"/>
      <c r="AJ679" s="117"/>
      <c r="AK679" s="116">
        <f>IF(Tabela1[[#This Row],[procx ticket]]="",Tabela1[[#This Row],[Data criação ticket]],Tabela1[[#This Row],[procx ticket]])</f>
        <v>0</v>
      </c>
      <c r="AL679" s="116"/>
      <c r="AM679" s="53">
        <v>45966</v>
      </c>
      <c r="AN6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79" s="62"/>
      <c r="AP679" s="62"/>
      <c r="AQ6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NOVASConstrutoraDWA</v>
      </c>
      <c r="AR679" s="62" t="e">
        <v>#N/A</v>
      </c>
    </row>
    <row r="680" spans="1:44" ht="14.5" hidden="1">
      <c r="A680" s="1">
        <f t="shared" si="38"/>
        <v>1000</v>
      </c>
      <c r="B680" s="1">
        <v>1428</v>
      </c>
      <c r="C680" s="1" t="s">
        <v>275</v>
      </c>
      <c r="D680" s="1" t="s">
        <v>276</v>
      </c>
      <c r="E680" s="1" t="s">
        <v>30</v>
      </c>
      <c r="F680" s="1" t="s">
        <v>23</v>
      </c>
      <c r="G680" s="1" t="s">
        <v>4410</v>
      </c>
      <c r="H680" s="1">
        <v>494</v>
      </c>
      <c r="I680" s="1" t="s">
        <v>4667</v>
      </c>
      <c r="J680" s="1">
        <v>1</v>
      </c>
      <c r="M680" s="1">
        <v>602884</v>
      </c>
      <c r="N680" s="1">
        <v>10024206</v>
      </c>
      <c r="P680" s="47">
        <v>55653.120000000003</v>
      </c>
      <c r="R680" s="47">
        <f>IF(Tabela1[[#This Row],[VALOR A PAGAR]]&gt;1,Tabela1[[#This Row],[VALOR A PAGAR]],Tabela1[[#This Row],[VALOR RC]])</f>
        <v>55653.120000000003</v>
      </c>
      <c r="S6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0" s="1">
        <v>4501019357</v>
      </c>
      <c r="U680" s="54" t="str">
        <f>F680 &amp; " " &amp; " " &amp; B680 &amp; " - " &amp; I680 &amp; " - " &amp; "N°" &amp; H680 &amp; " - " &amp; Tabela1[[#This Row],[Coluna1]]</f>
        <v xml:space="preserve">LOJAS NOVAS  1428 - CNEX - N°494 - </v>
      </c>
      <c r="V680" s="85">
        <v>3293309</v>
      </c>
      <c r="W680" s="89" t="s">
        <v>4176</v>
      </c>
      <c r="X680" s="1" t="str">
        <f t="shared" si="37"/>
        <v>ABERTO</v>
      </c>
      <c r="Y680" s="48"/>
      <c r="Z680" s="51"/>
      <c r="AA680" s="1">
        <f>IF(Tabela1[[#This Row],[CHAMADO]]="ABERTO",Tabela1[[#This Row],[procx status]],"")</f>
        <v>0</v>
      </c>
      <c r="AC680" s="49">
        <v>46008</v>
      </c>
      <c r="AE680" s="1" t="s">
        <v>4177</v>
      </c>
      <c r="AF6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6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680" s="116"/>
      <c r="AJ680" s="117"/>
      <c r="AK680" s="116">
        <f>IF(Tabela1[[#This Row],[procx ticket]]="",Tabela1[[#This Row],[Data criação ticket]],Tabela1[[#This Row],[procx ticket]])</f>
        <v>0</v>
      </c>
      <c r="AL680" s="116"/>
      <c r="AM680" s="53">
        <v>46001</v>
      </c>
      <c r="AN6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0" s="62"/>
      <c r="AP680" s="62"/>
      <c r="AQ6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142860288455653,12ANDRELOJAS NOVASConstrutoraCNEX</v>
      </c>
      <c r="AR680" s="62" t="e">
        <v>#N/A</v>
      </c>
    </row>
    <row r="681" spans="1:44" ht="14.5" hidden="1">
      <c r="A681" s="1">
        <v>1000</v>
      </c>
      <c r="B681" s="1">
        <v>1483</v>
      </c>
      <c r="C681" s="1" t="s">
        <v>28</v>
      </c>
      <c r="D681" s="1" t="s">
        <v>29</v>
      </c>
      <c r="E681" s="1" t="s">
        <v>30</v>
      </c>
      <c r="F681" s="1" t="s">
        <v>23</v>
      </c>
      <c r="G681" s="1" t="s">
        <v>4410</v>
      </c>
      <c r="H681" s="1">
        <v>252</v>
      </c>
      <c r="I681" s="1" t="s">
        <v>4953</v>
      </c>
      <c r="L681" s="1" t="s">
        <v>4173</v>
      </c>
      <c r="M681" s="55">
        <v>603320</v>
      </c>
      <c r="N681" s="1">
        <v>10019777</v>
      </c>
      <c r="P681" s="47">
        <v>995000</v>
      </c>
      <c r="Q681" s="47">
        <v>99500</v>
      </c>
      <c r="R681" s="47">
        <f>IF(Tabela1[[#This Row],[VALOR A PAGAR]]&gt;1,Tabela1[[#This Row],[VALOR A PAGAR]],Tabela1[[#This Row],[VALOR RC]])</f>
        <v>99500</v>
      </c>
      <c r="S6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1" s="1">
        <v>4500757434</v>
      </c>
      <c r="U681" s="54" t="str">
        <f>F681 &amp; " " &amp; " " &amp; B681 &amp; " - " &amp; I681 &amp; " - " &amp; "N°" &amp; H681 &amp; " - " &amp; Tabela1[[#This Row],[Coluna1]]</f>
        <v xml:space="preserve">LOJAS NOVAS  1483 - EVOSUL - N°252 - </v>
      </c>
      <c r="V681" s="85">
        <v>1199462</v>
      </c>
      <c r="X681" s="1" t="str">
        <f t="shared" si="37"/>
        <v>ABERTO</v>
      </c>
      <c r="Y681" s="48" t="s">
        <v>4159</v>
      </c>
      <c r="Z681" s="51" t="s">
        <v>4159</v>
      </c>
      <c r="AA681" s="51" t="str">
        <f>IF(Tabela1[[#This Row],[CHAMADO]]="ABERTO",Tabela1[[#This Row],[procx status]],"")</f>
        <v>Closed</v>
      </c>
      <c r="AB681" s="1" t="s">
        <v>4173</v>
      </c>
      <c r="AC681" s="49">
        <v>45706</v>
      </c>
      <c r="AD681" s="55">
        <v>5105872107</v>
      </c>
      <c r="AE681" s="1" t="str">
        <f>IF(Tabela1[[#This Row],[Status Result1]]="Aguardando autorização pgto", "sim","")</f>
        <v/>
      </c>
      <c r="AF6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6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681" s="12">
        <v>45705</v>
      </c>
      <c r="AI681" s="1" t="s">
        <v>4173</v>
      </c>
      <c r="AJ681" s="53" t="s">
        <v>4173</v>
      </c>
      <c r="AK681" s="12" t="str">
        <f>IF(Tabela1[[#This Row],[procx ticket]]="",Tabela1[[#This Row],[Data criação ticket]],Tabela1[[#This Row],[procx ticket]])</f>
        <v> </v>
      </c>
      <c r="AL681" s="60">
        <v>45614</v>
      </c>
      <c r="AM6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8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1" s="62"/>
      <c r="AP681" s="62"/>
      <c r="AQ6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1483603320995000ANDRELOJAS NOVASConstrutoraEVOSUL</v>
      </c>
      <c r="AR681" s="62" t="e">
        <v>#N/A</v>
      </c>
    </row>
    <row r="682" spans="1:44" ht="14.5" hidden="1">
      <c r="A682" s="1">
        <f t="shared" ref="A682:A693" si="39">IF(B682&lt;7000,1000,2000)</f>
        <v>1000</v>
      </c>
      <c r="B682" s="1">
        <v>1473</v>
      </c>
      <c r="C682" s="1" t="s">
        <v>214</v>
      </c>
      <c r="D682" s="1" t="s">
        <v>215</v>
      </c>
      <c r="E682" s="1" t="s">
        <v>76</v>
      </c>
      <c r="F682" s="1" t="s">
        <v>23</v>
      </c>
      <c r="G682" s="1" t="s">
        <v>4410</v>
      </c>
      <c r="H682" s="1">
        <v>6</v>
      </c>
      <c r="I682" s="1" t="s">
        <v>5491</v>
      </c>
      <c r="L682" s="56">
        <v>71089</v>
      </c>
      <c r="M682" s="55">
        <v>603846</v>
      </c>
      <c r="N682" s="55">
        <v>10020364</v>
      </c>
      <c r="O682" s="55"/>
      <c r="P682" s="57">
        <v>1016416.7</v>
      </c>
      <c r="Q682" s="47">
        <v>254104.17</v>
      </c>
      <c r="R682" s="47">
        <f>IF(Tabela1[[#This Row],[VALOR A PAGAR]]&gt;1,Tabela1[[#This Row],[VALOR A PAGAR]],Tabela1[[#This Row],[VALOR RC]])</f>
        <v>254104.17</v>
      </c>
      <c r="S6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2" s="55">
        <v>4500809490</v>
      </c>
      <c r="U682" s="54" t="str">
        <f>F682 &amp; " " &amp; " " &amp; B682 &amp; " - " &amp; I682 &amp; " - " &amp; "N°" &amp; H682 &amp; " - " &amp; Tabela1[[#This Row],[Coluna1]]</f>
        <v xml:space="preserve">LOJAS NOVAS  1473 - OCM - N°6 - </v>
      </c>
      <c r="V682" s="85">
        <v>1349074</v>
      </c>
      <c r="X682" s="1" t="str">
        <f t="shared" si="37"/>
        <v>ABERTO</v>
      </c>
      <c r="Y682" s="48" t="s">
        <v>4159</v>
      </c>
      <c r="Z682" s="51" t="s">
        <v>4159</v>
      </c>
      <c r="AA682" s="1" t="str">
        <f>IF(Tabela1[[#This Row],[CHAMADO]]="ABERTO",Tabela1[[#This Row],[procx status]],"")</f>
        <v>Closed</v>
      </c>
      <c r="AC682" s="49">
        <v>45734</v>
      </c>
      <c r="AE682" s="1" t="str">
        <f>IF(Tabela1[[#This Row],[Status Result1]]="Aguardando autorização pgto", "sim","")</f>
        <v/>
      </c>
      <c r="AF6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6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682" s="12">
        <v>45727</v>
      </c>
      <c r="AI682" s="1" t="s">
        <v>4233</v>
      </c>
      <c r="AJ682" s="53" t="s">
        <v>4233</v>
      </c>
      <c r="AK682" s="12" t="str">
        <f>IF(Tabela1[[#This Row],[procx ticket]]="",Tabela1[[#This Row],[Data criação ticket]],Tabela1[[#This Row],[procx ticket]])</f>
        <v>2025-03-11</v>
      </c>
      <c r="AL682" s="60">
        <v>45684</v>
      </c>
      <c r="AM6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68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2" s="62"/>
      <c r="AP682" s="62"/>
      <c r="AQ6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14736038461016416,7HENRIQUELOJAS NOVASConstrutoraOCM</v>
      </c>
      <c r="AR682" s="62" t="e">
        <v>#N/A</v>
      </c>
    </row>
    <row r="683" spans="1:44" ht="17.149999999999999" hidden="1" customHeight="1">
      <c r="A683" s="1">
        <f t="shared" si="39"/>
        <v>1000</v>
      </c>
      <c r="B683" s="1">
        <v>616</v>
      </c>
      <c r="C683" s="1" t="s">
        <v>41</v>
      </c>
      <c r="D683" s="1" t="s">
        <v>183</v>
      </c>
      <c r="E683" s="1" t="s">
        <v>55</v>
      </c>
      <c r="F683" s="1" t="s">
        <v>23</v>
      </c>
      <c r="G683" s="1" t="s">
        <v>4410</v>
      </c>
      <c r="H683" s="1">
        <v>965</v>
      </c>
      <c r="I683" s="1" t="s">
        <v>57</v>
      </c>
      <c r="L683" s="1">
        <v>36123</v>
      </c>
      <c r="M683" s="1">
        <v>603708</v>
      </c>
      <c r="P683" s="47">
        <v>20000</v>
      </c>
      <c r="R683" s="47">
        <f>IF(Tabela1[[#This Row],[VALOR A PAGAR]]&gt;1,Tabela1[[#This Row],[VALOR A PAGAR]],Tabela1[[#This Row],[VALOR RC]])</f>
        <v>20000</v>
      </c>
      <c r="S6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3" s="1">
        <v>4500849513</v>
      </c>
      <c r="U683" s="54" t="str">
        <f>F683 &amp; " " &amp; " " &amp; B683 &amp; " - " &amp; I683 &amp; " - " &amp; "N°" &amp; H683 &amp; " - " &amp; Tabela1[[#This Row],[Coluna1]]</f>
        <v xml:space="preserve">LOJAS NOVAS  616 - CHIANCA - N°965 - </v>
      </c>
      <c r="V683" s="85">
        <v>1542414</v>
      </c>
      <c r="W683" s="89" t="s">
        <v>4626</v>
      </c>
      <c r="X683" s="1" t="str">
        <f t="shared" si="37"/>
        <v>ABERTO</v>
      </c>
      <c r="Y683" s="48"/>
      <c r="Z683" s="51">
        <v>0</v>
      </c>
      <c r="AA683" s="1">
        <f>IF(Tabela1[[#This Row],[CHAMADO]]="ABERTO",Tabela1[[#This Row],[procx status]],"")</f>
        <v>0</v>
      </c>
      <c r="AC683" s="49">
        <v>45765</v>
      </c>
      <c r="AD683" s="55" t="s">
        <v>4627</v>
      </c>
      <c r="AE683" s="1" t="str">
        <f>IF(Tabela1[[#This Row],[Status Result1]]="Aguardando autorização pgto", "sim","")</f>
        <v/>
      </c>
      <c r="AF6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18/04/2025</v>
      </c>
      <c r="AG6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18/04/2025</v>
      </c>
      <c r="AH683" s="12">
        <v>45758</v>
      </c>
      <c r="AI683" s="1" t="s">
        <v>4184</v>
      </c>
      <c r="AJ683" s="53" t="s">
        <v>4184</v>
      </c>
      <c r="AK683" s="12" t="str">
        <f>IF(Tabela1[[#This Row],[procx ticket]]="",Tabela1[[#This Row],[Data criação ticket]],Tabela1[[#This Row],[procx ticket]])</f>
        <v>2025-04-10</v>
      </c>
      <c r="AL683" s="60">
        <v>0</v>
      </c>
      <c r="AM6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10/04/2025</v>
      </c>
      <c r="AN6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3" s="62"/>
      <c r="AP683" s="62"/>
      <c r="AQ6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61660370820000JORDANALOJAS NOVASConstrutoraCHIANCA</v>
      </c>
      <c r="AR683" s="62" t="e">
        <v>#N/A</v>
      </c>
    </row>
    <row r="684" spans="1:44" ht="14.5" hidden="1">
      <c r="A684" s="1">
        <f t="shared" si="39"/>
        <v>1000</v>
      </c>
      <c r="B684" s="1">
        <v>1480</v>
      </c>
      <c r="C684" s="1" t="s">
        <v>211</v>
      </c>
      <c r="D684" s="1" t="s">
        <v>510</v>
      </c>
      <c r="E684" s="1" t="s">
        <v>55</v>
      </c>
      <c r="F684" s="1" t="s">
        <v>23</v>
      </c>
      <c r="G684" s="1" t="s">
        <v>4410</v>
      </c>
      <c r="H684" s="1">
        <v>972</v>
      </c>
      <c r="I684" s="1" t="s">
        <v>57</v>
      </c>
      <c r="L684" s="1">
        <v>36123</v>
      </c>
      <c r="M684" s="1">
        <v>603914</v>
      </c>
      <c r="N684" s="1">
        <v>10021008</v>
      </c>
      <c r="P684" s="46">
        <v>1050000</v>
      </c>
      <c r="Q684" s="47">
        <v>262500</v>
      </c>
      <c r="R684" s="47">
        <f>IF(Tabela1[[#This Row],[VALOR A PAGAR]]&gt;1,Tabela1[[#This Row],[VALOR A PAGAR]],Tabela1[[#This Row],[VALOR RC]])</f>
        <v>262500</v>
      </c>
      <c r="S6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4" s="1">
        <v>4500840465</v>
      </c>
      <c r="U684" s="54" t="str">
        <f>F684 &amp; " " &amp; " " &amp; B684 &amp; " - " &amp; I684 &amp; " - " &amp; "N°" &amp; H684 &amp; " - " &amp; Tabela1[[#This Row],[Coluna1]]</f>
        <v xml:space="preserve">LOJAS NOVAS  1480 - CHIANCA - N°972 - </v>
      </c>
      <c r="V684" s="85">
        <v>1909050</v>
      </c>
      <c r="W684" s="89" t="s">
        <v>4589</v>
      </c>
      <c r="X684" s="1" t="str">
        <f t="shared" si="37"/>
        <v>ABERTO</v>
      </c>
      <c r="Y684" s="48"/>
      <c r="Z684" s="51">
        <v>0</v>
      </c>
      <c r="AA684" s="1">
        <f>IF(Tabela1[[#This Row],[CHAMADO]]="ABERTO",Tabela1[[#This Row],[procx status]],"")</f>
        <v>0</v>
      </c>
      <c r="AC684" s="49">
        <v>45826</v>
      </c>
      <c r="AD684" s="55">
        <v>5105947839</v>
      </c>
      <c r="AE684" s="1" t="str">
        <f>IF(Tabela1[[#This Row],[Status Result1]]="Aguardando autorização pgto", "sim","")</f>
        <v/>
      </c>
      <c r="AF6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18/06/2025</v>
      </c>
      <c r="AG6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18/06/2025</v>
      </c>
      <c r="AH684" s="12"/>
      <c r="AI684" s="1" t="s">
        <v>4335</v>
      </c>
      <c r="AJ684" s="53" t="s">
        <v>4335</v>
      </c>
      <c r="AK684" s="12" t="str">
        <f>IF(Tabela1[[#This Row],[procx ticket]]="",Tabela1[[#This Row],[Data criação ticket]],Tabela1[[#This Row],[procx ticket]])</f>
        <v>2025-06-05</v>
      </c>
      <c r="AM6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6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4" s="62"/>
      <c r="AP684" s="62"/>
      <c r="AQ6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14806039141050000JORDANALOJAS NOVASConstrutoraCHIANCA</v>
      </c>
      <c r="AR684" s="62" t="e">
        <v>#N/A</v>
      </c>
    </row>
    <row r="685" spans="1:44" ht="14.5" hidden="1">
      <c r="A685" s="1">
        <f t="shared" si="39"/>
        <v>1000</v>
      </c>
      <c r="B685" s="1">
        <v>1480</v>
      </c>
      <c r="C685" s="1" t="s">
        <v>211</v>
      </c>
      <c r="D685" s="1" t="s">
        <v>510</v>
      </c>
      <c r="E685" s="1" t="s">
        <v>55</v>
      </c>
      <c r="F685" s="1" t="s">
        <v>23</v>
      </c>
      <c r="G685" s="1" t="s">
        <v>4410</v>
      </c>
      <c r="H685" s="1">
        <v>982</v>
      </c>
      <c r="I685" s="1" t="s">
        <v>57</v>
      </c>
      <c r="L685" s="1">
        <v>36123</v>
      </c>
      <c r="M685" s="1">
        <v>603914</v>
      </c>
      <c r="P685" s="46">
        <v>1050000</v>
      </c>
      <c r="Q685" s="47">
        <v>105000</v>
      </c>
      <c r="R685" s="47">
        <f>IF(Tabela1[[#This Row],[VALOR A PAGAR]]&gt;1,Tabela1[[#This Row],[VALOR A PAGAR]],Tabela1[[#This Row],[VALOR RC]])</f>
        <v>105000</v>
      </c>
      <c r="S6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5" s="1">
        <v>4500840465</v>
      </c>
      <c r="U685" s="54" t="str">
        <f>F685 &amp; " " &amp; " " &amp; B685 &amp; " - " &amp; I685 &amp; " - " &amp; "N°" &amp; H685 &amp; " - " &amp; Tabela1[[#This Row],[Coluna1]]</f>
        <v xml:space="preserve">LOJAS NOVAS  1480 - CHIANCA - N°982 - </v>
      </c>
      <c r="V685" s="85">
        <v>1944281</v>
      </c>
      <c r="W685" s="89" t="s">
        <v>4622</v>
      </c>
      <c r="X685" s="1" t="str">
        <f t="shared" si="37"/>
        <v>ABERTO</v>
      </c>
      <c r="Y685" s="48"/>
      <c r="Z685" s="51">
        <v>0</v>
      </c>
      <c r="AA685" s="1">
        <f>IF(Tabela1[[#This Row],[CHAMADO]]="ABERTO",Tabela1[[#This Row],[procx status]],"")</f>
        <v>0</v>
      </c>
      <c r="AC685" s="49">
        <v>45826</v>
      </c>
      <c r="AD685" s="55">
        <v>5105947842</v>
      </c>
      <c r="AE685" s="1" t="str">
        <f>IF(Tabela1[[#This Row],[Status Result1]]="Aguardando autorização pgto", "sim","")</f>
        <v/>
      </c>
      <c r="AF6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18/06/2025</v>
      </c>
      <c r="AG6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18/06/2025</v>
      </c>
      <c r="AH685" s="12"/>
      <c r="AI685" s="1" t="s">
        <v>4427</v>
      </c>
      <c r="AJ685" s="53" t="s">
        <v>4427</v>
      </c>
      <c r="AK685" s="12" t="str">
        <f>IF(Tabela1[[#This Row],[procx ticket]]="",Tabela1[[#This Row],[Data criação ticket]],Tabela1[[#This Row],[procx ticket]])</f>
        <v>2025-06-11</v>
      </c>
      <c r="AM6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6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5" s="62"/>
      <c r="AP685" s="62"/>
      <c r="AQ6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14806039141050000JORDANALOJAS NOVASConstrutoraCHIANCA</v>
      </c>
      <c r="AR685" s="62" t="e">
        <v>#N/A</v>
      </c>
    </row>
    <row r="686" spans="1:44" ht="14.5" hidden="1">
      <c r="A686" s="1">
        <f t="shared" si="39"/>
        <v>1000</v>
      </c>
      <c r="B686" s="1">
        <v>1485</v>
      </c>
      <c r="C686" s="1" t="s">
        <v>4052</v>
      </c>
      <c r="D686" s="1" t="s">
        <v>2001</v>
      </c>
      <c r="E686" s="1" t="s">
        <v>55</v>
      </c>
      <c r="F686" s="1" t="s">
        <v>4574</v>
      </c>
      <c r="G686" s="1" t="s">
        <v>4410</v>
      </c>
      <c r="H686" s="1">
        <v>983</v>
      </c>
      <c r="I686" s="1" t="s">
        <v>57</v>
      </c>
      <c r="L686" s="1">
        <v>36123</v>
      </c>
      <c r="M686" s="1">
        <v>605638</v>
      </c>
      <c r="Q686" s="47">
        <v>326793.61</v>
      </c>
      <c r="R686" s="47">
        <f>IF(Tabela1[[#This Row],[VALOR A PAGAR]]&gt;1,Tabela1[[#This Row],[VALOR A PAGAR]],Tabela1[[#This Row],[VALOR RC]])</f>
        <v>326793.61</v>
      </c>
      <c r="S6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6" s="1">
        <v>4500861396</v>
      </c>
      <c r="U686" s="54" t="str">
        <f>F686 &amp; " " &amp; " " &amp; B686 &amp; " - " &amp; I686 &amp; " - " &amp; "N°" &amp; H686 &amp; " - " &amp; Tabela1[[#This Row],[Coluna1]]</f>
        <v xml:space="preserve">PROJETO ESPECIAL  1485 - CHIANCA - N°983 - </v>
      </c>
      <c r="V686" s="85">
        <v>1944325</v>
      </c>
      <c r="W686" s="89" t="s">
        <v>4621</v>
      </c>
      <c r="X686" s="1" t="str">
        <f t="shared" si="37"/>
        <v>ABERTO</v>
      </c>
      <c r="Y686" s="48"/>
      <c r="Z686" s="51">
        <v>0</v>
      </c>
      <c r="AA686" s="1">
        <f>IF(Tabela1[[#This Row],[CHAMADO]]="ABERTO",Tabela1[[#This Row],[procx status]],"")</f>
        <v>0</v>
      </c>
      <c r="AC686" s="49">
        <v>45826</v>
      </c>
      <c r="AD686" s="55">
        <v>5105947890</v>
      </c>
      <c r="AE686" s="1" t="str">
        <f>IF(Tabela1[[#This Row],[Status Result1]]="Aguardando autorização pgto", "sim","")</f>
        <v/>
      </c>
      <c r="AF6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18/06/2025</v>
      </c>
      <c r="AG6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18/06/2025</v>
      </c>
      <c r="AH686" s="12"/>
      <c r="AI686" s="1" t="s">
        <v>4427</v>
      </c>
      <c r="AJ686" s="53" t="s">
        <v>4427</v>
      </c>
      <c r="AK686" s="12" t="str">
        <f>IF(Tabela1[[#This Row],[procx ticket]]="",Tabela1[[#This Row],[Data criação ticket]],Tabela1[[#This Row],[procx ticket]])</f>
        <v>2025-06-11</v>
      </c>
      <c r="AM6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6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6" s="62"/>
      <c r="AP686" s="62"/>
      <c r="AQ6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ESPECIALConstrutoraCHIANCA</v>
      </c>
      <c r="AR686" s="62" t="e">
        <v>#N/A</v>
      </c>
    </row>
    <row r="687" spans="1:44" ht="14.5" hidden="1">
      <c r="A687" s="1">
        <f t="shared" si="39"/>
        <v>1000</v>
      </c>
      <c r="B687" s="1">
        <v>1501</v>
      </c>
      <c r="C687" s="1" t="s">
        <v>4083</v>
      </c>
      <c r="D687" s="1" t="s">
        <v>185</v>
      </c>
      <c r="E687" s="1" t="s">
        <v>76</v>
      </c>
      <c r="F687" s="1" t="s">
        <v>23</v>
      </c>
      <c r="G687" s="1" t="s">
        <v>4410</v>
      </c>
      <c r="H687" s="1">
        <v>89</v>
      </c>
      <c r="I687" s="1" t="s">
        <v>4713</v>
      </c>
      <c r="M687" s="1">
        <v>605727</v>
      </c>
      <c r="Q687" s="47">
        <v>275020.89</v>
      </c>
      <c r="R687" s="47">
        <f>IF(Tabela1[[#This Row],[VALOR A PAGAR]]&gt;1,Tabela1[[#This Row],[VALOR A PAGAR]],Tabela1[[#This Row],[VALOR RC]])</f>
        <v>275020.89</v>
      </c>
      <c r="S6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7" s="1">
        <v>4500910224</v>
      </c>
      <c r="U687" s="54" t="str">
        <f>F687 &amp; " " &amp; " " &amp; B687 &amp; " - " &amp; I687 &amp; " - " &amp; "N°" &amp; H687 &amp; " - " &amp; Tabela1[[#This Row],[Coluna1]]</f>
        <v xml:space="preserve">LOJAS NOVAS  1501 - CRIHAR - N°89 - </v>
      </c>
      <c r="V687" s="85">
        <v>2148869</v>
      </c>
      <c r="W687" s="89" t="s">
        <v>4748</v>
      </c>
      <c r="X687" s="1" t="str">
        <f t="shared" si="37"/>
        <v>ABERTO</v>
      </c>
      <c r="Y687" s="48"/>
      <c r="Z687" s="51">
        <v>0</v>
      </c>
      <c r="AA687" s="1">
        <f>IF(Tabela1[[#This Row],[CHAMADO]]="ABERTO",Tabela1[[#This Row],[procx status]],"")</f>
        <v>0</v>
      </c>
      <c r="AC687" s="49">
        <v>45856</v>
      </c>
      <c r="AD687" s="92">
        <v>5105970801</v>
      </c>
      <c r="AE687" s="1" t="str">
        <f>IF(Tabela1[[#This Row],[Status Result1]]="Aguardando autorização pgto", "sim","")</f>
        <v/>
      </c>
      <c r="AF6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6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687" s="12"/>
      <c r="AJ687" s="53">
        <v>0</v>
      </c>
      <c r="AK687" s="12">
        <f>IF(Tabela1[[#This Row],[procx ticket]]="",Tabela1[[#This Row],[Data criação ticket]],Tabela1[[#This Row],[procx ticket]])</f>
        <v>0</v>
      </c>
      <c r="AM6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7" s="62"/>
      <c r="AP687" s="62"/>
      <c r="AQ6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NOVASConstrutoraCRIHAR</v>
      </c>
      <c r="AR687" s="62" t="e">
        <v>#N/A</v>
      </c>
    </row>
    <row r="688" spans="1:44" ht="17" hidden="1">
      <c r="A688" s="1">
        <f t="shared" si="39"/>
        <v>1000</v>
      </c>
      <c r="B688" s="1">
        <v>1494</v>
      </c>
      <c r="C688" s="1" t="s">
        <v>4059</v>
      </c>
      <c r="D688" s="1" t="s">
        <v>185</v>
      </c>
      <c r="E688" s="1" t="s">
        <v>55</v>
      </c>
      <c r="F688" s="1" t="s">
        <v>23</v>
      </c>
      <c r="G688" s="1" t="s">
        <v>4410</v>
      </c>
      <c r="H688" s="1">
        <v>999</v>
      </c>
      <c r="I688" s="1" t="s">
        <v>57</v>
      </c>
      <c r="M688" s="1">
        <v>605741</v>
      </c>
      <c r="Q688" s="47">
        <v>59000</v>
      </c>
      <c r="R688" s="47">
        <f>IF(Tabela1[[#This Row],[VALOR A PAGAR]]&gt;1,Tabela1[[#This Row],[VALOR A PAGAR]],Tabela1[[#This Row],[VALOR RC]])</f>
        <v>59000</v>
      </c>
      <c r="S6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8" s="1">
        <v>4500911936</v>
      </c>
      <c r="U688" s="54" t="str">
        <f>F688 &amp; " " &amp; " " &amp; B688 &amp; " - " &amp; I688 &amp; " - " &amp; "N°" &amp; H688 &amp; " - " &amp; Tabela1[[#This Row],[Coluna1]]</f>
        <v xml:space="preserve">LOJAS NOVAS  1494 - CHIANCA - N°999 - </v>
      </c>
      <c r="V688" s="85">
        <v>2252425</v>
      </c>
      <c r="W688" s="64" t="s">
        <v>4612</v>
      </c>
      <c r="X688" s="1" t="str">
        <f t="shared" si="37"/>
        <v>ABERTO</v>
      </c>
      <c r="Y688" s="48"/>
      <c r="Z688" s="51"/>
      <c r="AA688" s="1">
        <f>IF(Tabela1[[#This Row],[CHAMADO]]="ABERTO",Tabela1[[#This Row],[procx status]],"")</f>
        <v>0</v>
      </c>
      <c r="AC688" s="49">
        <v>45887</v>
      </c>
      <c r="AD688" s="65">
        <v>5105989587</v>
      </c>
      <c r="AE688" s="1" t="str">
        <f>IF(Tabela1[[#This Row],[Status Result1]]="Aguardando autorização pgto", "sim","")</f>
        <v/>
      </c>
      <c r="AF6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6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688" s="12"/>
      <c r="AI688" s="1" t="s">
        <v>4210</v>
      </c>
      <c r="AJ688" s="53"/>
      <c r="AK688" s="12" t="str">
        <f>IF(Tabela1[[#This Row],[procx ticket]]="",Tabela1[[#This Row],[Data criação ticket]],Tabela1[[#This Row],[procx ticket]])</f>
        <v>2025-07-28</v>
      </c>
      <c r="AM6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68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8" s="62" t="s">
        <v>4613</v>
      </c>
      <c r="AP688" s="62"/>
      <c r="AQ6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NOVASConstrutoraCHIANCA</v>
      </c>
      <c r="AR688" s="62" t="e">
        <v>#N/A</v>
      </c>
    </row>
    <row r="689" spans="1:44" ht="14.5" hidden="1">
      <c r="A689" s="1">
        <f t="shared" si="39"/>
        <v>1000</v>
      </c>
      <c r="B689" s="1">
        <v>1435</v>
      </c>
      <c r="C689" s="1" t="s">
        <v>268</v>
      </c>
      <c r="D689" s="1" t="s">
        <v>4203</v>
      </c>
      <c r="E689" s="1" t="s">
        <v>30</v>
      </c>
      <c r="F689" s="1" t="s">
        <v>23</v>
      </c>
      <c r="G689" s="1" t="s">
        <v>4410</v>
      </c>
      <c r="H689" s="1">
        <v>1015</v>
      </c>
      <c r="I689" s="1" t="s">
        <v>57</v>
      </c>
      <c r="M689" s="1">
        <v>603839</v>
      </c>
      <c r="N689" s="1">
        <v>10023131</v>
      </c>
      <c r="O689" s="1" t="s">
        <v>4163</v>
      </c>
      <c r="P689" s="47">
        <v>987000</v>
      </c>
      <c r="Q689" s="47">
        <v>197400</v>
      </c>
      <c r="R689" s="47">
        <f>IF(Tabela1[[#This Row],[VALOR A PAGAR]]&gt;1,Tabela1[[#This Row],[VALOR A PAGAR]],Tabela1[[#This Row],[VALOR RC]])</f>
        <v>197400</v>
      </c>
      <c r="S6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89" s="1">
        <v>4500949901</v>
      </c>
      <c r="U689" s="54" t="str">
        <f>F689 &amp; " " &amp; " " &amp; B689 &amp; " - " &amp; I689 &amp; " - " &amp; "N°" &amp; H689 &amp; " - " &amp; Tabela1[[#This Row],[Coluna1]]</f>
        <v xml:space="preserve">LOJAS NOVAS  1435 - CHIANCA - N°1015 - </v>
      </c>
      <c r="V689" s="85">
        <v>2550458</v>
      </c>
      <c r="W689" s="64" t="s">
        <v>4604</v>
      </c>
      <c r="X689" s="1" t="str">
        <f t="shared" si="37"/>
        <v>ABERTO</v>
      </c>
      <c r="Y689" s="48"/>
      <c r="Z689" s="51"/>
      <c r="AA689" s="1">
        <f>IF(Tabela1[[#This Row],[CHAMADO]]="ABERTO",Tabela1[[#This Row],[procx status]],"")</f>
        <v>0</v>
      </c>
      <c r="AC689" s="49">
        <v>45918</v>
      </c>
      <c r="AD689" s="109">
        <v>5106014711</v>
      </c>
      <c r="AE689" s="1" t="str">
        <f>IF(Tabela1[[#This Row],[Status Result1]]="Aguardando autorização pgto", "sim","")</f>
        <v/>
      </c>
      <c r="AF6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18/09/2025</v>
      </c>
      <c r="AG6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18/09/2025</v>
      </c>
      <c r="AH689" s="116"/>
      <c r="AJ689" s="117"/>
      <c r="AK689" s="116">
        <f>IF(Tabela1[[#This Row],[procx ticket]]="",Tabela1[[#This Row],[Data criação ticket]],Tabela1[[#This Row],[procx ticket]])</f>
        <v>0</v>
      </c>
      <c r="AL689" s="116"/>
      <c r="AM689" s="53" t="s">
        <v>75</v>
      </c>
      <c r="AN6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89" s="62"/>
      <c r="AP689" s="62"/>
      <c r="AQ6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1435603839987000ANDRELOJAS NOVASConstrutoraCHIANCA</v>
      </c>
      <c r="AR689" s="62" t="e">
        <v>#N/A</v>
      </c>
    </row>
    <row r="690" spans="1:44" ht="14.5" hidden="1">
      <c r="A690" s="1">
        <f t="shared" si="39"/>
        <v>1000</v>
      </c>
      <c r="B690" s="1">
        <v>1502</v>
      </c>
      <c r="C690" s="1" t="s">
        <v>4080</v>
      </c>
      <c r="D690" s="1" t="s">
        <v>4165</v>
      </c>
      <c r="E690" s="1" t="s">
        <v>76</v>
      </c>
      <c r="F690" s="1" t="s">
        <v>23</v>
      </c>
      <c r="G690" s="1" t="s">
        <v>4410</v>
      </c>
      <c r="H690" s="1">
        <v>201</v>
      </c>
      <c r="I690" s="1" t="s">
        <v>4713</v>
      </c>
      <c r="M690" s="1">
        <v>605470</v>
      </c>
      <c r="Q690" s="47">
        <v>271939.82</v>
      </c>
      <c r="R690" s="47">
        <f>IF(Tabela1[[#This Row],[VALOR A PAGAR]]&gt;1,Tabela1[[#This Row],[VALOR A PAGAR]],Tabela1[[#This Row],[VALOR RC]])</f>
        <v>271939.82</v>
      </c>
      <c r="S6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0" s="1">
        <v>4500939688</v>
      </c>
      <c r="U690" s="54" t="str">
        <f>F690 &amp; " " &amp; " " &amp; B690 &amp; " - " &amp; I690 &amp; " - " &amp; "N°" &amp; H690 &amp; " - " &amp; Tabela1[[#This Row],[Coluna1]]</f>
        <v xml:space="preserve">LOJAS NOVAS  1502 - CRIHAR - N°201 - </v>
      </c>
      <c r="V690" s="85">
        <v>2532949</v>
      </c>
      <c r="W690" s="64" t="s">
        <v>4744</v>
      </c>
      <c r="X690" s="1" t="str">
        <f t="shared" si="37"/>
        <v>ABERTO</v>
      </c>
      <c r="Y690" s="48"/>
      <c r="Z690" s="51"/>
      <c r="AA690" s="1">
        <f>IF(Tabela1[[#This Row],[CHAMADO]]="ABERTO",Tabela1[[#This Row],[procx status]],"")</f>
        <v>0</v>
      </c>
      <c r="AC690" s="49">
        <v>45918</v>
      </c>
      <c r="AD690" s="107">
        <v>5106014694</v>
      </c>
      <c r="AE690" s="1" t="str">
        <f>IF(Tabela1[[#This Row],[Status Result1]]="Aguardando autorização pgto", "sim","")</f>
        <v/>
      </c>
      <c r="AF6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18/09/2025</v>
      </c>
      <c r="AG6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18/09/2025</v>
      </c>
      <c r="AH690" s="116"/>
      <c r="AJ690" s="117"/>
      <c r="AK690" s="116">
        <f>IF(Tabela1[[#This Row],[procx ticket]]="",Tabela1[[#This Row],[Data criação ticket]],Tabela1[[#This Row],[procx ticket]])</f>
        <v>0</v>
      </c>
      <c r="AL690" s="116"/>
      <c r="AM6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0" s="62"/>
      <c r="AP690" s="62"/>
      <c r="AQ6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NOVASConstrutoraCRIHAR</v>
      </c>
      <c r="AR690" s="62" t="e">
        <v>#N/A</v>
      </c>
    </row>
    <row r="691" spans="1:44" ht="14.5" hidden="1">
      <c r="A691" s="1">
        <f t="shared" si="39"/>
        <v>1000</v>
      </c>
      <c r="B691" s="1">
        <v>1446</v>
      </c>
      <c r="C691" s="1" t="s">
        <v>175</v>
      </c>
      <c r="D691" s="1" t="s">
        <v>176</v>
      </c>
      <c r="E691" s="1" t="s">
        <v>76</v>
      </c>
      <c r="F691" s="1" t="s">
        <v>23</v>
      </c>
      <c r="G691" s="1" t="s">
        <v>4410</v>
      </c>
      <c r="H691" s="1">
        <v>1516</v>
      </c>
      <c r="I691" s="1" t="s">
        <v>66</v>
      </c>
      <c r="M691" s="55">
        <v>603787</v>
      </c>
      <c r="N691" s="1">
        <v>10023204</v>
      </c>
      <c r="P691" s="47">
        <v>150000</v>
      </c>
      <c r="R691" s="47">
        <f>IF(Tabela1[[#This Row],[VALOR A PAGAR]]&gt;1,Tabela1[[#This Row],[VALOR A PAGAR]],Tabela1[[#This Row],[VALOR RC]])</f>
        <v>150000</v>
      </c>
      <c r="S6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1" s="1">
        <v>4500950986</v>
      </c>
      <c r="U691" s="54" t="str">
        <f>F691 &amp; " " &amp; " " &amp; B691 &amp; " - " &amp; I691 &amp; " - " &amp; "N°" &amp; H691 &amp; " - " &amp; Tabela1[[#This Row],[Coluna1]]</f>
        <v xml:space="preserve">LOJAS NOVAS  1446 - DWA - N°1516 - </v>
      </c>
      <c r="V691" s="85">
        <v>2499259</v>
      </c>
      <c r="W691" s="64" t="s">
        <v>4889</v>
      </c>
      <c r="X691" s="1" t="str">
        <f t="shared" si="37"/>
        <v>ABERTO</v>
      </c>
      <c r="Y691" s="48"/>
      <c r="Z691" s="51"/>
      <c r="AA691" s="1">
        <f>IF(Tabela1[[#This Row],[CHAMADO]]="ABERTO",Tabela1[[#This Row],[procx status]],"")</f>
        <v>0</v>
      </c>
      <c r="AC691" s="49">
        <v>45918</v>
      </c>
      <c r="AD691" s="107">
        <v>5106014654</v>
      </c>
      <c r="AE691" s="1" t="str">
        <f>IF(Tabela1[[#This Row],[Status Result1]]="Aguardando autorização pgto", "sim","")</f>
        <v/>
      </c>
      <c r="AF6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18/09/2025</v>
      </c>
      <c r="AG6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18/09/2025</v>
      </c>
      <c r="AH691" s="116"/>
      <c r="AJ691" s="117"/>
      <c r="AK691" s="116">
        <f>IF(Tabela1[[#This Row],[procx ticket]]="",Tabela1[[#This Row],[Data criação ticket]],Tabela1[[#This Row],[procx ticket]])</f>
        <v>0</v>
      </c>
      <c r="AL691" s="116"/>
      <c r="AM691" s="53" t="s">
        <v>75</v>
      </c>
      <c r="AN6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1" s="62"/>
      <c r="AP691" s="62"/>
      <c r="AQ6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1446603787150000HENRIQUELOJAS NOVASConstrutoraDWA</v>
      </c>
      <c r="AR691" s="62" t="e">
        <v>#N/A</v>
      </c>
    </row>
    <row r="692" spans="1:44" ht="14.5" hidden="1">
      <c r="A692" s="1">
        <f t="shared" si="39"/>
        <v>1000</v>
      </c>
      <c r="B692" s="1">
        <v>1514</v>
      </c>
      <c r="C692" s="1" t="s">
        <v>4090</v>
      </c>
      <c r="D692" s="1" t="s">
        <v>2813</v>
      </c>
      <c r="E692" s="1" t="s">
        <v>76</v>
      </c>
      <c r="F692" s="1" t="s">
        <v>23</v>
      </c>
      <c r="G692" s="1" t="s">
        <v>4410</v>
      </c>
      <c r="H692" s="1">
        <v>1556</v>
      </c>
      <c r="I692" s="1" t="s">
        <v>66</v>
      </c>
      <c r="M692" s="1">
        <v>605803</v>
      </c>
      <c r="Q692" s="47">
        <v>261250</v>
      </c>
      <c r="R692" s="47">
        <f>IF(Tabela1[[#This Row],[VALOR A PAGAR]]&gt;1,Tabela1[[#This Row],[VALOR A PAGAR]],Tabela1[[#This Row],[VALOR RC]])</f>
        <v>261250</v>
      </c>
      <c r="S6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2" s="1">
        <v>4500977304</v>
      </c>
      <c r="U692" s="54" t="str">
        <f>F692 &amp; " " &amp; " " &amp; B692 &amp; " - " &amp; I692 &amp; " - " &amp; "N°" &amp; H692 &amp; " - " &amp; Tabela1[[#This Row],[Coluna1]]</f>
        <v xml:space="preserve">LOJAS NOVAS  1514 - DWA - N°1556 - </v>
      </c>
      <c r="V692" s="85">
        <v>2977532</v>
      </c>
      <c r="W692" s="89" t="s">
        <v>4176</v>
      </c>
      <c r="X692" s="1" t="str">
        <f t="shared" si="37"/>
        <v>ABERTO</v>
      </c>
      <c r="Y692" s="48"/>
      <c r="Z692" s="51"/>
      <c r="AA692" s="1">
        <f>IF(Tabela1[[#This Row],[CHAMADO]]="ABERTO",Tabela1[[#This Row],[procx status]],"")</f>
        <v>0</v>
      </c>
      <c r="AC692" s="49">
        <v>45979</v>
      </c>
      <c r="AD692" s="55">
        <v>5106057838</v>
      </c>
      <c r="AE692" s="1" t="s">
        <v>4177</v>
      </c>
      <c r="AF6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6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692" s="116"/>
      <c r="AJ692" s="117"/>
      <c r="AK692" s="116">
        <f>IF(Tabela1[[#This Row],[procx ticket]]="",Tabela1[[#This Row],[Data criação ticket]],Tabela1[[#This Row],[procx ticket]])</f>
        <v>0</v>
      </c>
      <c r="AL692" s="116"/>
      <c r="AM692" s="53">
        <v>45966</v>
      </c>
      <c r="AN6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2" s="62"/>
      <c r="AP692" s="62"/>
      <c r="AQ6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NOVASConstrutoraDWA</v>
      </c>
      <c r="AR692" s="62" t="e">
        <v>#N/A</v>
      </c>
    </row>
    <row r="693" spans="1:44" ht="14.5" hidden="1">
      <c r="A693" s="1">
        <f t="shared" si="39"/>
        <v>1000</v>
      </c>
      <c r="B693" s="1">
        <v>1427</v>
      </c>
      <c r="C693" s="1" t="s">
        <v>229</v>
      </c>
      <c r="D693" s="1" t="s">
        <v>230</v>
      </c>
      <c r="E693" s="1" t="s">
        <v>4025</v>
      </c>
      <c r="F693" s="1" t="s">
        <v>23</v>
      </c>
      <c r="G693" s="1" t="s">
        <v>4410</v>
      </c>
      <c r="H693" s="1">
        <v>860</v>
      </c>
      <c r="I693" s="1" t="s">
        <v>4972</v>
      </c>
      <c r="M693" s="1">
        <v>603806</v>
      </c>
      <c r="Q693" s="47">
        <v>267500</v>
      </c>
      <c r="R693" s="47">
        <f>IF(Tabela1[[#This Row],[VALOR A PAGAR]]&gt;1,Tabela1[[#This Row],[VALOR A PAGAR]],Tabela1[[#This Row],[VALOR RC]])</f>
        <v>267500</v>
      </c>
      <c r="S6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3" s="1">
        <v>4500945200</v>
      </c>
      <c r="U693" s="54" t="str">
        <f>F693 &amp; " " &amp; " " &amp; B693 &amp; " - " &amp; I693 &amp; " - " &amp; "N°" &amp; H693 &amp; " - " &amp; Tabela1[[#This Row],[Coluna1]]</f>
        <v xml:space="preserve">LOJAS NOVAS  1427 - GM ENGENHARIA - N°860 - </v>
      </c>
      <c r="V693" s="85">
        <v>2979755</v>
      </c>
      <c r="W693" s="89" t="s">
        <v>4176</v>
      </c>
      <c r="X693" s="1" t="str">
        <f t="shared" si="37"/>
        <v>ABERTO</v>
      </c>
      <c r="Y693" s="48"/>
      <c r="Z693" s="51"/>
      <c r="AA693" s="1">
        <f>IF(Tabela1[[#This Row],[CHAMADO]]="ABERTO",Tabela1[[#This Row],[procx status]],"")</f>
        <v>0</v>
      </c>
      <c r="AC693" s="49">
        <v>45979</v>
      </c>
      <c r="AD693" s="55">
        <v>5106057845</v>
      </c>
      <c r="AE693" s="1" t="s">
        <v>4177</v>
      </c>
      <c r="AF6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6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693" s="116"/>
      <c r="AJ693" s="117"/>
      <c r="AK693" s="116">
        <f>IF(Tabela1[[#This Row],[procx ticket]]="",Tabela1[[#This Row],[Data criação ticket]],Tabela1[[#This Row],[procx ticket]])</f>
        <v>0</v>
      </c>
      <c r="AL693" s="116"/>
      <c r="AM693" s="53">
        <v>45967</v>
      </c>
      <c r="AN6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3" s="62"/>
      <c r="AP693" s="62"/>
      <c r="AQ6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NOVASConstrutoraGM ENGENHARIA</v>
      </c>
      <c r="AR693" s="62" t="e">
        <v>#N/A</v>
      </c>
    </row>
    <row r="694" spans="1:44" ht="14.5" hidden="1">
      <c r="A694" s="1">
        <v>1000</v>
      </c>
      <c r="B694" s="1">
        <v>1446</v>
      </c>
      <c r="C694" s="1" t="s">
        <v>175</v>
      </c>
      <c r="D694" s="1" t="s">
        <v>176</v>
      </c>
      <c r="E694" s="1" t="s">
        <v>76</v>
      </c>
      <c r="F694" s="1" t="s">
        <v>23</v>
      </c>
      <c r="G694" s="1" t="s">
        <v>4410</v>
      </c>
      <c r="H694" s="1">
        <v>1450</v>
      </c>
      <c r="I694" s="1" t="s">
        <v>66</v>
      </c>
      <c r="L694" s="1">
        <v>88448</v>
      </c>
      <c r="M694" s="55">
        <v>603787</v>
      </c>
      <c r="N694" s="1">
        <v>10020330</v>
      </c>
      <c r="P694" s="47">
        <v>1050000</v>
      </c>
      <c r="Q694" s="47">
        <v>262500</v>
      </c>
      <c r="R694" s="47">
        <f>IF(Tabela1[[#This Row],[VALOR A PAGAR]]&gt;1,Tabela1[[#This Row],[VALOR A PAGAR]],Tabela1[[#This Row],[VALOR RC]])</f>
        <v>262500</v>
      </c>
      <c r="S6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4" s="1">
        <v>4500799599</v>
      </c>
      <c r="U694" s="54" t="str">
        <f>F694 &amp; " " &amp; " " &amp; B694 &amp; " - " &amp; I694 &amp; " - " &amp; "N°" &amp; H694 &amp; " - " &amp; Tabela1[[#This Row],[Coluna1]]</f>
        <v xml:space="preserve">LOJAS NOVAS  1446 - DWA - N°1450 - </v>
      </c>
      <c r="V694" s="85">
        <v>1210072</v>
      </c>
      <c r="X694" s="1" t="str">
        <f t="shared" si="37"/>
        <v>ABERTO</v>
      </c>
      <c r="Y694" s="48" t="s">
        <v>4159</v>
      </c>
      <c r="Z694" s="51" t="s">
        <v>4159</v>
      </c>
      <c r="AA694" s="51" t="str">
        <f>IF(Tabela1[[#This Row],[CHAMADO]]="ABERTO",Tabela1[[#This Row],[procx status]],"")</f>
        <v>Closed</v>
      </c>
      <c r="AB694" s="1" t="s">
        <v>4173</v>
      </c>
      <c r="AC694" s="49">
        <v>45707</v>
      </c>
      <c r="AD694" s="55">
        <v>5105872374</v>
      </c>
      <c r="AE694" s="1" t="str">
        <f>IF(Tabela1[[#This Row],[Status Result1]]="Aguardando autorização pgto", "sim","")</f>
        <v/>
      </c>
      <c r="AF6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19/02/2025</v>
      </c>
      <c r="AG6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19/02/2025</v>
      </c>
      <c r="AH694" s="12">
        <v>45705</v>
      </c>
      <c r="AI694" s="1" t="s">
        <v>4173</v>
      </c>
      <c r="AJ694" s="53" t="s">
        <v>4173</v>
      </c>
      <c r="AK694" s="12" t="str">
        <f>IF(Tabela1[[#This Row],[procx ticket]]="",Tabela1[[#This Row],[Data criação ticket]],Tabela1[[#This Row],[procx ticket]])</f>
        <v> </v>
      </c>
      <c r="AL694" s="60">
        <v>45673</v>
      </c>
      <c r="AM6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6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4" s="62"/>
      <c r="AP694" s="62"/>
      <c r="AQ6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14466037871050000HENRIQUELOJAS NOVASConstrutoraDWA</v>
      </c>
      <c r="AR694" s="62" t="e">
        <v>#N/A</v>
      </c>
    </row>
    <row r="695" spans="1:44" ht="14.5" hidden="1">
      <c r="A695" s="1">
        <f t="shared" ref="A695:A705" si="40">IF(B695&lt;7000,1000,2000)</f>
        <v>1000</v>
      </c>
      <c r="B695" s="1">
        <v>1464</v>
      </c>
      <c r="C695" s="1" t="s">
        <v>40</v>
      </c>
      <c r="D695" s="1" t="s">
        <v>168</v>
      </c>
      <c r="E695" s="1" t="s">
        <v>30</v>
      </c>
      <c r="F695" s="1" t="s">
        <v>23</v>
      </c>
      <c r="G695" s="1" t="s">
        <v>4410</v>
      </c>
      <c r="H695" s="1">
        <v>804</v>
      </c>
      <c r="I695" s="1" t="s">
        <v>4972</v>
      </c>
      <c r="L695" s="1">
        <v>58131</v>
      </c>
      <c r="M695" s="1">
        <v>604010</v>
      </c>
      <c r="Q695" s="47">
        <v>204000</v>
      </c>
      <c r="R695" s="47">
        <f>IF(Tabela1[[#This Row],[VALOR A PAGAR]]&gt;1,Tabela1[[#This Row],[VALOR A PAGAR]],Tabela1[[#This Row],[VALOR RC]])</f>
        <v>204000</v>
      </c>
      <c r="S6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5" s="1">
        <v>4500780298</v>
      </c>
      <c r="U695" s="54" t="str">
        <f>F695 &amp; " " &amp; " " &amp; B695 &amp; " - " &amp; I695 &amp; " - " &amp; "N°" &amp; H695 &amp; " - " &amp; Tabela1[[#This Row],[Coluna1]]</f>
        <v xml:space="preserve">LOJAS NOVAS  1464 - GM ENGENHARIA - N°804 - </v>
      </c>
      <c r="V695" s="85">
        <v>1348233</v>
      </c>
      <c r="X695" s="1" t="str">
        <f t="shared" si="37"/>
        <v>ABERTO</v>
      </c>
      <c r="Y695" s="48" t="s">
        <v>4159</v>
      </c>
      <c r="Z695" s="51" t="s">
        <v>4159</v>
      </c>
      <c r="AA695" s="1" t="str">
        <f>IF(Tabela1[[#This Row],[CHAMADO]]="ABERTO",Tabela1[[#This Row],[procx status]],"")</f>
        <v>Closed</v>
      </c>
      <c r="AC695" s="49">
        <v>45735</v>
      </c>
      <c r="AD695" s="55">
        <v>5105885924</v>
      </c>
      <c r="AE695" s="1" t="str">
        <f>IF(Tabela1[[#This Row],[Status Result1]]="Aguardando autorização pgto", "sim","")</f>
        <v/>
      </c>
      <c r="AF6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6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695" s="12">
        <v>45726</v>
      </c>
      <c r="AI695" s="1" t="s">
        <v>4233</v>
      </c>
      <c r="AJ695" s="53" t="s">
        <v>4233</v>
      </c>
      <c r="AK695" s="12" t="str">
        <f>IF(Tabela1[[#This Row],[procx ticket]]="",Tabela1[[#This Row],[Data criação ticket]],Tabela1[[#This Row],[procx ticket]])</f>
        <v>2025-03-11</v>
      </c>
      <c r="AL695" s="60">
        <v>0</v>
      </c>
      <c r="AM6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6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5" s="62"/>
      <c r="AP695" s="62"/>
      <c r="AQ6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NOVASConstrutoraGM ENGENHARIA</v>
      </c>
      <c r="AR695" s="62" t="e">
        <v>#N/A</v>
      </c>
    </row>
    <row r="696" spans="1:44" ht="14.5" hidden="1">
      <c r="A696" s="1">
        <f t="shared" si="40"/>
        <v>1000</v>
      </c>
      <c r="B696" s="1">
        <v>1464</v>
      </c>
      <c r="C696" s="1" t="s">
        <v>40</v>
      </c>
      <c r="D696" s="1" t="s">
        <v>168</v>
      </c>
      <c r="E696" s="1" t="s">
        <v>30</v>
      </c>
      <c r="F696" s="1" t="s">
        <v>23</v>
      </c>
      <c r="G696" s="1" t="s">
        <v>4410</v>
      </c>
      <c r="H696" s="1">
        <v>803</v>
      </c>
      <c r="I696" s="1" t="s">
        <v>4972</v>
      </c>
      <c r="L696" s="1">
        <v>58131</v>
      </c>
      <c r="M696" s="1">
        <v>604010</v>
      </c>
      <c r="Q696" s="47">
        <v>260000</v>
      </c>
      <c r="R696" s="47">
        <f>IF(Tabela1[[#This Row],[VALOR A PAGAR]]&gt;1,Tabela1[[#This Row],[VALOR A PAGAR]],Tabela1[[#This Row],[VALOR RC]])</f>
        <v>260000</v>
      </c>
      <c r="S6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6" s="1">
        <v>4500780298</v>
      </c>
      <c r="U696" s="54" t="str">
        <f>F696 &amp; " " &amp; " " &amp; B696 &amp; " - " &amp; I696 &amp; " - " &amp; "N°" &amp; H696 &amp; " - " &amp; Tabela1[[#This Row],[Coluna1]]</f>
        <v xml:space="preserve">LOJAS NOVAS  1464 - GM ENGENHARIA - N°803 - </v>
      </c>
      <c r="V696" s="85">
        <v>1348260</v>
      </c>
      <c r="X696" s="1" t="str">
        <f t="shared" si="37"/>
        <v>ABERTO</v>
      </c>
      <c r="Y696" s="48" t="s">
        <v>4159</v>
      </c>
      <c r="Z696" s="51" t="s">
        <v>4159</v>
      </c>
      <c r="AA696" s="1" t="str">
        <f>IF(Tabela1[[#This Row],[CHAMADO]]="ABERTO",Tabela1[[#This Row],[procx status]],"")</f>
        <v>Closed</v>
      </c>
      <c r="AC696" s="49">
        <v>45735</v>
      </c>
      <c r="AD696" s="55">
        <v>5105885941</v>
      </c>
      <c r="AE696" s="1" t="str">
        <f>IF(Tabela1[[#This Row],[Status Result1]]="Aguardando autorização pgto", "sim","")</f>
        <v/>
      </c>
      <c r="AF6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6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696" s="12">
        <v>45726</v>
      </c>
      <c r="AI696" s="1" t="s">
        <v>4233</v>
      </c>
      <c r="AJ696" s="53" t="s">
        <v>4233</v>
      </c>
      <c r="AK696" s="12" t="str">
        <f>IF(Tabela1[[#This Row],[procx ticket]]="",Tabela1[[#This Row],[Data criação ticket]],Tabela1[[#This Row],[procx ticket]])</f>
        <v>2025-03-11</v>
      </c>
      <c r="AL696" s="60">
        <v>0</v>
      </c>
      <c r="AM6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6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6" s="62"/>
      <c r="AP696" s="62"/>
      <c r="AQ6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NOVASConstrutoraGM ENGENHARIA</v>
      </c>
      <c r="AR696" s="62" t="e">
        <v>#N/A</v>
      </c>
    </row>
    <row r="697" spans="1:44" ht="14.5" hidden="1">
      <c r="A697" s="1">
        <f t="shared" si="40"/>
        <v>1000</v>
      </c>
      <c r="B697" s="1">
        <v>1369</v>
      </c>
      <c r="C697" s="1" t="s">
        <v>218</v>
      </c>
      <c r="D697" s="1" t="s">
        <v>219</v>
      </c>
      <c r="E697" s="1" t="s">
        <v>55</v>
      </c>
      <c r="F697" s="1" t="s">
        <v>23</v>
      </c>
      <c r="G697" s="1" t="s">
        <v>4410</v>
      </c>
      <c r="H697" s="1">
        <v>818</v>
      </c>
      <c r="I697" s="1" t="s">
        <v>4972</v>
      </c>
      <c r="M697" s="1">
        <v>603049</v>
      </c>
      <c r="N697" s="1">
        <v>10021555</v>
      </c>
      <c r="P697" s="47">
        <v>1020000</v>
      </c>
      <c r="Q697" s="47">
        <v>255000</v>
      </c>
      <c r="R697" s="47">
        <f>IF(Tabela1[[#This Row],[VALOR A PAGAR]]&gt;1,Tabela1[[#This Row],[VALOR A PAGAR]],Tabela1[[#This Row],[VALOR RC]])</f>
        <v>255000</v>
      </c>
      <c r="S6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7" s="1">
        <v>4500865211</v>
      </c>
      <c r="U697" s="54" t="str">
        <f>F697 &amp; " " &amp; " " &amp; B697 &amp; " - " &amp; I697 &amp; " - " &amp; "N°" &amp; H697 &amp; " - " &amp; Tabela1[[#This Row],[Coluna1]]</f>
        <v xml:space="preserve">LOJAS NOVAS  1369 - GM ENGENHARIA - N°818 - </v>
      </c>
      <c r="V697" s="85">
        <v>1743385</v>
      </c>
      <c r="W697" s="89" t="s">
        <v>4979</v>
      </c>
      <c r="X697" s="1" t="str">
        <f t="shared" si="37"/>
        <v>ABERTO</v>
      </c>
      <c r="Y697" s="48"/>
      <c r="Z697" s="51">
        <v>0</v>
      </c>
      <c r="AA697" s="1">
        <f>IF(Tabela1[[#This Row],[CHAMADO]]="ABERTO",Tabela1[[#This Row],[procx status]],"")</f>
        <v>0</v>
      </c>
      <c r="AC697" s="49">
        <v>45796</v>
      </c>
      <c r="AD697" s="55">
        <v>5105929051</v>
      </c>
      <c r="AE697" s="1" t="str">
        <f>IF(Tabela1[[#This Row],[Status Result1]]="Aguardando autorização pgto", "sim","")</f>
        <v/>
      </c>
      <c r="AF6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6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697" s="12">
        <v>45789</v>
      </c>
      <c r="AI697" s="1" t="s">
        <v>4980</v>
      </c>
      <c r="AJ697" s="53" t="s">
        <v>4980</v>
      </c>
      <c r="AK697" s="12" t="str">
        <f>IF(Tabela1[[#This Row],[procx ticket]]="",Tabela1[[#This Row],[Data criação ticket]],Tabela1[[#This Row],[procx ticket]])</f>
        <v>2025-05-12</v>
      </c>
      <c r="AM6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6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7" s="62"/>
      <c r="AP697" s="62"/>
      <c r="AQ6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13696030491020000JORDANALOJAS NOVASConstrutoraGM ENGENHARIA</v>
      </c>
      <c r="AR697" s="62" t="e">
        <v>#N/A</v>
      </c>
    </row>
    <row r="698" spans="1:44" ht="14.5" hidden="1">
      <c r="A698" s="1">
        <f t="shared" si="40"/>
        <v>1000</v>
      </c>
      <c r="B698" s="1">
        <v>1492</v>
      </c>
      <c r="C698" s="1" t="s">
        <v>260</v>
      </c>
      <c r="D698" s="1" t="s">
        <v>1999</v>
      </c>
      <c r="E698" s="1" t="s">
        <v>76</v>
      </c>
      <c r="F698" s="1" t="s">
        <v>23</v>
      </c>
      <c r="G698" s="1" t="s">
        <v>4410</v>
      </c>
      <c r="H698" s="1">
        <v>312</v>
      </c>
      <c r="I698" s="1" t="s">
        <v>4409</v>
      </c>
      <c r="M698" s="1">
        <v>603167</v>
      </c>
      <c r="P698" s="47">
        <v>1060158.05</v>
      </c>
      <c r="Q698" s="47">
        <v>265000</v>
      </c>
      <c r="R698" s="47">
        <f>IF(Tabela1[[#This Row],[VALOR A PAGAR]]&gt;1,Tabela1[[#This Row],[VALOR A PAGAR]],Tabela1[[#This Row],[VALOR RC]])</f>
        <v>265000</v>
      </c>
      <c r="S6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8" s="1">
        <v>4500882289</v>
      </c>
      <c r="U698" s="54" t="str">
        <f>F698 &amp; " " &amp; " " &amp; B698 &amp; " - " &amp; I698 &amp; " - " &amp; "N°" &amp; H698 &amp; " - " &amp; Tabela1[[#This Row],[Coluna1]]</f>
        <v xml:space="preserve">LOJAS NOVAS  1492 - CARMELI - N°312 - </v>
      </c>
      <c r="V698" s="85">
        <v>1948168</v>
      </c>
      <c r="W698" s="89" t="s">
        <v>4426</v>
      </c>
      <c r="X698" s="1" t="str">
        <f t="shared" si="37"/>
        <v>ABERTO</v>
      </c>
      <c r="Y698" s="48"/>
      <c r="Z698" s="51">
        <v>0</v>
      </c>
      <c r="AA698" s="1">
        <f>IF(Tabela1[[#This Row],[CHAMADO]]="ABERTO",Tabela1[[#This Row],[procx status]],"")</f>
        <v>0</v>
      </c>
      <c r="AC698" s="49">
        <v>45827</v>
      </c>
      <c r="AD698" s="55">
        <v>5105948282</v>
      </c>
      <c r="AE698" s="1" t="str">
        <f>IF(Tabela1[[#This Row],[Status Result1]]="Aguardando autorização pgto", "sim","")</f>
        <v/>
      </c>
      <c r="AF6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6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698" s="12"/>
      <c r="AI698" s="1" t="s">
        <v>4427</v>
      </c>
      <c r="AJ698" s="53" t="s">
        <v>4427</v>
      </c>
      <c r="AK698" s="12" t="str">
        <f>IF(Tabela1[[#This Row],[procx ticket]]="",Tabela1[[#This Row],[Data criação ticket]],Tabela1[[#This Row],[procx ticket]])</f>
        <v>2025-06-11</v>
      </c>
      <c r="AM6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6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8" s="62"/>
      <c r="AP698" s="62"/>
      <c r="AQ6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14926031671060158,05HENRIQUELOJAS NOVASConstrutoraCARMELI</v>
      </c>
      <c r="AR698" s="62" t="e">
        <v>#N/A</v>
      </c>
    </row>
    <row r="699" spans="1:44" ht="17" hidden="1">
      <c r="A699" s="1">
        <f t="shared" si="40"/>
        <v>1000</v>
      </c>
      <c r="B699" s="1">
        <v>845</v>
      </c>
      <c r="C699" s="1" t="s">
        <v>4276</v>
      </c>
      <c r="D699" s="1" t="s">
        <v>2593</v>
      </c>
      <c r="E699" s="1" t="s">
        <v>30</v>
      </c>
      <c r="F699" s="1" t="s">
        <v>23</v>
      </c>
      <c r="G699" s="1" t="s">
        <v>4410</v>
      </c>
      <c r="H699" s="1">
        <v>58</v>
      </c>
      <c r="I699" s="1" t="s">
        <v>4713</v>
      </c>
      <c r="L699" s="51">
        <v>69344</v>
      </c>
      <c r="M699" s="1">
        <v>605289</v>
      </c>
      <c r="Q699" s="47">
        <v>50866.15</v>
      </c>
      <c r="R699" s="47">
        <f>IF(Tabela1[[#This Row],[VALOR A PAGAR]]&gt;1,Tabela1[[#This Row],[VALOR A PAGAR]],Tabela1[[#This Row],[VALOR RC]])</f>
        <v>50866.15</v>
      </c>
      <c r="S6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699" s="1">
        <v>4500847660</v>
      </c>
      <c r="U699" s="54" t="str">
        <f>F699 &amp; " " &amp; " " &amp; B699 &amp; " - " &amp; I699 &amp; " - " &amp; "N°" &amp; H699 &amp; " - " &amp; Tabela1[[#This Row],[Coluna1]]</f>
        <v xml:space="preserve">LOJAS NOVAS  845 - CRIHAR - N°58 - </v>
      </c>
      <c r="V699" s="85">
        <v>1955407</v>
      </c>
      <c r="W699" s="89" t="s">
        <v>4770</v>
      </c>
      <c r="X699" s="1" t="str">
        <f t="shared" si="37"/>
        <v>ABERTO</v>
      </c>
      <c r="Y699" s="48"/>
      <c r="Z699" s="51">
        <v>0</v>
      </c>
      <c r="AA699" s="1">
        <f>IF(Tabela1[[#This Row],[CHAMADO]]="ABERTO",Tabela1[[#This Row],[procx status]],"")</f>
        <v>0</v>
      </c>
      <c r="AC699" s="49">
        <v>45827</v>
      </c>
      <c r="AD699" s="90">
        <v>5105948357</v>
      </c>
      <c r="AE699" s="1" t="str">
        <f>IF(Tabela1[[#This Row],[Status Result1]]="Aguardando autorização pgto", "sim","")</f>
        <v/>
      </c>
      <c r="AF6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6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699" s="12"/>
      <c r="AI699" s="1" t="s">
        <v>4280</v>
      </c>
      <c r="AJ699" s="53" t="s">
        <v>4280</v>
      </c>
      <c r="AK699" s="12" t="str">
        <f>IF(Tabela1[[#This Row],[procx ticket]]="",Tabela1[[#This Row],[Data criação ticket]],Tabela1[[#This Row],[procx ticket]])</f>
        <v>2025-06-12</v>
      </c>
      <c r="AM6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6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699" s="62"/>
      <c r="AP699" s="62"/>
      <c r="AQ6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NOVASConstrutoraCRIHAR</v>
      </c>
      <c r="AR699" s="62" t="e">
        <v>#N/A</v>
      </c>
    </row>
    <row r="700" spans="1:44" ht="17" hidden="1">
      <c r="A700" s="1">
        <f t="shared" si="40"/>
        <v>1000</v>
      </c>
      <c r="B700" s="1">
        <v>1489</v>
      </c>
      <c r="C700" s="1" t="s">
        <v>280</v>
      </c>
      <c r="D700" s="1" t="s">
        <v>2947</v>
      </c>
      <c r="E700" s="1" t="s">
        <v>30</v>
      </c>
      <c r="F700" s="1" t="s">
        <v>23</v>
      </c>
      <c r="G700" s="1" t="s">
        <v>4410</v>
      </c>
      <c r="H700" s="1">
        <v>63</v>
      </c>
      <c r="I700" s="1" t="s">
        <v>4713</v>
      </c>
      <c r="L700" s="51">
        <v>69344</v>
      </c>
      <c r="M700" s="1">
        <v>605482</v>
      </c>
      <c r="Q700" s="47">
        <v>270000</v>
      </c>
      <c r="R700" s="47">
        <f>IF(Tabela1[[#This Row],[VALOR A PAGAR]]&gt;1,Tabela1[[#This Row],[VALOR A PAGAR]],Tabela1[[#This Row],[VALOR RC]])</f>
        <v>270000</v>
      </c>
      <c r="S7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0" s="1">
        <v>4500883313</v>
      </c>
      <c r="U700" s="54" t="str">
        <f>F700 &amp; " " &amp; " " &amp; B700 &amp; " - " &amp; I700 &amp; " - " &amp; "N°" &amp; H700 &amp; " - " &amp; Tabela1[[#This Row],[Coluna1]]</f>
        <v xml:space="preserve">LOJAS NOVAS  1489 - CRIHAR - N°63 - </v>
      </c>
      <c r="V700" s="85">
        <v>1955365</v>
      </c>
      <c r="W700" s="89" t="s">
        <v>4758</v>
      </c>
      <c r="X700" s="1" t="str">
        <f t="shared" si="37"/>
        <v>ABERTO</v>
      </c>
      <c r="Y700" s="48"/>
      <c r="Z700" s="51">
        <v>0</v>
      </c>
      <c r="AA700" s="1">
        <f>IF(Tabela1[[#This Row],[CHAMADO]]="ABERTO",Tabela1[[#This Row],[procx status]],"")</f>
        <v>0</v>
      </c>
      <c r="AC700" s="49">
        <v>45827</v>
      </c>
      <c r="AD700" s="90">
        <v>5105948354</v>
      </c>
      <c r="AE700" s="1" t="str">
        <f>IF(Tabela1[[#This Row],[Status Result1]]="Aguardando autorização pgto", "sim","")</f>
        <v/>
      </c>
      <c r="AF7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7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700" s="12"/>
      <c r="AI700" s="1" t="s">
        <v>4280</v>
      </c>
      <c r="AJ700" s="53" t="s">
        <v>4280</v>
      </c>
      <c r="AK700" s="12" t="str">
        <f>IF(Tabela1[[#This Row],[procx ticket]]="",Tabela1[[#This Row],[Data criação ticket]],Tabela1[[#This Row],[procx ticket]])</f>
        <v>2025-06-12</v>
      </c>
      <c r="AM7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7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0" s="62"/>
      <c r="AP700" s="62"/>
      <c r="AQ7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NOVASConstrutoraCRIHAR</v>
      </c>
      <c r="AR700" s="62" t="e">
        <v>#N/A</v>
      </c>
    </row>
    <row r="701" spans="1:44" ht="17" hidden="1">
      <c r="A701" s="1">
        <f t="shared" si="40"/>
        <v>1000</v>
      </c>
      <c r="B701" s="1">
        <v>1488</v>
      </c>
      <c r="C701" s="1" t="s">
        <v>4077</v>
      </c>
      <c r="D701" s="1" t="s">
        <v>4207</v>
      </c>
      <c r="E701" s="1" t="s">
        <v>30</v>
      </c>
      <c r="F701" s="1" t="s">
        <v>23</v>
      </c>
      <c r="G701" s="1" t="s">
        <v>4410</v>
      </c>
      <c r="H701" s="1">
        <v>1003</v>
      </c>
      <c r="I701" s="1" t="s">
        <v>57</v>
      </c>
      <c r="M701" s="1">
        <v>604006</v>
      </c>
      <c r="Q701" s="47">
        <v>280000</v>
      </c>
      <c r="R701" s="47">
        <f>IF(Tabela1[[#This Row],[VALOR A PAGAR]]&gt;1,Tabela1[[#This Row],[VALOR A PAGAR]],Tabela1[[#This Row],[VALOR RC]])</f>
        <v>280000</v>
      </c>
      <c r="S7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1" s="1">
        <v>4500917916</v>
      </c>
      <c r="U701" s="54" t="str">
        <f>F701 &amp; " " &amp; " " &amp; B701 &amp; " - " &amp; I701 &amp; " - " &amp; "N°" &amp; H701 &amp; " - " &amp; Tabela1[[#This Row],[Coluna1]]</f>
        <v xml:space="preserve">LOJAS NOVAS  1488 - CHIANCA - N°1003 - </v>
      </c>
      <c r="V701" s="85">
        <v>2293774</v>
      </c>
      <c r="W701" s="64" t="s">
        <v>4617</v>
      </c>
      <c r="X701" s="1" t="str">
        <f t="shared" si="37"/>
        <v>ABERTO</v>
      </c>
      <c r="Y701" s="48"/>
      <c r="Z701" s="51"/>
      <c r="AA701" s="1">
        <f>IF(Tabela1[[#This Row],[CHAMADO]]="ABERTO",Tabela1[[#This Row],[procx status]],"")</f>
        <v>0</v>
      </c>
      <c r="AC701" s="49">
        <v>45888</v>
      </c>
      <c r="AD701" s="65">
        <v>5105990501</v>
      </c>
      <c r="AE701" s="1" t="str">
        <f>IF(Tabela1[[#This Row],[Status Result1]]="Aguardando autorização pgto", "sim","")</f>
        <v/>
      </c>
      <c r="AF7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19/08/2025</v>
      </c>
      <c r="AG7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19/08/2025</v>
      </c>
      <c r="AH701" s="12"/>
      <c r="AI701" s="1" t="s">
        <v>4283</v>
      </c>
      <c r="AJ701" s="53"/>
      <c r="AK701" s="12" t="str">
        <f>IF(Tabela1[[#This Row],[procx ticket]]="",Tabela1[[#This Row],[Data criação ticket]],Tabela1[[#This Row],[procx ticket]])</f>
        <v>2025-08-04</v>
      </c>
      <c r="AM7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7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1" s="62" t="s">
        <v>4618</v>
      </c>
      <c r="AP701" s="62"/>
      <c r="AQ7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NOVASConstrutoraCHIANCA</v>
      </c>
      <c r="AR701" s="62" t="e">
        <v>#N/A</v>
      </c>
    </row>
    <row r="702" spans="1:44" ht="14.5" hidden="1">
      <c r="A702" s="1">
        <f t="shared" si="40"/>
        <v>1000</v>
      </c>
      <c r="B702" s="1">
        <v>1455</v>
      </c>
      <c r="C702" s="1" t="s">
        <v>36</v>
      </c>
      <c r="D702" s="1" t="s">
        <v>37</v>
      </c>
      <c r="E702" s="1" t="s">
        <v>55</v>
      </c>
      <c r="F702" s="1" t="s">
        <v>23</v>
      </c>
      <c r="G702" s="1" t="s">
        <v>4410</v>
      </c>
      <c r="H702" s="1">
        <v>148</v>
      </c>
      <c r="I702" s="1" t="s">
        <v>4713</v>
      </c>
      <c r="M702" s="1">
        <v>603908</v>
      </c>
      <c r="Q702" s="47">
        <v>72000</v>
      </c>
      <c r="R702" s="47">
        <f>IF(Tabela1[[#This Row],[VALOR A PAGAR]]&gt;1,Tabela1[[#This Row],[VALOR A PAGAR]],Tabela1[[#This Row],[VALOR RC]])</f>
        <v>72000</v>
      </c>
      <c r="S7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2" s="1">
        <v>4500848822</v>
      </c>
      <c r="U702" s="54" t="str">
        <f>F702 &amp; " " &amp; " " &amp; B702 &amp; " - " &amp; I702 &amp; " - " &amp; "N°" &amp; H702 &amp; " - " &amp; Tabela1[[#This Row],[Coluna1]]</f>
        <v xml:space="preserve">LOJAS NOVAS  1455 - CRIHAR - N°148 - </v>
      </c>
      <c r="V702" s="85">
        <v>2307247</v>
      </c>
      <c r="W702" s="64" t="s">
        <v>4768</v>
      </c>
      <c r="X702" s="1" t="str">
        <f t="shared" si="37"/>
        <v>ABERTO</v>
      </c>
      <c r="Y702" s="48"/>
      <c r="Z702" s="51"/>
      <c r="AA702" s="1">
        <f>IF(Tabela1[[#This Row],[CHAMADO]]="ABERTO",Tabela1[[#This Row],[procx status]],"")</f>
        <v>0</v>
      </c>
      <c r="AC702" s="49">
        <v>45888</v>
      </c>
      <c r="AD702" s="55">
        <v>5105990685</v>
      </c>
      <c r="AE702" s="1" t="str">
        <f>IF(Tabela1[[#This Row],[Status Result1]]="Aguardando autorização pgto", "sim","")</f>
        <v/>
      </c>
      <c r="AF7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19/08/2025</v>
      </c>
      <c r="AG7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19/08/2025</v>
      </c>
      <c r="AH702" s="12"/>
      <c r="AI702" s="1" t="s">
        <v>4372</v>
      </c>
      <c r="AJ702" s="53"/>
      <c r="AK702" s="12" t="str">
        <f>IF(Tabela1[[#This Row],[procx ticket]]="",Tabela1[[#This Row],[Data criação ticket]],Tabela1[[#This Row],[procx ticket]])</f>
        <v>2025-08-06</v>
      </c>
      <c r="AM7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7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2" s="62" t="s">
        <v>4596</v>
      </c>
      <c r="AP702" s="62"/>
      <c r="AQ7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NOVASConstrutoraCRIHAR</v>
      </c>
      <c r="AR702" s="62" t="e">
        <v>#N/A</v>
      </c>
    </row>
    <row r="703" spans="1:44" ht="14.5" hidden="1">
      <c r="A703" s="1">
        <f t="shared" si="40"/>
        <v>1000</v>
      </c>
      <c r="B703" s="1">
        <v>1476</v>
      </c>
      <c r="C703" s="1" t="s">
        <v>243</v>
      </c>
      <c r="D703" s="1" t="s">
        <v>244</v>
      </c>
      <c r="E703" s="1" t="s">
        <v>76</v>
      </c>
      <c r="F703" s="1" t="s">
        <v>23</v>
      </c>
      <c r="G703" s="1" t="s">
        <v>4410</v>
      </c>
      <c r="H703" s="1">
        <v>1518</v>
      </c>
      <c r="I703" s="1" t="s">
        <v>66</v>
      </c>
      <c r="M703" s="1">
        <v>603852</v>
      </c>
      <c r="Q703" s="47">
        <v>257500</v>
      </c>
      <c r="R703" s="47">
        <f>IF(Tabela1[[#This Row],[VALOR A PAGAR]]&gt;1,Tabela1[[#This Row],[VALOR A PAGAR]],Tabela1[[#This Row],[VALOR RC]])</f>
        <v>257500</v>
      </c>
      <c r="S7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3" s="1">
        <v>4500939672</v>
      </c>
      <c r="U703" s="54" t="str">
        <f>F703 &amp; " " &amp; " " &amp; B703 &amp; " - " &amp; I703 &amp; " - " &amp; "N°" &amp; H703 &amp; " - " &amp; Tabela1[[#This Row],[Coluna1]]</f>
        <v xml:space="preserve">LOJAS NOVAS  1476 - DWA - N°1518 - </v>
      </c>
      <c r="V703" s="85">
        <v>2549328</v>
      </c>
      <c r="W703" s="64" t="s">
        <v>4896</v>
      </c>
      <c r="X703" s="1" t="str">
        <f t="shared" si="37"/>
        <v>ABERTO</v>
      </c>
      <c r="Y703" s="48"/>
      <c r="Z703" s="51"/>
      <c r="AA703" s="1">
        <f>IF(Tabela1[[#This Row],[CHAMADO]]="ABERTO",Tabela1[[#This Row],[procx status]],"")</f>
        <v>0</v>
      </c>
      <c r="AC703" s="49">
        <v>45919</v>
      </c>
      <c r="AD703" s="109">
        <v>5106015320</v>
      </c>
      <c r="AE703" s="1" t="str">
        <f>IF(Tabela1[[#This Row],[Status Result1]]="Aguardando autorização pgto", "sim","")</f>
        <v/>
      </c>
      <c r="AF7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7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703" s="116"/>
      <c r="AJ703" s="117"/>
      <c r="AK703" s="116">
        <f>IF(Tabela1[[#This Row],[procx ticket]]="",Tabela1[[#This Row],[Data criação ticket]],Tabela1[[#This Row],[procx ticket]])</f>
        <v>0</v>
      </c>
      <c r="AL703" s="116"/>
      <c r="AM703" s="53" t="s">
        <v>75</v>
      </c>
      <c r="AN7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3" s="62"/>
      <c r="AP703" s="62"/>
      <c r="AQ7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NOVASConstrutoraDWA</v>
      </c>
      <c r="AR703" s="62" t="e">
        <v>#N/A</v>
      </c>
    </row>
    <row r="704" spans="1:44" ht="17.149999999999999" hidden="1" customHeight="1">
      <c r="A704" s="1">
        <f t="shared" si="40"/>
        <v>1000</v>
      </c>
      <c r="B704" s="1">
        <v>1504</v>
      </c>
      <c r="C704" s="1" t="s">
        <v>4087</v>
      </c>
      <c r="D704" s="1" t="s">
        <v>4185</v>
      </c>
      <c r="E704" s="1" t="s">
        <v>76</v>
      </c>
      <c r="F704" s="1" t="s">
        <v>23</v>
      </c>
      <c r="G704" s="1" t="s">
        <v>4410</v>
      </c>
      <c r="H704" s="1">
        <v>1519</v>
      </c>
      <c r="I704" s="1" t="s">
        <v>66</v>
      </c>
      <c r="M704" s="1">
        <v>604037</v>
      </c>
      <c r="Q704" s="47">
        <v>261127.07</v>
      </c>
      <c r="R704" s="47">
        <f>IF(Tabela1[[#This Row],[VALOR A PAGAR]]&gt;1,Tabela1[[#This Row],[VALOR A PAGAR]],Tabela1[[#This Row],[VALOR RC]])</f>
        <v>261127.07</v>
      </c>
      <c r="S7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4" s="1">
        <v>4500945205</v>
      </c>
      <c r="U704" s="54" t="str">
        <f>F704 &amp; " " &amp; " " &amp; B704 &amp; " - " &amp; I704 &amp; " - " &amp; "N°" &amp; H704 &amp; " - " &amp; Tabela1[[#This Row],[Coluna1]]</f>
        <v xml:space="preserve">LOJAS NOVAS  1504 - DWA - N°1519 - </v>
      </c>
      <c r="V704" s="85">
        <v>2557022</v>
      </c>
      <c r="W704" s="64" t="s">
        <v>4894</v>
      </c>
      <c r="X704" s="1" t="str">
        <f t="shared" si="37"/>
        <v>ABERTO</v>
      </c>
      <c r="Y704" s="48"/>
      <c r="Z704" s="51"/>
      <c r="AA704" s="1">
        <f>IF(Tabela1[[#This Row],[CHAMADO]]="ABERTO",Tabela1[[#This Row],[procx status]],"")</f>
        <v>0</v>
      </c>
      <c r="AC704" s="49">
        <v>45919</v>
      </c>
      <c r="AE704" s="1" t="str">
        <f>IF(Tabela1[[#This Row],[Status Result1]]="Aguardando autorização pgto", "sim","")</f>
        <v/>
      </c>
      <c r="AF7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7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704" s="116"/>
      <c r="AJ704" s="117"/>
      <c r="AK704" s="116">
        <f>IF(Tabela1[[#This Row],[procx ticket]]="",Tabela1[[#This Row],[Data criação ticket]],Tabela1[[#This Row],[procx ticket]])</f>
        <v>0</v>
      </c>
      <c r="AL704" s="116"/>
      <c r="AM704" s="53">
        <v>45912</v>
      </c>
      <c r="AN7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4" s="62"/>
      <c r="AP704" s="62"/>
      <c r="AQ7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NOVASConstrutoraDWA</v>
      </c>
      <c r="AR704" s="62" t="e">
        <v>#N/A</v>
      </c>
    </row>
    <row r="705" spans="1:44" ht="17.149999999999999" hidden="1" customHeight="1">
      <c r="A705" s="1">
        <f t="shared" si="40"/>
        <v>1000</v>
      </c>
      <c r="B705" s="1">
        <v>1464</v>
      </c>
      <c r="C705" s="1" t="s">
        <v>40</v>
      </c>
      <c r="D705" s="1" t="s">
        <v>168</v>
      </c>
      <c r="E705" s="1" t="s">
        <v>30</v>
      </c>
      <c r="F705" s="1" t="s">
        <v>23</v>
      </c>
      <c r="G705" s="1" t="s">
        <v>4410</v>
      </c>
      <c r="H705" s="1">
        <v>847</v>
      </c>
      <c r="I705" s="1" t="s">
        <v>4972</v>
      </c>
      <c r="M705" s="1">
        <v>604010</v>
      </c>
      <c r="N705" s="1">
        <v>10023233</v>
      </c>
      <c r="P705" s="47">
        <v>46894.078606986062</v>
      </c>
      <c r="R705" s="47">
        <f>IF(Tabela1[[#This Row],[VALOR A PAGAR]]&gt;1,Tabela1[[#This Row],[VALOR A PAGAR]],Tabela1[[#This Row],[VALOR RC]])</f>
        <v>46894.078606986062</v>
      </c>
      <c r="S7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5" s="1">
        <v>4500953127</v>
      </c>
      <c r="U705" s="54" t="str">
        <f>F705 &amp; " " &amp; " " &amp; B705 &amp; " - " &amp; I705 &amp; " - " &amp; "N°" &amp; H705 &amp; " - " &amp; Tabela1[[#This Row],[Coluna1]]</f>
        <v xml:space="preserve">LOJAS NOVAS  1464 - GM ENGENHARIA - N°847 - </v>
      </c>
      <c r="V705" s="85">
        <v>2540499</v>
      </c>
      <c r="W705" s="64" t="s">
        <v>4987</v>
      </c>
      <c r="X705" s="1" t="str">
        <f t="shared" si="37"/>
        <v>ABERTO</v>
      </c>
      <c r="Y705" s="48"/>
      <c r="Z705" s="51"/>
      <c r="AA705" s="1">
        <f>IF(Tabela1[[#This Row],[CHAMADO]]="ABERTO",Tabela1[[#This Row],[procx status]],"")</f>
        <v>0</v>
      </c>
      <c r="AC705" s="49">
        <v>45919</v>
      </c>
      <c r="AD705" s="109">
        <v>5106015318</v>
      </c>
      <c r="AE705" s="1" t="str">
        <f>IF(Tabela1[[#This Row],[Status Result1]]="Aguardando autorização pgto", "sim","")</f>
        <v/>
      </c>
      <c r="AF7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7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705" s="116"/>
      <c r="AJ705" s="117"/>
      <c r="AK705" s="116">
        <f>IF(Tabela1[[#This Row],[procx ticket]]="",Tabela1[[#This Row],[Data criação ticket]],Tabela1[[#This Row],[procx ticket]])</f>
        <v>0</v>
      </c>
      <c r="AL705" s="116"/>
      <c r="AM705" s="53" t="s">
        <v>75</v>
      </c>
      <c r="AN7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5" s="62"/>
      <c r="AP705" s="62"/>
      <c r="AQ7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146460401046894,0786069861ANDRELOJAS NOVASConstrutoraGM ENGENHARIA</v>
      </c>
      <c r="AR705" s="62" t="e">
        <v>#N/A</v>
      </c>
    </row>
    <row r="706" spans="1:44" ht="17.149999999999999" hidden="1" customHeight="1">
      <c r="A706" s="1">
        <f>IF(C706&lt;7000,1000,2000)</f>
        <v>2000</v>
      </c>
      <c r="B706" s="1">
        <v>1515</v>
      </c>
      <c r="C706" s="1" t="s">
        <v>4648</v>
      </c>
      <c r="D706" s="1" t="s">
        <v>354</v>
      </c>
      <c r="E706" s="1" t="s">
        <v>76</v>
      </c>
      <c r="F706" s="1" t="s">
        <v>23</v>
      </c>
      <c r="G706" s="1" t="s">
        <v>4410</v>
      </c>
      <c r="H706" s="1">
        <v>1054</v>
      </c>
      <c r="I706" s="1" t="s">
        <v>57</v>
      </c>
      <c r="K706" s="1" t="s">
        <v>27</v>
      </c>
      <c r="M706" s="1">
        <v>605945</v>
      </c>
      <c r="N706" s="1">
        <v>10023929</v>
      </c>
      <c r="P706" s="47">
        <v>630000</v>
      </c>
      <c r="Q706" s="47">
        <v>220500</v>
      </c>
      <c r="R706" s="47">
        <f>IF(Tabela1[[#This Row],[VALOR A PAGAR]]&gt;1,Tabela1[[#This Row],[VALOR A PAGAR]],Tabela1[[#This Row],[VALOR RC]])</f>
        <v>220500</v>
      </c>
      <c r="S7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6" s="1">
        <v>4500999567</v>
      </c>
      <c r="U706" s="54" t="str">
        <f>F706 &amp; " " &amp; " " &amp; C706 &amp; " - " &amp; I706 &amp; " - " &amp; "N°" &amp; H706 &amp; " - " &amp; Tabela1[[#This Row],[Coluna1]]</f>
        <v xml:space="preserve">LOJAS NOVAS  HOR02-PatioHorizo-CE - CHIANCA - N°1054 - </v>
      </c>
      <c r="V706" s="85">
        <v>3285044</v>
      </c>
      <c r="W706" s="89" t="s">
        <v>4176</v>
      </c>
      <c r="X706" s="1" t="str">
        <f t="shared" ref="X706:X769" si="41">IF(V706&lt;&gt;"","ABERTO","PENDENTE")</f>
        <v>ABERTO</v>
      </c>
      <c r="Y706" s="48"/>
      <c r="Z706" s="51"/>
      <c r="AA706" s="1">
        <f>IF(Tabela1[[#This Row],[CHAMADO]]="ABERTO",Tabela1[[#This Row],[procx status]],"")</f>
        <v>0</v>
      </c>
      <c r="AC706" s="49">
        <v>46010</v>
      </c>
      <c r="AD706" s="55">
        <v>5106081467</v>
      </c>
      <c r="AE706" s="1" t="s">
        <v>4177</v>
      </c>
      <c r="AF7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7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706" s="116"/>
      <c r="AJ706" s="117"/>
      <c r="AK706" s="116">
        <f>IF(Tabela1[[#This Row],[procx ticket]]="",Tabela1[[#This Row],[Data criação ticket]],Tabela1[[#This Row],[procx ticket]])</f>
        <v>0</v>
      </c>
      <c r="AL706" s="116"/>
      <c r="AM706" s="53">
        <v>46000</v>
      </c>
      <c r="AN7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6" s="62"/>
      <c r="AP706" s="62"/>
      <c r="AQ7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1515605945630000HENRIQUELOJAS NOVASConstrutoraCHIANCA</v>
      </c>
      <c r="AR706" s="62" t="e">
        <v>#N/A</v>
      </c>
    </row>
    <row r="707" spans="1:44" ht="17.149999999999999" hidden="1" customHeight="1">
      <c r="A707" s="1">
        <f t="shared" ref="A707:A738" si="42">IF(B707&lt;7000,1000,2000)</f>
        <v>1000</v>
      </c>
      <c r="B707" s="1">
        <v>1482</v>
      </c>
      <c r="C707" s="1" t="s">
        <v>269</v>
      </c>
      <c r="D707" s="1" t="s">
        <v>1153</v>
      </c>
      <c r="E707" s="1" t="s">
        <v>76</v>
      </c>
      <c r="F707" s="1" t="s">
        <v>23</v>
      </c>
      <c r="G707" s="1" t="s">
        <v>4410</v>
      </c>
      <c r="H707" s="1">
        <v>1583</v>
      </c>
      <c r="I707" s="1" t="s">
        <v>66</v>
      </c>
      <c r="J707" s="1">
        <v>1</v>
      </c>
      <c r="K707" s="1" t="s">
        <v>27</v>
      </c>
      <c r="M707" s="1">
        <v>605574</v>
      </c>
      <c r="N707" s="1" t="s">
        <v>4883</v>
      </c>
      <c r="O707" s="1" t="s">
        <v>4163</v>
      </c>
      <c r="P707" s="47">
        <v>38250.846048359701</v>
      </c>
      <c r="R707" s="47">
        <f>IF(Tabela1[[#This Row],[VALOR A PAGAR]]&gt;1,Tabela1[[#This Row],[VALOR A PAGAR]],Tabela1[[#This Row],[VALOR RC]])</f>
        <v>38250.846048359701</v>
      </c>
      <c r="S7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7" s="1">
        <v>4501007373</v>
      </c>
      <c r="U707" s="54" t="str">
        <f>F707 &amp; " " &amp; " " &amp; B707 &amp; " - " &amp; I707 &amp; " - " &amp; "N°" &amp; H707 &amp; " - " &amp; Tabela1[[#This Row],[Coluna1]]</f>
        <v xml:space="preserve">LOJAS NOVAS  1482 - DWA - N°1583 - </v>
      </c>
      <c r="V707" s="85">
        <v>3279269</v>
      </c>
      <c r="W707" s="64" t="s">
        <v>5972</v>
      </c>
      <c r="X707" s="1" t="str">
        <f t="shared" si="41"/>
        <v>ABERTO</v>
      </c>
      <c r="Y707" s="48"/>
      <c r="Z707" s="51"/>
      <c r="AA707" s="1">
        <f>IF(Tabela1[[#This Row],[CHAMADO]]="ABERTO",Tabela1[[#This Row],[procx status]],"")</f>
        <v>0</v>
      </c>
      <c r="AC707" s="49">
        <v>46010</v>
      </c>
      <c r="AD707" s="55">
        <v>5106081177</v>
      </c>
      <c r="AE707" s="1" t="str">
        <f>IF(Tabela1[[#This Row],[Status Result1]]="Aguardando autorização pgto", "sim","")</f>
        <v/>
      </c>
      <c r="AF7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7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707" s="116"/>
      <c r="AJ707" s="117"/>
      <c r="AK707" s="116">
        <f>IF(Tabela1[[#This Row],[procx ticket]]="",Tabela1[[#This Row],[Data criação ticket]],Tabela1[[#This Row],[procx ticket]])</f>
        <v>0</v>
      </c>
      <c r="AL707" s="116"/>
      <c r="AM7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7" s="62"/>
      <c r="AP707" s="62"/>
      <c r="AQ7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148260557438250,8460483597HENRIQUELOJAS NOVASConstrutoraDWA</v>
      </c>
      <c r="AR707" s="62" t="e">
        <v>#N/A</v>
      </c>
    </row>
    <row r="708" spans="1:44" ht="17.149999999999999" hidden="1" customHeight="1">
      <c r="A708" s="1">
        <f t="shared" si="42"/>
        <v>1000</v>
      </c>
      <c r="B708" s="1">
        <v>1475</v>
      </c>
      <c r="C708" s="1" t="s">
        <v>256</v>
      </c>
      <c r="D708" s="1" t="s">
        <v>257</v>
      </c>
      <c r="E708" s="1" t="s">
        <v>30</v>
      </c>
      <c r="F708" s="1" t="s">
        <v>23</v>
      </c>
      <c r="G708" s="1" t="s">
        <v>4410</v>
      </c>
      <c r="H708" s="1">
        <v>49</v>
      </c>
      <c r="I708" s="1" t="s">
        <v>5491</v>
      </c>
      <c r="K708" s="1" t="s">
        <v>27</v>
      </c>
      <c r="M708" s="1">
        <v>604002</v>
      </c>
      <c r="N708" s="1">
        <v>10023927</v>
      </c>
      <c r="P708" s="47">
        <v>61685.440000000002</v>
      </c>
      <c r="R708" s="47">
        <f>IF(Tabela1[[#This Row],[VALOR A PAGAR]]&gt;1,Tabela1[[#This Row],[VALOR A PAGAR]],Tabela1[[#This Row],[VALOR RC]])</f>
        <v>61685.440000000002</v>
      </c>
      <c r="S7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8" s="1">
        <v>4500999561</v>
      </c>
      <c r="U708" s="54" t="str">
        <f>F708 &amp; " " &amp; " " &amp; B708 &amp; " - " &amp; I708 &amp; " - " &amp; "N°" &amp; H708 &amp; " - " &amp; Tabela1[[#This Row],[Coluna1]]</f>
        <v xml:space="preserve">LOJAS NOVAS  1475 - OCM - N°49 - </v>
      </c>
      <c r="V708" s="85">
        <v>3279102</v>
      </c>
      <c r="W708" s="64" t="s">
        <v>5971</v>
      </c>
      <c r="X708" s="1" t="str">
        <f t="shared" si="41"/>
        <v>ABERTO</v>
      </c>
      <c r="Y708" s="48"/>
      <c r="Z708" s="51"/>
      <c r="AA708" s="1">
        <f>IF(Tabela1[[#This Row],[CHAMADO]]="ABERTO",Tabela1[[#This Row],[procx status]],"")</f>
        <v>0</v>
      </c>
      <c r="AC708" s="49">
        <v>46010</v>
      </c>
      <c r="AD708" s="55">
        <v>5106081183</v>
      </c>
      <c r="AE708" s="1" t="str">
        <f>IF(Tabela1[[#This Row],[Status Result1]]="Aguardando autorização pgto", "sim","")</f>
        <v/>
      </c>
      <c r="AF7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7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708" s="116"/>
      <c r="AJ708" s="117"/>
      <c r="AK708" s="116">
        <f>IF(Tabela1[[#This Row],[procx ticket]]="",Tabela1[[#This Row],[Data criação ticket]],Tabela1[[#This Row],[procx ticket]])</f>
        <v>0</v>
      </c>
      <c r="AL708" s="116"/>
      <c r="AM7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8" s="62"/>
      <c r="AP708" s="62"/>
      <c r="AQ7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147560400261685,44ANDRELOJAS NOVASConstrutoraOCM</v>
      </c>
      <c r="AR708" s="62" t="e">
        <v>#N/A</v>
      </c>
    </row>
    <row r="709" spans="1:44" ht="17.149999999999999" hidden="1" customHeight="1">
      <c r="A709" s="1">
        <f t="shared" si="42"/>
        <v>1000</v>
      </c>
      <c r="B709" s="1">
        <v>1510</v>
      </c>
      <c r="C709" s="1" t="s">
        <v>4098</v>
      </c>
      <c r="D709" s="1" t="s">
        <v>1258</v>
      </c>
      <c r="E709" s="1" t="s">
        <v>76</v>
      </c>
      <c r="F709" s="1" t="s">
        <v>23</v>
      </c>
      <c r="G709" s="1" t="s">
        <v>4410</v>
      </c>
      <c r="H709" s="1">
        <v>1051</v>
      </c>
      <c r="I709" s="1" t="s">
        <v>57</v>
      </c>
      <c r="M709" s="1">
        <v>605801</v>
      </c>
      <c r="N709" s="1">
        <v>10023505</v>
      </c>
      <c r="O709" s="1" t="s">
        <v>4163</v>
      </c>
      <c r="P709" s="47">
        <v>1100000.0019889895</v>
      </c>
      <c r="Q709" s="47">
        <v>220000</v>
      </c>
      <c r="R709" s="47">
        <f>IF(Tabela1[[#This Row],[VALOR A PAGAR]]&gt;1,Tabela1[[#This Row],[VALOR A PAGAR]],Tabela1[[#This Row],[VALOR RC]])</f>
        <v>220000</v>
      </c>
      <c r="S7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09" s="1">
        <v>4500977310</v>
      </c>
      <c r="U709" s="54" t="str">
        <f>F709 &amp; " " &amp; " " &amp; B709 &amp; " - " &amp; I709 &amp; " - " &amp; "N°" &amp; H709 &amp; " - " &amp; Tabela1[[#This Row],[Coluna1]]</f>
        <v xml:space="preserve">LOJAS NOVAS  1510 - CHIANCA - N°1051 - </v>
      </c>
      <c r="V709" s="85">
        <v>3285125</v>
      </c>
      <c r="W709" s="89" t="s">
        <v>4176</v>
      </c>
      <c r="X709" s="1" t="str">
        <f t="shared" si="41"/>
        <v>ABERTO</v>
      </c>
      <c r="Y709" s="48"/>
      <c r="Z709" s="51"/>
      <c r="AA709" s="1">
        <f>IF(Tabela1[[#This Row],[CHAMADO]]="ABERTO",Tabela1[[#This Row],[procx status]],"")</f>
        <v>0</v>
      </c>
      <c r="AC709" s="49">
        <v>46042</v>
      </c>
      <c r="AE709" s="1" t="s">
        <v>4177</v>
      </c>
      <c r="AF7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20/01/2026</v>
      </c>
      <c r="AG7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20/01/2026</v>
      </c>
      <c r="AH709" s="116"/>
      <c r="AJ709" s="117"/>
      <c r="AK709" s="116">
        <f>IF(Tabela1[[#This Row],[procx ticket]]="",Tabela1[[#This Row],[Data criação ticket]],Tabela1[[#This Row],[procx ticket]])</f>
        <v>0</v>
      </c>
      <c r="AL709" s="116"/>
      <c r="AM709" s="53">
        <v>46000</v>
      </c>
      <c r="AN7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09" s="62"/>
      <c r="AP709" s="62"/>
      <c r="AQ7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15106058011100000,00198899HENRIQUELOJAS NOVASConstrutoraCHIANCA</v>
      </c>
      <c r="AR709" s="62" t="e">
        <v>#N/A</v>
      </c>
    </row>
    <row r="710" spans="1:44" ht="17.149999999999999" hidden="1" customHeight="1">
      <c r="A710" s="1">
        <f t="shared" si="42"/>
        <v>1000</v>
      </c>
      <c r="B710" s="1">
        <v>1470</v>
      </c>
      <c r="C710" s="1" t="s">
        <v>4068</v>
      </c>
      <c r="D710" s="1" t="s">
        <v>4228</v>
      </c>
      <c r="E710" s="1" t="s">
        <v>76</v>
      </c>
      <c r="F710" s="1" t="s">
        <v>23</v>
      </c>
      <c r="G710" s="1" t="s">
        <v>4410</v>
      </c>
      <c r="H710" s="1">
        <v>343</v>
      </c>
      <c r="I710" s="1" t="s">
        <v>4409</v>
      </c>
      <c r="M710" s="1">
        <v>604306</v>
      </c>
      <c r="Q710" s="47">
        <v>270000</v>
      </c>
      <c r="R710" s="47">
        <f>IF(Tabela1[[#This Row],[VALOR A PAGAR]]&gt;1,Tabela1[[#This Row],[VALOR A PAGAR]],Tabela1[[#This Row],[VALOR RC]])</f>
        <v>270000</v>
      </c>
      <c r="S7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0" s="1">
        <v>4500911925</v>
      </c>
      <c r="U710" s="54" t="str">
        <f>F710 &amp; " " &amp; " " &amp; B710 &amp; " - " &amp; I710 &amp; " - " &amp; "N°" &amp; H710 &amp; " - " &amp; Tabela1[[#This Row],[Coluna1]]</f>
        <v xml:space="preserve">LOJAS NOVAS  1470 - CARMELI - N°343 - </v>
      </c>
      <c r="V710" s="85">
        <v>2338182</v>
      </c>
      <c r="W710" s="64" t="s">
        <v>4433</v>
      </c>
      <c r="X710" s="1" t="str">
        <f t="shared" si="41"/>
        <v>ABERTO</v>
      </c>
      <c r="Y710" s="48"/>
      <c r="Z710" s="51"/>
      <c r="AA710" s="1">
        <f>IF(Tabela1[[#This Row],[CHAMADO]]="ABERTO",Tabela1[[#This Row],[procx status]],"")</f>
        <v>0</v>
      </c>
      <c r="AC710" s="49">
        <v>45889</v>
      </c>
      <c r="AD710" s="109">
        <v>5105993980</v>
      </c>
      <c r="AE710" s="1" t="str">
        <f>IF(Tabela1[[#This Row],[Status Result1]]="Aguardando autorização pgto", "sim","")</f>
        <v/>
      </c>
      <c r="AF7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7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710" s="12"/>
      <c r="AI710" s="1" t="s">
        <v>4362</v>
      </c>
      <c r="AJ710" s="53"/>
      <c r="AK710" s="12" t="str">
        <f>IF(Tabela1[[#This Row],[procx ticket]]="",Tabela1[[#This Row],[Data criação ticket]],Tabela1[[#This Row],[procx ticket]])</f>
        <v>2025-08-11</v>
      </c>
      <c r="AM7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7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0" s="62"/>
      <c r="AP710" s="62"/>
      <c r="AQ7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NOVASConstrutoraCARMELI</v>
      </c>
      <c r="AR710" s="62" t="e">
        <v>#N/A</v>
      </c>
    </row>
    <row r="711" spans="1:44" ht="14.5" hidden="1">
      <c r="A711" s="1">
        <f t="shared" si="42"/>
        <v>1000</v>
      </c>
      <c r="B711" s="1">
        <v>1481</v>
      </c>
      <c r="C711" s="1" t="s">
        <v>166</v>
      </c>
      <c r="D711" s="1" t="s">
        <v>45</v>
      </c>
      <c r="E711" s="1" t="s">
        <v>55</v>
      </c>
      <c r="F711" s="1" t="s">
        <v>23</v>
      </c>
      <c r="G711" s="1" t="s">
        <v>4410</v>
      </c>
      <c r="H711" s="1">
        <v>964</v>
      </c>
      <c r="I711" s="1" t="s">
        <v>57</v>
      </c>
      <c r="L711" s="1">
        <v>36123</v>
      </c>
      <c r="M711" s="55">
        <v>603999</v>
      </c>
      <c r="N711" s="58">
        <v>10020170</v>
      </c>
      <c r="Q711" s="47">
        <v>105000</v>
      </c>
      <c r="R711" s="47">
        <f>IF(Tabela1[[#This Row],[VALOR A PAGAR]]&gt;1,Tabela1[[#This Row],[VALOR A PAGAR]],Tabela1[[#This Row],[VALOR RC]])</f>
        <v>105000</v>
      </c>
      <c r="S7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1" s="58">
        <v>4500780290</v>
      </c>
      <c r="U711" s="54" t="str">
        <f>F711 &amp; " " &amp; " " &amp; B711 &amp; " - " &amp; I711 &amp; " - " &amp; "N°" &amp; H711 &amp; " - " &amp; Tabela1[[#This Row],[Coluna1]]</f>
        <v xml:space="preserve">LOJAS NOVAS  1481 - CHIANCA - N°964 - </v>
      </c>
      <c r="V711" s="85">
        <v>1565822</v>
      </c>
      <c r="W711" s="89" t="s">
        <v>4584</v>
      </c>
      <c r="X711" s="1" t="str">
        <f t="shared" si="41"/>
        <v>ABERTO</v>
      </c>
      <c r="Y711" s="48"/>
      <c r="Z711" s="51">
        <v>0</v>
      </c>
      <c r="AA711" s="1">
        <f>IF(Tabela1[[#This Row],[CHAMADO]]="ABERTO",Tabela1[[#This Row],[procx status]],"")</f>
        <v>0</v>
      </c>
      <c r="AC711" s="49">
        <v>45768</v>
      </c>
      <c r="AD711" s="55">
        <v>5105911117</v>
      </c>
      <c r="AE711" s="1" t="str">
        <f>IF(Tabela1[[#This Row],[Status Result1]]="Aguardando autorização pgto", "sim","")</f>
        <v/>
      </c>
      <c r="AF7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7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711" s="12">
        <v>45761</v>
      </c>
      <c r="AI711" s="1" t="s">
        <v>4585</v>
      </c>
      <c r="AJ711" s="53" t="s">
        <v>4585</v>
      </c>
      <c r="AK711" s="12" t="str">
        <f>IF(Tabela1[[#This Row],[procx ticket]]="",Tabela1[[#This Row],[Data criação ticket]],Tabela1[[#This Row],[procx ticket]])</f>
        <v>2025-04-14</v>
      </c>
      <c r="AM7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7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1" s="62"/>
      <c r="AP711" s="62"/>
      <c r="AQ7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1481603999JORDANALOJAS NOVASConstrutoraCHIANCA</v>
      </c>
      <c r="AR711" s="62" t="e">
        <v>#N/A</v>
      </c>
    </row>
    <row r="712" spans="1:44" ht="17.149999999999999" hidden="1" customHeight="1">
      <c r="A712" s="1">
        <f t="shared" si="42"/>
        <v>1000</v>
      </c>
      <c r="B712" s="1">
        <v>1480</v>
      </c>
      <c r="C712" s="1" t="s">
        <v>211</v>
      </c>
      <c r="D712" s="1" t="s">
        <v>510</v>
      </c>
      <c r="E712" s="1" t="s">
        <v>55</v>
      </c>
      <c r="F712" s="1" t="s">
        <v>23</v>
      </c>
      <c r="G712" s="1" t="s">
        <v>4410</v>
      </c>
      <c r="H712" s="1">
        <v>963</v>
      </c>
      <c r="I712" s="1" t="s">
        <v>57</v>
      </c>
      <c r="L712" s="1">
        <v>36123</v>
      </c>
      <c r="M712" s="1">
        <v>603914</v>
      </c>
      <c r="N712" s="1">
        <v>10021008</v>
      </c>
      <c r="P712" s="46">
        <v>1050000</v>
      </c>
      <c r="Q712" s="47">
        <v>262500</v>
      </c>
      <c r="R712" s="47">
        <f>IF(Tabela1[[#This Row],[VALOR A PAGAR]]&gt;1,Tabela1[[#This Row],[VALOR A PAGAR]],Tabela1[[#This Row],[VALOR RC]])</f>
        <v>262500</v>
      </c>
      <c r="S7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2" s="1">
        <v>4500840465</v>
      </c>
      <c r="U712" s="54" t="str">
        <f>F712 &amp; " " &amp; " " &amp; B712 &amp; " - " &amp; I712 &amp; " - " &amp; "N°" &amp; H712 &amp; " - " &amp; Tabela1[[#This Row],[Coluna1]]</f>
        <v xml:space="preserve">LOJAS NOVAS  1480 - CHIANCA - N°963 - </v>
      </c>
      <c r="V712" s="85">
        <v>1565781</v>
      </c>
      <c r="W712" s="89" t="s">
        <v>4590</v>
      </c>
      <c r="X712" s="1" t="str">
        <f t="shared" si="41"/>
        <v>ABERTO</v>
      </c>
      <c r="Y712" s="48"/>
      <c r="Z712" s="51">
        <v>0</v>
      </c>
      <c r="AA712" s="1">
        <f>IF(Tabela1[[#This Row],[CHAMADO]]="ABERTO",Tabela1[[#This Row],[procx status]],"")</f>
        <v>0</v>
      </c>
      <c r="AC712" s="49">
        <v>45768</v>
      </c>
      <c r="AD712" s="55">
        <v>5105911116</v>
      </c>
      <c r="AE712" s="1" t="str">
        <f>IF(Tabela1[[#This Row],[Status Result1]]="Aguardando autorização pgto", "sim","")</f>
        <v/>
      </c>
      <c r="AF7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7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712" s="12">
        <v>45761</v>
      </c>
      <c r="AI712" s="1" t="s">
        <v>4585</v>
      </c>
      <c r="AJ712" s="53" t="s">
        <v>4585</v>
      </c>
      <c r="AK712" s="12" t="str">
        <f>IF(Tabela1[[#This Row],[procx ticket]]="",Tabela1[[#This Row],[Data criação ticket]],Tabela1[[#This Row],[procx ticket]])</f>
        <v>2025-04-14</v>
      </c>
      <c r="AM7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7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2" s="62"/>
      <c r="AP712" s="62"/>
      <c r="AQ7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14806039141050000JORDANALOJAS NOVASConstrutoraCHIANCA</v>
      </c>
      <c r="AR712" s="62" t="e">
        <v>#N/A</v>
      </c>
    </row>
    <row r="713" spans="1:44" ht="17" hidden="1">
      <c r="A713" s="1">
        <f t="shared" si="42"/>
        <v>1000</v>
      </c>
      <c r="B713" s="1">
        <v>1495</v>
      </c>
      <c r="C713" s="1" t="s">
        <v>285</v>
      </c>
      <c r="D713" s="1" t="s">
        <v>185</v>
      </c>
      <c r="E713" s="1" t="s">
        <v>76</v>
      </c>
      <c r="F713" s="1" t="s">
        <v>23</v>
      </c>
      <c r="G713" s="1" t="s">
        <v>4410</v>
      </c>
      <c r="H713" s="1">
        <v>335</v>
      </c>
      <c r="I713" s="1" t="s">
        <v>4409</v>
      </c>
      <c r="M713" s="1">
        <v>605462</v>
      </c>
      <c r="Q713" s="47">
        <v>265000</v>
      </c>
      <c r="R713" s="47">
        <f>IF(Tabela1[[#This Row],[VALOR A PAGAR]]&gt;1,Tabela1[[#This Row],[VALOR A PAGAR]],Tabela1[[#This Row],[VALOR RC]])</f>
        <v>265000</v>
      </c>
      <c r="S7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3" s="1">
        <v>4500914536</v>
      </c>
      <c r="U713" s="54" t="str">
        <f>F713 &amp; " " &amp; " " &amp; B713 &amp; " - " &amp; I713 &amp; " - " &amp; "N°" &amp; H713 &amp; " - " &amp; Tabela1[[#This Row],[Coluna1]]</f>
        <v xml:space="preserve">LOJAS NOVAS  1495 - CARMELI - N°335 - </v>
      </c>
      <c r="V713" s="85">
        <v>2166749</v>
      </c>
      <c r="W713" s="89" t="s">
        <v>4421</v>
      </c>
      <c r="X713" s="1" t="str">
        <f t="shared" si="41"/>
        <v>ABERTO</v>
      </c>
      <c r="Y713" s="48"/>
      <c r="Z713" s="51">
        <v>0</v>
      </c>
      <c r="AA713" s="1">
        <f>IF(Tabela1[[#This Row],[CHAMADO]]="ABERTO",Tabela1[[#This Row],[procx status]],"")</f>
        <v>0</v>
      </c>
      <c r="AC713" s="49">
        <v>45859</v>
      </c>
      <c r="AD713" s="90">
        <v>5105971700</v>
      </c>
      <c r="AE713" s="1" t="str">
        <f>IF(Tabela1[[#This Row],[Status Result1]]="Aguardando autorização pgto", "sim","")</f>
        <v/>
      </c>
      <c r="AF7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7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713" s="12"/>
      <c r="AJ713" s="53">
        <v>0</v>
      </c>
      <c r="AK713" s="12">
        <f>IF(Tabela1[[#This Row],[procx ticket]]="",Tabela1[[#This Row],[Data criação ticket]],Tabela1[[#This Row],[procx ticket]])</f>
        <v>0</v>
      </c>
      <c r="AM7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3" s="62"/>
      <c r="AP713" s="62"/>
      <c r="AQ7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NOVASConstrutoraCARMELI</v>
      </c>
      <c r="AR713" s="62" t="e">
        <v>#N/A</v>
      </c>
    </row>
    <row r="714" spans="1:44" ht="17" hidden="1">
      <c r="A714" s="1">
        <f t="shared" si="42"/>
        <v>1000</v>
      </c>
      <c r="B714" s="1">
        <v>1439</v>
      </c>
      <c r="C714" s="1" t="s">
        <v>222</v>
      </c>
      <c r="D714" s="1" t="s">
        <v>224</v>
      </c>
      <c r="E714" s="1" t="s">
        <v>76</v>
      </c>
      <c r="F714" s="1" t="s">
        <v>23</v>
      </c>
      <c r="G714" s="1" t="s">
        <v>4410</v>
      </c>
      <c r="H714" s="1">
        <v>101</v>
      </c>
      <c r="I714" s="1" t="s">
        <v>4713</v>
      </c>
      <c r="M714" s="86">
        <v>603440</v>
      </c>
      <c r="N714" s="1">
        <v>10022963</v>
      </c>
      <c r="Q714" s="47">
        <v>206066.91</v>
      </c>
      <c r="R714" s="47">
        <f>IF(Tabela1[[#This Row],[VALOR A PAGAR]]&gt;1,Tabela1[[#This Row],[VALOR A PAGAR]],Tabela1[[#This Row],[VALOR RC]])</f>
        <v>206066.91</v>
      </c>
      <c r="S7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4" s="1">
        <v>4500874590</v>
      </c>
      <c r="U714" s="54" t="str">
        <f>F714 &amp; " " &amp; " " &amp; B714 &amp; " - " &amp; I714 &amp; " - " &amp; "N°" &amp; H714 &amp; " - " &amp; Tabela1[[#This Row],[Coluna1]]</f>
        <v xml:space="preserve">LOJAS NOVAS  1439 - CRIHAR - N°101 - </v>
      </c>
      <c r="V714" s="85">
        <v>2166682</v>
      </c>
      <c r="W714" s="89" t="s">
        <v>4729</v>
      </c>
      <c r="X714" s="1" t="str">
        <f t="shared" si="41"/>
        <v>ABERTO</v>
      </c>
      <c r="Y714" s="48"/>
      <c r="Z714" s="51">
        <v>0</v>
      </c>
      <c r="AA714" s="1">
        <f>IF(Tabela1[[#This Row],[CHAMADO]]="ABERTO",Tabela1[[#This Row],[procx status]],"")</f>
        <v>0</v>
      </c>
      <c r="AC714" s="49">
        <v>45859</v>
      </c>
      <c r="AD714" s="90">
        <v>5105971788</v>
      </c>
      <c r="AE714" s="1" t="str">
        <f>IF(Tabela1[[#This Row],[Status Result1]]="Aguardando autorização pgto", "sim","")</f>
        <v/>
      </c>
      <c r="AF7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7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714" s="12"/>
      <c r="AJ714" s="53">
        <v>0</v>
      </c>
      <c r="AK714" s="12">
        <f>IF(Tabela1[[#This Row],[procx ticket]]="",Tabela1[[#This Row],[Data criação ticket]],Tabela1[[#This Row],[procx ticket]])</f>
        <v>0</v>
      </c>
      <c r="AM7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4" s="62"/>
      <c r="AP714" s="62"/>
      <c r="AQ7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NOVASConstrutoraCRIHAR</v>
      </c>
      <c r="AR714" s="62" t="e">
        <v>#N/A</v>
      </c>
    </row>
    <row r="715" spans="1:44" ht="14.5" hidden="1" customHeight="1">
      <c r="A715" s="1">
        <f t="shared" si="42"/>
        <v>1000</v>
      </c>
      <c r="B715" s="1">
        <v>1498</v>
      </c>
      <c r="C715" s="1" t="s">
        <v>226</v>
      </c>
      <c r="D715" s="1" t="s">
        <v>185</v>
      </c>
      <c r="E715" s="1" t="s">
        <v>76</v>
      </c>
      <c r="F715" s="1" t="s">
        <v>23</v>
      </c>
      <c r="G715" s="1" t="s">
        <v>4410</v>
      </c>
      <c r="H715" s="1">
        <v>100</v>
      </c>
      <c r="I715" s="1" t="s">
        <v>4713</v>
      </c>
      <c r="M715" s="54">
        <v>603464</v>
      </c>
      <c r="Q715" s="47">
        <v>206057.12</v>
      </c>
      <c r="R715" s="47">
        <f>IF(Tabela1[[#This Row],[VALOR A PAGAR]]&gt;1,Tabela1[[#This Row],[VALOR A PAGAR]],Tabela1[[#This Row],[VALOR RC]])</f>
        <v>206057.12</v>
      </c>
      <c r="S7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5" s="1">
        <v>4500882264</v>
      </c>
      <c r="U715" s="54" t="str">
        <f>F715 &amp; " " &amp; " " &amp; B715 &amp; " - " &amp; I715 &amp; " - " &amp; "N°" &amp; H715 &amp; " - " &amp; Tabela1[[#This Row],[Coluna1]]</f>
        <v xml:space="preserve">LOJAS NOVAS  1498 - CRIHAR - N°100 - </v>
      </c>
      <c r="V715" s="85">
        <v>2166652</v>
      </c>
      <c r="W715" s="89" t="s">
        <v>4750</v>
      </c>
      <c r="X715" s="1" t="str">
        <f t="shared" si="41"/>
        <v>ABERTO</v>
      </c>
      <c r="Y715" s="48"/>
      <c r="Z715" s="51">
        <v>0</v>
      </c>
      <c r="AA715" s="1">
        <f>IF(Tabela1[[#This Row],[CHAMADO]]="ABERTO",Tabela1[[#This Row],[procx status]],"")</f>
        <v>0</v>
      </c>
      <c r="AC715" s="49">
        <v>45859</v>
      </c>
      <c r="AD715" s="90">
        <v>5105971790</v>
      </c>
      <c r="AE715" s="1" t="str">
        <f>IF(Tabela1[[#This Row],[Status Result1]]="Aguardando autorização pgto", "sim","")</f>
        <v/>
      </c>
      <c r="AF7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7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715" s="12"/>
      <c r="AJ715" s="53">
        <v>0</v>
      </c>
      <c r="AK715" s="12">
        <f>IF(Tabela1[[#This Row],[procx ticket]]="",Tabela1[[#This Row],[Data criação ticket]],Tabela1[[#This Row],[procx ticket]])</f>
        <v>0</v>
      </c>
      <c r="AM7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5" s="62"/>
      <c r="AP715" s="62"/>
      <c r="AQ7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NOVASConstrutoraCRIHAR</v>
      </c>
      <c r="AR715" s="62" t="e">
        <v>#N/A</v>
      </c>
    </row>
    <row r="716" spans="1:44" ht="14.5" hidden="1" customHeight="1">
      <c r="A716" s="1">
        <f t="shared" si="42"/>
        <v>1000</v>
      </c>
      <c r="B716" s="1">
        <v>1489</v>
      </c>
      <c r="C716" s="1" t="s">
        <v>280</v>
      </c>
      <c r="D716" s="1" t="s">
        <v>2947</v>
      </c>
      <c r="E716" s="1" t="s">
        <v>30</v>
      </c>
      <c r="F716" s="1" t="s">
        <v>23</v>
      </c>
      <c r="G716" s="1" t="s">
        <v>4410</v>
      </c>
      <c r="H716" s="1">
        <v>86</v>
      </c>
      <c r="I716" s="1" t="s">
        <v>4713</v>
      </c>
      <c r="M716" s="1">
        <v>605482</v>
      </c>
      <c r="Q716" s="47">
        <v>270000</v>
      </c>
      <c r="R716" s="47">
        <f>IF(Tabela1[[#This Row],[VALOR A PAGAR]]&gt;1,Tabela1[[#This Row],[VALOR A PAGAR]],Tabela1[[#This Row],[VALOR RC]])</f>
        <v>270000</v>
      </c>
      <c r="S7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6" s="1">
        <v>4500883313</v>
      </c>
      <c r="U716" s="54" t="str">
        <f>F716 &amp; " " &amp; " " &amp; B716 &amp; " - " &amp; I716 &amp; " - " &amp; "N°" &amp; H716 &amp; " - " &amp; Tabela1[[#This Row],[Coluna1]]</f>
        <v xml:space="preserve">LOJAS NOVAS  1489 - CRIHAR - N°86 - </v>
      </c>
      <c r="V716" s="85">
        <v>2148878</v>
      </c>
      <c r="W716" s="89" t="s">
        <v>4759</v>
      </c>
      <c r="X716" s="1" t="str">
        <f t="shared" si="41"/>
        <v>ABERTO</v>
      </c>
      <c r="Y716" s="48"/>
      <c r="Z716" s="51">
        <v>0</v>
      </c>
      <c r="AA716" s="1">
        <f>IF(Tabela1[[#This Row],[CHAMADO]]="ABERTO",Tabela1[[#This Row],[procx status]],"")</f>
        <v>0</v>
      </c>
      <c r="AC716" s="49">
        <v>45859</v>
      </c>
      <c r="AD716" s="90">
        <v>5105971724</v>
      </c>
      <c r="AE716" s="1" t="str">
        <f>IF(Tabela1[[#This Row],[Status Result1]]="Aguardando autorização pgto", "sim","")</f>
        <v/>
      </c>
      <c r="AF7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7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716" s="12"/>
      <c r="AJ716" s="53">
        <v>0</v>
      </c>
      <c r="AK716" s="12">
        <f>IF(Tabela1[[#This Row],[procx ticket]]="",Tabela1[[#This Row],[Data criação ticket]],Tabela1[[#This Row],[procx ticket]])</f>
        <v>0</v>
      </c>
      <c r="AM7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6" s="62"/>
      <c r="AP716" s="62"/>
      <c r="AQ7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NOVASConstrutoraCRIHAR</v>
      </c>
      <c r="AR716" s="62" t="e">
        <v>#N/A</v>
      </c>
    </row>
    <row r="717" spans="1:44" ht="14.5" hidden="1" customHeight="1">
      <c r="A717" s="1">
        <f t="shared" si="42"/>
        <v>1000</v>
      </c>
      <c r="B717" s="1">
        <v>1500</v>
      </c>
      <c r="C717" s="1" t="s">
        <v>4075</v>
      </c>
      <c r="D717" s="1" t="s">
        <v>5505</v>
      </c>
      <c r="E717" s="1" t="s">
        <v>76</v>
      </c>
      <c r="F717" s="1" t="s">
        <v>23</v>
      </c>
      <c r="G717" s="1" t="s">
        <v>4410</v>
      </c>
      <c r="H717" s="1">
        <v>884</v>
      </c>
      <c r="I717" s="1" t="s">
        <v>5504</v>
      </c>
      <c r="M717" s="1">
        <v>605662</v>
      </c>
      <c r="N717" s="1">
        <v>10022442</v>
      </c>
      <c r="P717" s="47">
        <v>1149787.1399999999</v>
      </c>
      <c r="Q717" s="47">
        <v>229957.43</v>
      </c>
      <c r="R717" s="47">
        <f>IF(Tabela1[[#This Row],[VALOR A PAGAR]]&gt;1,Tabela1[[#This Row],[VALOR A PAGAR]],Tabela1[[#This Row],[VALOR RC]])</f>
        <v>229957.43</v>
      </c>
      <c r="S7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7" s="1">
        <v>4500926664</v>
      </c>
      <c r="U717" s="54" t="str">
        <f>F717 &amp; " " &amp; " " &amp; B717 &amp; " - " &amp; I717 &amp; " - " &amp; "N°" &amp; H717 &amp; " - " &amp; Tabela1[[#This Row],[Coluna1]]</f>
        <v xml:space="preserve">LOJAS NOVAS  1500 - OMEGA - N°884 - </v>
      </c>
      <c r="V717" s="85">
        <v>2180601</v>
      </c>
      <c r="W717" s="64" t="s">
        <v>5506</v>
      </c>
      <c r="X717" s="1" t="str">
        <f t="shared" si="41"/>
        <v>ABERTO</v>
      </c>
      <c r="Y717" s="48"/>
      <c r="Z717" s="51">
        <v>0</v>
      </c>
      <c r="AA717" s="1">
        <f>IF(Tabela1[[#This Row],[CHAMADO]]="ABERTO",Tabela1[[#This Row],[procx status]],"")</f>
        <v>0</v>
      </c>
      <c r="AC717" s="49">
        <v>45859</v>
      </c>
      <c r="AD717" s="65">
        <v>5105975016</v>
      </c>
      <c r="AE717" s="1" t="str">
        <f>IF(Tabela1[[#This Row],[Status Result1]]="Aguardando autorização pgto", "sim","")</f>
        <v/>
      </c>
      <c r="AF7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7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717" s="12"/>
      <c r="AJ717" s="53" t="s">
        <v>4234</v>
      </c>
      <c r="AK717" s="12" t="str">
        <f>IF(Tabela1[[#This Row],[procx ticket]]="",Tabela1[[#This Row],[Data criação ticket]],Tabela1[[#This Row],[procx ticket]])</f>
        <v>não aberto ticket</v>
      </c>
      <c r="AM7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7" s="62"/>
      <c r="AP717" s="62"/>
      <c r="AQ7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15006056621149787,14HENRIQUELOJAS NOVASConstrutoraOMEGA</v>
      </c>
      <c r="AR717" s="62" t="e">
        <v>#N/A</v>
      </c>
    </row>
    <row r="718" spans="1:44" ht="14.5" hidden="1" customHeight="1">
      <c r="A718" s="1">
        <f t="shared" si="42"/>
        <v>1000</v>
      </c>
      <c r="B718" s="1">
        <v>1481</v>
      </c>
      <c r="C718" s="1" t="s">
        <v>166</v>
      </c>
      <c r="D718" s="1" t="s">
        <v>45</v>
      </c>
      <c r="E718" s="1" t="s">
        <v>55</v>
      </c>
      <c r="F718" s="1" t="s">
        <v>23</v>
      </c>
      <c r="G718" s="1" t="s">
        <v>4410</v>
      </c>
      <c r="H718" s="1">
        <v>1004</v>
      </c>
      <c r="I718" s="1" t="s">
        <v>57</v>
      </c>
      <c r="L718" s="1">
        <v>36123</v>
      </c>
      <c r="M718" s="55">
        <v>603999</v>
      </c>
      <c r="N718" s="1">
        <v>10022323</v>
      </c>
      <c r="O718" s="1" t="s">
        <v>4163</v>
      </c>
      <c r="P718" s="47">
        <v>23026.78</v>
      </c>
      <c r="Q718" s="47">
        <v>23026.78</v>
      </c>
      <c r="R718" s="47">
        <f>IF(Tabela1[[#This Row],[VALOR A PAGAR]]&gt;1,Tabela1[[#This Row],[VALOR A PAGAR]],Tabela1[[#This Row],[VALOR RC]])</f>
        <v>23026.78</v>
      </c>
      <c r="S7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8" s="1">
        <v>4500904517</v>
      </c>
      <c r="U718" s="54" t="str">
        <f>F718 &amp; " " &amp; " " &amp; B718 &amp; " - " &amp; I718 &amp; " - " &amp; "N°" &amp; H718 &amp; " - " &amp; Tabela1[[#This Row],[Coluna1]]</f>
        <v xml:space="preserve">LOJAS NOVAS  1481 - CHIANCA - N°1004 - </v>
      </c>
      <c r="V718" s="85">
        <v>2304244</v>
      </c>
      <c r="W718" s="64" t="s">
        <v>4594</v>
      </c>
      <c r="X718" s="1" t="str">
        <f t="shared" si="41"/>
        <v>ABERTO</v>
      </c>
      <c r="Y718" s="48"/>
      <c r="Z718" s="51">
        <v>0</v>
      </c>
      <c r="AA718" s="1">
        <f>IF(Tabela1[[#This Row],[CHAMADO]]="ABERTO",Tabela1[[#This Row],[procx status]],"")</f>
        <v>0</v>
      </c>
      <c r="AC718" s="49">
        <v>45890</v>
      </c>
      <c r="AD718" s="109">
        <v>5105991650</v>
      </c>
      <c r="AE718" s="1" t="str">
        <f>IF(Tabela1[[#This Row],[Status Result1]]="Aguardando autorização pgto", "sim","")</f>
        <v/>
      </c>
      <c r="AF7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7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718" s="12"/>
      <c r="AI718" s="1" t="s">
        <v>4595</v>
      </c>
      <c r="AJ718" s="53" t="s">
        <v>4234</v>
      </c>
      <c r="AK718" s="12" t="str">
        <f>IF(Tabela1[[#This Row],[procx ticket]]="",Tabela1[[#This Row],[Data criação ticket]],Tabela1[[#This Row],[procx ticket]])</f>
        <v>não aberto ticket</v>
      </c>
      <c r="AM718" s="53" t="e">
        <v>#N/A</v>
      </c>
      <c r="AN7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8" s="62" t="s">
        <v>4596</v>
      </c>
      <c r="AP718" s="62"/>
      <c r="AQ7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148160399923026,78JORDANALOJAS NOVASConstrutoraCHIANCA</v>
      </c>
      <c r="AR718" s="62" t="e">
        <v>#N/A</v>
      </c>
    </row>
    <row r="719" spans="1:44" ht="14.5" hidden="1" customHeight="1">
      <c r="A719" s="1">
        <f t="shared" si="42"/>
        <v>1000</v>
      </c>
      <c r="B719" s="1">
        <v>1500</v>
      </c>
      <c r="C719" s="1" t="s">
        <v>4075</v>
      </c>
      <c r="D719" s="1" t="s">
        <v>5505</v>
      </c>
      <c r="E719" s="1" t="s">
        <v>76</v>
      </c>
      <c r="F719" s="1" t="s">
        <v>23</v>
      </c>
      <c r="G719" s="1" t="s">
        <v>4410</v>
      </c>
      <c r="H719" s="1">
        <v>891</v>
      </c>
      <c r="I719" s="1" t="s">
        <v>5504</v>
      </c>
      <c r="M719" s="1">
        <v>605662</v>
      </c>
      <c r="N719" s="1">
        <v>10022442</v>
      </c>
      <c r="Q719" s="47">
        <v>270631.14</v>
      </c>
      <c r="R719" s="47">
        <f>IF(Tabela1[[#This Row],[VALOR A PAGAR]]&gt;1,Tabela1[[#This Row],[VALOR A PAGAR]],Tabela1[[#This Row],[VALOR RC]])</f>
        <v>270631.14</v>
      </c>
      <c r="S7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19" s="1">
        <v>4500926664</v>
      </c>
      <c r="U719" s="54" t="str">
        <f>F719 &amp; " " &amp; " " &amp; B719 &amp; " - " &amp; I719 &amp; " - " &amp; "N°" &amp; H719 &amp; " - " &amp; Tabela1[[#This Row],[Coluna1]]</f>
        <v xml:space="preserve">LOJAS NOVAS  1500 - OMEGA - N°891 - </v>
      </c>
      <c r="V719" s="85">
        <v>2342994</v>
      </c>
      <c r="W719" s="64" t="s">
        <v>5507</v>
      </c>
      <c r="X719" s="1" t="str">
        <f t="shared" si="41"/>
        <v>ABERTO</v>
      </c>
      <c r="Y719" s="48"/>
      <c r="Z719" s="51"/>
      <c r="AA719" s="1">
        <f>IF(Tabela1[[#This Row],[CHAMADO]]="ABERTO",Tabela1[[#This Row],[procx status]],"")</f>
        <v>0</v>
      </c>
      <c r="AC719" s="49">
        <v>45890</v>
      </c>
      <c r="AD719" s="109">
        <v>5105991730</v>
      </c>
      <c r="AE719" s="1" t="str">
        <f>IF(Tabela1[[#This Row],[Status Result1]]="Aguardando autorização pgto", "sim","")</f>
        <v/>
      </c>
      <c r="AF7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7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719" s="12"/>
      <c r="AJ719" s="53"/>
      <c r="AK719" s="12">
        <f>IF(Tabela1[[#This Row],[procx ticket]]="",Tabela1[[#This Row],[Data criação ticket]],Tabela1[[#This Row],[procx ticket]])</f>
        <v>0</v>
      </c>
      <c r="AM7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19" s="62"/>
      <c r="AP719" s="62"/>
      <c r="AQ7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NOVASConstrutoraOMEGA</v>
      </c>
      <c r="AR719" s="62" t="e">
        <v>#N/A</v>
      </c>
    </row>
    <row r="720" spans="1:44" ht="14.5" hidden="1" customHeight="1">
      <c r="A720" s="1">
        <f t="shared" si="42"/>
        <v>1000</v>
      </c>
      <c r="B720" s="1">
        <v>1428</v>
      </c>
      <c r="C720" s="1" t="s">
        <v>275</v>
      </c>
      <c r="D720" s="1" t="s">
        <v>276</v>
      </c>
      <c r="E720" s="1" t="s">
        <v>30</v>
      </c>
      <c r="F720" s="1" t="s">
        <v>23</v>
      </c>
      <c r="G720" s="1" t="s">
        <v>4410</v>
      </c>
      <c r="H720" s="1">
        <v>475</v>
      </c>
      <c r="I720" s="1" t="s">
        <v>4667</v>
      </c>
      <c r="M720" s="1">
        <v>602884</v>
      </c>
      <c r="P720" s="47">
        <v>111000</v>
      </c>
      <c r="R720" s="47">
        <f>IF(Tabela1[[#This Row],[VALOR A PAGAR]]&gt;1,Tabela1[[#This Row],[VALOR A PAGAR]],Tabela1[[#This Row],[VALOR RC]])</f>
        <v>111000</v>
      </c>
      <c r="S7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0" s="1">
        <v>4500904522</v>
      </c>
      <c r="U720" s="54" t="str">
        <f>F720 &amp; " " &amp; " " &amp; B720 &amp; " - " &amp; I720 &amp; " - " &amp; "N°" &amp; H720 &amp; " - " &amp; Tabela1[[#This Row],[Coluna1]]</f>
        <v xml:space="preserve">LOJAS NOVAS  1428 - CNEX - N°475 - </v>
      </c>
      <c r="V720" s="85">
        <v>2790523</v>
      </c>
      <c r="W720" s="64" t="s">
        <v>4674</v>
      </c>
      <c r="X720" s="1" t="str">
        <f t="shared" si="41"/>
        <v>ABERTO</v>
      </c>
      <c r="Y720" s="48"/>
      <c r="Z720" s="51"/>
      <c r="AA720" s="1">
        <f>IF(Tabela1[[#This Row],[CHAMADO]]="ABERTO",Tabela1[[#This Row],[procx status]],"")</f>
        <v>0</v>
      </c>
      <c r="AC720" s="49">
        <v>45951</v>
      </c>
      <c r="AD720" s="109">
        <v>5106039151</v>
      </c>
      <c r="AE720" s="1" t="str">
        <f>IF(Tabela1[[#This Row],[Status Result1]]="Aguardando autorização pgto", "sim","")</f>
        <v/>
      </c>
      <c r="AF7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7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720" s="116"/>
      <c r="AJ720" s="117"/>
      <c r="AK720" s="116">
        <f>IF(Tabela1[[#This Row],[procx ticket]]="",Tabela1[[#This Row],[Data criação ticket]],Tabela1[[#This Row],[procx ticket]])</f>
        <v>0</v>
      </c>
      <c r="AL720" s="116"/>
      <c r="AM720" s="53" t="s">
        <v>4527</v>
      </c>
      <c r="AN7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0" s="62"/>
      <c r="AP720" s="62"/>
      <c r="AQ7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1428602884111000ANDRELOJAS NOVASConstrutoraCNEX</v>
      </c>
      <c r="AR720" s="62" t="e">
        <v>#N/A</v>
      </c>
    </row>
    <row r="721" spans="1:44" ht="14.5" hidden="1">
      <c r="A721" s="1">
        <f t="shared" si="42"/>
        <v>1000</v>
      </c>
      <c r="B721" s="1">
        <v>1512</v>
      </c>
      <c r="C721" s="1" t="s">
        <v>4078</v>
      </c>
      <c r="D721" s="1" t="s">
        <v>2935</v>
      </c>
      <c r="E721" s="1" t="s">
        <v>30</v>
      </c>
      <c r="F721" s="1" t="s">
        <v>23</v>
      </c>
      <c r="G721" s="1" t="s">
        <v>4410</v>
      </c>
      <c r="H721" s="1">
        <v>246</v>
      </c>
      <c r="I721" s="1" t="s">
        <v>4713</v>
      </c>
      <c r="M721" s="1">
        <v>605746</v>
      </c>
      <c r="Q721" s="47">
        <v>270087.25</v>
      </c>
      <c r="R721" s="47">
        <f>IF(Tabela1[[#This Row],[VALOR A PAGAR]]&gt;1,Tabela1[[#This Row],[VALOR A PAGAR]],Tabela1[[#This Row],[VALOR RC]])</f>
        <v>270087.25</v>
      </c>
      <c r="S7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1" s="1">
        <v>4500937564</v>
      </c>
      <c r="U721" s="54" t="str">
        <f>F721 &amp; " " &amp; " " &amp; B721 &amp; " - " &amp; I721 &amp; " - " &amp; "N°" &amp; H721 &amp; " - " &amp; Tabela1[[#This Row],[Coluna1]]</f>
        <v xml:space="preserve">LOJAS NOVAS  1512 - CRIHAR - N°246 - </v>
      </c>
      <c r="V721" s="85">
        <v>2790566</v>
      </c>
      <c r="W721" s="64" t="s">
        <v>4778</v>
      </c>
      <c r="X721" s="1" t="str">
        <f t="shared" si="41"/>
        <v>ABERTO</v>
      </c>
      <c r="Y721" s="48"/>
      <c r="Z721" s="51"/>
      <c r="AA721" s="1">
        <f>IF(Tabela1[[#This Row],[CHAMADO]]="ABERTO",Tabela1[[#This Row],[procx status]],"")</f>
        <v>0</v>
      </c>
      <c r="AC721" s="49">
        <v>45951</v>
      </c>
      <c r="AD721" s="109">
        <v>5106039152</v>
      </c>
      <c r="AE721" s="1" t="str">
        <f>IF(Tabela1[[#This Row],[Status Result1]]="Aguardando autorização pgto", "sim","")</f>
        <v/>
      </c>
      <c r="AF7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7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721" s="116"/>
      <c r="AJ721" s="117"/>
      <c r="AK721" s="116">
        <f>IF(Tabela1[[#This Row],[procx ticket]]="",Tabela1[[#This Row],[Data criação ticket]],Tabela1[[#This Row],[procx ticket]])</f>
        <v>0</v>
      </c>
      <c r="AL721" s="116"/>
      <c r="AM721" s="53" t="s">
        <v>4527</v>
      </c>
      <c r="AN7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1" s="62"/>
      <c r="AP721" s="62"/>
      <c r="AQ7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NOVASConstrutoraCRIHAR</v>
      </c>
      <c r="AR721" s="62" t="e">
        <v>#N/A</v>
      </c>
    </row>
    <row r="722" spans="1:44" ht="14.5" hidden="1">
      <c r="A722" s="1">
        <f t="shared" si="42"/>
        <v>2000</v>
      </c>
      <c r="B722" s="1" t="s">
        <v>5178</v>
      </c>
      <c r="D722" s="1" t="s">
        <v>5179</v>
      </c>
      <c r="E722" s="1" t="s">
        <v>76</v>
      </c>
      <c r="F722" s="1" t="s">
        <v>4574</v>
      </c>
      <c r="G722" s="1" t="s">
        <v>4410</v>
      </c>
      <c r="H722" s="1">
        <v>1000069</v>
      </c>
      <c r="I722" s="1" t="s">
        <v>5487</v>
      </c>
      <c r="M722" s="1">
        <v>605700</v>
      </c>
      <c r="Q722" s="47">
        <v>1564008.34</v>
      </c>
      <c r="R722" s="47">
        <f>IF(Tabela1[[#This Row],[VALOR A PAGAR]]&gt;1,Tabela1[[#This Row],[VALOR A PAGAR]],Tabela1[[#This Row],[VALOR RC]])</f>
        <v>1564008.34</v>
      </c>
      <c r="S7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2" s="1">
        <v>4500915945</v>
      </c>
      <c r="U722" s="54" t="str">
        <f>F722 &amp; " " &amp; " " &amp; B722 &amp; " - " &amp; I722 &amp; " - " &amp; "N°" &amp; H722 &amp; " - " &amp; Tabela1[[#This Row],[Coluna1]]</f>
        <v xml:space="preserve">PROJETO ESPECIAL  CD PB - NEWENG ENGENHARIA - N°1000069 - </v>
      </c>
      <c r="V722" s="85">
        <v>3063896</v>
      </c>
      <c r="W722" s="64" t="s">
        <v>5490</v>
      </c>
      <c r="X722" s="1" t="str">
        <f t="shared" si="41"/>
        <v>ABERTO</v>
      </c>
      <c r="Y722" s="48"/>
      <c r="Z722" s="51"/>
      <c r="AA722" s="1">
        <f>IF(Tabela1[[#This Row],[CHAMADO]]="ABERTO",Tabela1[[#This Row],[procx status]],"")</f>
        <v>0</v>
      </c>
      <c r="AC722" s="49">
        <v>45982</v>
      </c>
      <c r="AD722" s="55">
        <v>5106061174</v>
      </c>
      <c r="AE722" s="1" t="str">
        <f>IF(Tabela1[[#This Row],[Status Result1]]="Aguardando autorização pgto", "sim","")</f>
        <v/>
      </c>
      <c r="AF7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7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722" s="116"/>
      <c r="AJ722" s="117"/>
      <c r="AK722" s="116">
        <f>IF(Tabela1[[#This Row],[procx ticket]]="",Tabela1[[#This Row],[Data criação ticket]],Tabela1[[#This Row],[procx ticket]])</f>
        <v>0</v>
      </c>
      <c r="AL722" s="116"/>
      <c r="AM7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2" s="62"/>
      <c r="AP722" s="62"/>
      <c r="AQ7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ESPECIALConstrutoraNEWENG ENGENHARIA</v>
      </c>
      <c r="AR722" s="62" t="e">
        <v>#N/A</v>
      </c>
    </row>
    <row r="723" spans="1:44" ht="14.5" hidden="1">
      <c r="A723" s="1">
        <f t="shared" si="42"/>
        <v>1000</v>
      </c>
      <c r="B723" s="1">
        <v>1483</v>
      </c>
      <c r="C723" s="51" t="s">
        <v>28</v>
      </c>
      <c r="D723" s="51" t="s">
        <v>29</v>
      </c>
      <c r="E723" s="51" t="s">
        <v>30</v>
      </c>
      <c r="F723" s="51" t="s">
        <v>23</v>
      </c>
      <c r="G723" s="1" t="s">
        <v>4410</v>
      </c>
      <c r="H723" s="51">
        <v>250</v>
      </c>
      <c r="I723" s="51" t="s">
        <v>4953</v>
      </c>
      <c r="J723" s="51"/>
      <c r="K723" s="51"/>
      <c r="L723" s="51">
        <v>100487</v>
      </c>
      <c r="M723" s="51">
        <v>603320</v>
      </c>
      <c r="N723" s="51">
        <v>10019777</v>
      </c>
      <c r="O723" s="51"/>
      <c r="P723" s="46">
        <v>248750</v>
      </c>
      <c r="Q723" s="46"/>
      <c r="R723" s="46">
        <f>IF(Tabela1[[#This Row],[VALOR A PAGAR]]&gt;1,Tabela1[[#This Row],[VALOR A PAGAR]],Tabela1[[#This Row],[VALOR RC]])</f>
        <v>248750</v>
      </c>
      <c r="S7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3" s="51">
        <v>4500757434</v>
      </c>
      <c r="U723" s="54" t="str">
        <f>F723 &amp; " " &amp; " " &amp; B723 &amp; " - " &amp; I723 &amp; " - " &amp; "N°" &amp; H723 &amp; " - " &amp; Tabela1[[#This Row],[Coluna1]]</f>
        <v xml:space="preserve">LOJAS NOVAS  1483 - EVOSUL - N°250 - </v>
      </c>
      <c r="V723" s="85">
        <v>1036983</v>
      </c>
      <c r="W723" s="51"/>
      <c r="X723" s="1" t="str">
        <f t="shared" si="41"/>
        <v>ABERTO</v>
      </c>
      <c r="Y723" s="51" t="s">
        <v>4159</v>
      </c>
      <c r="Z723" s="51" t="s">
        <v>4159</v>
      </c>
      <c r="AA723" s="51" t="str">
        <f>IF(Tabela1[[#This Row],[CHAMADO]]="ABERTO",Tabela1[[#This Row],[procx status]],"")</f>
        <v>Closed</v>
      </c>
      <c r="AB723" s="51"/>
      <c r="AC723" s="52">
        <v>45679</v>
      </c>
      <c r="AD723" s="55">
        <v>5105851451</v>
      </c>
      <c r="AE723" s="51" t="str">
        <f>IF(Tabela1[[#This Row],[Status Result1]]="Aguardando autorização pgto", "sim","")</f>
        <v/>
      </c>
      <c r="AF72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22/01/2025</v>
      </c>
      <c r="AG7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22/01/2025</v>
      </c>
      <c r="AH723" s="12">
        <v>45678</v>
      </c>
      <c r="AI723" s="53" t="s">
        <v>4955</v>
      </c>
      <c r="AJ723" s="53" t="s">
        <v>4955</v>
      </c>
      <c r="AK723" s="53" t="str">
        <f>IF(Tabela1[[#This Row],[procx ticket]]="",Tabela1[[#This Row],[Data criação ticket]],Tabela1[[#This Row],[procx ticket]])</f>
        <v>2025-01-20</v>
      </c>
      <c r="AL723" s="53">
        <v>45614</v>
      </c>
      <c r="AM7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20/01/2025</v>
      </c>
      <c r="AN72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3" s="62"/>
      <c r="AP723" s="62"/>
      <c r="AQ7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1483603320248750ANDRELOJAS NOVASConstrutoraEVOSUL</v>
      </c>
      <c r="AR723" s="62" t="e">
        <v>#N/A</v>
      </c>
    </row>
    <row r="724" spans="1:44" ht="17.149999999999999" hidden="1" customHeight="1">
      <c r="A724" s="1">
        <f t="shared" si="42"/>
        <v>1000</v>
      </c>
      <c r="B724" s="1">
        <v>1514</v>
      </c>
      <c r="C724" s="1" t="s">
        <v>4090</v>
      </c>
      <c r="D724" s="1" t="s">
        <v>2813</v>
      </c>
      <c r="E724" s="1" t="s">
        <v>76</v>
      </c>
      <c r="F724" s="1" t="s">
        <v>23</v>
      </c>
      <c r="G724" s="1" t="s">
        <v>4410</v>
      </c>
      <c r="H724" s="1">
        <v>1545</v>
      </c>
      <c r="I724" s="1" t="s">
        <v>66</v>
      </c>
      <c r="M724" s="1">
        <v>605803</v>
      </c>
      <c r="Q724" s="47">
        <v>261250</v>
      </c>
      <c r="R724" s="47">
        <f>IF(Tabela1[[#This Row],[VALOR A PAGAR]]&gt;1,Tabela1[[#This Row],[VALOR A PAGAR]],Tabela1[[#This Row],[VALOR RC]])</f>
        <v>261250</v>
      </c>
      <c r="S7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4" s="1">
        <v>4500977304</v>
      </c>
      <c r="U724" s="54" t="str">
        <f>F724 &amp; " " &amp; " " &amp; B724 &amp; " - " &amp; I724 &amp; " - " &amp; "N°" &amp; H724 &amp; " - " &amp; Tabela1[[#This Row],[Coluna1]]</f>
        <v xml:space="preserve">LOJAS NOVAS  1514 - DWA - N°1545 - </v>
      </c>
      <c r="V724" s="85">
        <v>2798648</v>
      </c>
      <c r="W724" s="64" t="s">
        <v>4897</v>
      </c>
      <c r="X724" s="1" t="str">
        <f t="shared" si="41"/>
        <v>ABERTO</v>
      </c>
      <c r="Y724" s="48"/>
      <c r="Z724" s="51"/>
      <c r="AA724" s="1">
        <f>IF(Tabela1[[#This Row],[CHAMADO]]="ABERTO",Tabela1[[#This Row],[procx status]],"")</f>
        <v>0</v>
      </c>
      <c r="AC724" s="49">
        <v>45952</v>
      </c>
      <c r="AD724" s="55">
        <v>5106040251</v>
      </c>
      <c r="AE724" s="1" t="str">
        <f>IF(Tabela1[[#This Row],[Status Result1]]="Aguardando autorização pgto", "sim","")</f>
        <v/>
      </c>
      <c r="AF7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22/10/2025</v>
      </c>
      <c r="AG7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22/10/2025</v>
      </c>
      <c r="AH724" s="116"/>
      <c r="AJ724" s="117"/>
      <c r="AK724" s="116">
        <f>IF(Tabela1[[#This Row],[procx ticket]]="",Tabela1[[#This Row],[Data criação ticket]],Tabela1[[#This Row],[procx ticket]])</f>
        <v>0</v>
      </c>
      <c r="AL724" s="116"/>
      <c r="AM724" s="53" t="s">
        <v>4527</v>
      </c>
      <c r="AN7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4" s="62"/>
      <c r="AP724" s="62"/>
      <c r="AQ7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NOVASConstrutoraDWA</v>
      </c>
      <c r="AR724" s="62" t="e">
        <v>#N/A</v>
      </c>
    </row>
    <row r="725" spans="1:44" ht="17.149999999999999" hidden="1" customHeight="1">
      <c r="A725" s="1">
        <f t="shared" si="42"/>
        <v>1000</v>
      </c>
      <c r="B725" s="1">
        <v>1381</v>
      </c>
      <c r="C725" s="1" t="s">
        <v>169</v>
      </c>
      <c r="D725" s="1" t="s">
        <v>170</v>
      </c>
      <c r="E725" s="1" t="s">
        <v>30</v>
      </c>
      <c r="F725" s="1" t="s">
        <v>23</v>
      </c>
      <c r="G725" s="1" t="s">
        <v>4410</v>
      </c>
      <c r="H725" s="1">
        <v>45</v>
      </c>
      <c r="I725" s="1" t="s">
        <v>5491</v>
      </c>
      <c r="M725" s="1">
        <v>603265</v>
      </c>
      <c r="N725" s="1">
        <v>10023246</v>
      </c>
      <c r="P725" s="47">
        <v>51895.81</v>
      </c>
      <c r="R725" s="47">
        <f>IF(Tabela1[[#This Row],[VALOR A PAGAR]]&gt;1,Tabela1[[#This Row],[VALOR A PAGAR]],Tabela1[[#This Row],[VALOR RC]])</f>
        <v>51895.81</v>
      </c>
      <c r="S7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5" s="1">
        <v>4500953134</v>
      </c>
      <c r="U725" s="54" t="str">
        <f>F725 &amp; " " &amp; " " &amp; B725 &amp; " - " &amp; I725 &amp; " - " &amp; "N°" &amp; H725 &amp; " - " &amp; Tabela1[[#This Row],[Coluna1]]</f>
        <v xml:space="preserve">LOJAS NOVAS  1381 - OCM - N°45 - </v>
      </c>
      <c r="V725" s="85">
        <v>2798736</v>
      </c>
      <c r="W725" s="64" t="s">
        <v>5496</v>
      </c>
      <c r="X725" s="1" t="str">
        <f t="shared" si="41"/>
        <v>ABERTO</v>
      </c>
      <c r="Y725" s="48"/>
      <c r="Z725" s="51"/>
      <c r="AA725" s="1">
        <f>IF(Tabela1[[#This Row],[CHAMADO]]="ABERTO",Tabela1[[#This Row],[procx status]],"")</f>
        <v>0</v>
      </c>
      <c r="AC725" s="49">
        <v>45952</v>
      </c>
      <c r="AD725" s="55">
        <v>5106040246</v>
      </c>
      <c r="AE725" s="1" t="str">
        <f>IF(Tabela1[[#This Row],[Status Result1]]="Aguardando autorização pgto", "sim","")</f>
        <v/>
      </c>
      <c r="AF7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22/10/2025</v>
      </c>
      <c r="AG7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22/10/2025</v>
      </c>
      <c r="AH725" s="116"/>
      <c r="AJ725" s="117"/>
      <c r="AK725" s="116">
        <f>IF(Tabela1[[#This Row],[procx ticket]]="",Tabela1[[#This Row],[Data criação ticket]],Tabela1[[#This Row],[procx ticket]])</f>
        <v>0</v>
      </c>
      <c r="AL725" s="116"/>
      <c r="AM725" s="53" t="s">
        <v>4527</v>
      </c>
      <c r="AN7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5" s="62"/>
      <c r="AP725" s="62"/>
      <c r="AQ7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138160326551895,81ANDRELOJAS NOVASConstrutoraOCM</v>
      </c>
      <c r="AR725" s="62" t="e">
        <v>#N/A</v>
      </c>
    </row>
    <row r="726" spans="1:44" ht="14.5" hidden="1">
      <c r="A726" s="1">
        <f t="shared" si="42"/>
        <v>1000</v>
      </c>
      <c r="B726" s="1">
        <v>1439</v>
      </c>
      <c r="C726" s="1" t="s">
        <v>222</v>
      </c>
      <c r="D726" s="1" t="s">
        <v>224</v>
      </c>
      <c r="E726" s="1" t="s">
        <v>76</v>
      </c>
      <c r="F726" s="1" t="s">
        <v>23</v>
      </c>
      <c r="G726" s="1" t="s">
        <v>4410</v>
      </c>
      <c r="H726" s="1">
        <v>38</v>
      </c>
      <c r="I726" s="1" t="s">
        <v>4713</v>
      </c>
      <c r="L726" s="51">
        <v>69344</v>
      </c>
      <c r="M726" s="1">
        <v>603440</v>
      </c>
      <c r="N726" s="1">
        <v>10022963</v>
      </c>
      <c r="P726" s="47">
        <v>1030334.54</v>
      </c>
      <c r="Q726" s="47">
        <v>206066.91</v>
      </c>
      <c r="R726" s="47">
        <f>IF(Tabela1[[#This Row],[VALOR A PAGAR]]&gt;1,Tabela1[[#This Row],[VALOR A PAGAR]],Tabela1[[#This Row],[VALOR RC]])</f>
        <v>206066.91</v>
      </c>
      <c r="S7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6" s="1">
        <v>4500874590</v>
      </c>
      <c r="U726" s="54" t="str">
        <f>F726 &amp; " " &amp; " " &amp; B726 &amp; " - " &amp; I726 &amp; " - " &amp; "N°" &amp; H726 &amp; " - " &amp; Tabela1[[#This Row],[Coluna1]]</f>
        <v xml:space="preserve">LOJAS NOVAS  1439 - CRIHAR - N°38 - </v>
      </c>
      <c r="V726" s="85">
        <v>1806721</v>
      </c>
      <c r="W726" s="89" t="s">
        <v>4730</v>
      </c>
      <c r="X726" s="1" t="str">
        <f t="shared" si="41"/>
        <v>ABERTO</v>
      </c>
      <c r="Y726" s="48"/>
      <c r="Z726" s="51">
        <v>0</v>
      </c>
      <c r="AA726" s="1">
        <f>IF(Tabela1[[#This Row],[CHAMADO]]="ABERTO",Tabela1[[#This Row],[procx status]],"")</f>
        <v>0</v>
      </c>
      <c r="AC726" s="49">
        <v>45800</v>
      </c>
      <c r="AD726" s="55">
        <v>5105935252</v>
      </c>
      <c r="AE726" s="1" t="str">
        <f>IF(Tabela1[[#This Row],[Status Result1]]="Aguardando autorização pgto", "sim","")</f>
        <v/>
      </c>
      <c r="AF7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7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726" s="12">
        <v>45790</v>
      </c>
      <c r="AI726" s="1" t="s">
        <v>4365</v>
      </c>
      <c r="AJ726" s="53" t="s">
        <v>4365</v>
      </c>
      <c r="AK726" s="12" t="str">
        <f>IF(Tabela1[[#This Row],[procx ticket]]="",Tabela1[[#This Row],[Data criação ticket]],Tabela1[[#This Row],[procx ticket]])</f>
        <v>2025-05-21</v>
      </c>
      <c r="AM7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7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6" s="62"/>
      <c r="AP726" s="62"/>
      <c r="AQ7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14396034401030334,54HENRIQUELOJAS NOVASConstrutoraCRIHAR</v>
      </c>
      <c r="AR726" s="62" t="e">
        <v>#N/A</v>
      </c>
    </row>
    <row r="727" spans="1:44" ht="14.5" hidden="1">
      <c r="A727" s="1">
        <f t="shared" si="42"/>
        <v>1000</v>
      </c>
      <c r="B727" s="1">
        <v>1488</v>
      </c>
      <c r="C727" s="1" t="s">
        <v>4077</v>
      </c>
      <c r="D727" s="1" t="s">
        <v>4207</v>
      </c>
      <c r="E727" s="1" t="s">
        <v>30</v>
      </c>
      <c r="F727" s="1" t="s">
        <v>23</v>
      </c>
      <c r="G727" s="1" t="s">
        <v>4410</v>
      </c>
      <c r="H727" s="1">
        <v>1019</v>
      </c>
      <c r="I727" s="1" t="s">
        <v>57</v>
      </c>
      <c r="M727" s="1">
        <v>604006</v>
      </c>
      <c r="Q727" s="47">
        <v>224000</v>
      </c>
      <c r="R727" s="47">
        <f>IF(Tabela1[[#This Row],[VALOR A PAGAR]]&gt;1,Tabela1[[#This Row],[VALOR A PAGAR]],Tabela1[[#This Row],[VALOR RC]])</f>
        <v>224000</v>
      </c>
      <c r="S7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7" s="1">
        <v>4500917916</v>
      </c>
      <c r="U727" s="54" t="str">
        <f>F727 &amp; " " &amp; " " &amp; B727 &amp; " - " &amp; I727 &amp; " - " &amp; "N°" &amp; H727 &amp; " - " &amp; Tabela1[[#This Row],[Coluna1]]</f>
        <v xml:space="preserve">LOJAS NOVAS  1488 - CHIANCA - N°1019 - </v>
      </c>
      <c r="V727" s="85">
        <v>2583457</v>
      </c>
      <c r="W727" s="64" t="s">
        <v>4616</v>
      </c>
      <c r="X727" s="1" t="str">
        <f t="shared" si="41"/>
        <v>ABERTO</v>
      </c>
      <c r="Y727" s="48"/>
      <c r="Z727" s="51"/>
      <c r="AA727" s="1">
        <f>IF(Tabela1[[#This Row],[CHAMADO]]="ABERTO",Tabela1[[#This Row],[procx status]],"")</f>
        <v>0</v>
      </c>
      <c r="AC727" s="49">
        <v>45923</v>
      </c>
      <c r="AD727" s="109">
        <v>5106016893</v>
      </c>
      <c r="AE727" s="1" t="str">
        <f>IF(Tabela1[[#This Row],[Status Result1]]="Aguardando autorização pgto", "sim","")</f>
        <v/>
      </c>
      <c r="AF7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23/09/2025</v>
      </c>
      <c r="AG7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23/09/2025</v>
      </c>
      <c r="AH727" s="116"/>
      <c r="AJ727" s="117"/>
      <c r="AK727" s="116">
        <f>IF(Tabela1[[#This Row],[procx ticket]]="",Tabela1[[#This Row],[Data criação ticket]],Tabela1[[#This Row],[procx ticket]])</f>
        <v>0</v>
      </c>
      <c r="AL727" s="116"/>
      <c r="AM7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7" s="62"/>
      <c r="AP727" s="62"/>
      <c r="AQ7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NOVASConstrutoraCHIANCA</v>
      </c>
      <c r="AR727" s="62" t="e">
        <v>#N/A</v>
      </c>
    </row>
    <row r="728" spans="1:44" ht="14.5" hidden="1">
      <c r="A728" s="1">
        <f t="shared" si="42"/>
        <v>1000</v>
      </c>
      <c r="B728" s="1">
        <v>1498</v>
      </c>
      <c r="C728" s="1" t="s">
        <v>226</v>
      </c>
      <c r="D728" s="1" t="s">
        <v>185</v>
      </c>
      <c r="E728" s="1" t="s">
        <v>76</v>
      </c>
      <c r="F728" s="1" t="s">
        <v>23</v>
      </c>
      <c r="G728" s="1" t="s">
        <v>4410</v>
      </c>
      <c r="H728" s="1">
        <v>209</v>
      </c>
      <c r="I728" s="1" t="s">
        <v>4713</v>
      </c>
      <c r="M728" s="54">
        <v>603464</v>
      </c>
      <c r="Q728" s="47">
        <v>103028.86</v>
      </c>
      <c r="R728" s="47">
        <f>IF(Tabela1[[#This Row],[VALOR A PAGAR]]&gt;1,Tabela1[[#This Row],[VALOR A PAGAR]],Tabela1[[#This Row],[VALOR RC]])</f>
        <v>103028.86</v>
      </c>
      <c r="S7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8" s="1">
        <v>4500882264</v>
      </c>
      <c r="U728" s="54" t="str">
        <f>F728 &amp; " " &amp; " " &amp; B728 &amp; " - " &amp; I728 &amp; " - " &amp; "N°" &amp; H728 &amp; " - " &amp; Tabela1[[#This Row],[Coluna1]]</f>
        <v xml:space="preserve">LOJAS NOVAS  1498 - CRIHAR - N°209 - </v>
      </c>
      <c r="V728" s="85">
        <v>2588380</v>
      </c>
      <c r="W728" s="64" t="s">
        <v>4749</v>
      </c>
      <c r="X728" s="1" t="str">
        <f t="shared" si="41"/>
        <v>ABERTO</v>
      </c>
      <c r="Y728" s="48"/>
      <c r="Z728" s="51"/>
      <c r="AA728" s="1">
        <f>IF(Tabela1[[#This Row],[CHAMADO]]="ABERTO",Tabela1[[#This Row],[procx status]],"")</f>
        <v>0</v>
      </c>
      <c r="AC728" s="49">
        <v>45924</v>
      </c>
      <c r="AD728" s="107">
        <v>5106017752</v>
      </c>
      <c r="AE728" s="1" t="str">
        <f>IF(Tabela1[[#This Row],[Status Result1]]="Aguardando autorização pgto", "sim","")</f>
        <v/>
      </c>
      <c r="AF7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24/09/2025</v>
      </c>
      <c r="AG7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24/09/2025</v>
      </c>
      <c r="AH728" s="116"/>
      <c r="AJ728" s="117"/>
      <c r="AK728" s="116">
        <f>IF(Tabela1[[#This Row],[procx ticket]]="",Tabela1[[#This Row],[Data criação ticket]],Tabela1[[#This Row],[procx ticket]])</f>
        <v>0</v>
      </c>
      <c r="AL728" s="116"/>
      <c r="AM7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8" s="62"/>
      <c r="AP728" s="62"/>
      <c r="AQ7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NOVASConstrutoraCRIHAR</v>
      </c>
      <c r="AR728" s="62" t="e">
        <v>#N/A</v>
      </c>
    </row>
    <row r="729" spans="1:44" ht="14.5" hidden="1">
      <c r="A729" s="1">
        <f t="shared" si="42"/>
        <v>1000</v>
      </c>
      <c r="B729" s="1">
        <v>1496</v>
      </c>
      <c r="C729" s="1" t="s">
        <v>262</v>
      </c>
      <c r="D729" s="12" t="s">
        <v>1573</v>
      </c>
      <c r="E729" s="1" t="s">
        <v>76</v>
      </c>
      <c r="F729" s="1" t="s">
        <v>23</v>
      </c>
      <c r="G729" s="1" t="s">
        <v>4410</v>
      </c>
      <c r="H729" s="1">
        <v>210</v>
      </c>
      <c r="I729" s="1" t="s">
        <v>4713</v>
      </c>
      <c r="M729" s="1">
        <v>604328</v>
      </c>
      <c r="N729" s="1">
        <v>10022157</v>
      </c>
      <c r="Q729" s="47">
        <v>109050.88</v>
      </c>
      <c r="R729" s="47">
        <f>IF(Tabela1[[#This Row],[VALOR A PAGAR]]&gt;1,Tabela1[[#This Row],[VALOR A PAGAR]],Tabela1[[#This Row],[VALOR RC]])</f>
        <v>109050.88</v>
      </c>
      <c r="S7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29" s="1">
        <v>4500901172</v>
      </c>
      <c r="U729" s="54" t="str">
        <f>F729 &amp; " " &amp; " " &amp; B729 &amp; " - " &amp; I729 &amp; " - " &amp; "N°" &amp; H729 &amp; " - " &amp; Tabela1[[#This Row],[Coluna1]]</f>
        <v xml:space="preserve">LOJAS NOVAS  1496 - CRIHAR - N°210 - </v>
      </c>
      <c r="V729" s="85">
        <v>2588202</v>
      </c>
      <c r="W729" s="64" t="s">
        <v>4720</v>
      </c>
      <c r="X729" s="1" t="str">
        <f t="shared" si="41"/>
        <v>ABERTO</v>
      </c>
      <c r="Y729" s="48"/>
      <c r="Z729" s="51"/>
      <c r="AA729" s="1">
        <f>IF(Tabela1[[#This Row],[CHAMADO]]="ABERTO",Tabela1[[#This Row],[procx status]],"")</f>
        <v>0</v>
      </c>
      <c r="AC729" s="49">
        <v>45924</v>
      </c>
      <c r="AD729" s="107">
        <v>5106017629</v>
      </c>
      <c r="AE729" s="1" t="str">
        <f>IF(Tabela1[[#This Row],[Status Result1]]="Aguardando autorização pgto", "sim","")</f>
        <v/>
      </c>
      <c r="AF7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24/09/2025</v>
      </c>
      <c r="AG7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24/09/2025</v>
      </c>
      <c r="AH729" s="116"/>
      <c r="AJ729" s="117"/>
      <c r="AK729" s="116">
        <f>IF(Tabela1[[#This Row],[procx ticket]]="",Tabela1[[#This Row],[Data criação ticket]],Tabela1[[#This Row],[procx ticket]])</f>
        <v>0</v>
      </c>
      <c r="AL729" s="116"/>
      <c r="AM7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29" s="62"/>
      <c r="AP729" s="62"/>
      <c r="AQ7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NOVASConstrutoraCRIHAR</v>
      </c>
      <c r="AR729" s="62" t="e">
        <v>#N/A</v>
      </c>
    </row>
    <row r="730" spans="1:44" ht="17.149999999999999" hidden="1" customHeight="1">
      <c r="A730" s="1">
        <f t="shared" si="42"/>
        <v>1000</v>
      </c>
      <c r="B730" s="1">
        <v>1437</v>
      </c>
      <c r="C730" s="1" t="s">
        <v>4091</v>
      </c>
      <c r="D730" s="1" t="s">
        <v>4229</v>
      </c>
      <c r="E730" s="1" t="s">
        <v>4025</v>
      </c>
      <c r="F730" s="1" t="s">
        <v>23</v>
      </c>
      <c r="G730" s="1" t="s">
        <v>4410</v>
      </c>
      <c r="H730" s="1">
        <v>861</v>
      </c>
      <c r="I730" s="1" t="s">
        <v>4972</v>
      </c>
      <c r="M730" s="1">
        <v>605905</v>
      </c>
      <c r="Q730" s="47">
        <v>188000</v>
      </c>
      <c r="R730" s="47">
        <f>IF(Tabela1[[#This Row],[VALOR A PAGAR]]&gt;1,Tabela1[[#This Row],[VALOR A PAGAR]],Tabela1[[#This Row],[VALOR RC]])</f>
        <v>188000</v>
      </c>
      <c r="S7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0" s="1">
        <v>4500945199</v>
      </c>
      <c r="U730" s="54" t="str">
        <f>F730 &amp; " " &amp; " " &amp; B730 &amp; " - " &amp; I730 &amp; " - " &amp; "N°" &amp; H730 &amp; " - " &amp; Tabela1[[#This Row],[Coluna1]]</f>
        <v xml:space="preserve">LOJAS NOVAS  1437 - GM ENGENHARIA - N°861 - </v>
      </c>
      <c r="V730" s="85">
        <v>3077363</v>
      </c>
      <c r="W730" s="89" t="s">
        <v>4176</v>
      </c>
      <c r="X730" s="1" t="str">
        <f t="shared" si="41"/>
        <v>ABERTO</v>
      </c>
      <c r="Y730" s="48"/>
      <c r="Z730" s="51"/>
      <c r="AA730" s="1">
        <f>IF(Tabela1[[#This Row],[CHAMADO]]="ABERTO",Tabela1[[#This Row],[procx status]],"")</f>
        <v>0</v>
      </c>
      <c r="AC730" s="49">
        <v>45985</v>
      </c>
      <c r="AE730" s="1" t="s">
        <v>4177</v>
      </c>
      <c r="AF7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7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730" s="116"/>
      <c r="AJ730" s="117"/>
      <c r="AK730" s="116">
        <f>IF(Tabela1[[#This Row],[procx ticket]]="",Tabela1[[#This Row],[Data criação ticket]],Tabela1[[#This Row],[procx ticket]])</f>
        <v>0</v>
      </c>
      <c r="AL730" s="116"/>
      <c r="AM730" s="53">
        <v>45976</v>
      </c>
      <c r="AN7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0" s="62"/>
      <c r="AP730" s="62"/>
      <c r="AQ7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NOVASConstrutoraGM ENGENHARIA</v>
      </c>
      <c r="AR730" s="62" t="e">
        <v>#N/A</v>
      </c>
    </row>
    <row r="731" spans="1:44" ht="14.5" hidden="1" customHeight="1">
      <c r="A731" s="1">
        <f t="shared" si="42"/>
        <v>1000</v>
      </c>
      <c r="B731" s="1">
        <v>1427</v>
      </c>
      <c r="C731" s="1" t="s">
        <v>229</v>
      </c>
      <c r="D731" s="1" t="s">
        <v>230</v>
      </c>
      <c r="E731" s="1" t="s">
        <v>4025</v>
      </c>
      <c r="F731" s="1" t="s">
        <v>23</v>
      </c>
      <c r="G731" s="1" t="s">
        <v>4410</v>
      </c>
      <c r="H731" s="1">
        <v>862</v>
      </c>
      <c r="I731" s="1" t="s">
        <v>4972</v>
      </c>
      <c r="M731" s="1">
        <v>603806</v>
      </c>
      <c r="Q731" s="47">
        <v>214000</v>
      </c>
      <c r="R731" s="47">
        <f>IF(Tabela1[[#This Row],[VALOR A PAGAR]]&gt;1,Tabela1[[#This Row],[VALOR A PAGAR]],Tabela1[[#This Row],[VALOR RC]])</f>
        <v>214000</v>
      </c>
      <c r="S7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1" s="1">
        <v>4500945200</v>
      </c>
      <c r="U731" s="54" t="str">
        <f>F731 &amp; " " &amp; " " &amp; B731 &amp; " - " &amp; I731 &amp; " - " &amp; "N°" &amp; H731 &amp; " - " &amp; Tabela1[[#This Row],[Coluna1]]</f>
        <v xml:space="preserve">LOJAS NOVAS  1427 - GM ENGENHARIA - N°862 - </v>
      </c>
      <c r="V731" s="85">
        <v>3077367</v>
      </c>
      <c r="W731" s="89" t="s">
        <v>4176</v>
      </c>
      <c r="X731" s="1" t="str">
        <f t="shared" si="41"/>
        <v>ABERTO</v>
      </c>
      <c r="Y731" s="48"/>
      <c r="Z731" s="51"/>
      <c r="AA731" s="1">
        <f>IF(Tabela1[[#This Row],[CHAMADO]]="ABERTO",Tabela1[[#This Row],[procx status]],"")</f>
        <v>0</v>
      </c>
      <c r="AC731" s="49">
        <v>45985</v>
      </c>
      <c r="AE731" s="1" t="s">
        <v>4177</v>
      </c>
      <c r="AF7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7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731" s="116"/>
      <c r="AJ731" s="117"/>
      <c r="AK731" s="116">
        <f>IF(Tabela1[[#This Row],[procx ticket]]="",Tabela1[[#This Row],[Data criação ticket]],Tabela1[[#This Row],[procx ticket]])</f>
        <v>0</v>
      </c>
      <c r="AL731" s="116"/>
      <c r="AM731" s="53">
        <v>45976</v>
      </c>
      <c r="AN7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1" s="62"/>
      <c r="AP731" s="62"/>
      <c r="AQ7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NOVASConstrutoraGM ENGENHARIA</v>
      </c>
      <c r="AR731" s="62" t="e">
        <v>#N/A</v>
      </c>
    </row>
    <row r="732" spans="1:44" ht="14.5" hidden="1" customHeight="1">
      <c r="A732" s="1">
        <f t="shared" si="42"/>
        <v>1000</v>
      </c>
      <c r="B732" s="51">
        <v>1484</v>
      </c>
      <c r="C732" s="1" t="s">
        <v>20</v>
      </c>
      <c r="D732" s="51" t="s">
        <v>21</v>
      </c>
      <c r="E732" s="51" t="s">
        <v>55</v>
      </c>
      <c r="F732" s="51" t="s">
        <v>23</v>
      </c>
      <c r="G732" s="1" t="s">
        <v>4410</v>
      </c>
      <c r="H732" s="1">
        <v>949</v>
      </c>
      <c r="I732" s="51" t="s">
        <v>57</v>
      </c>
      <c r="J732" s="51"/>
      <c r="K732" s="51"/>
      <c r="L732" s="51">
        <v>36123</v>
      </c>
      <c r="M732" s="51">
        <v>603700</v>
      </c>
      <c r="N732" s="51">
        <v>10019648</v>
      </c>
      <c r="O732" s="51"/>
      <c r="Q732" s="47">
        <v>60239.66</v>
      </c>
      <c r="R732" s="47">
        <f>IF(Tabela1[[#This Row],[VALOR A PAGAR]]&gt;1,Tabela1[[#This Row],[VALOR A PAGAR]],Tabela1[[#This Row],[VALOR RC]])</f>
        <v>60239.66</v>
      </c>
      <c r="S7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2" s="1">
        <v>4500755349</v>
      </c>
      <c r="U732" s="54" t="str">
        <f>F732 &amp; " " &amp; " " &amp; B732 &amp; " - " &amp; I732 &amp; " - " &amp; "N°" &amp; H732 &amp; " - " &amp; Tabela1[[#This Row],[Coluna1]]</f>
        <v xml:space="preserve">LOJAS NOVAS  1484 - CHIANCA - N°949 - </v>
      </c>
      <c r="V732" s="85">
        <v>1220564</v>
      </c>
      <c r="X732" s="1" t="str">
        <f t="shared" si="41"/>
        <v>ABERTO</v>
      </c>
      <c r="Y732" s="48" t="s">
        <v>4159</v>
      </c>
      <c r="Z732" s="51" t="s">
        <v>4159</v>
      </c>
      <c r="AA732" s="51" t="str">
        <f>IF(Tabela1[[#This Row],[CHAMADO]]="ABERTO",Tabela1[[#This Row],[procx status]],"")</f>
        <v>Closed</v>
      </c>
      <c r="AC732" s="49">
        <v>45713</v>
      </c>
      <c r="AD732" s="55">
        <v>5105873918</v>
      </c>
      <c r="AE732" s="1" t="str">
        <f>IF(Tabela1[[#This Row],[Status Result1]]="Aguardando autorização pgto", "sim","")</f>
        <v/>
      </c>
      <c r="AF7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7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732" s="12">
        <v>45706</v>
      </c>
      <c r="AI732" s="1" t="s">
        <v>4582</v>
      </c>
      <c r="AJ732" s="53" t="s">
        <v>4582</v>
      </c>
      <c r="AK732" s="12" t="str">
        <f>IF(Tabela1[[#This Row],[procx ticket]]="",Tabela1[[#This Row],[Data criação ticket]],Tabela1[[#This Row],[procx ticket]])</f>
        <v>2025-02-18</v>
      </c>
      <c r="AL732" s="60">
        <v>45596</v>
      </c>
      <c r="AM7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73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2" s="62"/>
      <c r="AP732" s="62"/>
      <c r="AQ7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1484603700JORDANALOJAS NOVASConstrutoraCHIANCA</v>
      </c>
      <c r="AR732" s="62" t="e">
        <v>#N/A</v>
      </c>
    </row>
    <row r="733" spans="1:44" ht="14.5" hidden="1">
      <c r="A733" s="1">
        <f t="shared" si="42"/>
        <v>1000</v>
      </c>
      <c r="B733" s="1">
        <v>616</v>
      </c>
      <c r="C733" s="51" t="s">
        <v>41</v>
      </c>
      <c r="D733" s="51" t="s">
        <v>183</v>
      </c>
      <c r="E733" s="51" t="s">
        <v>55</v>
      </c>
      <c r="F733" s="51" t="s">
        <v>23</v>
      </c>
      <c r="G733" s="1" t="s">
        <v>4410</v>
      </c>
      <c r="H733" s="1">
        <v>950</v>
      </c>
      <c r="I733" s="1" t="s">
        <v>57</v>
      </c>
      <c r="L733" s="51">
        <v>36123</v>
      </c>
      <c r="M733" s="51">
        <v>603708</v>
      </c>
      <c r="N733" s="51">
        <v>10019649</v>
      </c>
      <c r="O733" s="51"/>
      <c r="Q733" s="47">
        <v>59660.82</v>
      </c>
      <c r="R733" s="47">
        <f>IF(Tabela1[[#This Row],[VALOR A PAGAR]]&gt;1,Tabela1[[#This Row],[VALOR A PAGAR]],Tabela1[[#This Row],[VALOR RC]])</f>
        <v>59660.82</v>
      </c>
      <c r="S7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3" s="1">
        <v>4500755352</v>
      </c>
      <c r="U733" s="54" t="str">
        <f>F733 &amp; " " &amp; " " &amp; B733 &amp; " - " &amp; I733 &amp; " - " &amp; "N°" &amp; H733 &amp; " - " &amp; Tabela1[[#This Row],[Coluna1]]</f>
        <v xml:space="preserve">LOJAS NOVAS  616 - CHIANCA - N°950 - </v>
      </c>
      <c r="V733" s="85">
        <v>1220583</v>
      </c>
      <c r="X733" s="1" t="str">
        <f t="shared" si="41"/>
        <v>ABERTO</v>
      </c>
      <c r="Y733" s="48" t="s">
        <v>4159</v>
      </c>
      <c r="Z733" s="51" t="s">
        <v>4159</v>
      </c>
      <c r="AA733" s="51" t="str">
        <f>IF(Tabela1[[#This Row],[CHAMADO]]="ABERTO",Tabela1[[#This Row],[procx status]],"")</f>
        <v>Closed</v>
      </c>
      <c r="AC733" s="49">
        <v>45713</v>
      </c>
      <c r="AD733" s="55">
        <v>5105873923</v>
      </c>
      <c r="AE733" s="1" t="str">
        <f>IF(Tabela1[[#This Row],[Status Result1]]="Aguardando autorização pgto", "sim","")</f>
        <v/>
      </c>
      <c r="AF7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7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733" s="12">
        <v>45706</v>
      </c>
      <c r="AI733" s="1" t="s">
        <v>4582</v>
      </c>
      <c r="AJ733" s="53" t="s">
        <v>4582</v>
      </c>
      <c r="AK733" s="12" t="str">
        <f>IF(Tabela1[[#This Row],[procx ticket]]="",Tabela1[[#This Row],[Data criação ticket]],Tabela1[[#This Row],[procx ticket]])</f>
        <v>2025-02-18</v>
      </c>
      <c r="AL733" s="60">
        <v>45596</v>
      </c>
      <c r="AM7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7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3" s="62"/>
      <c r="AP733" s="62"/>
      <c r="AQ7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616603708JORDANALOJAS NOVASConstrutoraCHIANCA</v>
      </c>
      <c r="AR733" s="62" t="e">
        <v>#N/A</v>
      </c>
    </row>
    <row r="734" spans="1:44" ht="14.5" hidden="1" customHeight="1">
      <c r="A734" s="1">
        <f t="shared" si="42"/>
        <v>1000</v>
      </c>
      <c r="B734" s="1">
        <v>1481</v>
      </c>
      <c r="C734" s="1" t="s">
        <v>166</v>
      </c>
      <c r="D734" s="1" t="s">
        <v>45</v>
      </c>
      <c r="E734" s="1" t="s">
        <v>55</v>
      </c>
      <c r="F734" s="1" t="s">
        <v>23</v>
      </c>
      <c r="G734" s="1" t="s">
        <v>4410</v>
      </c>
      <c r="H734" s="1">
        <v>955</v>
      </c>
      <c r="I734" s="1" t="s">
        <v>57</v>
      </c>
      <c r="L734" s="1">
        <v>36123</v>
      </c>
      <c r="M734" s="1">
        <v>603999</v>
      </c>
      <c r="N734" s="58">
        <v>10020170</v>
      </c>
      <c r="Q734" s="47">
        <v>210000</v>
      </c>
      <c r="R734" s="47">
        <f>IF(Tabela1[[#This Row],[VALOR A PAGAR]]&gt;1,Tabela1[[#This Row],[VALOR A PAGAR]],Tabela1[[#This Row],[VALOR RC]])</f>
        <v>210000</v>
      </c>
      <c r="S7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4" s="58">
        <v>4500780290</v>
      </c>
      <c r="U734" s="54" t="str">
        <f>F734 &amp; " " &amp; " " &amp; B734 &amp; " - " &amp; I734 &amp; " - " &amp; "N°" &amp; H734 &amp; " - " &amp; Tabela1[[#This Row],[Coluna1]]</f>
        <v>LOJAS NOVAS  1481 - CHIANCA - N°955 - nota fiscal com retenção indevida</v>
      </c>
      <c r="V734" s="85">
        <v>1337788</v>
      </c>
      <c r="X734" s="1" t="str">
        <f t="shared" si="41"/>
        <v>ABERTO</v>
      </c>
      <c r="Y734" s="48" t="s">
        <v>4159</v>
      </c>
      <c r="Z734" s="51" t="s">
        <v>4159</v>
      </c>
      <c r="AA734" s="1" t="str">
        <f>IF(Tabela1[[#This Row],[CHAMADO]]="ABERTO",Tabela1[[#This Row],[procx status]],"")</f>
        <v>Closed</v>
      </c>
      <c r="AC734" s="49">
        <v>45376</v>
      </c>
      <c r="AD734" s="55">
        <v>5105891732</v>
      </c>
      <c r="AE734" s="1" t="str">
        <f>IF(Tabela1[[#This Row],[Status Result1]]="Aguardando autorização pgto", "sim","")</f>
        <v/>
      </c>
      <c r="AF7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25/03/2024</v>
      </c>
      <c r="AG7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25/03/2024</v>
      </c>
      <c r="AH734" s="12">
        <v>45726</v>
      </c>
      <c r="AI734" s="1" t="s">
        <v>4293</v>
      </c>
      <c r="AJ734" s="53" t="s">
        <v>4293</v>
      </c>
      <c r="AK734" s="12" t="str">
        <f>IF(Tabela1[[#This Row],[procx ticket]]="",Tabela1[[#This Row],[Data criação ticket]],Tabela1[[#This Row],[procx ticket]])</f>
        <v>2025-03-10</v>
      </c>
      <c r="AL734" s="60">
        <v>45644</v>
      </c>
      <c r="AM7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7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4" s="62" t="s">
        <v>4586</v>
      </c>
      <c r="AP734" s="62" t="s">
        <v>4587</v>
      </c>
      <c r="AQ7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1481603999JORDANALOJAS NOVASConstrutoraCHIANCA</v>
      </c>
      <c r="AR734" s="62" t="e">
        <v>#N/A</v>
      </c>
    </row>
    <row r="735" spans="1:44" ht="14.5" hidden="1" customHeight="1">
      <c r="A735" s="1">
        <f t="shared" si="42"/>
        <v>1000</v>
      </c>
      <c r="B735" s="1">
        <v>1485</v>
      </c>
      <c r="C735" s="1" t="s">
        <v>4052</v>
      </c>
      <c r="D735" s="1" t="s">
        <v>2001</v>
      </c>
      <c r="E735" s="1" t="s">
        <v>55</v>
      </c>
      <c r="F735" s="1" t="s">
        <v>4574</v>
      </c>
      <c r="G735" s="1" t="s">
        <v>4410</v>
      </c>
      <c r="H735" s="1">
        <v>1008</v>
      </c>
      <c r="I735" s="1" t="s">
        <v>57</v>
      </c>
      <c r="M735" s="1">
        <v>605638</v>
      </c>
      <c r="N735" s="1">
        <v>10022860</v>
      </c>
      <c r="O735" s="1" t="s">
        <v>4163</v>
      </c>
      <c r="P735" s="47">
        <v>109000</v>
      </c>
      <c r="R735" s="47">
        <f>IF(Tabela1[[#This Row],[VALOR A PAGAR]]&gt;1,Tabela1[[#This Row],[VALOR A PAGAR]],Tabela1[[#This Row],[VALOR RC]])</f>
        <v>109000</v>
      </c>
      <c r="S7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5" s="1">
        <v>4500933865</v>
      </c>
      <c r="U735" s="54" t="str">
        <f>F735 &amp; " " &amp; " " &amp; B735 &amp; " - " &amp; I735 &amp; " - " &amp; "N°" &amp; H735 &amp; " - " &amp; Tabela1[[#This Row],[Coluna1]]</f>
        <v xml:space="preserve">PROJETO ESPECIAL  1485 - CHIANCA - N°1008 - </v>
      </c>
      <c r="V735" s="85">
        <v>2338789</v>
      </c>
      <c r="W735" s="64" t="s">
        <v>4603</v>
      </c>
      <c r="X735" s="1" t="str">
        <f t="shared" si="41"/>
        <v>ABERTO</v>
      </c>
      <c r="Y735" s="48"/>
      <c r="Z735" s="51"/>
      <c r="AA735" s="1">
        <f>IF(Tabela1[[#This Row],[CHAMADO]]="ABERTO",Tabela1[[#This Row],[procx status]],"")</f>
        <v>0</v>
      </c>
      <c r="AC735" s="49">
        <v>45894</v>
      </c>
      <c r="AD735" s="109">
        <v>5105994094</v>
      </c>
      <c r="AE735" s="1" t="str">
        <f>IF(Tabela1[[#This Row],[Status Result1]]="Aguardando autorização pgto", "sim","")</f>
        <v/>
      </c>
      <c r="AF7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7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735" s="12"/>
      <c r="AI735" s="1" t="s">
        <v>4362</v>
      </c>
      <c r="AJ735" s="53"/>
      <c r="AK735" s="12" t="str">
        <f>IF(Tabela1[[#This Row],[procx ticket]]="",Tabela1[[#This Row],[Data criação ticket]],Tabela1[[#This Row],[procx ticket]])</f>
        <v>2025-08-11</v>
      </c>
      <c r="AM7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7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5" s="62"/>
      <c r="AP735" s="62"/>
      <c r="AQ7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1485605638109000JORDANAPROJETO ESPECIALConstrutoraCHIANCA</v>
      </c>
      <c r="AR735" s="62" t="e">
        <v>#N/A</v>
      </c>
    </row>
    <row r="736" spans="1:44" ht="14.5" hidden="1" customHeight="1">
      <c r="A736" s="1">
        <f t="shared" si="42"/>
        <v>1000</v>
      </c>
      <c r="B736" s="1">
        <v>1492</v>
      </c>
      <c r="C736" s="1" t="s">
        <v>260</v>
      </c>
      <c r="D736" s="1" t="s">
        <v>1999</v>
      </c>
      <c r="E736" s="1" t="s">
        <v>76</v>
      </c>
      <c r="F736" s="1" t="s">
        <v>23</v>
      </c>
      <c r="G736" s="1" t="s">
        <v>4410</v>
      </c>
      <c r="H736" s="1">
        <v>365</v>
      </c>
      <c r="I736" s="1" t="s">
        <v>4409</v>
      </c>
      <c r="M736" s="1">
        <v>603167</v>
      </c>
      <c r="Q736" s="47">
        <v>105968.39</v>
      </c>
      <c r="R736" s="47">
        <f>IF(Tabela1[[#This Row],[VALOR A PAGAR]]&gt;1,Tabela1[[#This Row],[VALOR A PAGAR]],Tabela1[[#This Row],[VALOR RC]])</f>
        <v>105968.39</v>
      </c>
      <c r="S7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6" s="1">
        <v>4500882289</v>
      </c>
      <c r="U736" s="54" t="str">
        <f>F736 &amp; " " &amp; " " &amp; B736 &amp; " - " &amp; I736 &amp; " - " &amp; "N°" &amp; H736 &amp; " - " &amp; Tabela1[[#This Row],[Coluna1]]</f>
        <v xml:space="preserve">LOJAS NOVAS  1492 - CARMELI - N°365 - </v>
      </c>
      <c r="V736" s="85">
        <v>2612847</v>
      </c>
      <c r="W736" s="64" t="s">
        <v>4423</v>
      </c>
      <c r="X736" s="1" t="str">
        <f t="shared" si="41"/>
        <v>ABERTO</v>
      </c>
      <c r="Y736" s="48"/>
      <c r="Z736" s="51"/>
      <c r="AA736" s="1">
        <f>IF(Tabela1[[#This Row],[CHAMADO]]="ABERTO",Tabela1[[#This Row],[procx status]],"")</f>
        <v>0</v>
      </c>
      <c r="AC736" s="49">
        <v>45925</v>
      </c>
      <c r="AD736" s="109">
        <v>5106019509</v>
      </c>
      <c r="AE736" s="1" t="str">
        <f>IF(Tabela1[[#This Row],[Status Result1]]="Aguardando autorização pgto", "sim","")</f>
        <v/>
      </c>
      <c r="AF7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7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736" s="116"/>
      <c r="AJ736" s="117"/>
      <c r="AK736" s="116">
        <f>IF(Tabela1[[#This Row],[procx ticket]]="",Tabela1[[#This Row],[Data criação ticket]],Tabela1[[#This Row],[procx ticket]])</f>
        <v>0</v>
      </c>
      <c r="AL736" s="116"/>
      <c r="AM7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6" s="62"/>
      <c r="AP736" s="62"/>
      <c r="AQ7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NOVASConstrutoraCARMELI</v>
      </c>
      <c r="AR736" s="62" t="e">
        <v>#N/A</v>
      </c>
    </row>
    <row r="737" spans="1:44" ht="14.5" hidden="1">
      <c r="A737" s="1">
        <f t="shared" si="42"/>
        <v>1000</v>
      </c>
      <c r="B737" s="1">
        <v>1488</v>
      </c>
      <c r="C737" s="1" t="s">
        <v>4077</v>
      </c>
      <c r="D737" s="1" t="s">
        <v>4207</v>
      </c>
      <c r="E737" s="1" t="s">
        <v>30</v>
      </c>
      <c r="F737" s="1" t="s">
        <v>23</v>
      </c>
      <c r="G737" s="1" t="s">
        <v>4410</v>
      </c>
      <c r="H737" s="1">
        <v>1041</v>
      </c>
      <c r="I737" s="1" t="s">
        <v>57</v>
      </c>
      <c r="M737" s="1">
        <v>604006</v>
      </c>
      <c r="Q737" s="47">
        <v>112000</v>
      </c>
      <c r="R737" s="47">
        <f>IF(Tabela1[[#This Row],[VALOR A PAGAR]]&gt;1,Tabela1[[#This Row],[VALOR A PAGAR]],Tabela1[[#This Row],[VALOR RC]])</f>
        <v>112000</v>
      </c>
      <c r="S7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7" s="1">
        <v>4500917916</v>
      </c>
      <c r="U737" s="54" t="str">
        <f>F737 &amp; " " &amp; " " &amp; B737 &amp; " - " &amp; I737 &amp; " - " &amp; "N°" &amp; H737 &amp; " - " &amp; Tabela1[[#This Row],[Coluna1]]</f>
        <v xml:space="preserve">LOJAS NOVAS  1488 - CHIANCA - N°1041 - </v>
      </c>
      <c r="V737" s="85">
        <v>3069568</v>
      </c>
      <c r="W737" s="89" t="s">
        <v>4176</v>
      </c>
      <c r="X737" s="1" t="str">
        <f t="shared" si="41"/>
        <v>ABERTO</v>
      </c>
      <c r="Y737" s="48"/>
      <c r="Z737" s="51"/>
      <c r="AA737" s="1">
        <f>IF(Tabela1[[#This Row],[CHAMADO]]="ABERTO",Tabela1[[#This Row],[procx status]],"")</f>
        <v>0</v>
      </c>
      <c r="AC737" s="49">
        <v>45986</v>
      </c>
      <c r="AE737" s="1" t="s">
        <v>4177</v>
      </c>
      <c r="AF7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7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737" s="116"/>
      <c r="AJ737" s="117"/>
      <c r="AK737" s="116">
        <f>IF(Tabela1[[#This Row],[procx ticket]]="",Tabela1[[#This Row],[Data criação ticket]],Tabela1[[#This Row],[procx ticket]])</f>
        <v>0</v>
      </c>
      <c r="AL737" s="116"/>
      <c r="AM737" s="53">
        <v>45975</v>
      </c>
      <c r="AN7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7" s="62"/>
      <c r="AP737" s="62"/>
      <c r="AQ7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NOVASConstrutoraCHIANCA</v>
      </c>
      <c r="AR737" s="62" t="e">
        <v>#N/A</v>
      </c>
    </row>
    <row r="738" spans="1:44" ht="14.5" hidden="1">
      <c r="A738" s="1">
        <f t="shared" si="42"/>
        <v>1000</v>
      </c>
      <c r="B738" s="1">
        <v>1513</v>
      </c>
      <c r="C738" s="1" t="s">
        <v>4096</v>
      </c>
      <c r="D738" s="1" t="s">
        <v>397</v>
      </c>
      <c r="E738" s="1" t="s">
        <v>76</v>
      </c>
      <c r="F738" s="1" t="s">
        <v>23</v>
      </c>
      <c r="G738" s="1" t="s">
        <v>4410</v>
      </c>
      <c r="H738" s="1">
        <v>1043</v>
      </c>
      <c r="I738" s="1" t="s">
        <v>57</v>
      </c>
      <c r="M738" s="1">
        <v>605789</v>
      </c>
      <c r="N738" s="1">
        <v>10023337</v>
      </c>
      <c r="O738" s="1" t="s">
        <v>4163</v>
      </c>
      <c r="P738" s="47">
        <v>1070000.0044371916</v>
      </c>
      <c r="Q738" s="47">
        <v>267500</v>
      </c>
      <c r="R738" s="47">
        <f>IF(Tabela1[[#This Row],[VALOR A PAGAR]]&gt;1,Tabela1[[#This Row],[VALOR A PAGAR]],Tabela1[[#This Row],[VALOR RC]])</f>
        <v>267500</v>
      </c>
      <c r="S7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8" s="1">
        <v>4500969818</v>
      </c>
      <c r="U738" s="54" t="str">
        <f>F738 &amp; " " &amp; " " &amp; B738 &amp; " - " &amp; I738 &amp; " - " &amp; "N°" &amp; H738 &amp; " - " &amp; Tabela1[[#This Row],[Coluna1]]</f>
        <v xml:space="preserve">LOJAS NOVAS  1513 - CHIANCA - N°1043 - </v>
      </c>
      <c r="V738" s="85">
        <v>3069585</v>
      </c>
      <c r="W738" s="89" t="s">
        <v>4176</v>
      </c>
      <c r="X738" s="1" t="str">
        <f t="shared" si="41"/>
        <v>ABERTO</v>
      </c>
      <c r="Y738" s="48"/>
      <c r="Z738" s="51"/>
      <c r="AA738" s="1">
        <f>IF(Tabela1[[#This Row],[CHAMADO]]="ABERTO",Tabela1[[#This Row],[procx status]],"")</f>
        <v>0</v>
      </c>
      <c r="AC738" s="49">
        <v>45986</v>
      </c>
      <c r="AE738" s="1" t="s">
        <v>4177</v>
      </c>
      <c r="AF7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7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738" s="116"/>
      <c r="AJ738" s="117"/>
      <c r="AK738" s="116">
        <f>IF(Tabela1[[#This Row],[procx ticket]]="",Tabela1[[#This Row],[Data criação ticket]],Tabela1[[#This Row],[procx ticket]])</f>
        <v>0</v>
      </c>
      <c r="AL738" s="116"/>
      <c r="AM738" s="53">
        <v>45975</v>
      </c>
      <c r="AN7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8" s="62"/>
      <c r="AP738" s="62"/>
      <c r="AQ7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15136057891070000,00443719HENRIQUELOJAS NOVASConstrutoraCHIANCA</v>
      </c>
      <c r="AR738" s="62" t="e">
        <v>#N/A</v>
      </c>
    </row>
    <row r="739" spans="1:44" ht="14.5" hidden="1">
      <c r="A739" s="1">
        <f t="shared" ref="A739:A770" si="43">IF(B739&lt;7000,1000,2000)</f>
        <v>1000</v>
      </c>
      <c r="B739" s="1">
        <v>1491</v>
      </c>
      <c r="C739" s="1" t="s">
        <v>4076</v>
      </c>
      <c r="D739" s="1" t="s">
        <v>1115</v>
      </c>
      <c r="E739" s="1" t="s">
        <v>30</v>
      </c>
      <c r="F739" s="1" t="s">
        <v>23</v>
      </c>
      <c r="G739" s="1" t="s">
        <v>4410</v>
      </c>
      <c r="H739" s="1">
        <v>1042</v>
      </c>
      <c r="I739" s="1" t="s">
        <v>57</v>
      </c>
      <c r="M739" s="1">
        <v>605585</v>
      </c>
      <c r="N739" s="1">
        <v>10023482</v>
      </c>
      <c r="O739" s="1" t="s">
        <v>4163</v>
      </c>
      <c r="P739" s="47">
        <v>1150000.0003293282</v>
      </c>
      <c r="Q739" s="5">
        <v>287500</v>
      </c>
      <c r="R739" s="47">
        <f>IF(Tabela1[[#This Row],[VALOR A PAGAR]]&gt;1,Tabela1[[#This Row],[VALOR A PAGAR]],Tabela1[[#This Row],[VALOR RC]])</f>
        <v>287500</v>
      </c>
      <c r="S7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39" s="1">
        <v>4500977309</v>
      </c>
      <c r="U739" s="54" t="str">
        <f>F739 &amp; " " &amp; " " &amp; B739 &amp; " - " &amp; I739 &amp; " - " &amp; "N°" &amp; H739 &amp; " - " &amp; Tabela1[[#This Row],[Coluna1]]</f>
        <v xml:space="preserve">LOJAS NOVAS  1491 - CHIANCA - N°1042 - </v>
      </c>
      <c r="V739" s="85">
        <v>3069576</v>
      </c>
      <c r="W739" s="89" t="s">
        <v>4176</v>
      </c>
      <c r="X739" s="1" t="str">
        <f t="shared" si="41"/>
        <v>ABERTO</v>
      </c>
      <c r="Y739" s="48"/>
      <c r="Z739" s="51"/>
      <c r="AA739" s="1">
        <f>IF(Tabela1[[#This Row],[CHAMADO]]="ABERTO",Tabela1[[#This Row],[procx status]],"")</f>
        <v>0</v>
      </c>
      <c r="AC739" s="49">
        <v>45986</v>
      </c>
      <c r="AE739" s="1" t="s">
        <v>4177</v>
      </c>
      <c r="AF7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7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739" s="116"/>
      <c r="AJ739" s="117"/>
      <c r="AK739" s="116">
        <f>IF(Tabela1[[#This Row],[procx ticket]]="",Tabela1[[#This Row],[Data criação ticket]],Tabela1[[#This Row],[procx ticket]])</f>
        <v>0</v>
      </c>
      <c r="AL739" s="116"/>
      <c r="AM739" s="53">
        <v>45975</v>
      </c>
      <c r="AN7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39" s="62"/>
      <c r="AP739" s="62"/>
      <c r="AQ7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14916055851150000,00032933ANDRELOJAS NOVASConstrutoraCHIANCA</v>
      </c>
      <c r="AR739" s="62" t="e">
        <v>#N/A</v>
      </c>
    </row>
    <row r="740" spans="1:44" ht="14.5" hidden="1" customHeight="1">
      <c r="A740" s="1">
        <f t="shared" si="43"/>
        <v>1000</v>
      </c>
      <c r="B740" s="1">
        <v>1464</v>
      </c>
      <c r="C740" s="1" t="s">
        <v>40</v>
      </c>
      <c r="D740" s="1" t="s">
        <v>168</v>
      </c>
      <c r="E740" s="1" t="s">
        <v>30</v>
      </c>
      <c r="F740" s="1" t="s">
        <v>23</v>
      </c>
      <c r="G740" s="1" t="s">
        <v>4410</v>
      </c>
      <c r="H740" s="1">
        <v>801</v>
      </c>
      <c r="I740" s="1" t="s">
        <v>4972</v>
      </c>
      <c r="L740" s="1">
        <v>58131</v>
      </c>
      <c r="M740" s="1">
        <v>604010</v>
      </c>
      <c r="Q740" s="47">
        <v>260000</v>
      </c>
      <c r="R740" s="47">
        <f>IF(Tabela1[[#This Row],[VALOR A PAGAR]]&gt;1,Tabela1[[#This Row],[VALOR A PAGAR]],Tabela1[[#This Row],[VALOR RC]])</f>
        <v>260000</v>
      </c>
      <c r="S7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0" s="1">
        <v>4500780298</v>
      </c>
      <c r="U740" s="54" t="str">
        <f>F740 &amp; " " &amp; " " &amp; B740 &amp; " - " &amp; I740 &amp; " - " &amp; "N°" &amp; H740 &amp; " - " &amp; Tabela1[[#This Row],[Coluna1]]</f>
        <v xml:space="preserve">LOJAS NOVAS  1464 - GM ENGENHARIA - N°801 - </v>
      </c>
      <c r="V740" s="85">
        <v>1231191</v>
      </c>
      <c r="X740" s="1" t="str">
        <f t="shared" si="41"/>
        <v>ABERTO</v>
      </c>
      <c r="Y740" s="48" t="s">
        <v>4159</v>
      </c>
      <c r="Z740" s="51" t="s">
        <v>4159</v>
      </c>
      <c r="AA740" s="51" t="str">
        <f>IF(Tabela1[[#This Row],[CHAMADO]]="ABERTO",Tabela1[[#This Row],[procx status]],"")</f>
        <v>Closed</v>
      </c>
      <c r="AC740" s="49">
        <v>45714</v>
      </c>
      <c r="AD740" s="55">
        <v>5105874257</v>
      </c>
      <c r="AE740" s="1" t="str">
        <f>IF(Tabela1[[#This Row],[Status Result1]]="Aguardando autorização pgto", "sim","")</f>
        <v/>
      </c>
      <c r="AF7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26/02/2025</v>
      </c>
      <c r="AG7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26/02/2025</v>
      </c>
      <c r="AH740" s="12">
        <v>45707</v>
      </c>
      <c r="AI740" s="1" t="s">
        <v>4990</v>
      </c>
      <c r="AJ740" s="53" t="s">
        <v>4990</v>
      </c>
      <c r="AK740" s="12" t="str">
        <f>IF(Tabela1[[#This Row],[procx ticket]]="",Tabela1[[#This Row],[Data criação ticket]],Tabela1[[#This Row],[procx ticket]])</f>
        <v>2025-02-19</v>
      </c>
      <c r="AL740" s="60">
        <v>0</v>
      </c>
      <c r="AM7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19/02/2025</v>
      </c>
      <c r="AN7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0" s="62"/>
      <c r="AP740" s="62"/>
      <c r="AQ7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NOVASConstrutoraGM ENGENHARIA</v>
      </c>
      <c r="AR740" s="62" t="e">
        <v>#N/A</v>
      </c>
    </row>
    <row r="741" spans="1:44" ht="14.5" hidden="1">
      <c r="A741" s="1">
        <f t="shared" si="43"/>
        <v>1000</v>
      </c>
      <c r="B741" s="1">
        <v>1428</v>
      </c>
      <c r="C741" s="1" t="s">
        <v>275</v>
      </c>
      <c r="D741" s="1" t="s">
        <v>276</v>
      </c>
      <c r="E741" s="1" t="s">
        <v>30</v>
      </c>
      <c r="F741" s="1" t="s">
        <v>23</v>
      </c>
      <c r="G741" s="1" t="s">
        <v>4410</v>
      </c>
      <c r="H741" s="1">
        <v>457</v>
      </c>
      <c r="I741" s="1" t="s">
        <v>4667</v>
      </c>
      <c r="M741" s="1">
        <v>602884</v>
      </c>
      <c r="Q741" s="47">
        <v>277500</v>
      </c>
      <c r="R741" s="47">
        <f>IF(Tabela1[[#This Row],[VALOR A PAGAR]]&gt;1,Tabela1[[#This Row],[VALOR A PAGAR]],Tabela1[[#This Row],[VALOR RC]])</f>
        <v>277500</v>
      </c>
      <c r="S7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1" s="1">
        <v>4500904522</v>
      </c>
      <c r="U741" s="54" t="str">
        <f>F741 &amp; " " &amp; " " &amp; B741 &amp; " - " &amp; I741 &amp; " - " &amp; "N°" &amp; H741 &amp; " - " &amp; Tabela1[[#This Row],[Coluna1]]</f>
        <v xml:space="preserve">LOJAS NOVAS  1428 - CNEX - N°457 - </v>
      </c>
      <c r="V741" s="85">
        <v>2385666</v>
      </c>
      <c r="W741" s="64" t="s">
        <v>4673</v>
      </c>
      <c r="X741" s="1" t="str">
        <f t="shared" si="41"/>
        <v>ABERTO</v>
      </c>
      <c r="Y741" s="48"/>
      <c r="Z741" s="51"/>
      <c r="AA741" s="1">
        <f>IF(Tabela1[[#This Row],[CHAMADO]]="ABERTO",Tabela1[[#This Row],[procx status]],"")</f>
        <v>0</v>
      </c>
      <c r="AC741" s="49">
        <v>45895</v>
      </c>
      <c r="AD741" s="109">
        <v>5105994824</v>
      </c>
      <c r="AE741" s="1" t="str">
        <f>IF(Tabela1[[#This Row],[Status Result1]]="Aguardando autorização pgto", "sim","")</f>
        <v/>
      </c>
      <c r="AF7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7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741" s="116"/>
      <c r="AJ741" s="117"/>
      <c r="AK741" s="116">
        <f>IF(Tabela1[[#This Row],[procx ticket]]="",Tabela1[[#This Row],[Data criação ticket]],Tabela1[[#This Row],[procx ticket]])</f>
        <v>0</v>
      </c>
      <c r="AL741" s="116"/>
      <c r="AM7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1" s="62"/>
      <c r="AP741" s="62"/>
      <c r="AQ7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NOVASConstrutoraCNEX</v>
      </c>
      <c r="AR741" s="62" t="e">
        <v>#N/A</v>
      </c>
    </row>
    <row r="742" spans="1:44" ht="17.149999999999999" hidden="1" customHeight="1">
      <c r="A742" s="1">
        <f t="shared" si="43"/>
        <v>1000</v>
      </c>
      <c r="B742" s="1">
        <v>1459</v>
      </c>
      <c r="C742" s="1" t="s">
        <v>4058</v>
      </c>
      <c r="D742" s="1" t="s">
        <v>4981</v>
      </c>
      <c r="E742" s="1" t="s">
        <v>30</v>
      </c>
      <c r="F742" s="1" t="s">
        <v>23</v>
      </c>
      <c r="G742" s="1" t="s">
        <v>4410</v>
      </c>
      <c r="H742" s="1">
        <v>849</v>
      </c>
      <c r="I742" s="1" t="s">
        <v>4972</v>
      </c>
      <c r="M742" s="1">
        <v>603123</v>
      </c>
      <c r="Q742" s="47">
        <v>109000</v>
      </c>
      <c r="R742" s="47">
        <f>IF(Tabela1[[#This Row],[VALOR A PAGAR]]&gt;1,Tabela1[[#This Row],[VALOR A PAGAR]],Tabela1[[#This Row],[VALOR RC]])</f>
        <v>109000</v>
      </c>
      <c r="S7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2" s="1">
        <v>4500888814</v>
      </c>
      <c r="U742" s="54" t="str">
        <f>F742 &amp; " " &amp; " " &amp; B742 &amp; " - " &amp; I742 &amp; " - " &amp; "N°" &amp; H742 &amp; " - " &amp; Tabela1[[#This Row],[Coluna1]]</f>
        <v xml:space="preserve">LOJAS NOVAS  1459 - GM ENGENHARIA - N°849 - </v>
      </c>
      <c r="V742" s="85">
        <v>2612866</v>
      </c>
      <c r="W742" s="64" t="s">
        <v>4991</v>
      </c>
      <c r="X742" s="1" t="str">
        <f t="shared" si="41"/>
        <v>ABERTO</v>
      </c>
      <c r="Y742" s="48"/>
      <c r="Z742" s="51"/>
      <c r="AA742" s="1">
        <f>IF(Tabela1[[#This Row],[CHAMADO]]="ABERTO",Tabela1[[#This Row],[procx status]],"")</f>
        <v>0</v>
      </c>
      <c r="AC742" s="49">
        <v>45926</v>
      </c>
      <c r="AD742" s="109">
        <v>5106019719</v>
      </c>
      <c r="AE742" s="1" t="str">
        <f>IF(Tabela1[[#This Row],[Status Result1]]="Aguardando autorização pgto", "sim","")</f>
        <v/>
      </c>
      <c r="AF7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26/09/2025</v>
      </c>
      <c r="AG7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26/09/2025</v>
      </c>
      <c r="AH742" s="116"/>
      <c r="AJ742" s="117"/>
      <c r="AK742" s="116">
        <f>IF(Tabela1[[#This Row],[procx ticket]]="",Tabela1[[#This Row],[Data criação ticket]],Tabela1[[#This Row],[procx ticket]])</f>
        <v>0</v>
      </c>
      <c r="AL742" s="116"/>
      <c r="AM7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2" s="62"/>
      <c r="AP742" s="62"/>
      <c r="AQ7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NOVASConstrutoraGM ENGENHARIA</v>
      </c>
      <c r="AR742" s="62" t="e">
        <v>#N/A</v>
      </c>
    </row>
    <row r="743" spans="1:44" ht="14.5" hidden="1">
      <c r="A743" s="1">
        <f t="shared" si="43"/>
        <v>1000</v>
      </c>
      <c r="B743" s="1">
        <v>1497</v>
      </c>
      <c r="C743" s="1" t="s">
        <v>4062</v>
      </c>
      <c r="D743" s="1" t="s">
        <v>185</v>
      </c>
      <c r="E743" s="1" t="s">
        <v>76</v>
      </c>
      <c r="F743" s="1" t="s">
        <v>23</v>
      </c>
      <c r="G743" s="1" t="s">
        <v>4410</v>
      </c>
      <c r="H743" s="1">
        <v>313</v>
      </c>
      <c r="I743" s="1" t="s">
        <v>4713</v>
      </c>
      <c r="M743" s="1">
        <v>605480</v>
      </c>
      <c r="Q743" s="47">
        <v>272675</v>
      </c>
      <c r="R743" s="47">
        <v>109069</v>
      </c>
      <c r="S7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3" s="1">
        <v>4500901152</v>
      </c>
      <c r="U743" s="54" t="str">
        <f>F743 &amp; " " &amp; " " &amp; B743 &amp; " - " &amp; I743 &amp; " - " &amp; "N°" &amp; H743 &amp; " - " &amp; Tabela1[[#This Row],[Coluna1]]</f>
        <v xml:space="preserve">LOJAS NOVAS  1497 - CRIHAR - N°313 - </v>
      </c>
      <c r="V743" s="85">
        <v>3044770</v>
      </c>
      <c r="W743" s="89" t="s">
        <v>4176</v>
      </c>
      <c r="X743" s="1" t="str">
        <f t="shared" si="41"/>
        <v>ABERTO</v>
      </c>
      <c r="Y743" s="48"/>
      <c r="Z743" s="51"/>
      <c r="AA743" s="1">
        <f>IF(Tabela1[[#This Row],[CHAMADO]]="ABERTO",Tabela1[[#This Row],[procx status]],"")</f>
        <v>0</v>
      </c>
      <c r="AC743" s="49">
        <v>45987</v>
      </c>
      <c r="AE743" s="1" t="s">
        <v>4177</v>
      </c>
      <c r="AF7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7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743" s="116"/>
      <c r="AJ743" s="117"/>
      <c r="AK743" s="116">
        <f>IF(Tabela1[[#This Row],[procx ticket]]="",Tabela1[[#This Row],[Data criação ticket]],Tabela1[[#This Row],[procx ticket]])</f>
        <v>0</v>
      </c>
      <c r="AL743" s="116"/>
      <c r="AM743" s="53">
        <v>45973</v>
      </c>
      <c r="AN7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3" s="62"/>
      <c r="AP743" s="62"/>
      <c r="AQ7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NOVASConstrutoraCRIHAR</v>
      </c>
      <c r="AR743" s="62" t="e">
        <v>#N/A</v>
      </c>
    </row>
    <row r="744" spans="1:44" ht="14.5" hidden="1">
      <c r="A744" s="1">
        <f t="shared" si="43"/>
        <v>1000</v>
      </c>
      <c r="B744" s="1">
        <v>1495</v>
      </c>
      <c r="C744" s="1" t="s">
        <v>285</v>
      </c>
      <c r="D744" s="1" t="s">
        <v>185</v>
      </c>
      <c r="E744" s="1" t="s">
        <v>76</v>
      </c>
      <c r="F744" s="1" t="s">
        <v>23</v>
      </c>
      <c r="G744" s="1" t="s">
        <v>4410</v>
      </c>
      <c r="H744" s="1">
        <v>350</v>
      </c>
      <c r="I744" s="1" t="s">
        <v>4409</v>
      </c>
      <c r="M744" s="1">
        <v>605462</v>
      </c>
      <c r="Q744" s="47">
        <v>212000</v>
      </c>
      <c r="R744" s="47">
        <f>IF(Tabela1[[#This Row],[VALOR A PAGAR]]&gt;1,Tabela1[[#This Row],[VALOR A PAGAR]],Tabela1[[#This Row],[VALOR RC]])</f>
        <v>212000</v>
      </c>
      <c r="S7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4" s="1">
        <v>4500914536</v>
      </c>
      <c r="U744" s="54" t="str">
        <f>F744 &amp; " " &amp; " " &amp; B744 &amp; " - " &amp; I744 &amp; " - " &amp; "N°" &amp; H744 &amp; " - " &amp; Tabela1[[#This Row],[Coluna1]]</f>
        <v xml:space="preserve">LOJAS NOVAS  1495 - CARMELI - N°350 - </v>
      </c>
      <c r="V744" s="85">
        <v>2400293</v>
      </c>
      <c r="W744" s="64" t="s">
        <v>4419</v>
      </c>
      <c r="X744" s="1" t="str">
        <f t="shared" si="41"/>
        <v>ABERTO</v>
      </c>
      <c r="Y744" s="48"/>
      <c r="Z744" s="51"/>
      <c r="AA744" s="1">
        <f>IF(Tabela1[[#This Row],[CHAMADO]]="ABERTO",Tabela1[[#This Row],[procx status]],"")</f>
        <v>0</v>
      </c>
      <c r="AC744" s="49">
        <v>45896</v>
      </c>
      <c r="AD744" s="109">
        <v>5106000005</v>
      </c>
      <c r="AE744" s="1" t="str">
        <f>IF(Tabela1[[#This Row],[Status Result1]]="Aguardando autorização pgto", "sim","")</f>
        <v/>
      </c>
      <c r="AF7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27/08/2025</v>
      </c>
      <c r="AG7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27/08/2025</v>
      </c>
      <c r="AH744" s="116"/>
      <c r="AJ744" s="117"/>
      <c r="AK744" s="116">
        <f>IF(Tabela1[[#This Row],[procx ticket]]="",Tabela1[[#This Row],[Data criação ticket]],Tabela1[[#This Row],[procx ticket]])</f>
        <v>0</v>
      </c>
      <c r="AL744" s="116"/>
      <c r="AM7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4" s="62"/>
      <c r="AP744" s="62"/>
      <c r="AQ7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NOVASConstrutoraCARMELI</v>
      </c>
      <c r="AR744" s="62" t="e">
        <v>#N/A</v>
      </c>
    </row>
    <row r="745" spans="1:44" ht="14.5" hidden="1">
      <c r="A745" s="1">
        <f t="shared" si="43"/>
        <v>1000</v>
      </c>
      <c r="B745" s="1">
        <v>1487</v>
      </c>
      <c r="C745" s="1" t="s">
        <v>278</v>
      </c>
      <c r="D745" s="1" t="s">
        <v>992</v>
      </c>
      <c r="E745" s="1" t="s">
        <v>76</v>
      </c>
      <c r="F745" s="1" t="s">
        <v>23</v>
      </c>
      <c r="G745" s="1" t="s">
        <v>4410</v>
      </c>
      <c r="H745" s="1">
        <v>348</v>
      </c>
      <c r="I745" s="1" t="s">
        <v>4409</v>
      </c>
      <c r="M745" s="1">
        <v>604304</v>
      </c>
      <c r="N745" s="1">
        <v>10022980</v>
      </c>
      <c r="O745" s="1" t="s">
        <v>4163</v>
      </c>
      <c r="P745" s="47">
        <v>1080000</v>
      </c>
      <c r="Q745" s="47">
        <v>216000</v>
      </c>
      <c r="R745" s="47">
        <f>IF(Tabela1[[#This Row],[VALOR A PAGAR]]&gt;1,Tabela1[[#This Row],[VALOR A PAGAR]],Tabela1[[#This Row],[VALOR RC]])</f>
        <v>216000</v>
      </c>
      <c r="S7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5" s="1">
        <v>4500939647</v>
      </c>
      <c r="U745" s="54" t="str">
        <f>F745 &amp; " " &amp; " " &amp; B745 &amp; " - " &amp; I745 &amp; " - " &amp; "N°" &amp; H745 &amp; " - " &amp; Tabela1[[#This Row],[Coluna1]]</f>
        <v xml:space="preserve">LOJAS NOVAS  1487 - CARMELI - N°348 - </v>
      </c>
      <c r="V745" s="85">
        <v>2391358</v>
      </c>
      <c r="W745" s="64" t="s">
        <v>4413</v>
      </c>
      <c r="X745" s="1" t="str">
        <f t="shared" si="41"/>
        <v>ABERTO</v>
      </c>
      <c r="Y745" s="48"/>
      <c r="Z745" s="51"/>
      <c r="AA745" s="1">
        <f>IF(Tabela1[[#This Row],[CHAMADO]]="ABERTO",Tabela1[[#This Row],[procx status]],"")</f>
        <v>0</v>
      </c>
      <c r="AC745" s="49">
        <v>45896</v>
      </c>
      <c r="AE745" s="1" t="str">
        <f>IF(Tabela1[[#This Row],[Status Result1]]="Aguardando autorização pgto", "sim","")</f>
        <v/>
      </c>
      <c r="AF7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27/08/2025</v>
      </c>
      <c r="AG7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27/08/2025</v>
      </c>
      <c r="AH745" s="12"/>
      <c r="AJ745" s="53"/>
      <c r="AK745" s="12">
        <f>IF(Tabela1[[#This Row],[procx ticket]]="",Tabela1[[#This Row],[Data criação ticket]],Tabela1[[#This Row],[procx ticket]])</f>
        <v>0</v>
      </c>
      <c r="AM7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5" s="62"/>
      <c r="AP745" s="62"/>
      <c r="AQ7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14876043041080000HENRIQUELOJAS NOVASConstrutoraCARMELI</v>
      </c>
      <c r="AR745" s="62" t="e">
        <v>#N/A</v>
      </c>
    </row>
    <row r="746" spans="1:44" ht="14.5" hidden="1">
      <c r="A746" s="1">
        <f t="shared" si="43"/>
        <v>1000</v>
      </c>
      <c r="B746" s="1">
        <v>1508</v>
      </c>
      <c r="C746" s="1" t="s">
        <v>4074</v>
      </c>
      <c r="D746" s="1" t="s">
        <v>4198</v>
      </c>
      <c r="E746" s="1" t="s">
        <v>76</v>
      </c>
      <c r="F746" s="1" t="s">
        <v>23</v>
      </c>
      <c r="G746" s="1" t="s">
        <v>4410</v>
      </c>
      <c r="H746" s="1">
        <v>382</v>
      </c>
      <c r="I746" s="1" t="s">
        <v>4409</v>
      </c>
      <c r="M746" s="1">
        <v>605664</v>
      </c>
      <c r="P746" s="47">
        <v>218000</v>
      </c>
      <c r="R746" s="47">
        <f>IF(Tabela1[[#This Row],[VALOR A PAGAR]]&gt;1,Tabela1[[#This Row],[VALOR A PAGAR]],Tabela1[[#This Row],[VALOR RC]])</f>
        <v>218000</v>
      </c>
      <c r="S7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6" s="1">
        <v>4500964772</v>
      </c>
      <c r="U746" s="54" t="str">
        <f>F746 &amp; " " &amp; " " &amp; B746 &amp; " - " &amp; I746 &amp; " - " &amp; "N°" &amp; H746 &amp; " - " &amp; Tabela1[[#This Row],[Coluna1]]</f>
        <v xml:space="preserve">LOJAS NOVAS  1508 - CARMELI - N°382 - </v>
      </c>
      <c r="V746" s="85">
        <v>2838704</v>
      </c>
      <c r="W746" s="64" t="s">
        <v>4440</v>
      </c>
      <c r="X746" s="1" t="str">
        <f t="shared" si="41"/>
        <v>ABERTO</v>
      </c>
      <c r="Y746" s="48"/>
      <c r="Z746" s="51"/>
      <c r="AA746" s="1">
        <f>IF(Tabela1[[#This Row],[CHAMADO]]="ABERTO",Tabela1[[#This Row],[procx status]],"")</f>
        <v>0</v>
      </c>
      <c r="AC746" s="49">
        <v>45957</v>
      </c>
      <c r="AD746" s="55">
        <v>5106042971</v>
      </c>
      <c r="AE746" s="1" t="str">
        <f>IF(Tabela1[[#This Row],[Status Result1]]="Aguardando autorização pgto", "sim","")</f>
        <v/>
      </c>
      <c r="AF7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7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746" s="116"/>
      <c r="AJ746" s="117"/>
      <c r="AK746" s="116">
        <f>IF(Tabela1[[#This Row],[procx ticket]]="",Tabela1[[#This Row],[Data criação ticket]],Tabela1[[#This Row],[procx ticket]])</f>
        <v>0</v>
      </c>
      <c r="AL746" s="116"/>
      <c r="AM746" s="53" t="s">
        <v>4385</v>
      </c>
      <c r="AN7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6" s="62"/>
      <c r="AP746" s="62"/>
      <c r="AQ7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1508605664218000HENRIQUELOJAS NOVASConstrutoraCARMELI</v>
      </c>
      <c r="AR746" s="62" t="e">
        <v>#N/A</v>
      </c>
    </row>
    <row r="747" spans="1:44" ht="14.5" hidden="1">
      <c r="A747" s="1">
        <f t="shared" si="43"/>
        <v>1000</v>
      </c>
      <c r="B747" s="1">
        <v>1505</v>
      </c>
      <c r="C747" s="1" t="s">
        <v>4085</v>
      </c>
      <c r="D747" s="1" t="s">
        <v>4216</v>
      </c>
      <c r="E747" s="1" t="s">
        <v>30</v>
      </c>
      <c r="F747" s="1" t="s">
        <v>23</v>
      </c>
      <c r="G747" s="1" t="s">
        <v>4410</v>
      </c>
      <c r="H747" s="1">
        <v>1025</v>
      </c>
      <c r="I747" s="1" t="s">
        <v>57</v>
      </c>
      <c r="M747" s="1">
        <v>605728</v>
      </c>
      <c r="Q747" s="47">
        <v>308250</v>
      </c>
      <c r="R747" s="47">
        <f>IF(Tabela1[[#This Row],[VALOR A PAGAR]]&gt;1,Tabela1[[#This Row],[VALOR A PAGAR]],Tabela1[[#This Row],[VALOR RC]])</f>
        <v>308250</v>
      </c>
      <c r="S7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7" s="1">
        <v>4500977340</v>
      </c>
      <c r="U747" s="54" t="str">
        <f>F747 &amp; " " &amp; " " &amp; B747 &amp; " - " &amp; I747 &amp; " - " &amp; "N°" &amp; H747 &amp; " - " &amp; Tabela1[[#This Row],[Coluna1]]</f>
        <v xml:space="preserve">LOJAS NOVAS  1505 - CHIANCA - N°1025 - </v>
      </c>
      <c r="V747" s="85">
        <v>2857905</v>
      </c>
      <c r="W747" s="64" t="s">
        <v>4628</v>
      </c>
      <c r="X747" s="1" t="str">
        <f t="shared" si="41"/>
        <v>ABERTO</v>
      </c>
      <c r="Y747" s="48"/>
      <c r="Z747" s="51"/>
      <c r="AA747" s="1">
        <f>IF(Tabela1[[#This Row],[CHAMADO]]="ABERTO",Tabela1[[#This Row],[procx status]],"")</f>
        <v>0</v>
      </c>
      <c r="AC747" s="49">
        <v>45957</v>
      </c>
      <c r="AE747" s="1" t="str">
        <f>IF(Tabela1[[#This Row],[Status Result1]]="Aguardando autorização pgto", "sim","")</f>
        <v/>
      </c>
      <c r="AF7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7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747" s="116"/>
      <c r="AJ747" s="117"/>
      <c r="AK747" s="116">
        <f>IF(Tabela1[[#This Row],[procx ticket]]="",Tabela1[[#This Row],[Data criação ticket]],Tabela1[[#This Row],[procx ticket]])</f>
        <v>0</v>
      </c>
      <c r="AL747" s="116"/>
      <c r="AM747" s="53">
        <v>45939</v>
      </c>
      <c r="AN7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7" s="62" t="s">
        <v>4629</v>
      </c>
      <c r="AP747" s="62"/>
      <c r="AQ7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NOVASConstrutoraCHIANCA</v>
      </c>
      <c r="AR747" s="62" t="e">
        <v>#N/A</v>
      </c>
    </row>
    <row r="748" spans="1:44" ht="14.5" hidden="1">
      <c r="A748" s="1">
        <f t="shared" si="43"/>
        <v>1000</v>
      </c>
      <c r="B748" s="1">
        <v>1505</v>
      </c>
      <c r="C748" s="1" t="s">
        <v>4085</v>
      </c>
      <c r="D748" s="1" t="s">
        <v>4216</v>
      </c>
      <c r="E748" s="1" t="s">
        <v>30</v>
      </c>
      <c r="F748" s="1" t="s">
        <v>23</v>
      </c>
      <c r="G748" s="1" t="s">
        <v>4410</v>
      </c>
      <c r="H748" s="1">
        <v>1026</v>
      </c>
      <c r="I748" s="1" t="s">
        <v>57</v>
      </c>
      <c r="M748" s="1">
        <v>605728</v>
      </c>
      <c r="Q748" s="47">
        <v>308250</v>
      </c>
      <c r="R748" s="47">
        <f>IF(Tabela1[[#This Row],[VALOR A PAGAR]]&gt;1,Tabela1[[#This Row],[VALOR A PAGAR]],Tabela1[[#This Row],[VALOR RC]])</f>
        <v>308250</v>
      </c>
      <c r="S7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8" s="1">
        <v>4500977340</v>
      </c>
      <c r="U748" s="54" t="str">
        <f>F748 &amp; " " &amp; " " &amp; B748 &amp; " - " &amp; I748 &amp; " - " &amp; "N°" &amp; H748 &amp; " - " &amp; Tabela1[[#This Row],[Coluna1]]</f>
        <v xml:space="preserve">LOJAS NOVAS  1505 - CHIANCA - N°1026 - </v>
      </c>
      <c r="V748" s="85">
        <v>2871099</v>
      </c>
      <c r="W748" s="64" t="s">
        <v>4630</v>
      </c>
      <c r="X748" s="1" t="str">
        <f t="shared" si="41"/>
        <v>ABERTO</v>
      </c>
      <c r="Y748" s="48"/>
      <c r="Z748" s="51"/>
      <c r="AA748" s="1">
        <f>IF(Tabela1[[#This Row],[CHAMADO]]="ABERTO",Tabela1[[#This Row],[procx status]],"")</f>
        <v>0</v>
      </c>
      <c r="AC748" s="49">
        <v>45957</v>
      </c>
      <c r="AE748" s="1" t="str">
        <f>IF(Tabela1[[#This Row],[Status Result1]]="Aguardando autorização pgto", "sim","")</f>
        <v/>
      </c>
      <c r="AF7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7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748" s="116"/>
      <c r="AJ748" s="117"/>
      <c r="AK748" s="116">
        <f>IF(Tabela1[[#This Row],[procx ticket]]="",Tabela1[[#This Row],[Data criação ticket]],Tabela1[[#This Row],[procx ticket]])</f>
        <v>0</v>
      </c>
      <c r="AL748" s="116"/>
      <c r="AM748" s="53">
        <v>45939</v>
      </c>
      <c r="AN7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8" s="62" t="s">
        <v>4629</v>
      </c>
      <c r="AP748" s="62"/>
      <c r="AQ7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NOVASConstrutoraCHIANCA</v>
      </c>
      <c r="AR748" s="62" t="e">
        <v>#N/A</v>
      </c>
    </row>
    <row r="749" spans="1:44" ht="14.5" hidden="1">
      <c r="A749" s="1">
        <f t="shared" si="43"/>
        <v>1000</v>
      </c>
      <c r="B749" s="1">
        <v>1437</v>
      </c>
      <c r="C749" s="1" t="s">
        <v>4091</v>
      </c>
      <c r="D749" s="1" t="s">
        <v>4229</v>
      </c>
      <c r="E749" s="1" t="s">
        <v>4025</v>
      </c>
      <c r="F749" s="1" t="s">
        <v>23</v>
      </c>
      <c r="G749" s="1" t="s">
        <v>4410</v>
      </c>
      <c r="H749" s="1">
        <v>857</v>
      </c>
      <c r="I749" s="1" t="s">
        <v>4972</v>
      </c>
      <c r="M749" s="1">
        <v>605905</v>
      </c>
      <c r="Q749" s="47">
        <v>235000</v>
      </c>
      <c r="R749" s="47">
        <f>IF(Tabela1[[#This Row],[VALOR A PAGAR]]&gt;1,Tabela1[[#This Row],[VALOR A PAGAR]],Tabela1[[#This Row],[VALOR RC]])</f>
        <v>235000</v>
      </c>
      <c r="S7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49" s="1">
        <v>4500945199</v>
      </c>
      <c r="U749" s="54" t="str">
        <f>F749 &amp; " " &amp; " " &amp; B749 &amp; " - " &amp; I749 &amp; " - " &amp; "N°" &amp; H749 &amp; " - " &amp; Tabela1[[#This Row],[Coluna1]]</f>
        <v xml:space="preserve">LOJAS NOVAS  1437 - GM ENGENHARIA - N°857 - </v>
      </c>
      <c r="V749" s="85">
        <v>2842640</v>
      </c>
      <c r="W749" s="64" t="s">
        <v>4998</v>
      </c>
      <c r="X749" s="1" t="str">
        <f t="shared" si="41"/>
        <v>ABERTO</v>
      </c>
      <c r="Y749" s="48"/>
      <c r="Z749" s="51"/>
      <c r="AA749" s="1">
        <f>IF(Tabela1[[#This Row],[CHAMADO]]="ABERTO",Tabela1[[#This Row],[procx status]],"")</f>
        <v>0</v>
      </c>
      <c r="AC749" s="124">
        <v>45957</v>
      </c>
      <c r="AE749" s="1" t="str">
        <f>IF(Tabela1[[#This Row],[Status Result1]]="Aguardando autorização pgto", "sim","")</f>
        <v/>
      </c>
      <c r="AF7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7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749" s="116"/>
      <c r="AJ749" s="117"/>
      <c r="AK749" s="116">
        <f>IF(Tabela1[[#This Row],[procx ticket]]="",Tabela1[[#This Row],[Data criação ticket]],Tabela1[[#This Row],[procx ticket]])</f>
        <v>0</v>
      </c>
      <c r="AL749" s="116"/>
      <c r="AM749" s="53" t="s">
        <v>4385</v>
      </c>
      <c r="AN7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49" s="62"/>
      <c r="AP749" s="62"/>
      <c r="AQ7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NOVASConstrutoraGM ENGENHARIA</v>
      </c>
      <c r="AR749" s="62" t="e">
        <v>#N/A</v>
      </c>
    </row>
    <row r="750" spans="1:44" ht="14.5" hidden="1">
      <c r="A750" s="1">
        <f t="shared" si="43"/>
        <v>1000</v>
      </c>
      <c r="B750" s="1">
        <v>1485</v>
      </c>
      <c r="C750" s="1" t="s">
        <v>4052</v>
      </c>
      <c r="D750" s="1" t="s">
        <v>2001</v>
      </c>
      <c r="E750" s="1" t="s">
        <v>55</v>
      </c>
      <c r="F750" s="1" t="s">
        <v>4574</v>
      </c>
      <c r="G750" s="1" t="s">
        <v>4410</v>
      </c>
      <c r="H750" s="1">
        <v>973</v>
      </c>
      <c r="I750" s="1" t="s">
        <v>57</v>
      </c>
      <c r="L750" s="1">
        <v>36123</v>
      </c>
      <c r="M750" s="1">
        <v>605638</v>
      </c>
      <c r="N750" s="1">
        <v>10021237</v>
      </c>
      <c r="O750" s="1" t="s">
        <v>4163</v>
      </c>
      <c r="P750" s="47">
        <v>653587.21</v>
      </c>
      <c r="Q750" s="47">
        <v>130717.44</v>
      </c>
      <c r="R750" s="47">
        <f>IF(Tabela1[[#This Row],[VALOR A PAGAR]]&gt;1,Tabela1[[#This Row],[VALOR A PAGAR]],Tabela1[[#This Row],[VALOR RC]])</f>
        <v>130717.44</v>
      </c>
      <c r="S7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0" s="1">
        <v>4500861396</v>
      </c>
      <c r="U750" s="54" t="str">
        <f>F750 &amp; " " &amp; " " &amp; B750 &amp; " - " &amp; I750 &amp; " - " &amp; "N°" &amp; H750 &amp; " - " &amp; Tabela1[[#This Row],[Coluna1]]</f>
        <v xml:space="preserve">PROJETO ESPECIAL  1485 - CHIANCA - N°973 - </v>
      </c>
      <c r="V750" s="85">
        <v>1807422</v>
      </c>
      <c r="W750" s="89" t="s">
        <v>4593</v>
      </c>
      <c r="X750" s="1" t="str">
        <f t="shared" si="41"/>
        <v>ABERTO</v>
      </c>
      <c r="Y750" s="48"/>
      <c r="Z750" s="51">
        <v>0</v>
      </c>
      <c r="AA750" s="1">
        <f>IF(Tabela1[[#This Row],[CHAMADO]]="ABERTO",Tabela1[[#This Row],[procx status]],"")</f>
        <v>0</v>
      </c>
      <c r="AC750" s="49">
        <v>45805</v>
      </c>
      <c r="AD750" s="55">
        <v>5105935460</v>
      </c>
      <c r="AE750" s="1" t="str">
        <f>IF(Tabela1[[#This Row],[Status Result1]]="Aguardando autorização pgto", "sim","")</f>
        <v/>
      </c>
      <c r="AF7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7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750" s="12">
        <v>45756</v>
      </c>
      <c r="AI750" s="1" t="s">
        <v>4365</v>
      </c>
      <c r="AJ750" s="53" t="s">
        <v>4365</v>
      </c>
      <c r="AK750" s="12" t="str">
        <f>IF(Tabela1[[#This Row],[procx ticket]]="",Tabela1[[#This Row],[Data criação ticket]],Tabela1[[#This Row],[procx ticket]])</f>
        <v>2025-05-21</v>
      </c>
      <c r="AL750" s="12">
        <v>45756</v>
      </c>
      <c r="AM7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7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0" s="62"/>
      <c r="AP750" s="62"/>
      <c r="AQ7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1485605638653587,21JORDANAPROJETO ESPECIALConstrutoraCHIANCA</v>
      </c>
      <c r="AR750" s="62" t="e">
        <v>#N/A</v>
      </c>
    </row>
    <row r="751" spans="1:44" ht="17.149999999999999" hidden="1" customHeight="1">
      <c r="A751" s="1">
        <f t="shared" si="43"/>
        <v>1000</v>
      </c>
      <c r="B751" s="1">
        <v>1439</v>
      </c>
      <c r="C751" s="1" t="s">
        <v>222</v>
      </c>
      <c r="D751" s="1" t="s">
        <v>224</v>
      </c>
      <c r="E751" s="1" t="s">
        <v>76</v>
      </c>
      <c r="F751" s="1" t="s">
        <v>23</v>
      </c>
      <c r="G751" s="1" t="s">
        <v>4410</v>
      </c>
      <c r="H751" s="1">
        <v>39</v>
      </c>
      <c r="I751" s="1" t="s">
        <v>4713</v>
      </c>
      <c r="L751" s="51">
        <v>69344</v>
      </c>
      <c r="M751" s="1">
        <v>603440</v>
      </c>
      <c r="N751" s="1">
        <v>10022963</v>
      </c>
      <c r="Q751" s="47">
        <v>257583.64</v>
      </c>
      <c r="R751" s="47">
        <f>IF(Tabela1[[#This Row],[VALOR A PAGAR]]&gt;1,Tabela1[[#This Row],[VALOR A PAGAR]],Tabela1[[#This Row],[VALOR RC]])</f>
        <v>257583.64</v>
      </c>
      <c r="S7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1" s="1">
        <v>4500874590</v>
      </c>
      <c r="U751" s="54" t="str">
        <f>F751 &amp; " " &amp; " " &amp; B751 &amp; " - " &amp; I751 &amp; " - " &amp; "N°" &amp; H751 &amp; " - " &amp; Tabela1[[#This Row],[Coluna1]]</f>
        <v xml:space="preserve">LOJAS NOVAS  1439 - CRIHAR - N°39 - </v>
      </c>
      <c r="V751" s="85">
        <v>1806732</v>
      </c>
      <c r="W751" s="89" t="s">
        <v>4732</v>
      </c>
      <c r="X751" s="1" t="str">
        <f t="shared" si="41"/>
        <v>ABERTO</v>
      </c>
      <c r="Y751" s="48"/>
      <c r="Z751" s="51">
        <v>0</v>
      </c>
      <c r="AA751" s="1">
        <f>IF(Tabela1[[#This Row],[CHAMADO]]="ABERTO",Tabela1[[#This Row],[procx status]],"")</f>
        <v>0</v>
      </c>
      <c r="AC751" s="49">
        <v>45805</v>
      </c>
      <c r="AD751" s="55">
        <v>5105935255</v>
      </c>
      <c r="AE751" s="1" t="str">
        <f>IF(Tabela1[[#This Row],[Status Result1]]="Aguardando autorização pgto", "sim","")</f>
        <v/>
      </c>
      <c r="AF7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7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751" s="12">
        <v>45798</v>
      </c>
      <c r="AI751" s="1" t="s">
        <v>4365</v>
      </c>
      <c r="AJ751" s="53" t="s">
        <v>4365</v>
      </c>
      <c r="AK751" s="12" t="str">
        <f>IF(Tabela1[[#This Row],[procx ticket]]="",Tabela1[[#This Row],[Data criação ticket]],Tabela1[[#This Row],[procx ticket]])</f>
        <v>2025-05-21</v>
      </c>
      <c r="AM7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7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1" s="62"/>
      <c r="AP751" s="62"/>
      <c r="AQ7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NOVASConstrutoraCRIHAR</v>
      </c>
      <c r="AR751" s="62" t="e">
        <v>#N/A</v>
      </c>
    </row>
    <row r="752" spans="1:44" ht="17" hidden="1">
      <c r="A752" s="1">
        <f t="shared" si="43"/>
        <v>1000</v>
      </c>
      <c r="B752" s="1">
        <v>1470</v>
      </c>
      <c r="C752" s="1" t="s">
        <v>4068</v>
      </c>
      <c r="D752" s="1" t="s">
        <v>4228</v>
      </c>
      <c r="E752" s="1" t="s">
        <v>76</v>
      </c>
      <c r="F752" s="1" t="s">
        <v>23</v>
      </c>
      <c r="G752" s="1" t="s">
        <v>4410</v>
      </c>
      <c r="H752" s="1">
        <v>337</v>
      </c>
      <c r="I752" s="1" t="s">
        <v>4409</v>
      </c>
      <c r="M752" s="1">
        <v>604306</v>
      </c>
      <c r="Q752" s="47">
        <v>270000</v>
      </c>
      <c r="R752" s="47">
        <f>IF(Tabela1[[#This Row],[VALOR A PAGAR]]&gt;1,Tabela1[[#This Row],[VALOR A PAGAR]],Tabela1[[#This Row],[VALOR RC]])</f>
        <v>270000</v>
      </c>
      <c r="S7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2" s="1">
        <v>4500911925</v>
      </c>
      <c r="U752" s="54" t="str">
        <f>F752 &amp; " " &amp; " " &amp; B752 &amp; " - " &amp; I752 &amp; " - " &amp; "N°" &amp; H752 &amp; " - " &amp; Tabela1[[#This Row],[Coluna1]]</f>
        <v xml:space="preserve">LOJAS NOVAS  1470 - CARMELI - N°337 - </v>
      </c>
      <c r="V752" s="85">
        <v>2207572</v>
      </c>
      <c r="W752" s="64" t="s">
        <v>4434</v>
      </c>
      <c r="X752" s="1" t="str">
        <f t="shared" si="41"/>
        <v>ABERTO</v>
      </c>
      <c r="Y752" s="48"/>
      <c r="Z752" s="51"/>
      <c r="AA752" s="1">
        <f>IF(Tabela1[[#This Row],[CHAMADO]]="ABERTO",Tabela1[[#This Row],[procx status]],"")</f>
        <v>0</v>
      </c>
      <c r="AC752" s="49">
        <v>45866</v>
      </c>
      <c r="AD752" s="65">
        <v>5105976144</v>
      </c>
      <c r="AE752" s="1" t="str">
        <f>IF(Tabela1[[#This Row],[Status Result1]]="Aguardando autorização pgto", "sim","")</f>
        <v/>
      </c>
      <c r="AF7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7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752" s="12"/>
      <c r="AJ752" s="53"/>
      <c r="AK752" s="12">
        <f>IF(Tabela1[[#This Row],[procx ticket]]="",Tabela1[[#This Row],[Data criação ticket]],Tabela1[[#This Row],[procx ticket]])</f>
        <v>0</v>
      </c>
      <c r="AM7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2" s="62"/>
      <c r="AP752" s="62"/>
      <c r="AQ7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NOVASConstrutoraCARMELI</v>
      </c>
      <c r="AR752" s="62" t="e">
        <v>#N/A</v>
      </c>
    </row>
    <row r="753" spans="1:44" ht="17.149999999999999" hidden="1" customHeight="1">
      <c r="A753" s="1">
        <f t="shared" si="43"/>
        <v>1000</v>
      </c>
      <c r="B753" s="1">
        <v>1488</v>
      </c>
      <c r="C753" s="1" t="s">
        <v>4077</v>
      </c>
      <c r="D753" s="1" t="s">
        <v>4207</v>
      </c>
      <c r="E753" s="1" t="s">
        <v>30</v>
      </c>
      <c r="F753" s="1" t="s">
        <v>23</v>
      </c>
      <c r="G753" s="1" t="s">
        <v>4410</v>
      </c>
      <c r="H753" s="1">
        <v>1009</v>
      </c>
      <c r="I753" s="1" t="s">
        <v>57</v>
      </c>
      <c r="M753" s="1">
        <v>604006</v>
      </c>
      <c r="Q753" s="47">
        <v>280000</v>
      </c>
      <c r="R753" s="47">
        <f>IF(Tabela1[[#This Row],[VALOR A PAGAR]]&gt;1,Tabela1[[#This Row],[VALOR A PAGAR]],Tabela1[[#This Row],[VALOR RC]])</f>
        <v>280000</v>
      </c>
      <c r="S7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3" s="1">
        <v>4500917916</v>
      </c>
      <c r="U753" s="54" t="str">
        <f>F753 &amp; " " &amp; " " &amp; B753 &amp; " - " &amp; I753 &amp; " - " &amp; "N°" &amp; H753 &amp; " - " &amp; Tabela1[[#This Row],[Coluna1]]</f>
        <v xml:space="preserve">LOJAS NOVAS  1488 - CHIANCA - N°1009 - </v>
      </c>
      <c r="V753" s="85">
        <v>2386192</v>
      </c>
      <c r="W753" s="64" t="s">
        <v>4619</v>
      </c>
      <c r="X753" s="1" t="str">
        <f t="shared" si="41"/>
        <v>ABERTO</v>
      </c>
      <c r="Y753" s="48"/>
      <c r="Z753" s="51"/>
      <c r="AA753" s="1">
        <f>IF(Tabela1[[#This Row],[CHAMADO]]="ABERTO",Tabela1[[#This Row],[procx status]],"")</f>
        <v>0</v>
      </c>
      <c r="AC753" s="49">
        <v>45897</v>
      </c>
      <c r="AD753" s="109">
        <v>5105996620</v>
      </c>
      <c r="AE753" s="1" t="str">
        <f>IF(Tabela1[[#This Row],[Status Result1]]="Aguardando autorização pgto", "sim","")</f>
        <v/>
      </c>
      <c r="AF7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7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753" s="116"/>
      <c r="AJ753" s="117"/>
      <c r="AK753" s="116">
        <f>IF(Tabela1[[#This Row],[procx ticket]]="",Tabela1[[#This Row],[Data criação ticket]],Tabela1[[#This Row],[procx ticket]])</f>
        <v>0</v>
      </c>
      <c r="AL753" s="116"/>
      <c r="AM7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3" s="62"/>
      <c r="AP753" s="62"/>
      <c r="AQ7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NOVASConstrutoraCHIANCA</v>
      </c>
      <c r="AR753" s="62" t="e">
        <v>#N/A</v>
      </c>
    </row>
    <row r="754" spans="1:44" ht="17.149999999999999" hidden="1" customHeight="1">
      <c r="A754" s="1">
        <f t="shared" si="43"/>
        <v>1000</v>
      </c>
      <c r="B754" s="1">
        <v>1497</v>
      </c>
      <c r="C754" s="1" t="s">
        <v>4062</v>
      </c>
      <c r="D754" s="1" t="s">
        <v>185</v>
      </c>
      <c r="E754" s="1" t="s">
        <v>76</v>
      </c>
      <c r="F754" s="1" t="s">
        <v>23</v>
      </c>
      <c r="G754" s="1" t="s">
        <v>4410</v>
      </c>
      <c r="H754" s="1">
        <v>157</v>
      </c>
      <c r="I754" s="1" t="s">
        <v>4713</v>
      </c>
      <c r="M754" s="1">
        <v>605480</v>
      </c>
      <c r="Q754" s="47">
        <v>218140</v>
      </c>
      <c r="R754" s="47">
        <f>IF(Tabela1[[#This Row],[VALOR A PAGAR]]&gt;1,Tabela1[[#This Row],[VALOR A PAGAR]],Tabela1[[#This Row],[VALOR RC]])</f>
        <v>218140</v>
      </c>
      <c r="S7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4" s="1">
        <v>4500901152</v>
      </c>
      <c r="U754" s="54" t="str">
        <f>F754 &amp; " " &amp; " " &amp; B754 &amp; " - " &amp; I754 &amp; " - " &amp; "N°" &amp; H754 &amp; " - " &amp; Tabela1[[#This Row],[Coluna1]]</f>
        <v xml:space="preserve">LOJAS NOVAS  1497 - CRIHAR - N°157 - </v>
      </c>
      <c r="V754" s="85">
        <v>2383739</v>
      </c>
      <c r="W754" s="64" t="s">
        <v>4753</v>
      </c>
      <c r="X754" s="1" t="str">
        <f t="shared" si="41"/>
        <v>ABERTO</v>
      </c>
      <c r="Y754" s="48"/>
      <c r="Z754" s="51"/>
      <c r="AA754" s="1">
        <f>IF(Tabela1[[#This Row],[CHAMADO]]="ABERTO",Tabela1[[#This Row],[procx status]],"")</f>
        <v>0</v>
      </c>
      <c r="AC754" s="49">
        <v>45897</v>
      </c>
      <c r="AD754" s="109">
        <v>5105996529</v>
      </c>
      <c r="AE754" s="1" t="str">
        <f>IF(Tabela1[[#This Row],[Status Result1]]="Aguardando autorização pgto", "sim","")</f>
        <v/>
      </c>
      <c r="AF7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7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754" s="116"/>
      <c r="AJ754" s="117"/>
      <c r="AK754" s="116">
        <f>IF(Tabela1[[#This Row],[procx ticket]]="",Tabela1[[#This Row],[Data criação ticket]],Tabela1[[#This Row],[procx ticket]])</f>
        <v>0</v>
      </c>
      <c r="AL754" s="116"/>
      <c r="AM7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4" s="62"/>
      <c r="AP754" s="62"/>
      <c r="AQ7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NOVASConstrutoraCRIHAR</v>
      </c>
      <c r="AR754" s="62" t="e">
        <v>#N/A</v>
      </c>
    </row>
    <row r="755" spans="1:44" ht="14.5" hidden="1">
      <c r="A755" s="1">
        <f t="shared" si="43"/>
        <v>1000</v>
      </c>
      <c r="B755" s="1">
        <v>1496</v>
      </c>
      <c r="C755" s="1" t="s">
        <v>262</v>
      </c>
      <c r="D755" s="12" t="s">
        <v>1573</v>
      </c>
      <c r="E755" s="1" t="s">
        <v>76</v>
      </c>
      <c r="F755" s="1" t="s">
        <v>23</v>
      </c>
      <c r="G755" s="1" t="s">
        <v>4410</v>
      </c>
      <c r="H755" s="1">
        <v>158</v>
      </c>
      <c r="I755" s="1" t="s">
        <v>4713</v>
      </c>
      <c r="M755" s="1">
        <v>604328</v>
      </c>
      <c r="N755" s="1">
        <v>10022157</v>
      </c>
      <c r="Q755" s="47">
        <v>218101.77</v>
      </c>
      <c r="R755" s="47">
        <f>IF(Tabela1[[#This Row],[VALOR A PAGAR]]&gt;1,Tabela1[[#This Row],[VALOR A PAGAR]],Tabela1[[#This Row],[VALOR RC]])</f>
        <v>218101.77</v>
      </c>
      <c r="S7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5" s="1">
        <v>4500901172</v>
      </c>
      <c r="U755" s="54" t="str">
        <f>F755 &amp; " " &amp; " " &amp; B755 &amp; " - " &amp; I755 &amp; " - " &amp; "N°" &amp; H755 &amp; " - " &amp; Tabela1[[#This Row],[Coluna1]]</f>
        <v xml:space="preserve">LOJAS NOVAS  1496 - CRIHAR - N°158 - </v>
      </c>
      <c r="V755" s="85">
        <v>2384719</v>
      </c>
      <c r="W755" s="64" t="s">
        <v>4722</v>
      </c>
      <c r="X755" s="1" t="str">
        <f t="shared" si="41"/>
        <v>ABERTO</v>
      </c>
      <c r="Y755" s="48"/>
      <c r="Z755" s="51"/>
      <c r="AA755" s="1">
        <f>IF(Tabela1[[#This Row],[CHAMADO]]="ABERTO",Tabela1[[#This Row],[procx status]],"")</f>
        <v>0</v>
      </c>
      <c r="AC755" s="49">
        <v>45897</v>
      </c>
      <c r="AD755" s="109">
        <v>5105996530</v>
      </c>
      <c r="AE755" s="1" t="str">
        <f>IF(Tabela1[[#This Row],[Status Result1]]="Aguardando autorização pgto", "sim","")</f>
        <v/>
      </c>
      <c r="AF7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7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755" s="116"/>
      <c r="AJ755" s="117"/>
      <c r="AK755" s="116">
        <f>IF(Tabela1[[#This Row],[procx ticket]]="",Tabela1[[#This Row],[Data criação ticket]],Tabela1[[#This Row],[procx ticket]])</f>
        <v>0</v>
      </c>
      <c r="AL755" s="116"/>
      <c r="AM7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5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5" s="62"/>
      <c r="AP755" s="62"/>
      <c r="AQ7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NOVASConstrutoraCRIHAR</v>
      </c>
      <c r="AR755" s="62" t="e">
        <v>#N/A</v>
      </c>
    </row>
    <row r="756" spans="1:44" ht="14.5" hidden="1">
      <c r="A756" s="1">
        <f t="shared" si="43"/>
        <v>1000</v>
      </c>
      <c r="B756" s="1">
        <v>1439</v>
      </c>
      <c r="C756" s="1" t="s">
        <v>222</v>
      </c>
      <c r="D756" s="1" t="s">
        <v>224</v>
      </c>
      <c r="E756" s="1" t="s">
        <v>76</v>
      </c>
      <c r="F756" s="1" t="s">
        <v>23</v>
      </c>
      <c r="G756" s="1" t="s">
        <v>4410</v>
      </c>
      <c r="H756" s="1">
        <v>155</v>
      </c>
      <c r="I756" s="1" t="s">
        <v>4713</v>
      </c>
      <c r="M756" s="86">
        <v>603440</v>
      </c>
      <c r="N756" s="1">
        <v>10022963</v>
      </c>
      <c r="P756" s="47">
        <v>15000</v>
      </c>
      <c r="Q756" s="47">
        <v>15000</v>
      </c>
      <c r="R756" s="47">
        <f>IF(Tabela1[[#This Row],[VALOR A PAGAR]]&gt;1,Tabela1[[#This Row],[VALOR A PAGAR]],Tabela1[[#This Row],[VALOR RC]])</f>
        <v>15000</v>
      </c>
      <c r="S7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6" s="1">
        <v>4500933787</v>
      </c>
      <c r="U756" s="54" t="str">
        <f>F756 &amp; " " &amp; " " &amp; B756 &amp; " - " &amp; I756 &amp; " - " &amp; "N°" &amp; H756 &amp; " - " &amp; Tabela1[[#This Row],[Coluna1]]</f>
        <v xml:space="preserve">LOJAS NOVAS  1439 - CRIHAR - N°155 - </v>
      </c>
      <c r="V756" s="85">
        <v>2350684</v>
      </c>
      <c r="W756" s="64" t="s">
        <v>4727</v>
      </c>
      <c r="X756" s="1" t="str">
        <f t="shared" si="41"/>
        <v>ABERTO</v>
      </c>
      <c r="Y756" s="48"/>
      <c r="Z756" s="51"/>
      <c r="AA756" s="1">
        <f>IF(Tabela1[[#This Row],[CHAMADO]]="ABERTO",Tabela1[[#This Row],[procx status]],"")</f>
        <v>0</v>
      </c>
      <c r="AC756" s="49">
        <v>45897</v>
      </c>
      <c r="AD756" s="109">
        <v>5105996532</v>
      </c>
      <c r="AE756" s="1" t="str">
        <f>IF(Tabela1[[#This Row],[Status Result1]]="Aguardando autorização pgto", "sim","")</f>
        <v/>
      </c>
      <c r="AF7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7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756" s="12"/>
      <c r="AI756" s="1" t="s">
        <v>4558</v>
      </c>
      <c r="AJ756" s="53"/>
      <c r="AK756" s="12" t="str">
        <f>IF(Tabela1[[#This Row],[procx ticket]]="",Tabela1[[#This Row],[Data criação ticket]],Tabela1[[#This Row],[procx ticket]])</f>
        <v>2025-08-13</v>
      </c>
      <c r="AM7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7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6" s="62"/>
      <c r="AP756" s="62"/>
      <c r="AQ7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143960344015000HENRIQUELOJAS NOVASConstrutoraCRIHAR</v>
      </c>
      <c r="AR756" s="62" t="e">
        <v>#N/A</v>
      </c>
    </row>
    <row r="757" spans="1:44" ht="14.5" hidden="1">
      <c r="A757" s="1">
        <f t="shared" si="43"/>
        <v>1000</v>
      </c>
      <c r="B757" s="1">
        <v>1502</v>
      </c>
      <c r="C757" s="1" t="s">
        <v>4080</v>
      </c>
      <c r="D757" s="1" t="s">
        <v>4165</v>
      </c>
      <c r="E757" s="1" t="s">
        <v>76</v>
      </c>
      <c r="F757" s="1" t="s">
        <v>23</v>
      </c>
      <c r="G757" s="1" t="s">
        <v>4410</v>
      </c>
      <c r="H757" s="1">
        <v>185</v>
      </c>
      <c r="I757" s="1" t="s">
        <v>4713</v>
      </c>
      <c r="M757" s="1">
        <v>605470</v>
      </c>
      <c r="N757" s="1">
        <v>10023016</v>
      </c>
      <c r="O757" s="1" t="s">
        <v>4163</v>
      </c>
      <c r="P757" s="47">
        <v>1087759.26</v>
      </c>
      <c r="Q757" s="47">
        <v>217551.85</v>
      </c>
      <c r="R757" s="47">
        <f>IF(Tabela1[[#This Row],[VALOR A PAGAR]]&gt;1,Tabela1[[#This Row],[VALOR A PAGAR]],Tabela1[[#This Row],[VALOR RC]])</f>
        <v>217551.85</v>
      </c>
      <c r="S7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7" s="1">
        <v>4500939688</v>
      </c>
      <c r="U757" s="54" t="str">
        <f>F757 &amp; " " &amp; " " &amp; B757 &amp; " - " &amp; I757 &amp; " - " &amp; "N°" &amp; H757 &amp; " - " &amp; Tabela1[[#This Row],[Coluna1]]</f>
        <v xml:space="preserve">LOJAS NOVAS  1502 - CRIHAR - N°185 - </v>
      </c>
      <c r="V757" s="85">
        <v>2392419</v>
      </c>
      <c r="W757" s="64" t="s">
        <v>4734</v>
      </c>
      <c r="X757" s="1" t="str">
        <f t="shared" si="41"/>
        <v>ABERTO</v>
      </c>
      <c r="Y757" s="48"/>
      <c r="Z757" s="51"/>
      <c r="AA757" s="1">
        <f>IF(Tabela1[[#This Row],[CHAMADO]]="ABERTO",Tabela1[[#This Row],[procx status]],"")</f>
        <v>0</v>
      </c>
      <c r="AC757" s="49">
        <v>45897</v>
      </c>
      <c r="AD757" s="107">
        <v>5105996478</v>
      </c>
      <c r="AE757" s="1" t="str">
        <f>IF(Tabela1[[#This Row],[Status Result1]]="Aguardando autorização pgto", "sim","")</f>
        <v/>
      </c>
      <c r="AF7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7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757" s="12"/>
      <c r="AJ757" s="53"/>
      <c r="AK757" s="12">
        <f>IF(Tabela1[[#This Row],[procx ticket]]="",Tabela1[[#This Row],[Data criação ticket]],Tabela1[[#This Row],[procx ticket]])</f>
        <v>0</v>
      </c>
      <c r="AM7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7" s="62"/>
      <c r="AP757" s="62"/>
      <c r="AQ7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15026054701087759,26HENRIQUELOJAS NOVASConstrutoraCRIHAR</v>
      </c>
      <c r="AR757" s="62" t="e">
        <v>#N/A</v>
      </c>
    </row>
    <row r="758" spans="1:44" ht="14.5" hidden="1">
      <c r="A758" s="1">
        <f t="shared" si="43"/>
        <v>1000</v>
      </c>
      <c r="B758" s="1">
        <v>585</v>
      </c>
      <c r="C758" s="1" t="s">
        <v>4093</v>
      </c>
      <c r="D758" s="1" t="s">
        <v>1381</v>
      </c>
      <c r="E758" s="1" t="s">
        <v>30</v>
      </c>
      <c r="F758" s="1" t="s">
        <v>23</v>
      </c>
      <c r="G758" s="1" t="s">
        <v>4410</v>
      </c>
      <c r="H758" s="1">
        <v>314</v>
      </c>
      <c r="I758" s="1" t="s">
        <v>4713</v>
      </c>
      <c r="M758" s="1">
        <v>605740</v>
      </c>
      <c r="Q758" s="47">
        <v>262760.19</v>
      </c>
      <c r="R758" s="47">
        <f>IF(Tabela1[[#This Row],[VALOR A PAGAR]]&gt;1,Tabela1[[#This Row],[VALOR A PAGAR]],Tabela1[[#This Row],[VALOR RC]])</f>
        <v>262760.19</v>
      </c>
      <c r="S7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8" s="1">
        <v>4500977314</v>
      </c>
      <c r="U758" s="54" t="str">
        <f>F758 &amp; " " &amp; " " &amp; B758 &amp; " - " &amp; I758 &amp; " - " &amp; "N°" &amp; H758 &amp; " - " &amp; Tabela1[[#This Row],[Coluna1]]</f>
        <v xml:space="preserve">LOJAS NOVAS  585 - CRIHAR - N°314 - </v>
      </c>
      <c r="V758" s="85">
        <v>3048722</v>
      </c>
      <c r="W758" s="89" t="s">
        <v>4176</v>
      </c>
      <c r="X758" s="1" t="str">
        <f t="shared" si="41"/>
        <v>ABERTO</v>
      </c>
      <c r="Y758" s="48"/>
      <c r="Z758" s="51"/>
      <c r="AA758" s="1">
        <f>IF(Tabela1[[#This Row],[CHAMADO]]="ABERTO",Tabela1[[#This Row],[procx status]],"")</f>
        <v>0</v>
      </c>
      <c r="AC758" s="49">
        <v>45989</v>
      </c>
      <c r="AE758" s="1" t="s">
        <v>4177</v>
      </c>
      <c r="AF7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28/11/2025</v>
      </c>
      <c r="AG7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28/11/2025</v>
      </c>
      <c r="AH758" s="116"/>
      <c r="AJ758" s="117"/>
      <c r="AK758" s="116">
        <f>IF(Tabela1[[#This Row],[procx ticket]]="",Tabela1[[#This Row],[Data criação ticket]],Tabela1[[#This Row],[procx ticket]])</f>
        <v>0</v>
      </c>
      <c r="AL758" s="116"/>
      <c r="AM758" s="53">
        <v>45973</v>
      </c>
      <c r="AN7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8" s="62"/>
      <c r="AP758" s="62"/>
      <c r="AQ7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NOVASConstrutoraCRIHAR</v>
      </c>
      <c r="AR758" s="62" t="e">
        <v>#N/A</v>
      </c>
    </row>
    <row r="759" spans="1:44" ht="14.5" hidden="1">
      <c r="A759" s="1">
        <f t="shared" si="43"/>
        <v>1000</v>
      </c>
      <c r="B759" s="1">
        <v>1473</v>
      </c>
      <c r="C759" s="1" t="s">
        <v>214</v>
      </c>
      <c r="D759" s="1" t="s">
        <v>215</v>
      </c>
      <c r="E759" s="1" t="s">
        <v>76</v>
      </c>
      <c r="F759" s="1" t="s">
        <v>23</v>
      </c>
      <c r="G759" s="1" t="s">
        <v>4410</v>
      </c>
      <c r="H759" s="1">
        <v>16</v>
      </c>
      <c r="I759" s="1" t="s">
        <v>5491</v>
      </c>
      <c r="M759" s="1">
        <v>603846</v>
      </c>
      <c r="P759" s="57">
        <v>1016416.7</v>
      </c>
      <c r="Q759" s="47">
        <v>101641.67</v>
      </c>
      <c r="R759" s="47">
        <f>IF(Tabela1[[#This Row],[VALOR A PAGAR]]&gt;1,Tabela1[[#This Row],[VALOR A PAGAR]],Tabela1[[#This Row],[VALOR RC]])</f>
        <v>101641.67</v>
      </c>
      <c r="S7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59" s="55">
        <v>4500809490</v>
      </c>
      <c r="U759" s="54" t="str">
        <f>F759 &amp; " " &amp; " " &amp; B759 &amp; " - " &amp; I759 &amp; " - " &amp; "N°" &amp; H759 &amp; " - " &amp; Tabela1[[#This Row],[Coluna1]]</f>
        <v xml:space="preserve">LOJAS NOVAS  1473 - OCM - N°16 - </v>
      </c>
      <c r="V759" s="85">
        <v>1844991</v>
      </c>
      <c r="W759" s="89" t="s">
        <v>5502</v>
      </c>
      <c r="X759" s="1" t="str">
        <f t="shared" si="41"/>
        <v>ABERTO</v>
      </c>
      <c r="Y759" s="48"/>
      <c r="Z759" s="51">
        <v>0</v>
      </c>
      <c r="AA759" s="1">
        <f>IF(Tabela1[[#This Row],[CHAMADO]]="ABERTO",Tabela1[[#This Row],[procx status]],"")</f>
        <v>0</v>
      </c>
      <c r="AC759" s="49">
        <v>45806</v>
      </c>
      <c r="AD759" s="55">
        <v>5105937992</v>
      </c>
      <c r="AE759" s="1" t="str">
        <f>IF(Tabela1[[#This Row],[Status Result1]]="Aguardando autorização pgto", "sim","")</f>
        <v/>
      </c>
      <c r="AF7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7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759" s="12">
        <v>45789</v>
      </c>
      <c r="AI759" s="1" t="s">
        <v>4534</v>
      </c>
      <c r="AJ759" s="53" t="s">
        <v>4534</v>
      </c>
      <c r="AK759" s="12" t="str">
        <f>IF(Tabela1[[#This Row],[procx ticket]]="",Tabela1[[#This Row],[Data criação ticket]],Tabela1[[#This Row],[procx ticket]])</f>
        <v>2025-05-27</v>
      </c>
      <c r="AM7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7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59" s="62"/>
      <c r="AP759" s="62"/>
      <c r="AQ7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14736038461016416,7HENRIQUELOJAS NOVASConstrutoraOCM</v>
      </c>
      <c r="AR759" s="62" t="e">
        <v>#N/A</v>
      </c>
    </row>
    <row r="760" spans="1:44" ht="14.5" hidden="1">
      <c r="A760" s="1">
        <f t="shared" si="43"/>
        <v>1000</v>
      </c>
      <c r="B760" s="1">
        <v>1428</v>
      </c>
      <c r="C760" s="1" t="s">
        <v>275</v>
      </c>
      <c r="D760" s="1" t="s">
        <v>276</v>
      </c>
      <c r="E760" s="1" t="s">
        <v>30</v>
      </c>
      <c r="F760" s="1" t="s">
        <v>23</v>
      </c>
      <c r="G760" s="1" t="s">
        <v>4410</v>
      </c>
      <c r="H760" s="1">
        <v>477</v>
      </c>
      <c r="I760" s="1" t="s">
        <v>4667</v>
      </c>
      <c r="M760" s="1">
        <v>602884</v>
      </c>
      <c r="Q760" s="47">
        <v>111000</v>
      </c>
      <c r="R760" s="47">
        <f>IF(Tabela1[[#This Row],[VALOR A PAGAR]]&gt;1,Tabela1[[#This Row],[VALOR A PAGAR]],Tabela1[[#This Row],[VALOR RC]])</f>
        <v>111000</v>
      </c>
      <c r="S7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0" s="1">
        <v>4500904522</v>
      </c>
      <c r="U760" s="54" t="str">
        <f>F760 &amp; " " &amp; " " &amp; B760 &amp; " - " &amp; I760 &amp; " - " &amp; "N°" &amp; H760 &amp; " - " &amp; Tabela1[[#This Row],[Coluna1]]</f>
        <v xml:space="preserve">LOJAS NOVAS  1428 - CNEX - N°477 - </v>
      </c>
      <c r="V760" s="85">
        <v>2856722</v>
      </c>
      <c r="W760" s="1" t="s">
        <v>4669</v>
      </c>
      <c r="X760" s="1" t="str">
        <f t="shared" si="41"/>
        <v>ABERTO</v>
      </c>
      <c r="Y760" s="48"/>
      <c r="Z760" s="51"/>
      <c r="AA760" s="1">
        <f>IF(Tabela1[[#This Row],[CHAMADO]]="ABERTO",Tabela1[[#This Row],[procx status]],"")</f>
        <v>0</v>
      </c>
      <c r="AC760" s="49">
        <v>45959</v>
      </c>
      <c r="AD760" s="55">
        <v>5106044780</v>
      </c>
      <c r="AE760" s="1" t="str">
        <f>IF(Tabela1[[#This Row],[Status Result1]]="Aguardando autorização pgto", "sim","")</f>
        <v/>
      </c>
      <c r="AF7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7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760" s="116"/>
      <c r="AJ760" s="117"/>
      <c r="AK760" s="116">
        <f>IF(Tabela1[[#This Row],[procx ticket]]="",Tabela1[[#This Row],[Data criação ticket]],Tabela1[[#This Row],[procx ticket]])</f>
        <v>0</v>
      </c>
      <c r="AL760" s="116"/>
      <c r="AM7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0" s="62"/>
      <c r="AP760" s="62"/>
      <c r="AQ7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NOVASConstrutoraCNEX</v>
      </c>
      <c r="AR760" s="62" t="e">
        <v>#N/A</v>
      </c>
    </row>
    <row r="761" spans="1:44" ht="14.5" hidden="1" customHeight="1">
      <c r="A761" s="1">
        <f t="shared" si="43"/>
        <v>1000</v>
      </c>
      <c r="B761" s="1">
        <v>1486</v>
      </c>
      <c r="C761" s="1" t="s">
        <v>4211</v>
      </c>
      <c r="D761" s="1" t="s">
        <v>4212</v>
      </c>
      <c r="E761" s="1" t="s">
        <v>30</v>
      </c>
      <c r="F761" s="1" t="s">
        <v>23</v>
      </c>
      <c r="G761" s="1" t="s">
        <v>4410</v>
      </c>
      <c r="H761" s="1">
        <v>23</v>
      </c>
      <c r="I761" s="1" t="s">
        <v>4713</v>
      </c>
      <c r="L761" s="51">
        <v>69344</v>
      </c>
      <c r="M761" s="1">
        <v>604407</v>
      </c>
      <c r="Q761" s="47">
        <v>265000</v>
      </c>
      <c r="R761" s="47">
        <f>IF(Tabela1[[#This Row],[VALOR A PAGAR]]&gt;1,Tabela1[[#This Row],[VALOR A PAGAR]],Tabela1[[#This Row],[VALOR RC]])</f>
        <v>265000</v>
      </c>
      <c r="S7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1" s="1">
        <v>4500840536</v>
      </c>
      <c r="U761" s="54" t="str">
        <f>F761 &amp; " " &amp; " " &amp; B761 &amp; " - " &amp; I761 &amp; " - " &amp; "N°" &amp; H761 &amp; " - " &amp; Tabela1[[#This Row],[Coluna1]]</f>
        <v xml:space="preserve">LOJAS NOVAS  1486 - CRIHAR - N°23 - </v>
      </c>
      <c r="V761" s="85">
        <v>1631334</v>
      </c>
      <c r="W761" s="89" t="s">
        <v>4763</v>
      </c>
      <c r="X761" s="1" t="str">
        <f t="shared" si="41"/>
        <v>ABERTO</v>
      </c>
      <c r="Y761" s="48"/>
      <c r="Z761" s="51">
        <v>0</v>
      </c>
      <c r="AA761" s="1">
        <f>IF(Tabela1[[#This Row],[CHAMADO]]="ABERTO",Tabela1[[#This Row],[procx status]],"")</f>
        <v>0</v>
      </c>
      <c r="AC761" s="49">
        <v>45777</v>
      </c>
      <c r="AD761" s="55" t="s">
        <v>4764</v>
      </c>
      <c r="AE761" s="1" t="str">
        <f>IF(Tabela1[[#This Row],[Status Result1]]="Aguardando autorização pgto", "sim","")</f>
        <v/>
      </c>
      <c r="AF7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30/04/2025</v>
      </c>
      <c r="AG7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30/04/2025</v>
      </c>
      <c r="AH761" s="12">
        <v>45770</v>
      </c>
      <c r="AI761" s="1" t="s">
        <v>4455</v>
      </c>
      <c r="AJ761" s="53" t="s">
        <v>4455</v>
      </c>
      <c r="AK761" s="12" t="str">
        <f>IF(Tabela1[[#This Row],[procx ticket]]="",Tabela1[[#This Row],[Data criação ticket]],Tabela1[[#This Row],[procx ticket]])</f>
        <v>2025-04-24</v>
      </c>
      <c r="AM7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7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1" s="62"/>
      <c r="AP761" s="62"/>
      <c r="AQ7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NOVASConstrutoraCRIHAR</v>
      </c>
      <c r="AR761" s="62" t="e">
        <v>#N/A</v>
      </c>
    </row>
    <row r="762" spans="1:44" ht="14.5" hidden="1">
      <c r="A762" s="1">
        <f t="shared" si="43"/>
        <v>1000</v>
      </c>
      <c r="B762" s="1">
        <v>1483</v>
      </c>
      <c r="C762" s="1" t="s">
        <v>28</v>
      </c>
      <c r="D762" s="1" t="s">
        <v>29</v>
      </c>
      <c r="E762" s="1" t="s">
        <v>30</v>
      </c>
      <c r="F762" s="1" t="s">
        <v>23</v>
      </c>
      <c r="G762" s="1" t="s">
        <v>4410</v>
      </c>
      <c r="H762" s="1">
        <v>22</v>
      </c>
      <c r="I762" s="1" t="s">
        <v>4713</v>
      </c>
      <c r="L762" s="51">
        <v>69344</v>
      </c>
      <c r="M762" s="1">
        <v>603320</v>
      </c>
      <c r="P762" s="47">
        <v>360000</v>
      </c>
      <c r="Q762" s="47">
        <v>216000</v>
      </c>
      <c r="R762" s="47">
        <f>IF(Tabela1[[#This Row],[VALOR A PAGAR]]&gt;1,Tabela1[[#This Row],[VALOR A PAGAR]],Tabela1[[#This Row],[VALOR RC]])</f>
        <v>216000</v>
      </c>
      <c r="S7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2" s="1">
        <v>4500864891</v>
      </c>
      <c r="U762" s="54" t="str">
        <f>F762 &amp; " " &amp; " " &amp; B762 &amp; " - " &amp; I762 &amp; " - " &amp; "N°" &amp; H762 &amp; " - " &amp; Tabela1[[#This Row],[Coluna1]]</f>
        <v xml:space="preserve">LOJAS NOVAS  1483 - CRIHAR - N°22 - </v>
      </c>
      <c r="V762" s="85">
        <v>1658521</v>
      </c>
      <c r="W762" s="89" t="s">
        <v>4767</v>
      </c>
      <c r="X762" s="1" t="str">
        <f t="shared" si="41"/>
        <v>ABERTO</v>
      </c>
      <c r="Y762" s="48"/>
      <c r="Z762" s="51">
        <v>0</v>
      </c>
      <c r="AA762" s="1">
        <f>IF(Tabela1[[#This Row],[CHAMADO]]="ABERTO",Tabela1[[#This Row],[procx status]],"")</f>
        <v>0</v>
      </c>
      <c r="AC762" s="49">
        <v>45777</v>
      </c>
      <c r="AD762" s="55">
        <v>5105920840</v>
      </c>
      <c r="AE762" s="1" t="str">
        <f>IF(Tabela1[[#This Row],[Status Result1]]="Aguardando autorização pgto", "sim","")</f>
        <v/>
      </c>
      <c r="AF7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30/04/2025</v>
      </c>
      <c r="AG7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30/04/2025</v>
      </c>
      <c r="AH762" s="12">
        <v>45770</v>
      </c>
      <c r="AI762" s="1" t="s">
        <v>4461</v>
      </c>
      <c r="AJ762" s="53" t="s">
        <v>4461</v>
      </c>
      <c r="AK762" s="12" t="str">
        <f>IF(Tabela1[[#This Row],[procx ticket]]="",Tabela1[[#This Row],[Data criação ticket]],Tabela1[[#This Row],[procx ticket]])</f>
        <v>2025-04-29</v>
      </c>
      <c r="AM7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7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2" s="62"/>
      <c r="AP762" s="62"/>
      <c r="AQ7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1483603320360000ANDRELOJAS NOVASConstrutoraCRIHAR</v>
      </c>
      <c r="AR762" s="62" t="e">
        <v>#N/A</v>
      </c>
    </row>
    <row r="763" spans="1:44" ht="14.5" hidden="1">
      <c r="A763" s="1">
        <f t="shared" si="43"/>
        <v>1000</v>
      </c>
      <c r="B763" s="1">
        <v>1496</v>
      </c>
      <c r="C763" s="1" t="s">
        <v>262</v>
      </c>
      <c r="D763" s="12" t="s">
        <v>1573</v>
      </c>
      <c r="E763" s="1" t="s">
        <v>76</v>
      </c>
      <c r="F763" s="1" t="s">
        <v>23</v>
      </c>
      <c r="G763" s="1" t="s">
        <v>4410</v>
      </c>
      <c r="H763" s="1">
        <v>111</v>
      </c>
      <c r="I763" s="1" t="s">
        <v>4713</v>
      </c>
      <c r="M763" s="1">
        <v>604328</v>
      </c>
      <c r="N763" s="1">
        <v>10022157</v>
      </c>
      <c r="Q763" s="47">
        <v>272627.21000000002</v>
      </c>
      <c r="R763" s="47">
        <f>IF(Tabela1[[#This Row],[VALOR A PAGAR]]&gt;1,Tabela1[[#This Row],[VALOR A PAGAR]],Tabela1[[#This Row],[VALOR RC]])</f>
        <v>272627.21000000002</v>
      </c>
      <c r="S7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3" s="1">
        <v>4500901172</v>
      </c>
      <c r="U763" s="54" t="str">
        <f>F763 &amp; " " &amp; " " &amp; B763 &amp; " - " &amp; I763 &amp; " - " &amp; "N°" &amp; H763 &amp; " - " &amp; Tabela1[[#This Row],[Coluna1]]</f>
        <v xml:space="preserve">LOJAS NOVAS  1496 - CRIHAR - N°111 - </v>
      </c>
      <c r="V763" s="85">
        <v>2225843</v>
      </c>
      <c r="W763" s="64" t="s">
        <v>4725</v>
      </c>
      <c r="X763" s="1" t="str">
        <f t="shared" si="41"/>
        <v>ABERTO</v>
      </c>
      <c r="Y763" s="48"/>
      <c r="Z763" s="51"/>
      <c r="AA763" s="1">
        <f>IF(Tabela1[[#This Row],[CHAMADO]]="ABERTO",Tabela1[[#This Row],[procx status]],"")</f>
        <v>0</v>
      </c>
      <c r="AC763" s="49">
        <v>45868</v>
      </c>
      <c r="AD763" s="55">
        <v>5105978439</v>
      </c>
      <c r="AE763" s="1" t="str">
        <f>IF(Tabela1[[#This Row],[Status Result1]]="Aguardando autorização pgto", "sim","")</f>
        <v/>
      </c>
      <c r="AF7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30/07/2025</v>
      </c>
      <c r="AG7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30/07/2025</v>
      </c>
      <c r="AH763" s="12"/>
      <c r="AJ763" s="53"/>
      <c r="AK763" s="12">
        <f>IF(Tabela1[[#This Row],[procx ticket]]="",Tabela1[[#This Row],[Data criação ticket]],Tabela1[[#This Row],[procx ticket]])</f>
        <v>0</v>
      </c>
      <c r="AM7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3" s="62"/>
      <c r="AP763" s="62"/>
      <c r="AQ7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NOVASConstrutoraCRIHAR</v>
      </c>
      <c r="AR763" s="62" t="e">
        <v>#N/A</v>
      </c>
    </row>
    <row r="764" spans="1:44" ht="14.5" hidden="1">
      <c r="A764" s="1">
        <f t="shared" si="43"/>
        <v>1000</v>
      </c>
      <c r="B764" s="1">
        <v>1439</v>
      </c>
      <c r="C764" s="1" t="s">
        <v>222</v>
      </c>
      <c r="D764" s="1" t="s">
        <v>224</v>
      </c>
      <c r="E764" s="1" t="s">
        <v>76</v>
      </c>
      <c r="F764" s="1" t="s">
        <v>23</v>
      </c>
      <c r="G764" s="1" t="s">
        <v>4410</v>
      </c>
      <c r="H764" s="1">
        <v>213</v>
      </c>
      <c r="I764" s="1" t="s">
        <v>4713</v>
      </c>
      <c r="M764" s="1">
        <v>603440</v>
      </c>
      <c r="N764" s="1">
        <v>10022963</v>
      </c>
      <c r="Q764" s="47">
        <v>103033.45</v>
      </c>
      <c r="R764" s="47">
        <f>IF(Tabela1[[#This Row],[VALOR A PAGAR]]&gt;1,Tabela1[[#This Row],[VALOR A PAGAR]],Tabela1[[#This Row],[VALOR RC]])</f>
        <v>103033.45</v>
      </c>
      <c r="S7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4" s="1">
        <v>4500874590</v>
      </c>
      <c r="U764" s="54" t="str">
        <f>F764 &amp; " " &amp; " " &amp; B764 &amp; " - " &amp; I764 &amp; " - " &amp; "N°" &amp; H764 &amp; " - " &amp; Tabela1[[#This Row],[Coluna1]]</f>
        <v xml:space="preserve">LOJAS NOVAS  1439 - CRIHAR - N°213 - </v>
      </c>
      <c r="V764" s="85">
        <v>2612804</v>
      </c>
      <c r="W764" s="64" t="s">
        <v>4728</v>
      </c>
      <c r="X764" s="1" t="str">
        <f t="shared" si="41"/>
        <v>ABERTO</v>
      </c>
      <c r="Y764" s="48"/>
      <c r="Z764" s="51"/>
      <c r="AA764" s="1">
        <f>IF(Tabela1[[#This Row],[CHAMADO]]="ABERTO",Tabela1[[#This Row],[procx status]],"")</f>
        <v>0</v>
      </c>
      <c r="AC764" s="49">
        <v>45930</v>
      </c>
      <c r="AD764" s="109">
        <v>5106020913</v>
      </c>
      <c r="AE764" s="1" t="str">
        <f>IF(Tabela1[[#This Row],[Status Result1]]="Aguardando autorização pgto", "sim","")</f>
        <v/>
      </c>
      <c r="AF7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7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764" s="116"/>
      <c r="AJ764" s="117"/>
      <c r="AK764" s="116">
        <f>IF(Tabela1[[#This Row],[procx ticket]]="",Tabela1[[#This Row],[Data criação ticket]],Tabela1[[#This Row],[procx ticket]])</f>
        <v>0</v>
      </c>
      <c r="AL764" s="116"/>
      <c r="AM7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4" s="62"/>
      <c r="AP764" s="62"/>
      <c r="AQ7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NOVASConstrutoraCRIHAR</v>
      </c>
      <c r="AR764" s="62" t="e">
        <v>#N/A</v>
      </c>
    </row>
    <row r="765" spans="1:44" ht="14.5" hidden="1">
      <c r="A765" s="1">
        <f t="shared" si="43"/>
        <v>1000</v>
      </c>
      <c r="B765" s="1">
        <v>1501</v>
      </c>
      <c r="C765" s="1" t="s">
        <v>4083</v>
      </c>
      <c r="D765" s="1" t="s">
        <v>185</v>
      </c>
      <c r="E765" s="1" t="s">
        <v>76</v>
      </c>
      <c r="F765" s="1" t="s">
        <v>23</v>
      </c>
      <c r="G765" s="1" t="s">
        <v>4410</v>
      </c>
      <c r="H765" s="1">
        <v>214</v>
      </c>
      <c r="I765" s="1" t="s">
        <v>4713</v>
      </c>
      <c r="M765" s="1">
        <v>605727</v>
      </c>
      <c r="Q765" s="47">
        <v>220016.7</v>
      </c>
      <c r="R765" s="47">
        <f>IF(Tabela1[[#This Row],[VALOR A PAGAR]]&gt;1,Tabela1[[#This Row],[VALOR A PAGAR]],Tabela1[[#This Row],[VALOR RC]])</f>
        <v>220016.7</v>
      </c>
      <c r="S7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5" s="1">
        <v>4500910224</v>
      </c>
      <c r="U765" s="54" t="str">
        <f>F765 &amp; " " &amp; " " &amp; B765 &amp; " - " &amp; I765 &amp; " - " &amp; "N°" &amp; H765 &amp; " - " &amp; Tabela1[[#This Row],[Coluna1]]</f>
        <v xml:space="preserve">LOJAS NOVAS  1501 - CRIHAR - N°214 - </v>
      </c>
      <c r="V765" s="85">
        <v>2612832</v>
      </c>
      <c r="W765" s="64" t="s">
        <v>4745</v>
      </c>
      <c r="X765" s="1" t="str">
        <f t="shared" si="41"/>
        <v>ABERTO</v>
      </c>
      <c r="Y765" s="48"/>
      <c r="Z765" s="51"/>
      <c r="AA765" s="1">
        <f>IF(Tabela1[[#This Row],[CHAMADO]]="ABERTO",Tabela1[[#This Row],[procx status]],"")</f>
        <v>0</v>
      </c>
      <c r="AC765" s="49">
        <v>45930</v>
      </c>
      <c r="AD765" s="109">
        <v>5106020920</v>
      </c>
      <c r="AE765" s="1" t="str">
        <f>IF(Tabela1[[#This Row],[Status Result1]]="Aguardando autorização pgto", "sim","")</f>
        <v/>
      </c>
      <c r="AF7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7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765" s="116"/>
      <c r="AJ765" s="117"/>
      <c r="AK765" s="116">
        <f>IF(Tabela1[[#This Row],[procx ticket]]="",Tabela1[[#This Row],[Data criação ticket]],Tabela1[[#This Row],[procx ticket]])</f>
        <v>0</v>
      </c>
      <c r="AL765" s="116"/>
      <c r="AM7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5" s="62"/>
      <c r="AP765" s="62"/>
      <c r="AQ7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NOVASConstrutoraCRIHAR</v>
      </c>
      <c r="AR765" s="62" t="e">
        <v>#N/A</v>
      </c>
    </row>
    <row r="766" spans="1:44" ht="14.5" hidden="1">
      <c r="A766" s="1">
        <f t="shared" si="43"/>
        <v>1000</v>
      </c>
      <c r="B766" s="1">
        <v>845</v>
      </c>
      <c r="C766" s="1" t="s">
        <v>4276</v>
      </c>
      <c r="D766" s="1" t="s">
        <v>2593</v>
      </c>
      <c r="E766" s="1" t="s">
        <v>30</v>
      </c>
      <c r="F766" s="1" t="s">
        <v>23</v>
      </c>
      <c r="G766" s="1" t="s">
        <v>4410</v>
      </c>
      <c r="H766" s="1">
        <v>215</v>
      </c>
      <c r="I766" s="1" t="s">
        <v>4713</v>
      </c>
      <c r="M766" s="1">
        <v>605289</v>
      </c>
      <c r="N766" s="1">
        <v>10023313</v>
      </c>
      <c r="O766" s="1" t="s">
        <v>4163</v>
      </c>
      <c r="P766" s="47">
        <v>23729.26</v>
      </c>
      <c r="R766" s="47">
        <f>IF(Tabela1[[#This Row],[VALOR A PAGAR]]&gt;1,Tabela1[[#This Row],[VALOR A PAGAR]],Tabela1[[#This Row],[VALOR RC]])</f>
        <v>23729.26</v>
      </c>
      <c r="S7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6" s="1">
        <v>4500963737</v>
      </c>
      <c r="U766" s="54" t="str">
        <f>F766 &amp; " " &amp; " " &amp; B766 &amp; " - " &amp; I766 &amp; " - " &amp; "N°" &amp; H766 &amp; " - " &amp; Tabela1[[#This Row],[Coluna1]]</f>
        <v xml:space="preserve">LOJAS NOVAS  845 - CRIHAR - N°215 - </v>
      </c>
      <c r="V766" s="85">
        <v>2612793</v>
      </c>
      <c r="W766" s="64" t="s">
        <v>4735</v>
      </c>
      <c r="X766" s="1" t="str">
        <f t="shared" si="41"/>
        <v>ABERTO</v>
      </c>
      <c r="Y766" s="48"/>
      <c r="Z766" s="51"/>
      <c r="AA766" s="1">
        <f>IF(Tabela1[[#This Row],[CHAMADO]]="ABERTO",Tabela1[[#This Row],[procx status]],"")</f>
        <v>0</v>
      </c>
      <c r="AC766" s="49">
        <v>45930</v>
      </c>
      <c r="AD766" s="109">
        <v>5106020890</v>
      </c>
      <c r="AE766" s="1" t="str">
        <f>IF(Tabela1[[#This Row],[Status Result1]]="Aguardando autorização pgto", "sim","")</f>
        <v/>
      </c>
      <c r="AF7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7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766" s="116"/>
      <c r="AJ766" s="117"/>
      <c r="AK766" s="116">
        <f>IF(Tabela1[[#This Row],[procx ticket]]="",Tabela1[[#This Row],[Data criação ticket]],Tabela1[[#This Row],[procx ticket]])</f>
        <v>0</v>
      </c>
      <c r="AL766" s="116"/>
      <c r="AM7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6" s="62"/>
      <c r="AP766" s="62"/>
      <c r="AQ7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84560528923729,26ANDRELOJAS NOVASConstrutoraCRIHAR</v>
      </c>
      <c r="AR766" s="62" t="e">
        <v>#N/A</v>
      </c>
    </row>
    <row r="767" spans="1:44" ht="14.5" hidden="1">
      <c r="A767" s="1">
        <f t="shared" si="43"/>
        <v>1000</v>
      </c>
      <c r="B767" s="1">
        <v>1510</v>
      </c>
      <c r="C767" s="1" t="s">
        <v>4098</v>
      </c>
      <c r="D767" s="1" t="s">
        <v>1258</v>
      </c>
      <c r="E767" s="1" t="s">
        <v>76</v>
      </c>
      <c r="F767" s="1" t="s">
        <v>23</v>
      </c>
      <c r="G767" s="1" t="s">
        <v>4410</v>
      </c>
      <c r="H767" s="1">
        <v>1037</v>
      </c>
      <c r="I767" s="1" t="s">
        <v>57</v>
      </c>
      <c r="M767" s="1">
        <v>605801</v>
      </c>
      <c r="N767" s="1">
        <v>10023505</v>
      </c>
      <c r="O767" s="1" t="s">
        <v>4163</v>
      </c>
      <c r="P767" s="47">
        <v>1100000.0019889895</v>
      </c>
      <c r="Q767" s="47">
        <v>275000</v>
      </c>
      <c r="R767" s="47">
        <f>IF(Tabela1[[#This Row],[VALOR A PAGAR]]&gt;1,Tabela1[[#This Row],[VALOR A PAGAR]],Tabela1[[#This Row],[VALOR RC]])</f>
        <v>275000</v>
      </c>
      <c r="S7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7" s="1">
        <v>4500977310</v>
      </c>
      <c r="U767" s="54" t="str">
        <f>F767 &amp; " " &amp; " " &amp; B767 &amp; " - " &amp; I767 &amp; " - " &amp; "N°" &amp; H767 &amp; " - " &amp; Tabela1[[#This Row],[Coluna1]]</f>
        <v xml:space="preserve">LOJAS NOVAS  1510 - CHIANCA - N°1037 - </v>
      </c>
      <c r="V767" s="85">
        <v>2960945</v>
      </c>
      <c r="W767" s="89" t="s">
        <v>4176</v>
      </c>
      <c r="X767" s="1" t="str">
        <f t="shared" si="41"/>
        <v>ABERTO</v>
      </c>
      <c r="Y767" s="48"/>
      <c r="Z767" s="51"/>
      <c r="AA767" s="1">
        <f>IF(Tabela1[[#This Row],[CHAMADO]]="ABERTO",Tabela1[[#This Row],[procx status]],"")</f>
        <v>0</v>
      </c>
      <c r="AC767" s="49">
        <v>45991</v>
      </c>
      <c r="AD767" s="55">
        <v>5106057582</v>
      </c>
      <c r="AE767" s="1" t="s">
        <v>4177</v>
      </c>
      <c r="AF7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7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767" s="116"/>
      <c r="AJ767" s="117"/>
      <c r="AK767" s="116">
        <f>IF(Tabela1[[#This Row],[procx ticket]]="",Tabela1[[#This Row],[Data criação ticket]],Tabela1[[#This Row],[procx ticket]])</f>
        <v>0</v>
      </c>
      <c r="AL767" s="116"/>
      <c r="AM767" s="53">
        <v>45965</v>
      </c>
      <c r="AN7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7" s="62"/>
      <c r="AP767" s="62"/>
      <c r="AQ7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15106058011100000,00198899HENRIQUELOJAS NOVASConstrutoraCHIANCA</v>
      </c>
      <c r="AR767" s="62" t="e">
        <v>#N/A</v>
      </c>
    </row>
    <row r="768" spans="1:44" ht="14.5" hidden="1">
      <c r="A768" s="1">
        <f t="shared" si="43"/>
        <v>1000</v>
      </c>
      <c r="B768" s="1">
        <v>1483</v>
      </c>
      <c r="C768" s="51" t="s">
        <v>28</v>
      </c>
      <c r="D768" s="51" t="s">
        <v>29</v>
      </c>
      <c r="E768" s="51" t="s">
        <v>30</v>
      </c>
      <c r="F768" s="51" t="s">
        <v>23</v>
      </c>
      <c r="G768" s="1" t="s">
        <v>4410</v>
      </c>
      <c r="H768" s="51">
        <v>243</v>
      </c>
      <c r="I768" s="51" t="s">
        <v>4953</v>
      </c>
      <c r="J768" s="51"/>
      <c r="K768" s="51"/>
      <c r="L768" s="51">
        <v>100487</v>
      </c>
      <c r="M768" s="51">
        <v>603320</v>
      </c>
      <c r="N768" s="51">
        <v>10019777</v>
      </c>
      <c r="O768" s="51"/>
      <c r="P768" s="46">
        <v>248750</v>
      </c>
      <c r="Q768" s="46"/>
      <c r="R768" s="46">
        <f>IF(Tabela1[[#This Row],[VALOR A PAGAR]]&gt;1,Tabela1[[#This Row],[VALOR A PAGAR]],Tabela1[[#This Row],[VALOR RC]])</f>
        <v>248750</v>
      </c>
      <c r="S7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8" s="51">
        <v>4500757434</v>
      </c>
      <c r="U768" s="54" t="str">
        <f>F768 &amp; " " &amp; " " &amp; B768 &amp; " - " &amp; I768 &amp; " - " &amp; "N°" &amp; H768 &amp; " - " &amp; Tabela1[[#This Row],[Coluna1]]</f>
        <v xml:space="preserve">LOJAS NOVAS  1483 - EVOSUL - N°243 - </v>
      </c>
      <c r="V768" s="85">
        <v>864737</v>
      </c>
      <c r="W768" s="51"/>
      <c r="X768" s="1" t="str">
        <f t="shared" si="41"/>
        <v>ABERTO</v>
      </c>
      <c r="Y768" s="51" t="s">
        <v>4159</v>
      </c>
      <c r="Z768" s="51" t="s">
        <v>4159</v>
      </c>
      <c r="AA768" s="51" t="str">
        <f>IF(Tabela1[[#This Row],[CHAMADO]]="ABERTO",Tabela1[[#This Row],[procx status]],"")</f>
        <v>Closed</v>
      </c>
      <c r="AB768" s="51" t="str">
        <f>IFERROR(IF(OR(Y768="Solved",Y768="Closed"),"OK","OUTRO"),"")</f>
        <v>OK</v>
      </c>
      <c r="AC768" s="52">
        <v>45656</v>
      </c>
      <c r="AD768" s="55">
        <v>5105829166</v>
      </c>
      <c r="AE768" s="51" t="str">
        <f>IF(Tabela1[[#This Row],[Status Result1]]="Aguardando autorização pgto", "sim","")</f>
        <v/>
      </c>
      <c r="AF76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7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768" s="53">
        <v>45644</v>
      </c>
      <c r="AI768" s="53" t="s">
        <v>4634</v>
      </c>
      <c r="AJ768" s="53" t="s">
        <v>4634</v>
      </c>
      <c r="AK768" s="53" t="str">
        <f>IF(Tabela1[[#This Row],[procx ticket]]="",Tabela1[[#This Row],[Data criação ticket]],Tabela1[[#This Row],[procx ticket]])</f>
        <v>2024-12-19</v>
      </c>
      <c r="AL768" s="53">
        <v>45614</v>
      </c>
      <c r="AM7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76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8" s="62"/>
      <c r="AP768" s="62"/>
      <c r="AQ7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1483603320248750ANDRELOJAS NOVASConstrutoraEVOSUL</v>
      </c>
      <c r="AR768" s="62" t="e">
        <v>#N/A</v>
      </c>
    </row>
    <row r="769" spans="1:44" ht="14.5" hidden="1">
      <c r="A769" s="1">
        <f t="shared" si="43"/>
        <v>1000</v>
      </c>
      <c r="B769" s="51">
        <v>1455</v>
      </c>
      <c r="C769" s="51" t="s">
        <v>36</v>
      </c>
      <c r="D769" s="51" t="s">
        <v>37</v>
      </c>
      <c r="E769" s="51" t="s">
        <v>55</v>
      </c>
      <c r="F769" s="51" t="s">
        <v>23</v>
      </c>
      <c r="G769" s="1" t="s">
        <v>4410</v>
      </c>
      <c r="H769" s="51">
        <v>244</v>
      </c>
      <c r="I769" s="51" t="s">
        <v>4953</v>
      </c>
      <c r="J769" s="51"/>
      <c r="K769" s="51"/>
      <c r="L769" s="51">
        <v>100487</v>
      </c>
      <c r="M769" s="51">
        <v>603908</v>
      </c>
      <c r="N769" s="1">
        <v>10019776</v>
      </c>
      <c r="P769" s="46">
        <v>1080000</v>
      </c>
      <c r="Q769" s="46">
        <v>270000</v>
      </c>
      <c r="R769" s="46">
        <f>IF(Tabela1[[#This Row],[VALOR A PAGAR]]&gt;1,Tabela1[[#This Row],[VALOR A PAGAR]],Tabela1[[#This Row],[VALOR RC]])</f>
        <v>270000</v>
      </c>
      <c r="S7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69" s="51">
        <v>4500757440</v>
      </c>
      <c r="U769" s="54" t="str">
        <f>F769 &amp; " " &amp; " " &amp; B769 &amp; " - " &amp; I769 &amp; " - " &amp; "N°" &amp; H769 &amp; " - " &amp; Tabela1[[#This Row],[Coluna1]]</f>
        <v xml:space="preserve">LOJAS NOVAS  1455 - EVOSUL - N°244 - </v>
      </c>
      <c r="V769" s="85">
        <v>864993</v>
      </c>
      <c r="W769" s="51"/>
      <c r="X769" s="1" t="str">
        <f t="shared" si="41"/>
        <v>ABERTO</v>
      </c>
      <c r="Y769" s="51" t="s">
        <v>4159</v>
      </c>
      <c r="Z769" s="51" t="s">
        <v>4159</v>
      </c>
      <c r="AA769" s="51" t="str">
        <f>IF(Tabela1[[#This Row],[CHAMADO]]="ABERTO",Tabela1[[#This Row],[procx status]],"")</f>
        <v>Closed</v>
      </c>
      <c r="AB769" s="51" t="str">
        <f>IFERROR(IF(OR(Y769="Solved",Y769="Closed"),"OK","OUTRO"),"")</f>
        <v>OK</v>
      </c>
      <c r="AC769" s="52">
        <v>45656</v>
      </c>
      <c r="AD769" s="55">
        <v>5105827434</v>
      </c>
      <c r="AE769" s="51" t="str">
        <f>IF(Tabela1[[#This Row],[Status Result1]]="Aguardando autorização pgto", "sim","")</f>
        <v/>
      </c>
      <c r="AF76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7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769" s="53">
        <v>45644</v>
      </c>
      <c r="AI769" s="53" t="s">
        <v>4634</v>
      </c>
      <c r="AJ769" s="53" t="s">
        <v>4634</v>
      </c>
      <c r="AK769" s="53" t="str">
        <f>IF(Tabela1[[#This Row],[procx ticket]]="",Tabela1[[#This Row],[Data criação ticket]],Tabela1[[#This Row],[procx ticket]])</f>
        <v>2024-12-19</v>
      </c>
      <c r="AL769" s="53">
        <v>45614</v>
      </c>
      <c r="AM7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76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69" s="62"/>
      <c r="AP769" s="62"/>
      <c r="AQ7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14556039081080000JORDANALOJAS NOVASConstrutoraEVOSUL</v>
      </c>
      <c r="AR769" s="62" t="e">
        <v>#N/A</v>
      </c>
    </row>
    <row r="770" spans="1:44" ht="14.5" hidden="1">
      <c r="A770" s="1">
        <f t="shared" si="43"/>
        <v>1000</v>
      </c>
      <c r="B770" s="1">
        <v>1455</v>
      </c>
      <c r="C770" s="1" t="s">
        <v>36</v>
      </c>
      <c r="D770" s="1" t="s">
        <v>37</v>
      </c>
      <c r="E770" s="1" t="s">
        <v>55</v>
      </c>
      <c r="F770" s="1" t="s">
        <v>23</v>
      </c>
      <c r="G770" s="1" t="s">
        <v>4410</v>
      </c>
      <c r="H770" s="1">
        <v>248</v>
      </c>
      <c r="I770" s="1" t="s">
        <v>4953</v>
      </c>
      <c r="L770" s="51">
        <v>100487</v>
      </c>
      <c r="M770" s="1">
        <v>603908</v>
      </c>
      <c r="N770" s="1">
        <v>10019776</v>
      </c>
      <c r="P770" s="46">
        <v>1080000</v>
      </c>
      <c r="Q770" s="47">
        <v>270000</v>
      </c>
      <c r="R770" s="47">
        <f>IF(Tabela1[[#This Row],[VALOR A PAGAR]]&gt;1,Tabela1[[#This Row],[VALOR A PAGAR]],Tabela1[[#This Row],[VALOR RC]])</f>
        <v>270000</v>
      </c>
      <c r="S7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0" s="54">
        <v>4500757440</v>
      </c>
      <c r="U770" s="54" t="str">
        <f>F770 &amp; " " &amp; " " &amp; B770 &amp; " - " &amp; I770 &amp; " - " &amp; "N°" &amp; H770 &amp; " - " &amp; Tabela1[[#This Row],[Coluna1]]</f>
        <v xml:space="preserve">LOJAS NOVAS  1455 - EVOSUL - N°248 - </v>
      </c>
      <c r="V770" s="85">
        <v>1014856</v>
      </c>
      <c r="X770" s="1" t="str">
        <f t="shared" ref="X770:X833" si="44">IF(V770&lt;&gt;"","ABERTO","PENDENTE")</f>
        <v>ABERTO</v>
      </c>
      <c r="Y770" s="1" t="s">
        <v>4159</v>
      </c>
      <c r="Z770" s="51" t="s">
        <v>4159</v>
      </c>
      <c r="AA770" s="51" t="str">
        <f>IF(Tabela1[[#This Row],[CHAMADO]]="ABERTO",Tabela1[[#This Row],[procx status]],"")</f>
        <v>Closed</v>
      </c>
      <c r="AC770" s="52">
        <f>Tabela1[[#This Row],[Data criação ticket br]]+15</f>
        <v>45688</v>
      </c>
      <c r="AD770" s="55">
        <v>5105851326</v>
      </c>
      <c r="AE770" s="1" t="str">
        <f>IF(Tabela1[[#This Row],[Status Result1]]="Aguardando autorização pgto", "sim","")</f>
        <v/>
      </c>
      <c r="AF7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7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770" s="12">
        <v>45677</v>
      </c>
      <c r="AI770" s="12" t="s">
        <v>4954</v>
      </c>
      <c r="AJ770" s="53" t="s">
        <v>4954</v>
      </c>
      <c r="AK770" s="12" t="str">
        <f>IF(Tabela1[[#This Row],[procx ticket]]="",Tabela1[[#This Row],[Data criação ticket]],Tabela1[[#This Row],[procx ticket]])</f>
        <v>2025-01-16</v>
      </c>
      <c r="AL770" s="53">
        <v>45614</v>
      </c>
      <c r="AM7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16/01/2025</v>
      </c>
      <c r="AN77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0" s="62"/>
      <c r="AP770" s="62"/>
      <c r="AQ7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14556039081080000JORDANALOJAS NOVASConstrutoraEVOSUL</v>
      </c>
      <c r="AR770" s="62" t="e">
        <v>#N/A</v>
      </c>
    </row>
    <row r="771" spans="1:44" ht="14.5" hidden="1">
      <c r="A771" s="1">
        <f t="shared" ref="A771:A778" si="45">IF(B771&lt;7000,1000,2000)</f>
        <v>1000</v>
      </c>
      <c r="B771" s="1">
        <v>1446</v>
      </c>
      <c r="C771" s="1" t="s">
        <v>175</v>
      </c>
      <c r="D771" s="1" t="s">
        <v>176</v>
      </c>
      <c r="E771" s="1" t="s">
        <v>76</v>
      </c>
      <c r="F771" s="1" t="s">
        <v>23</v>
      </c>
      <c r="G771" s="1" t="s">
        <v>4410</v>
      </c>
      <c r="H771" s="1">
        <v>1464</v>
      </c>
      <c r="I771" s="1" t="s">
        <v>66</v>
      </c>
      <c r="K771" s="55"/>
      <c r="M771" s="55">
        <v>603787</v>
      </c>
      <c r="N771" s="1">
        <v>10020330</v>
      </c>
      <c r="P771" s="47">
        <v>1050000</v>
      </c>
      <c r="Q771" s="47">
        <v>105000</v>
      </c>
      <c r="R771" s="47">
        <f>IF(Tabela1[[#This Row],[VALOR A PAGAR]]&gt;1,Tabela1[[#This Row],[VALOR A PAGAR]],Tabela1[[#This Row],[VALOR RC]])</f>
        <v>105000</v>
      </c>
      <c r="S7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1" s="1">
        <v>4500799599</v>
      </c>
      <c r="U771" s="54" t="str">
        <f>F771 &amp; " " &amp; " " &amp; B771 &amp; " - " &amp; I771 &amp; " - " &amp; "N°" &amp; H771 &amp; " - " &amp; Tabela1[[#This Row],[Coluna1]]</f>
        <v xml:space="preserve">LOJAS NOVAS  1446 - DWA - N°1464 - </v>
      </c>
      <c r="V771" s="85">
        <v>1454387</v>
      </c>
      <c r="X771" s="1" t="str">
        <f t="shared" si="44"/>
        <v>ABERTO</v>
      </c>
      <c r="Y771" s="48">
        <v>0</v>
      </c>
      <c r="Z771" s="51">
        <v>0</v>
      </c>
      <c r="AA771" s="1">
        <f>IF(Tabela1[[#This Row],[CHAMADO]]="ABERTO",Tabela1[[#This Row],[procx status]],"")</f>
        <v>0</v>
      </c>
      <c r="AC771" s="49">
        <v>45747</v>
      </c>
      <c r="AE771" s="1" t="str">
        <f>IF(Tabela1[[#This Row],[Status Result1]]="Aguardando autorização pgto", "sim","")</f>
        <v/>
      </c>
      <c r="AF7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31/03/2025</v>
      </c>
      <c r="AG7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31/03/2025</v>
      </c>
      <c r="AH771" s="12">
        <v>45737</v>
      </c>
      <c r="AI771" s="1">
        <v>0</v>
      </c>
      <c r="AJ771" s="53">
        <v>0</v>
      </c>
      <c r="AK771" s="12">
        <f>IF(Tabela1[[#This Row],[procx ticket]]="",Tabela1[[#This Row],[Data criação ticket]],Tabela1[[#This Row],[procx ticket]])</f>
        <v>0</v>
      </c>
      <c r="AL771" s="60">
        <v>45673</v>
      </c>
      <c r="AM7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7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1" s="62"/>
      <c r="AP771" s="62"/>
      <c r="AQ7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14466037871050000HENRIQUELOJAS NOVASConstrutoraDWA</v>
      </c>
      <c r="AR771" s="62" t="e">
        <v>#N/A</v>
      </c>
    </row>
    <row r="772" spans="1:44" ht="14.5" hidden="1" customHeight="1">
      <c r="A772" s="1">
        <f t="shared" si="45"/>
        <v>1000</v>
      </c>
      <c r="B772" s="1">
        <v>1494</v>
      </c>
      <c r="C772" s="1" t="s">
        <v>4059</v>
      </c>
      <c r="D772" s="1" t="s">
        <v>3019</v>
      </c>
      <c r="E772" s="1" t="s">
        <v>55</v>
      </c>
      <c r="F772" s="1" t="s">
        <v>23</v>
      </c>
      <c r="G772" s="1" t="s">
        <v>4410</v>
      </c>
      <c r="H772" s="1">
        <v>993</v>
      </c>
      <c r="I772" s="1" t="s">
        <v>57</v>
      </c>
      <c r="M772" s="1">
        <v>605741</v>
      </c>
      <c r="N772" s="1">
        <v>10022373</v>
      </c>
      <c r="O772" s="1" t="s">
        <v>4163</v>
      </c>
      <c r="P772" s="47">
        <v>590000</v>
      </c>
      <c r="Q772" s="47">
        <v>236000</v>
      </c>
      <c r="R772" s="47">
        <f>IF(Tabela1[[#This Row],[VALOR A PAGAR]]&gt;1,Tabela1[[#This Row],[VALOR A PAGAR]],Tabela1[[#This Row],[VALOR RC]])</f>
        <v>236000</v>
      </c>
      <c r="S7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2" s="1">
        <v>4500911936</v>
      </c>
      <c r="U772" s="54" t="str">
        <f>F772 &amp; " " &amp; " " &amp; B772 &amp; " - " &amp; I772 &amp; " - " &amp; "N°" &amp; H772 &amp; " - " &amp; Tabela1[[#This Row],[Coluna1]]</f>
        <v xml:space="preserve">LOJAS NOVAS  1494 - CHIANCA - N°993 - </v>
      </c>
      <c r="V772" s="85">
        <v>2224866</v>
      </c>
      <c r="W772" s="64" t="s">
        <v>4597</v>
      </c>
      <c r="X772" s="1" t="str">
        <f t="shared" si="44"/>
        <v>ABERTO</v>
      </c>
      <c r="Y772" s="48"/>
      <c r="Z772" s="51">
        <v>0</v>
      </c>
      <c r="AA772" s="1">
        <f>IF(Tabela1[[#This Row],[CHAMADO]]="ABERTO",Tabela1[[#This Row],[procx status]],"")</f>
        <v>0</v>
      </c>
      <c r="AC772" s="49">
        <v>45869</v>
      </c>
      <c r="AE772" s="1" t="str">
        <f>IF(Tabela1[[#This Row],[Status Result1]]="Aguardando autorização pgto", "sim","")</f>
        <v/>
      </c>
      <c r="AF7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7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772" s="12"/>
      <c r="AI772" s="53" t="s">
        <v>4598</v>
      </c>
      <c r="AJ772" s="53" t="s">
        <v>4598</v>
      </c>
      <c r="AK772" s="12" t="str">
        <f>IF(Tabela1[[#This Row],[procx ticket]]="",Tabela1[[#This Row],[Data criação ticket]],Tabela1[[#This Row],[procx ticket]])</f>
        <v>2025-07-23</v>
      </c>
      <c r="AM7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23/07/2025</v>
      </c>
      <c r="AN7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2" s="62"/>
      <c r="AP772" s="62"/>
      <c r="AQ7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1494605741590000JORDANALOJAS NOVASConstrutoraCHIANCA</v>
      </c>
      <c r="AR772" s="62" t="e">
        <v>#N/A</v>
      </c>
    </row>
    <row r="773" spans="1:44" ht="17.149999999999999" hidden="1" customHeight="1">
      <c r="A773" s="1">
        <f t="shared" si="45"/>
        <v>1000</v>
      </c>
      <c r="B773" s="1">
        <v>1494</v>
      </c>
      <c r="C773" s="1" t="s">
        <v>4059</v>
      </c>
      <c r="D773" s="1" t="s">
        <v>185</v>
      </c>
      <c r="E773" s="1" t="s">
        <v>55</v>
      </c>
      <c r="F773" s="1" t="s">
        <v>23</v>
      </c>
      <c r="G773" s="1" t="s">
        <v>4410</v>
      </c>
      <c r="H773" s="1">
        <v>994</v>
      </c>
      <c r="I773" s="1" t="s">
        <v>57</v>
      </c>
      <c r="M773" s="1">
        <v>605741</v>
      </c>
      <c r="Q773" s="47">
        <v>177000</v>
      </c>
      <c r="R773" s="47">
        <f>IF(Tabela1[[#This Row],[VALOR A PAGAR]]&gt;1,Tabela1[[#This Row],[VALOR A PAGAR]],Tabela1[[#This Row],[VALOR RC]])</f>
        <v>177000</v>
      </c>
      <c r="S7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3" s="1">
        <v>4500911936</v>
      </c>
      <c r="U773" s="54" t="str">
        <f>F773 &amp; " " &amp; " " &amp; B773 &amp; " - " &amp; I773 &amp; " - " &amp; "N°" &amp; H773 &amp; " - " &amp; Tabela1[[#This Row],[Coluna1]]</f>
        <v xml:space="preserve">LOJAS NOVAS  1494 - CHIANCA - N°994 - </v>
      </c>
      <c r="V773" s="85">
        <v>2224879</v>
      </c>
      <c r="W773" s="64" t="s">
        <v>4615</v>
      </c>
      <c r="X773" s="1" t="str">
        <f t="shared" si="44"/>
        <v>ABERTO</v>
      </c>
      <c r="Y773" s="48"/>
      <c r="Z773" s="51"/>
      <c r="AA773" s="1">
        <f>IF(Tabela1[[#This Row],[CHAMADO]]="ABERTO",Tabela1[[#This Row],[procx status]],"")</f>
        <v>0</v>
      </c>
      <c r="AC773" s="49">
        <v>45869</v>
      </c>
      <c r="AE773" s="1" t="str">
        <f>IF(Tabela1[[#This Row],[Status Result1]]="Aguardando autorização pgto", "sim","")</f>
        <v/>
      </c>
      <c r="AF7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7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773" s="12"/>
      <c r="AI773" s="53" t="s">
        <v>4598</v>
      </c>
      <c r="AJ773" s="53" t="s">
        <v>4598</v>
      </c>
      <c r="AK773" s="12" t="str">
        <f>IF(Tabela1[[#This Row],[procx ticket]]="",Tabela1[[#This Row],[Data criação ticket]],Tabela1[[#This Row],[procx ticket]])</f>
        <v>2025-07-23</v>
      </c>
      <c r="AM7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23/07/2025</v>
      </c>
      <c r="AN7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3" s="62"/>
      <c r="AP773" s="62"/>
      <c r="AQ7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NOVASConstrutoraCHIANCA</v>
      </c>
      <c r="AR773" s="62" t="e">
        <v>#N/A</v>
      </c>
    </row>
    <row r="774" spans="1:44" ht="17" hidden="1">
      <c r="A774" s="1">
        <f t="shared" si="45"/>
        <v>1000</v>
      </c>
      <c r="B774" s="1">
        <v>1488</v>
      </c>
      <c r="C774" s="1" t="s">
        <v>4077</v>
      </c>
      <c r="D774" s="1" t="s">
        <v>4207</v>
      </c>
      <c r="E774" s="1" t="s">
        <v>30</v>
      </c>
      <c r="F774" s="1" t="s">
        <v>23</v>
      </c>
      <c r="G774" s="1" t="s">
        <v>4410</v>
      </c>
      <c r="H774" s="1">
        <v>995</v>
      </c>
      <c r="I774" s="1" t="s">
        <v>57</v>
      </c>
      <c r="M774" s="1">
        <v>604006</v>
      </c>
      <c r="N774" s="1">
        <v>10022542</v>
      </c>
      <c r="O774" s="1" t="s">
        <v>4163</v>
      </c>
      <c r="P774" s="47">
        <v>1120000</v>
      </c>
      <c r="Q774" s="47">
        <v>224000</v>
      </c>
      <c r="R774" s="47">
        <f>IF(Tabela1[[#This Row],[VALOR A PAGAR]]&gt;1,Tabela1[[#This Row],[VALOR A PAGAR]],Tabela1[[#This Row],[VALOR RC]])</f>
        <v>224000</v>
      </c>
      <c r="S7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4" s="1">
        <v>4500917916</v>
      </c>
      <c r="U774" s="54" t="str">
        <f>F774 &amp; " " &amp; " " &amp; B774 &amp; " - " &amp; I774 &amp; " - " &amp; "N°" &amp; H774 &amp; " - " &amp; Tabela1[[#This Row],[Coluna1]]</f>
        <v xml:space="preserve">LOJAS NOVAS  1488 - CHIANCA - N°995 - </v>
      </c>
      <c r="V774" s="85">
        <v>2224259</v>
      </c>
      <c r="W774" s="64" t="s">
        <v>4599</v>
      </c>
      <c r="X774" s="1" t="str">
        <f t="shared" si="44"/>
        <v>ABERTO</v>
      </c>
      <c r="Y774" s="48"/>
      <c r="Z774" s="51">
        <v>0</v>
      </c>
      <c r="AA774" s="1">
        <f>IF(Tabela1[[#This Row],[CHAMADO]]="ABERTO",Tabela1[[#This Row],[procx status]],"")</f>
        <v>0</v>
      </c>
      <c r="AC774" s="49">
        <v>45869</v>
      </c>
      <c r="AD774" s="65">
        <v>5105981264</v>
      </c>
      <c r="AE774" s="1" t="str">
        <f>IF(Tabela1[[#This Row],[Status Result1]]="Aguardando autorização pgto", "sim","")</f>
        <v/>
      </c>
      <c r="AF7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7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774" s="12"/>
      <c r="AI774" s="53" t="s">
        <v>4598</v>
      </c>
      <c r="AJ774" s="53" t="s">
        <v>4598</v>
      </c>
      <c r="AK774" s="12" t="str">
        <f>IF(Tabela1[[#This Row],[procx ticket]]="",Tabela1[[#This Row],[Data criação ticket]],Tabela1[[#This Row],[procx ticket]])</f>
        <v>2025-07-23</v>
      </c>
      <c r="AM7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23/07/2025</v>
      </c>
      <c r="AN7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4" s="62"/>
      <c r="AP774" s="62"/>
      <c r="AQ7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14886040061120000ANDRELOJAS NOVASConstrutoraCHIANCA</v>
      </c>
      <c r="AR774" s="62" t="e">
        <v>#N/A</v>
      </c>
    </row>
    <row r="775" spans="1:44" ht="14.5" hidden="1">
      <c r="A775" s="1">
        <f t="shared" si="45"/>
        <v>1000</v>
      </c>
      <c r="B775" s="1">
        <v>1497</v>
      </c>
      <c r="C775" s="1" t="s">
        <v>4062</v>
      </c>
      <c r="D775" s="1" t="s">
        <v>185</v>
      </c>
      <c r="E775" s="1" t="s">
        <v>76</v>
      </c>
      <c r="F775" s="1" t="s">
        <v>23</v>
      </c>
      <c r="G775" s="1" t="s">
        <v>4410</v>
      </c>
      <c r="H775" s="1">
        <v>119</v>
      </c>
      <c r="I775" s="1" t="s">
        <v>4713</v>
      </c>
      <c r="M775" s="1">
        <v>605480</v>
      </c>
      <c r="Q775" s="47">
        <v>272675</v>
      </c>
      <c r="R775" s="47">
        <f>IF(Tabela1[[#This Row],[VALOR A PAGAR]]&gt;1,Tabela1[[#This Row],[VALOR A PAGAR]],Tabela1[[#This Row],[VALOR RC]])</f>
        <v>272675</v>
      </c>
      <c r="S7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5" s="1">
        <v>4500901152</v>
      </c>
      <c r="U775" s="54" t="str">
        <f>F775 &amp; " " &amp; " " &amp; B775 &amp; " - " &amp; I775 &amp; " - " &amp; "N°" &amp; H775 &amp; " - " &amp; Tabela1[[#This Row],[Coluna1]]</f>
        <v xml:space="preserve">LOJAS NOVAS  1497 - CRIHAR - N°119 - </v>
      </c>
      <c r="V775" s="85">
        <v>2248958</v>
      </c>
      <c r="W775" s="64" t="s">
        <v>4755</v>
      </c>
      <c r="X775" s="1" t="str">
        <f t="shared" si="44"/>
        <v>ABERTO</v>
      </c>
      <c r="Y775" s="48"/>
      <c r="Z775" s="51"/>
      <c r="AA775" s="1">
        <f>IF(Tabela1[[#This Row],[CHAMADO]]="ABERTO",Tabela1[[#This Row],[procx status]],"")</f>
        <v>0</v>
      </c>
      <c r="AC775" s="49">
        <v>45869</v>
      </c>
      <c r="AE775" s="1" t="str">
        <f>IF(Tabela1[[#This Row],[Status Result1]]="Aguardando autorização pgto", "sim","")</f>
        <v/>
      </c>
      <c r="AF7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7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775" s="12"/>
      <c r="AI775" s="53"/>
      <c r="AJ775" s="53"/>
      <c r="AK775" s="12">
        <f>IF(Tabela1[[#This Row],[procx ticket]]="",Tabela1[[#This Row],[Data criação ticket]],Tabela1[[#This Row],[procx ticket]])</f>
        <v>0</v>
      </c>
      <c r="AM7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5" s="62"/>
      <c r="AP775" s="62"/>
      <c r="AQ7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NOVASConstrutoraCRIHAR</v>
      </c>
      <c r="AR775" s="62" t="e">
        <v>#N/A</v>
      </c>
    </row>
    <row r="776" spans="1:44" ht="17.149999999999999" hidden="1" customHeight="1">
      <c r="A776" s="1">
        <f t="shared" si="45"/>
        <v>2000</v>
      </c>
      <c r="B776" s="1" t="s">
        <v>5178</v>
      </c>
      <c r="D776" s="1" t="s">
        <v>5179</v>
      </c>
      <c r="E776" s="1" t="s">
        <v>76</v>
      </c>
      <c r="F776" s="1" t="s">
        <v>4574</v>
      </c>
      <c r="G776" s="1" t="s">
        <v>4410</v>
      </c>
      <c r="H776">
        <v>1000066</v>
      </c>
      <c r="I776" s="1" t="s">
        <v>5487</v>
      </c>
      <c r="M776" s="1">
        <v>605700</v>
      </c>
      <c r="Q776" s="47">
        <v>1031697.9</v>
      </c>
      <c r="R776" s="47">
        <f>IF(Tabela1[[#This Row],[VALOR A PAGAR]]&gt;1,Tabela1[[#This Row],[VALOR A PAGAR]],Tabela1[[#This Row],[VALOR RC]])</f>
        <v>1031697.9</v>
      </c>
      <c r="S7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6" s="1">
        <v>4500915945</v>
      </c>
      <c r="U776" s="54" t="str">
        <f>F776 &amp; " " &amp; " " &amp; B776 &amp; " - " &amp; I776 &amp; " - " &amp; "N°" &amp; H776 &amp; " - " &amp; Tabela1[[#This Row],[Coluna1]]</f>
        <v xml:space="preserve">PROJETO ESPECIAL  CD PB - NEWENG ENGENHARIA - N°1000066 - </v>
      </c>
      <c r="V776" s="85">
        <v>2878541</v>
      </c>
      <c r="W776" s="64" t="s">
        <v>5489</v>
      </c>
      <c r="X776" s="1" t="str">
        <f t="shared" si="44"/>
        <v>ABERTO</v>
      </c>
      <c r="Y776" s="48"/>
      <c r="Z776" s="51"/>
      <c r="AA776" s="1">
        <f>IF(Tabela1[[#This Row],[CHAMADO]]="ABERTO",Tabela1[[#This Row],[procx status]],"")</f>
        <v>0</v>
      </c>
      <c r="AC776" s="49">
        <v>45961</v>
      </c>
      <c r="AD776" s="55">
        <v>5106046558</v>
      </c>
      <c r="AE776" s="1" t="str">
        <f>IF(Tabela1[[#This Row],[Status Result1]]="Aguardando autorização pgto", "sim","")</f>
        <v/>
      </c>
      <c r="AF7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31/10/2025</v>
      </c>
      <c r="AG7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31/10/2025</v>
      </c>
      <c r="AH776" s="116"/>
      <c r="AJ776" s="117"/>
      <c r="AK776" s="116">
        <f>IF(Tabela1[[#This Row],[procx ticket]]="",Tabela1[[#This Row],[Data criação ticket]],Tabela1[[#This Row],[procx ticket]])</f>
        <v>0</v>
      </c>
      <c r="AL776" s="116"/>
      <c r="AM7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6" s="62"/>
      <c r="AP776" s="62"/>
      <c r="AQ7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ESPECIALConstrutoraNEWENG ENGENHARIA</v>
      </c>
      <c r="AR776" s="62" t="e">
        <v>#N/A</v>
      </c>
    </row>
    <row r="777" spans="1:44" ht="14.5" hidden="1" customHeight="1">
      <c r="A777" s="1">
        <f t="shared" si="45"/>
        <v>1000</v>
      </c>
      <c r="B777" s="51">
        <v>151</v>
      </c>
      <c r="C777" s="51" t="s">
        <v>78</v>
      </c>
      <c r="D777" s="51" t="s">
        <v>558</v>
      </c>
      <c r="E777" s="51" t="s">
        <v>76</v>
      </c>
      <c r="F777" s="51" t="s">
        <v>47</v>
      </c>
      <c r="G777" s="51" t="s">
        <v>4186</v>
      </c>
      <c r="H777" s="51">
        <v>572</v>
      </c>
      <c r="I777" s="51" t="s">
        <v>4169</v>
      </c>
      <c r="J777" s="51"/>
      <c r="K777" s="51"/>
      <c r="L777" s="51">
        <v>73170</v>
      </c>
      <c r="M777" s="51">
        <v>605568</v>
      </c>
      <c r="N777" s="51">
        <v>10019838</v>
      </c>
      <c r="O777" s="51"/>
      <c r="P777" s="46">
        <v>42000</v>
      </c>
      <c r="Q777" s="46"/>
      <c r="R777" s="46">
        <f>IF(Tabela1[[#This Row],[VALOR A PAGAR]]&gt;1,Tabela1[[#This Row],[VALOR A PAGAR]],Tabela1[[#This Row],[VALOR RC]])</f>
        <v>42000</v>
      </c>
      <c r="S7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7" s="51">
        <v>4500767050</v>
      </c>
      <c r="U777" s="54" t="str">
        <f>F777 &amp; " " &amp; " " &amp; B777 &amp; " - " &amp; I777 &amp; " - " &amp; "N°" &amp; H777 &amp; " - " &amp; Tabela1[[#This Row],[Coluna1]]</f>
        <v xml:space="preserve">LAUDO DE RISCO  151 - ABEX - N°572 - </v>
      </c>
      <c r="V777" s="85">
        <v>854266</v>
      </c>
      <c r="W777" s="51"/>
      <c r="X777" s="1" t="str">
        <f t="shared" si="44"/>
        <v>ABERTO</v>
      </c>
      <c r="Y777" s="51" t="s">
        <v>4159</v>
      </c>
      <c r="Z777" s="51" t="s">
        <v>4159</v>
      </c>
      <c r="AA777" s="51" t="str">
        <f>IF(Tabela1[[#This Row],[CHAMADO]]="ABERTO",Tabela1[[#This Row],[procx status]],"")</f>
        <v>Closed</v>
      </c>
      <c r="AB777" s="51" t="str">
        <f>IFERROR(IF(OR(Y777="Solved",Y777="Closed"),"OK","OUTRO"),"")</f>
        <v>OK</v>
      </c>
      <c r="AC777" s="52">
        <f>Tabela1[[#This Row],[Data criação ticket br]]+15</f>
        <v>45658</v>
      </c>
      <c r="AD777" s="55">
        <v>5105827383</v>
      </c>
      <c r="AE777" s="51" t="str">
        <f>IF(Tabela1[[#This Row],[Status Result1]]="Aguardando autorização pgto", "sim","")</f>
        <v/>
      </c>
      <c r="AF77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7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777" s="53">
        <v>45636</v>
      </c>
      <c r="AI777" s="53" t="s">
        <v>4187</v>
      </c>
      <c r="AJ777" s="53" t="s">
        <v>4187</v>
      </c>
      <c r="AK777" s="53" t="str">
        <f>IF(Tabela1[[#This Row],[procx ticket]]="",Tabela1[[#This Row],[Data criação ticket]],Tabela1[[#This Row],[procx ticket]])</f>
        <v>2024-12-17</v>
      </c>
      <c r="AL777" s="53">
        <v>45617</v>
      </c>
      <c r="AM7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7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7" s="62"/>
      <c r="AP777" s="62"/>
      <c r="AQ7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15160556842000HENRIQUELAUDO DE RISCOCVABEX</v>
      </c>
      <c r="AR777" s="62" t="e">
        <v>#N/A</v>
      </c>
    </row>
    <row r="778" spans="1:44" ht="14.5" hidden="1">
      <c r="A778" s="1">
        <f t="shared" si="45"/>
        <v>1000</v>
      </c>
      <c r="B778" s="51">
        <v>1027</v>
      </c>
      <c r="C778" s="51" t="s">
        <v>2221</v>
      </c>
      <c r="D778" s="51" t="s">
        <v>2222</v>
      </c>
      <c r="E778" s="51" t="s">
        <v>76</v>
      </c>
      <c r="F778" s="51" t="s">
        <v>47</v>
      </c>
      <c r="G778" s="51" t="s">
        <v>4186</v>
      </c>
      <c r="H778" s="51">
        <v>573</v>
      </c>
      <c r="I778" s="51" t="s">
        <v>4169</v>
      </c>
      <c r="J778" s="51"/>
      <c r="K778" s="51"/>
      <c r="L778" s="51">
        <v>73170</v>
      </c>
      <c r="M778" s="51">
        <v>605569</v>
      </c>
      <c r="N778" s="51">
        <v>10019936</v>
      </c>
      <c r="O778" s="51"/>
      <c r="P778" s="46">
        <v>38000</v>
      </c>
      <c r="Q778" s="46"/>
      <c r="R778" s="46">
        <f>IF(Tabela1[[#This Row],[VALOR A PAGAR]]&gt;1,Tabela1[[#This Row],[VALOR A PAGAR]],Tabela1[[#This Row],[VALOR RC]])</f>
        <v>38000</v>
      </c>
      <c r="S7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8" s="51">
        <v>4500767056</v>
      </c>
      <c r="U778" s="54" t="str">
        <f>F778 &amp; " " &amp; " " &amp; B778 &amp; " - " &amp; I778 &amp; " - " &amp; "N°" &amp; H778 &amp; " - " &amp; Tabela1[[#This Row],[Coluna1]]</f>
        <v xml:space="preserve">LAUDO DE RISCO  1027 - ABEX - N°573 - </v>
      </c>
      <c r="V778" s="85">
        <v>854380</v>
      </c>
      <c r="W778" s="51"/>
      <c r="X778" s="1" t="str">
        <f t="shared" si="44"/>
        <v>ABERTO</v>
      </c>
      <c r="Y778" s="51" t="s">
        <v>4159</v>
      </c>
      <c r="Z778" s="51" t="s">
        <v>4159</v>
      </c>
      <c r="AA778" s="51" t="str">
        <f>IF(Tabela1[[#This Row],[CHAMADO]]="ABERTO",Tabela1[[#This Row],[procx status]],"")</f>
        <v>Closed</v>
      </c>
      <c r="AB778" s="51" t="str">
        <f>IFERROR(IF(OR(Y778="Solved",Y778="Closed"),"OK","OUTRO"),"")</f>
        <v>OK</v>
      </c>
      <c r="AC778" s="52">
        <f>Tabela1[[#This Row],[Data criação ticket br]]+15</f>
        <v>45658</v>
      </c>
      <c r="AD778" s="55">
        <v>5105829194</v>
      </c>
      <c r="AE778" s="51" t="str">
        <f>IF(Tabela1[[#This Row],[Status Result1]]="Aguardando autorização pgto", "sim","")</f>
        <v/>
      </c>
      <c r="AF77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7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778" s="53">
        <v>45636</v>
      </c>
      <c r="AI778" s="53" t="s">
        <v>4187</v>
      </c>
      <c r="AJ778" s="53" t="s">
        <v>4187</v>
      </c>
      <c r="AK778" s="53" t="str">
        <f>IF(Tabela1[[#This Row],[procx ticket]]="",Tabela1[[#This Row],[Data criação ticket]],Tabela1[[#This Row],[procx ticket]])</f>
        <v>2024-12-17</v>
      </c>
      <c r="AL778" s="53">
        <v>45622</v>
      </c>
      <c r="AM7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77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8" s="62"/>
      <c r="AP778" s="62"/>
      <c r="AQ7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102760556938000HENRIQUELAUDO DE RISCOCVABEX</v>
      </c>
      <c r="AR778" s="62" t="e">
        <v>#N/A</v>
      </c>
    </row>
    <row r="779" spans="1:44" ht="17.149999999999999" hidden="1" customHeight="1">
      <c r="A779" s="1">
        <v>1000</v>
      </c>
      <c r="B779" s="51">
        <v>538</v>
      </c>
      <c r="C779" s="51" t="s">
        <v>1293</v>
      </c>
      <c r="D779" s="51" t="s">
        <v>1294</v>
      </c>
      <c r="E779" s="51" t="s">
        <v>30</v>
      </c>
      <c r="F779" s="51" t="s">
        <v>47</v>
      </c>
      <c r="G779" s="51" t="s">
        <v>4186</v>
      </c>
      <c r="H779" s="51">
        <v>5128</v>
      </c>
      <c r="I779" s="51" t="s">
        <v>116</v>
      </c>
      <c r="J779" s="51"/>
      <c r="K779" s="51"/>
      <c r="L779" s="51">
        <v>63047</v>
      </c>
      <c r="M779" s="51">
        <v>605486</v>
      </c>
      <c r="N779" s="51">
        <v>10019748</v>
      </c>
      <c r="O779" s="51"/>
      <c r="P779" s="46">
        <v>44349.47</v>
      </c>
      <c r="Q779" s="46"/>
      <c r="R779" s="46">
        <f>IF(Tabela1[[#This Row],[VALOR A PAGAR]]&gt;1,Tabela1[[#This Row],[VALOR A PAGAR]],Tabela1[[#This Row],[VALOR RC]])</f>
        <v>44349.47</v>
      </c>
      <c r="S7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79" s="51">
        <v>4500780200</v>
      </c>
      <c r="U779" s="54" t="str">
        <f>F779 &amp; " " &amp; " " &amp; B779 &amp; " - " &amp; I779 &amp; " - " &amp; "N°" &amp; H779 &amp; " - " &amp; Tabela1[[#This Row],[Coluna1]]</f>
        <v xml:space="preserve">LAUDO DE RISCO  538 - TCF - N°5128 - </v>
      </c>
      <c r="V779" s="85">
        <v>901638</v>
      </c>
      <c r="W779" s="51"/>
      <c r="X779" s="1" t="str">
        <f t="shared" si="44"/>
        <v>ABERTO</v>
      </c>
      <c r="Y779" s="51" t="s">
        <v>4159</v>
      </c>
      <c r="Z779" s="51" t="s">
        <v>4159</v>
      </c>
      <c r="AA779" s="51" t="str">
        <f>IF(Tabela1[[#This Row],[CHAMADO]]="ABERTO",Tabela1[[#This Row],[procx status]],"")</f>
        <v>Closed</v>
      </c>
      <c r="AB779" s="51" t="str">
        <f>IFERROR(IF(OR(Y779="Solved",Y779="Closed"),"OK","OUTRO"),"")</f>
        <v>OK</v>
      </c>
      <c r="AC779" s="52">
        <v>45660</v>
      </c>
      <c r="AD779" s="55">
        <v>5105834143</v>
      </c>
      <c r="AE779" s="51" t="str">
        <f>IF(Tabela1[[#This Row],[Status Result1]]="Aguardando autorização pgto", "sim","")</f>
        <v/>
      </c>
      <c r="AF77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7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779" s="12">
        <v>45771</v>
      </c>
      <c r="AI779" s="53" t="s">
        <v>4256</v>
      </c>
      <c r="AJ779" s="53" t="s">
        <v>4256</v>
      </c>
      <c r="AK779" s="53" t="str">
        <f>IF(Tabela1[[#This Row],[procx ticket]]="",Tabela1[[#This Row],[Data criação ticket]],Tabela1[[#This Row],[procx ticket]])</f>
        <v>2024-12-27</v>
      </c>
      <c r="AL779" s="53">
        <v>45608</v>
      </c>
      <c r="AM7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27/12/2024</v>
      </c>
      <c r="AN77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79" s="62"/>
      <c r="AP779" s="62"/>
      <c r="AQ7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53860548644349,47ANDRELAUDO DE RISCOCVTCF</v>
      </c>
      <c r="AR779" s="62" t="e">
        <v>#N/A</v>
      </c>
    </row>
    <row r="780" spans="1:44" ht="17.149999999999999" hidden="1" customHeight="1">
      <c r="A780" s="1">
        <f t="shared" ref="A780:A827" si="46">IF(B780&lt;7000,1000,2000)</f>
        <v>1000</v>
      </c>
      <c r="B780" s="1">
        <v>1</v>
      </c>
      <c r="E780" s="1" t="s">
        <v>76</v>
      </c>
      <c r="F780" s="1" t="s">
        <v>23</v>
      </c>
      <c r="G780" s="1" t="s">
        <v>4958</v>
      </c>
      <c r="H780" s="1">
        <v>950</v>
      </c>
      <c r="I780" s="1" t="s">
        <v>4959</v>
      </c>
      <c r="P780" s="47">
        <v>90616.92</v>
      </c>
      <c r="Q780" s="47">
        <v>45308.46</v>
      </c>
      <c r="R780" s="47">
        <f>IF(Tabela1[[#This Row],[VALOR A PAGAR]]&gt;1,Tabela1[[#This Row],[VALOR A PAGAR]],Tabela1[[#This Row],[VALOR RC]])</f>
        <v>45308.46</v>
      </c>
      <c r="S7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0" s="1">
        <v>4500896352</v>
      </c>
      <c r="U780" s="54" t="str">
        <f>F780 &amp; " " &amp; " " &amp; B780 &amp; " - " &amp; I780 &amp; " - " &amp; "N°" &amp; H780 &amp; " - " &amp; Tabela1[[#This Row],[Coluna1]]</f>
        <v xml:space="preserve">LOJAS NOVAS  1 - FAST SOLUCOES - N°950 - </v>
      </c>
      <c r="V780" s="85">
        <v>2499053</v>
      </c>
      <c r="W780" s="64" t="s">
        <v>4960</v>
      </c>
      <c r="X780" s="1" t="str">
        <f t="shared" si="44"/>
        <v>ABERTO</v>
      </c>
      <c r="Y780" s="48"/>
      <c r="Z780" s="51"/>
      <c r="AA780" s="1">
        <f>IF(Tabela1[[#This Row],[CHAMADO]]="ABERTO",Tabela1[[#This Row],[procx status]],"")</f>
        <v>0</v>
      </c>
      <c r="AC780" s="49">
        <v>45919</v>
      </c>
      <c r="AD780" s="55">
        <v>5106015307</v>
      </c>
      <c r="AE780" s="1" t="str">
        <f>IF(Tabela1[[#This Row],[Status Result1]]="Aguardando autorização pgto", "sim","")</f>
        <v/>
      </c>
      <c r="AF7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7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780" s="116"/>
      <c r="AJ780" s="117"/>
      <c r="AK780" s="116">
        <f>IF(Tabela1[[#This Row],[procx ticket]]="",Tabela1[[#This Row],[Data criação ticket]],Tabela1[[#This Row],[procx ticket]])</f>
        <v>0</v>
      </c>
      <c r="AL780" s="116"/>
      <c r="AM780" s="53" t="s">
        <v>75</v>
      </c>
      <c r="AN7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0" s="62" t="s">
        <v>4552</v>
      </c>
      <c r="AP780" s="62"/>
      <c r="AQ7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190616,92HENRIQUELOJAS NOVASELABORAÇÃO DE LPUFAST SOLUCOES</v>
      </c>
      <c r="AR780" s="62" t="e">
        <v>#N/A</v>
      </c>
    </row>
    <row r="781" spans="1:44" ht="14.5" hidden="1">
      <c r="A781" s="1">
        <f t="shared" si="46"/>
        <v>1000</v>
      </c>
      <c r="B781" s="1">
        <v>1</v>
      </c>
      <c r="E781" s="1" t="s">
        <v>76</v>
      </c>
      <c r="F781" s="1" t="s">
        <v>23</v>
      </c>
      <c r="G781" s="1" t="s">
        <v>4958</v>
      </c>
      <c r="H781" s="1">
        <v>1033</v>
      </c>
      <c r="I781" s="1" t="s">
        <v>4959</v>
      </c>
      <c r="Q781" s="47">
        <v>45308.46</v>
      </c>
      <c r="R781" s="47">
        <f>IF(Tabela1[[#This Row],[VALOR A PAGAR]]&gt;1,Tabela1[[#This Row],[VALOR A PAGAR]],Tabela1[[#This Row],[VALOR RC]])</f>
        <v>45308.46</v>
      </c>
      <c r="S7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1" s="1">
        <v>4500896352</v>
      </c>
      <c r="U781" s="54" t="str">
        <f>F781 &amp; " " &amp; " " &amp; B781 &amp; " - " &amp; I781 &amp; " - " &amp; "N°" &amp; H781 &amp; " - " &amp; Tabela1[[#This Row],[Coluna1]]</f>
        <v xml:space="preserve">LOJAS NOVAS  1 - FAST SOLUCOES - N°1033 - </v>
      </c>
      <c r="V781" s="85">
        <v>2811399</v>
      </c>
      <c r="W781" s="64" t="s">
        <v>4961</v>
      </c>
      <c r="X781" s="1" t="str">
        <f t="shared" si="44"/>
        <v>ABERTO</v>
      </c>
      <c r="Y781" s="48"/>
      <c r="Z781" s="51"/>
      <c r="AA781" s="1">
        <f>IF(Tabela1[[#This Row],[CHAMADO]]="ABERTO",Tabela1[[#This Row],[procx status]],"")</f>
        <v>0</v>
      </c>
      <c r="AC781" s="49">
        <v>45953</v>
      </c>
      <c r="AE781" s="1" t="str">
        <f>IF(Tabela1[[#This Row],[Status Result1]]="Aguardando autorização pgto", "sim","")</f>
        <v/>
      </c>
      <c r="AF7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7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781" s="116"/>
      <c r="AJ781" s="117"/>
      <c r="AK781" s="116">
        <f>IF(Tabela1[[#This Row],[procx ticket]]="",Tabela1[[#This Row],[Data criação ticket]],Tabela1[[#This Row],[procx ticket]])</f>
        <v>0</v>
      </c>
      <c r="AL781" s="116"/>
      <c r="AM781" s="53" t="s">
        <v>4962</v>
      </c>
      <c r="AN7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1" s="62"/>
      <c r="AP781" s="62"/>
      <c r="AQ7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1HENRIQUELOJAS NOVASELABORAÇÃO DE LPUFAST SOLUCOES</v>
      </c>
      <c r="AR781" s="62" t="e">
        <v>#N/A</v>
      </c>
    </row>
    <row r="782" spans="1:44" ht="14.5" hidden="1">
      <c r="A782" s="1">
        <f t="shared" si="46"/>
        <v>2000</v>
      </c>
      <c r="B782" s="1" t="s">
        <v>5943</v>
      </c>
      <c r="E782" s="1" t="s">
        <v>30</v>
      </c>
      <c r="F782" s="1" t="s">
        <v>4167</v>
      </c>
      <c r="G782" s="1" t="s">
        <v>5948</v>
      </c>
      <c r="H782" s="1">
        <v>1225</v>
      </c>
      <c r="I782" s="1" t="s">
        <v>5949</v>
      </c>
      <c r="Q782" s="47">
        <v>3107</v>
      </c>
      <c r="R782" s="47">
        <f>IF(Tabela1[[#This Row],[VALOR A PAGAR]]&gt;1,Tabela1[[#This Row],[VALOR A PAGAR]],Tabela1[[#This Row],[VALOR RC]])</f>
        <v>3107</v>
      </c>
      <c r="S7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2" s="1">
        <v>4500991038</v>
      </c>
      <c r="U782" s="54" t="str">
        <f>F782 &amp; " " &amp; " " &amp; B782 &amp; " - " &amp; I782 &amp; " - " &amp; "N°" &amp; H782 &amp; " - " &amp; Tabela1[[#This Row],[Coluna1]]</f>
        <v xml:space="preserve">MISSOES HIGIENICAS  CE2 - SOMBRELIS - N°1225 - </v>
      </c>
      <c r="V782" s="85">
        <v>3268451</v>
      </c>
      <c r="W782" s="89" t="s">
        <v>4176</v>
      </c>
      <c r="X782" s="1" t="str">
        <f t="shared" si="44"/>
        <v>ABERTO</v>
      </c>
      <c r="Y782" s="48"/>
      <c r="Z782" s="51"/>
      <c r="AA782" s="1">
        <f>IF(Tabela1[[#This Row],[CHAMADO]]="ABERTO",Tabela1[[#This Row],[procx status]],"")</f>
        <v>0</v>
      </c>
      <c r="AC782" s="49">
        <v>46007</v>
      </c>
      <c r="AD782" s="55">
        <v>5106079016</v>
      </c>
      <c r="AE782" s="1" t="s">
        <v>4177</v>
      </c>
      <c r="AF7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7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782" s="116"/>
      <c r="AJ782" s="117"/>
      <c r="AK782" s="116">
        <f>IF(Tabela1[[#This Row],[procx ticket]]="",Tabela1[[#This Row],[Data criação ticket]],Tabela1[[#This Row],[procx ticket]])</f>
        <v>0</v>
      </c>
      <c r="AL782" s="116"/>
      <c r="AM782" s="53">
        <v>45999</v>
      </c>
      <c r="AN7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2" s="62"/>
      <c r="AP782" s="62"/>
      <c r="AQ7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CE2ANDREMISSOES HIGIENICASESPREGUIÇADEIRASOMBRELIS</v>
      </c>
      <c r="AR782" s="62" t="e">
        <v>#N/A</v>
      </c>
    </row>
    <row r="783" spans="1:44" ht="17.149999999999999" hidden="1" customHeight="1">
      <c r="A783" s="1">
        <f t="shared" si="46"/>
        <v>2000</v>
      </c>
      <c r="B783" s="1" t="s">
        <v>5945</v>
      </c>
      <c r="E783" s="1" t="s">
        <v>30</v>
      </c>
      <c r="F783" s="1" t="s">
        <v>4167</v>
      </c>
      <c r="G783" s="1" t="s">
        <v>5948</v>
      </c>
      <c r="H783" s="1">
        <v>1227</v>
      </c>
      <c r="I783" s="1" t="s">
        <v>5949</v>
      </c>
      <c r="Q783" s="47">
        <v>3824</v>
      </c>
      <c r="R783" s="47">
        <f>IF(Tabela1[[#This Row],[VALOR A PAGAR]]&gt;1,Tabela1[[#This Row],[VALOR A PAGAR]],Tabela1[[#This Row],[VALOR RC]])</f>
        <v>3824</v>
      </c>
      <c r="S7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3" s="1">
        <v>4500991027</v>
      </c>
      <c r="U783" s="54" t="str">
        <f>F783 &amp; " " &amp; " " &amp; B783 &amp; " - " &amp; I783 &amp; " - " &amp; "N°" &amp; H783 &amp; " - " &amp; Tabela1[[#This Row],[Coluna1]]</f>
        <v xml:space="preserve">MISSOES HIGIENICAS  MG - SOMBRELIS - N°1227 - </v>
      </c>
      <c r="V783" s="85">
        <v>3268461</v>
      </c>
      <c r="W783" s="89" t="s">
        <v>4176</v>
      </c>
      <c r="X783" s="1" t="str">
        <f t="shared" si="44"/>
        <v>ABERTO</v>
      </c>
      <c r="Y783" s="48"/>
      <c r="Z783" s="51"/>
      <c r="AA783" s="1">
        <f>IF(Tabela1[[#This Row],[CHAMADO]]="ABERTO",Tabela1[[#This Row],[procx status]],"")</f>
        <v>0</v>
      </c>
      <c r="AC783" s="49">
        <v>46007</v>
      </c>
      <c r="AD783" s="55">
        <v>5106079013</v>
      </c>
      <c r="AE783" s="1" t="s">
        <v>4177</v>
      </c>
      <c r="AF7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7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783" s="116"/>
      <c r="AJ783" s="117"/>
      <c r="AK783" s="116">
        <f>IF(Tabela1[[#This Row],[procx ticket]]="",Tabela1[[#This Row],[Data criação ticket]],Tabela1[[#This Row],[procx ticket]])</f>
        <v>0</v>
      </c>
      <c r="AL783" s="116"/>
      <c r="AM783" s="53">
        <v>45999</v>
      </c>
      <c r="AN7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3" s="62"/>
      <c r="AP783" s="62"/>
      <c r="AQ7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MGANDREMISSOES HIGIENICASESPREGUIÇADEIRASOMBRELIS</v>
      </c>
      <c r="AR783" s="62" t="e">
        <v>#N/A</v>
      </c>
    </row>
    <row r="784" spans="1:44" ht="14.5" hidden="1">
      <c r="A784" s="1">
        <f t="shared" si="46"/>
        <v>2000</v>
      </c>
      <c r="B784" s="1" t="s">
        <v>5946</v>
      </c>
      <c r="E784" s="1" t="s">
        <v>30</v>
      </c>
      <c r="F784" s="1" t="s">
        <v>4167</v>
      </c>
      <c r="G784" s="1" t="s">
        <v>5948</v>
      </c>
      <c r="H784" s="1">
        <v>1228</v>
      </c>
      <c r="I784" s="1" t="s">
        <v>5949</v>
      </c>
      <c r="Q784" s="47">
        <v>5975</v>
      </c>
      <c r="R784" s="47">
        <f>IF(Tabela1[[#This Row],[VALOR A PAGAR]]&gt;1,Tabela1[[#This Row],[VALOR A PAGAR]],Tabela1[[#This Row],[VALOR RC]])</f>
        <v>5975</v>
      </c>
      <c r="S7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4" s="1">
        <v>4500991034</v>
      </c>
      <c r="U784" s="54" t="str">
        <f>F784 &amp; " " &amp; " " &amp; B784 &amp; " - " &amp; I784 &amp; " - " &amp; "N°" &amp; H784 &amp; " - " &amp; Tabela1[[#This Row],[Coluna1]]</f>
        <v xml:space="preserve">MISSOES HIGIENICAS  PA - SOMBRELIS - N°1228 - </v>
      </c>
      <c r="V784" s="85">
        <v>3268463</v>
      </c>
      <c r="W784" s="89" t="s">
        <v>4176</v>
      </c>
      <c r="X784" s="1" t="str">
        <f t="shared" si="44"/>
        <v>ABERTO</v>
      </c>
      <c r="Y784" s="48"/>
      <c r="Z784" s="51"/>
      <c r="AA784" s="1">
        <f>IF(Tabela1[[#This Row],[CHAMADO]]="ABERTO",Tabela1[[#This Row],[procx status]],"")</f>
        <v>0</v>
      </c>
      <c r="AC784" s="49">
        <v>46007</v>
      </c>
      <c r="AD784" s="55">
        <v>5106079011</v>
      </c>
      <c r="AE784" s="1" t="s">
        <v>4177</v>
      </c>
      <c r="AF7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7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784" s="116"/>
      <c r="AJ784" s="117"/>
      <c r="AK784" s="116">
        <f>IF(Tabela1[[#This Row],[procx ticket]]="",Tabela1[[#This Row],[Data criação ticket]],Tabela1[[#This Row],[procx ticket]])</f>
        <v>0</v>
      </c>
      <c r="AL784" s="116"/>
      <c r="AM784" s="53">
        <v>45999</v>
      </c>
      <c r="AN7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4" s="62"/>
      <c r="AP784" s="62"/>
      <c r="AQ7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PAANDREMISSOES HIGIENICASESPREGUIÇADEIRASOMBRELIS</v>
      </c>
      <c r="AR784" s="62" t="e">
        <v>#N/A</v>
      </c>
    </row>
    <row r="785" spans="1:44" ht="14.5" hidden="1">
      <c r="A785" s="1">
        <f t="shared" si="46"/>
        <v>2000</v>
      </c>
      <c r="B785" s="1" t="s">
        <v>5944</v>
      </c>
      <c r="E785" s="1" t="s">
        <v>30</v>
      </c>
      <c r="F785" s="1" t="s">
        <v>4167</v>
      </c>
      <c r="G785" s="1" t="s">
        <v>5948</v>
      </c>
      <c r="H785" s="1">
        <v>1226</v>
      </c>
      <c r="I785" s="1" t="s">
        <v>5949</v>
      </c>
      <c r="Q785" s="47">
        <v>11950</v>
      </c>
      <c r="R785" s="47">
        <f>IF(Tabela1[[#This Row],[VALOR A PAGAR]]&gt;1,Tabela1[[#This Row],[VALOR A PAGAR]],Tabela1[[#This Row],[VALOR RC]])</f>
        <v>11950</v>
      </c>
      <c r="S7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5" s="1">
        <v>4500990963</v>
      </c>
      <c r="U785" s="54" t="str">
        <f>F785 &amp; " " &amp; " " &amp; B785 &amp; " - " &amp; I785 &amp; " - " &amp; "N°" &amp; H785 &amp; " - " &amp; Tabela1[[#This Row],[Coluna1]]</f>
        <v xml:space="preserve">MISSOES HIGIENICAS  CE - SOMBRELIS - N°1226 - </v>
      </c>
      <c r="V785" s="85">
        <v>3268459</v>
      </c>
      <c r="W785" s="89" t="s">
        <v>4176</v>
      </c>
      <c r="X785" s="1" t="str">
        <f t="shared" si="44"/>
        <v>ABERTO</v>
      </c>
      <c r="Y785" s="48"/>
      <c r="Z785" s="51"/>
      <c r="AA785" s="1">
        <f>IF(Tabela1[[#This Row],[CHAMADO]]="ABERTO",Tabela1[[#This Row],[procx status]],"")</f>
        <v>0</v>
      </c>
      <c r="AC785" s="49">
        <v>46011</v>
      </c>
      <c r="AD785" s="55">
        <v>5106081118</v>
      </c>
      <c r="AE785" s="1" t="s">
        <v>4177</v>
      </c>
      <c r="AF7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20/12/2025</v>
      </c>
      <c r="AG7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20/12/2025</v>
      </c>
      <c r="AH785" s="116"/>
      <c r="AJ785" s="117"/>
      <c r="AK785" s="116">
        <f>IF(Tabela1[[#This Row],[procx ticket]]="",Tabela1[[#This Row],[Data criação ticket]],Tabela1[[#This Row],[procx ticket]])</f>
        <v>0</v>
      </c>
      <c r="AL785" s="116"/>
      <c r="AM785" s="53">
        <v>45999</v>
      </c>
      <c r="AN7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5" s="62"/>
      <c r="AP785" s="62"/>
      <c r="AQ7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CEANDREMISSOES HIGIENICASESPREGUIÇADEIRASOMBRELIS</v>
      </c>
      <c r="AR785" s="62" t="e">
        <v>#N/A</v>
      </c>
    </row>
    <row r="786" spans="1:44" ht="14.5" hidden="1">
      <c r="A786" s="1">
        <f t="shared" si="46"/>
        <v>2000</v>
      </c>
      <c r="B786" s="1" t="s">
        <v>5947</v>
      </c>
      <c r="E786" s="1" t="s">
        <v>30</v>
      </c>
      <c r="F786" s="1" t="s">
        <v>4167</v>
      </c>
      <c r="G786" s="1" t="s">
        <v>5948</v>
      </c>
      <c r="H786" s="1">
        <v>1229</v>
      </c>
      <c r="I786" s="1" t="s">
        <v>5949</v>
      </c>
      <c r="Q786" s="47">
        <v>11472</v>
      </c>
      <c r="R786" s="47">
        <f>IF(Tabela1[[#This Row],[VALOR A PAGAR]]&gt;1,Tabela1[[#This Row],[VALOR A PAGAR]],Tabela1[[#This Row],[VALOR RC]])</f>
        <v>11472</v>
      </c>
      <c r="S7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6" s="1">
        <v>4500991000</v>
      </c>
      <c r="U786" s="54" t="str">
        <f>F786 &amp; " " &amp; " " &amp; B786 &amp; " - " &amp; I786 &amp; " - " &amp; "N°" &amp; H786 &amp; " - " &amp; Tabela1[[#This Row],[Coluna1]]</f>
        <v xml:space="preserve">MISSOES HIGIENICAS  PE - SOMBRELIS - N°1229 - </v>
      </c>
      <c r="V786" s="85">
        <v>3268467</v>
      </c>
      <c r="W786" s="89" t="s">
        <v>4176</v>
      </c>
      <c r="X786" s="1" t="str">
        <f t="shared" si="44"/>
        <v>ABERTO</v>
      </c>
      <c r="Y786" s="48"/>
      <c r="Z786" s="51"/>
      <c r="AA786" s="1">
        <f>IF(Tabela1[[#This Row],[CHAMADO]]="ABERTO",Tabela1[[#This Row],[procx status]],"")</f>
        <v>0</v>
      </c>
      <c r="AC786" s="49">
        <v>46015</v>
      </c>
      <c r="AE786" s="1" t="s">
        <v>4177</v>
      </c>
      <c r="AF7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7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786" s="116"/>
      <c r="AJ786" s="117"/>
      <c r="AK786" s="116">
        <f>IF(Tabela1[[#This Row],[procx ticket]]="",Tabela1[[#This Row],[Data criação ticket]],Tabela1[[#This Row],[procx ticket]])</f>
        <v>0</v>
      </c>
      <c r="AL786" s="116"/>
      <c r="AM786" s="53">
        <v>45999</v>
      </c>
      <c r="AN7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6" s="62"/>
      <c r="AP786" s="62"/>
      <c r="AQ7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PEANDREMISSOES HIGIENICASESPREGUIÇADEIRASOMBRELIS</v>
      </c>
      <c r="AR786" s="62" t="e">
        <v>#N/A</v>
      </c>
    </row>
    <row r="787" spans="1:44" ht="14.5" hidden="1">
      <c r="A787" s="1">
        <f t="shared" si="46"/>
        <v>2000</v>
      </c>
      <c r="B787" s="1" t="s">
        <v>4189</v>
      </c>
      <c r="D787" s="1" t="s">
        <v>4190</v>
      </c>
      <c r="E787" s="1" t="s">
        <v>30</v>
      </c>
      <c r="F787" s="1" t="s">
        <v>4191</v>
      </c>
      <c r="G787" s="1" t="s">
        <v>4192</v>
      </c>
      <c r="H787" s="1">
        <v>140831</v>
      </c>
      <c r="I787" s="1" t="s">
        <v>4578</v>
      </c>
      <c r="L787" s="1">
        <v>102681</v>
      </c>
      <c r="M787" s="1">
        <v>606050</v>
      </c>
      <c r="N787" s="76">
        <v>3217765</v>
      </c>
      <c r="O787" s="1" t="s">
        <v>4163</v>
      </c>
      <c r="Q787" s="47">
        <v>181074.11</v>
      </c>
      <c r="R787" s="47">
        <f>IF(Tabela1[[#This Row],[VALOR A PAGAR]]&gt;1,Tabela1[[#This Row],[VALOR A PAGAR]],Tabela1[[#This Row],[VALOR RC]])</f>
        <v>181074.11</v>
      </c>
      <c r="S7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7" s="1" t="s">
        <v>5951</v>
      </c>
      <c r="U787" s="54" t="str">
        <f>F787 &amp; " " &amp; " " &amp; B787 &amp; " - " &amp; I787 &amp; " - " &amp; "N°" &amp; H787 &amp; " - " &amp; Tabela1[[#This Row],[Coluna1]]</f>
        <v xml:space="preserve">MISSOES HIGIENICAS CD 02  CD GO - CEMIL - N°140831 - </v>
      </c>
      <c r="V787" s="85">
        <v>3217765</v>
      </c>
      <c r="W787" s="64"/>
      <c r="X787" s="1" t="str">
        <f t="shared" si="44"/>
        <v>ABERTO</v>
      </c>
      <c r="Y787" s="48"/>
      <c r="Z787" s="51"/>
      <c r="AA787" s="1">
        <f>IF(Tabela1[[#This Row],[CHAMADO]]="ABERTO",Tabela1[[#This Row],[procx status]],"")</f>
        <v>0</v>
      </c>
      <c r="AC787" s="49">
        <v>46003</v>
      </c>
      <c r="AE787" s="1" t="s">
        <v>4177</v>
      </c>
      <c r="AF7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7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787" s="116"/>
      <c r="AJ787" s="117"/>
      <c r="AK787" s="116">
        <f>IF(Tabela1[[#This Row],[procx ticket]]="",Tabela1[[#This Row],[Data criação ticket]],Tabela1[[#This Row],[procx ticket]])</f>
        <v>0</v>
      </c>
      <c r="AL787" s="116"/>
      <c r="AM787" s="53">
        <v>45975</v>
      </c>
      <c r="AN7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7" s="62"/>
      <c r="AP787" s="62"/>
      <c r="AQ7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787" s="62" t="e">
        <v>#N/A</v>
      </c>
    </row>
    <row r="788" spans="1:44" ht="14.5" hidden="1">
      <c r="A788" s="1">
        <f t="shared" si="46"/>
        <v>2000</v>
      </c>
      <c r="B788" s="1" t="s">
        <v>4189</v>
      </c>
      <c r="D788" s="1" t="s">
        <v>4190</v>
      </c>
      <c r="E788" s="1" t="s">
        <v>30</v>
      </c>
      <c r="F788" s="1" t="s">
        <v>4191</v>
      </c>
      <c r="G788" s="1" t="s">
        <v>4192</v>
      </c>
      <c r="H788" s="1">
        <v>140825</v>
      </c>
      <c r="I788" s="1" t="s">
        <v>4578</v>
      </c>
      <c r="L788" s="1">
        <v>102681</v>
      </c>
      <c r="M788" s="1">
        <v>606050</v>
      </c>
      <c r="N788" s="76">
        <v>3217734</v>
      </c>
      <c r="O788" s="1" t="s">
        <v>4163</v>
      </c>
      <c r="Q788" s="47">
        <v>48229.38</v>
      </c>
      <c r="R788" s="47">
        <f>IF(Tabela1[[#This Row],[VALOR A PAGAR]]&gt;1,Tabela1[[#This Row],[VALOR A PAGAR]],Tabela1[[#This Row],[VALOR RC]])</f>
        <v>48229.38</v>
      </c>
      <c r="S7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8" s="1">
        <v>4501013805</v>
      </c>
      <c r="U788" s="54" t="str">
        <f>F788 &amp; " " &amp; " " &amp; B788 &amp; " - " &amp; I788 &amp; " - " &amp; "N°" &amp; H788 &amp; " - " &amp; Tabela1[[#This Row],[Coluna1]]</f>
        <v xml:space="preserve">MISSOES HIGIENICAS CD 02  CD GO - CEMIL - N°140825 - </v>
      </c>
      <c r="V788" s="85">
        <v>3217734</v>
      </c>
      <c r="W788" s="64"/>
      <c r="X788" s="1" t="str">
        <f t="shared" si="44"/>
        <v>ABERTO</v>
      </c>
      <c r="Y788" s="48"/>
      <c r="Z788" s="51"/>
      <c r="AA788" s="1">
        <f>IF(Tabela1[[#This Row],[CHAMADO]]="ABERTO",Tabela1[[#This Row],[procx status]],"")</f>
        <v>0</v>
      </c>
      <c r="AC788" s="49">
        <v>46000</v>
      </c>
      <c r="AE788" s="1" t="s">
        <v>4177</v>
      </c>
      <c r="AF7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7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788" s="116"/>
      <c r="AJ788" s="117"/>
      <c r="AK788" s="116">
        <f>IF(Tabela1[[#This Row],[procx ticket]]="",Tabela1[[#This Row],[Data criação ticket]],Tabela1[[#This Row],[procx ticket]])</f>
        <v>0</v>
      </c>
      <c r="AL788" s="116"/>
      <c r="AM788" s="53">
        <v>45975</v>
      </c>
      <c r="AN7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8" s="62"/>
      <c r="AP788" s="62"/>
      <c r="AQ7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788" s="62" t="e">
        <v>#N/A</v>
      </c>
    </row>
    <row r="789" spans="1:44" ht="14.5" hidden="1">
      <c r="A789" s="1">
        <f t="shared" si="46"/>
        <v>2000</v>
      </c>
      <c r="B789" s="1" t="s">
        <v>4189</v>
      </c>
      <c r="D789" s="1" t="s">
        <v>4190</v>
      </c>
      <c r="E789" s="1" t="s">
        <v>30</v>
      </c>
      <c r="F789" s="1" t="s">
        <v>4191</v>
      </c>
      <c r="G789" s="1" t="s">
        <v>4192</v>
      </c>
      <c r="H789" s="1">
        <v>140826</v>
      </c>
      <c r="I789" s="1" t="s">
        <v>4578</v>
      </c>
      <c r="L789" s="1">
        <v>102681</v>
      </c>
      <c r="M789" s="1">
        <v>606050</v>
      </c>
      <c r="N789" s="76">
        <v>3217700</v>
      </c>
      <c r="O789" s="1" t="s">
        <v>4163</v>
      </c>
      <c r="Q789" s="47">
        <v>161741.88</v>
      </c>
      <c r="R789" s="47">
        <f>IF(Tabela1[[#This Row],[VALOR A PAGAR]]&gt;1,Tabela1[[#This Row],[VALOR A PAGAR]],Tabela1[[#This Row],[VALOR RC]])</f>
        <v>161741.88</v>
      </c>
      <c r="S7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89" s="1">
        <v>4501012636</v>
      </c>
      <c r="U789" s="54" t="str">
        <f>F789 &amp; " " &amp; " " &amp; B789 &amp; " - " &amp; I789 &amp; " - " &amp; "N°" &amp; H789 &amp; " - " &amp; Tabela1[[#This Row],[Coluna1]]</f>
        <v xml:space="preserve">MISSOES HIGIENICAS CD 02  CD GO - CEMIL - N°140826 - </v>
      </c>
      <c r="V789" s="85">
        <v>3217700</v>
      </c>
      <c r="W789" s="64"/>
      <c r="X789" s="1" t="str">
        <f t="shared" si="44"/>
        <v>ABERTO</v>
      </c>
      <c r="Y789" s="48"/>
      <c r="Z789" s="51"/>
      <c r="AA789" s="1">
        <f>IF(Tabela1[[#This Row],[CHAMADO]]="ABERTO",Tabela1[[#This Row],[procx status]],"")</f>
        <v>0</v>
      </c>
      <c r="AC789" s="49">
        <v>46000</v>
      </c>
      <c r="AE789" s="1" t="s">
        <v>4177</v>
      </c>
      <c r="AF7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7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789" s="116"/>
      <c r="AJ789" s="117"/>
      <c r="AK789" s="116">
        <f>IF(Tabela1[[#This Row],[procx ticket]]="",Tabela1[[#This Row],[Data criação ticket]],Tabela1[[#This Row],[procx ticket]])</f>
        <v>0</v>
      </c>
      <c r="AL789" s="116"/>
      <c r="AM789" s="53">
        <v>45975</v>
      </c>
      <c r="AN7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89" s="62"/>
      <c r="AP789" s="62"/>
      <c r="AQ7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789" s="62" t="e">
        <v>#N/A</v>
      </c>
    </row>
    <row r="790" spans="1:44" ht="14.5" hidden="1">
      <c r="A790" s="1">
        <f t="shared" si="46"/>
        <v>2000</v>
      </c>
      <c r="B790" s="1" t="s">
        <v>4189</v>
      </c>
      <c r="D790" s="1" t="s">
        <v>4190</v>
      </c>
      <c r="E790" s="1" t="s">
        <v>30</v>
      </c>
      <c r="F790" s="1" t="s">
        <v>4191</v>
      </c>
      <c r="G790" s="1" t="s">
        <v>4192</v>
      </c>
      <c r="H790" s="1">
        <v>140830</v>
      </c>
      <c r="I790" s="1" t="s">
        <v>4578</v>
      </c>
      <c r="L790" s="1">
        <v>102681</v>
      </c>
      <c r="M790" s="1">
        <v>606050</v>
      </c>
      <c r="N790" s="76">
        <v>3217625</v>
      </c>
      <c r="O790" s="1" t="s">
        <v>4163</v>
      </c>
      <c r="Q790" s="47">
        <v>31231</v>
      </c>
      <c r="R790" s="47">
        <f>IF(Tabela1[[#This Row],[VALOR A PAGAR]]&gt;1,Tabela1[[#This Row],[VALOR A PAGAR]],Tabela1[[#This Row],[VALOR RC]])</f>
        <v>31231</v>
      </c>
      <c r="S7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0" s="1">
        <v>4501012622</v>
      </c>
      <c r="U790" s="54" t="str">
        <f>F790 &amp; " " &amp; " " &amp; B790 &amp; " - " &amp; I790 &amp; " - " &amp; "N°" &amp; H790 &amp; " - " &amp; Tabela1[[#This Row],[Coluna1]]</f>
        <v xml:space="preserve">MISSOES HIGIENICAS CD 02  CD GO - CEMIL - N°140830 - </v>
      </c>
      <c r="V790" s="85">
        <v>3217625</v>
      </c>
      <c r="W790" s="64"/>
      <c r="X790" s="1" t="str">
        <f t="shared" si="44"/>
        <v>ABERTO</v>
      </c>
      <c r="Y790" s="48"/>
      <c r="Z790" s="51"/>
      <c r="AA790" s="1">
        <f>IF(Tabela1[[#This Row],[CHAMADO]]="ABERTO",Tabela1[[#This Row],[procx status]],"")</f>
        <v>0</v>
      </c>
      <c r="AC790" s="49">
        <v>46003</v>
      </c>
      <c r="AE790" s="1" t="s">
        <v>4177</v>
      </c>
      <c r="AF7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7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790" s="116"/>
      <c r="AJ790" s="117"/>
      <c r="AK790" s="116">
        <f>IF(Tabela1[[#This Row],[procx ticket]]="",Tabela1[[#This Row],[Data criação ticket]],Tabela1[[#This Row],[procx ticket]])</f>
        <v>0</v>
      </c>
      <c r="AL790" s="116"/>
      <c r="AM790" s="53">
        <v>45975</v>
      </c>
      <c r="AN7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0" s="62"/>
      <c r="AP790" s="62"/>
      <c r="AQ7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790" s="62" t="e">
        <v>#N/A</v>
      </c>
    </row>
    <row r="791" spans="1:44" ht="14.5" hidden="1">
      <c r="A791" s="1">
        <f t="shared" si="46"/>
        <v>2000</v>
      </c>
      <c r="B791" s="1" t="s">
        <v>4189</v>
      </c>
      <c r="D791" s="1" t="s">
        <v>4190</v>
      </c>
      <c r="E791" s="1" t="s">
        <v>30</v>
      </c>
      <c r="F791" s="1" t="s">
        <v>4191</v>
      </c>
      <c r="G791" s="1" t="s">
        <v>4192</v>
      </c>
      <c r="I791" s="1" t="s">
        <v>5008</v>
      </c>
      <c r="K791" s="1" t="s">
        <v>27</v>
      </c>
      <c r="L791" s="1">
        <v>19774</v>
      </c>
      <c r="M791" s="1">
        <v>606050</v>
      </c>
      <c r="N791" s="1">
        <v>10023475</v>
      </c>
      <c r="O791" s="1" t="s">
        <v>4163</v>
      </c>
      <c r="P791" s="47">
        <v>5293.68</v>
      </c>
      <c r="R791" s="47">
        <f>IF(Tabela1[[#This Row],[VALOR A PAGAR]]&gt;1,Tabela1[[#This Row],[VALOR A PAGAR]],Tabela1[[#This Row],[VALOR RC]])</f>
        <v>5293.68</v>
      </c>
      <c r="S7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1" s="1">
        <v>4500990659</v>
      </c>
      <c r="U791" s="54" t="str">
        <f>F791 &amp; " " &amp; " " &amp; B791 &amp; " - " &amp; I791 &amp; " - " &amp; "N°" &amp; H791 &amp; " - " &amp; Tabela1[[#This Row],[Coluna1]]</f>
        <v xml:space="preserve">MISSOES HIGIENICAS CD 02  CD GO - GOYACO - N° - </v>
      </c>
      <c r="X791" s="1" t="str">
        <f t="shared" si="44"/>
        <v>PENDENTE</v>
      </c>
      <c r="Y791" s="48"/>
      <c r="Z791" s="51"/>
      <c r="AA791" s="1" t="str">
        <f>IF(Tabela1[[#This Row],[CHAMADO]]="ABERTO",Tabela1[[#This Row],[procx status]],"")</f>
        <v/>
      </c>
      <c r="AE791" s="1" t="str">
        <f>IF(Tabela1[[#This Row],[Status Result1]]="Aguardando autorização pgto", "sim","")</f>
        <v/>
      </c>
      <c r="AF7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7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791" s="116"/>
      <c r="AJ791" s="117"/>
      <c r="AK791" s="116">
        <f>IF(Tabela1[[#This Row],[procx ticket]]="",Tabela1[[#This Row],[Data criação ticket]],Tabela1[[#This Row],[procx ticket]])</f>
        <v>0</v>
      </c>
      <c r="AL791" s="116"/>
      <c r="AM7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791" s="62"/>
      <c r="AP791" s="62"/>
      <c r="AQ7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GO6060505293,68ANDREMISSOES HIGIENICAS CD 02FATURAMENTO DIRETOGOYACO</v>
      </c>
      <c r="AR791" s="62" t="e">
        <v>#N/A</v>
      </c>
    </row>
    <row r="792" spans="1:44" ht="14.5" hidden="1">
      <c r="A792" s="1">
        <f t="shared" si="46"/>
        <v>2000</v>
      </c>
      <c r="B792" s="1" t="s">
        <v>4189</v>
      </c>
      <c r="D792" s="1" t="s">
        <v>4190</v>
      </c>
      <c r="E792" s="1" t="s">
        <v>30</v>
      </c>
      <c r="F792" s="1" t="s">
        <v>4191</v>
      </c>
      <c r="G792" s="1" t="s">
        <v>4192</v>
      </c>
      <c r="H792" s="1">
        <v>38</v>
      </c>
      <c r="I792" s="1" t="s">
        <v>5481</v>
      </c>
      <c r="M792" s="1">
        <v>606050</v>
      </c>
      <c r="P792" s="47">
        <v>2900000</v>
      </c>
      <c r="Q792" s="47">
        <v>51920</v>
      </c>
      <c r="R792" s="47">
        <f>IF(Tabela1[[#This Row],[VALOR A PAGAR]]&gt;1,Tabela1[[#This Row],[VALOR A PAGAR]],Tabela1[[#This Row],[VALOR RC]])</f>
        <v>51920</v>
      </c>
      <c r="S7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2" s="1">
        <v>4500990668</v>
      </c>
      <c r="U792" s="54" t="str">
        <f>F792 &amp; " " &amp; " " &amp; B792 &amp; " - " &amp; I792 &amp; " - " &amp; "N°" &amp; H792 &amp; " - " &amp; Tabela1[[#This Row],[Coluna1]]</f>
        <v xml:space="preserve">MISSOES HIGIENICAS CD 02  CD GO - MINAS EQUIPAMENTOS - N°38 - </v>
      </c>
      <c r="V792" s="85">
        <v>3293312</v>
      </c>
      <c r="W792" s="89" t="s">
        <v>4176</v>
      </c>
      <c r="X792" s="1" t="str">
        <f t="shared" si="44"/>
        <v>ABERTO</v>
      </c>
      <c r="Y792" s="48"/>
      <c r="Z792" s="51"/>
      <c r="AA792" s="1">
        <f>IF(Tabela1[[#This Row],[CHAMADO]]="ABERTO",Tabela1[[#This Row],[procx status]],"")</f>
        <v>0</v>
      </c>
      <c r="AC792" s="49">
        <v>46013</v>
      </c>
      <c r="AD792" s="55">
        <v>5106082352</v>
      </c>
      <c r="AE792" s="1" t="s">
        <v>4177</v>
      </c>
      <c r="AF7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7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792" s="116"/>
      <c r="AJ792" s="117"/>
      <c r="AK792" s="116">
        <f>IF(Tabela1[[#This Row],[procx ticket]]="",Tabela1[[#This Row],[Data criação ticket]],Tabela1[[#This Row],[procx ticket]])</f>
        <v>0</v>
      </c>
      <c r="AL792" s="116"/>
      <c r="AM792" s="53">
        <v>46001</v>
      </c>
      <c r="AN7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2" s="62"/>
      <c r="AP792" s="62"/>
      <c r="AQ7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GO6060502900000ANDREMISSOES HIGIENICAS CD 02FATURAMENTO DIRETOMINAS EQUIPAMENTOS</v>
      </c>
      <c r="AR792" s="62" t="e">
        <v>#N/A</v>
      </c>
    </row>
    <row r="793" spans="1:44" ht="14.5" hidden="1">
      <c r="A793" s="1">
        <f t="shared" si="46"/>
        <v>2000</v>
      </c>
      <c r="B793" s="1" t="s">
        <v>4189</v>
      </c>
      <c r="D793" s="1" t="s">
        <v>4190</v>
      </c>
      <c r="E793" s="1" t="s">
        <v>30</v>
      </c>
      <c r="F793" s="1" t="s">
        <v>4191</v>
      </c>
      <c r="G793" s="1" t="s">
        <v>4192</v>
      </c>
      <c r="H793" s="1" t="s">
        <v>5928</v>
      </c>
      <c r="I793" s="1" t="s">
        <v>5481</v>
      </c>
      <c r="M793" s="1">
        <v>606050</v>
      </c>
      <c r="P793" s="47">
        <v>2900000</v>
      </c>
      <c r="Q793" s="47">
        <v>84180</v>
      </c>
      <c r="R793" s="47">
        <f>IF(Tabela1[[#This Row],[VALOR A PAGAR]]&gt;1,Tabela1[[#This Row],[VALOR A PAGAR]],Tabela1[[#This Row],[VALOR RC]])</f>
        <v>84180</v>
      </c>
      <c r="S7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3" s="1">
        <v>4500990668</v>
      </c>
      <c r="U793" s="54" t="str">
        <f>F793 &amp; " " &amp; " " &amp; B793 &amp; " - " &amp; I793 &amp; " - " &amp; "N°" &amp; H793 &amp; " - " &amp; Tabela1[[#This Row],[Coluna1]]</f>
        <v xml:space="preserve">MISSOES HIGIENICAS CD 02  CD GO - MINAS EQUIPAMENTOS - N°28/36 - </v>
      </c>
      <c r="V793" s="85">
        <v>3222698</v>
      </c>
      <c r="W793" s="64" t="s">
        <v>5927</v>
      </c>
      <c r="X793" s="1" t="str">
        <f t="shared" si="44"/>
        <v>ABERTO</v>
      </c>
      <c r="Y793" s="48"/>
      <c r="Z793" s="51"/>
      <c r="AA793" s="1">
        <f>IF(Tabela1[[#This Row],[CHAMADO]]="ABERTO",Tabela1[[#This Row],[procx status]],"")</f>
        <v>0</v>
      </c>
      <c r="AC793" s="49">
        <v>46000</v>
      </c>
      <c r="AE793" s="1" t="s">
        <v>4177</v>
      </c>
      <c r="AF7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7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793" s="116"/>
      <c r="AJ793" s="117"/>
      <c r="AK793" s="116">
        <f>IF(Tabela1[[#This Row],[procx ticket]]="",Tabela1[[#This Row],[Data criação ticket]],Tabela1[[#This Row],[procx ticket]])</f>
        <v>0</v>
      </c>
      <c r="AL793" s="116"/>
      <c r="AM793" s="53">
        <v>45971</v>
      </c>
      <c r="AN7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3" s="62" t="s">
        <v>4952</v>
      </c>
      <c r="AP793" s="62"/>
      <c r="AQ7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GO6060502900000ANDREMISSOES HIGIENICAS CD 02FATURAMENTO DIRETOMINAS EQUIPAMENTOS</v>
      </c>
      <c r="AR793" s="1" t="e">
        <v>#N/A</v>
      </c>
    </row>
    <row r="794" spans="1:44" ht="14.5" hidden="1">
      <c r="A794" s="1">
        <f t="shared" si="46"/>
        <v>2000</v>
      </c>
      <c r="B794" s="1" t="s">
        <v>4189</v>
      </c>
      <c r="D794" s="1" t="s">
        <v>4190</v>
      </c>
      <c r="E794" s="1" t="s">
        <v>30</v>
      </c>
      <c r="F794" s="1" t="s">
        <v>4191</v>
      </c>
      <c r="G794" s="1" t="s">
        <v>4192</v>
      </c>
      <c r="H794" s="1" t="s">
        <v>5482</v>
      </c>
      <c r="I794" s="1" t="s">
        <v>5481</v>
      </c>
      <c r="M794" s="1">
        <v>606050</v>
      </c>
      <c r="P794" s="47">
        <v>2900000</v>
      </c>
      <c r="Q794" s="47">
        <v>580000</v>
      </c>
      <c r="R794" s="47">
        <f>IF(Tabela1[[#This Row],[VALOR A PAGAR]]&gt;1,Tabela1[[#This Row],[VALOR A PAGAR]],Tabela1[[#This Row],[VALOR RC]])</f>
        <v>580000</v>
      </c>
      <c r="S7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4" s="1">
        <v>4500990668</v>
      </c>
      <c r="U794" s="54" t="str">
        <f>F794 &amp; " " &amp; " " &amp; B794 &amp; " - " &amp; I794 &amp; " - " &amp; "N°" &amp; H794 &amp; " - " &amp; Tabela1[[#This Row],[Coluna1]]</f>
        <v xml:space="preserve">MISSOES HIGIENICAS CD 02  CD GO - MINAS EQUIPAMENTOS - N°29/32 - </v>
      </c>
      <c r="V794" s="85">
        <v>3027371</v>
      </c>
      <c r="W794" s="89" t="s">
        <v>4176</v>
      </c>
      <c r="X794" s="1" t="str">
        <f t="shared" si="44"/>
        <v>ABERTO</v>
      </c>
      <c r="Y794" s="48"/>
      <c r="Z794" s="51"/>
      <c r="AA794" s="1">
        <f>IF(Tabela1[[#This Row],[CHAMADO]]="ABERTO",Tabela1[[#This Row],[procx status]],"")</f>
        <v>0</v>
      </c>
      <c r="AC794" s="49" t="s">
        <v>5483</v>
      </c>
      <c r="AE794" s="1" t="s">
        <v>4177</v>
      </c>
      <c r="AF7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14.11.2025</v>
      </c>
      <c r="AG7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14.11.2025</v>
      </c>
      <c r="AH794" s="116"/>
      <c r="AJ794" s="117"/>
      <c r="AK794" s="116">
        <f>IF(Tabela1[[#This Row],[procx ticket]]="",Tabela1[[#This Row],[Data criação ticket]],Tabela1[[#This Row],[procx ticket]])</f>
        <v>0</v>
      </c>
      <c r="AL794" s="116"/>
      <c r="AM794" s="53">
        <v>45971</v>
      </c>
      <c r="AN7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4" s="62"/>
      <c r="AP794" s="62"/>
      <c r="AQ7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GO6060502900000ANDREMISSOES HIGIENICAS CD 02FATURAMENTO DIRETOMINAS EQUIPAMENTOS</v>
      </c>
      <c r="AR794" s="62" t="e">
        <v>#N/A</v>
      </c>
    </row>
    <row r="795" spans="1:44" ht="14.5" hidden="1">
      <c r="A795" s="1">
        <f t="shared" si="46"/>
        <v>2000</v>
      </c>
      <c r="B795" s="1" t="s">
        <v>4189</v>
      </c>
      <c r="D795" s="1" t="s">
        <v>4190</v>
      </c>
      <c r="E795" s="1" t="s">
        <v>30</v>
      </c>
      <c r="F795" s="1" t="s">
        <v>4191</v>
      </c>
      <c r="G795" s="1" t="s">
        <v>4192</v>
      </c>
      <c r="H795" s="1">
        <v>26</v>
      </c>
      <c r="I795" s="1" t="s">
        <v>5481</v>
      </c>
      <c r="M795" s="1">
        <v>606050</v>
      </c>
      <c r="P795" s="47">
        <v>2900000</v>
      </c>
      <c r="Q795" s="47">
        <v>145000</v>
      </c>
      <c r="R795" s="47">
        <f>IF(Tabela1[[#This Row],[VALOR A PAGAR]]&gt;1,Tabela1[[#This Row],[VALOR A PAGAR]],Tabela1[[#This Row],[VALOR RC]])</f>
        <v>145000</v>
      </c>
      <c r="S7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5" s="1">
        <v>4500990668</v>
      </c>
      <c r="U795" s="54" t="str">
        <f>F795 &amp; " " &amp; " " &amp; B795 &amp; " - " &amp; I795 &amp; " - " &amp; "N°" &amp; H795 &amp; " - " &amp; Tabela1[[#This Row],[Coluna1]]</f>
        <v xml:space="preserve">MISSOES HIGIENICAS CD 02  CD GO - MINAS EQUIPAMENTOS - N°26 - </v>
      </c>
      <c r="V795" s="85">
        <v>3027214</v>
      </c>
      <c r="W795" s="89" t="s">
        <v>4176</v>
      </c>
      <c r="X795" s="1" t="str">
        <f t="shared" si="44"/>
        <v>ABERTO</v>
      </c>
      <c r="Y795" s="48"/>
      <c r="Z795" s="51"/>
      <c r="AA795" s="1">
        <f>IF(Tabela1[[#This Row],[CHAMADO]]="ABERTO",Tabela1[[#This Row],[procx status]],"")</f>
        <v>0</v>
      </c>
      <c r="AC795" s="49">
        <v>45981</v>
      </c>
      <c r="AE795" s="1" t="s">
        <v>4177</v>
      </c>
      <c r="AF7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7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795" s="116"/>
      <c r="AJ795" s="117"/>
      <c r="AK795" s="116">
        <f>IF(Tabela1[[#This Row],[procx ticket]]="",Tabela1[[#This Row],[Data criação ticket]],Tabela1[[#This Row],[procx ticket]])</f>
        <v>0</v>
      </c>
      <c r="AL795" s="116"/>
      <c r="AM795" s="53">
        <v>45971</v>
      </c>
      <c r="AN7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5" s="62"/>
      <c r="AP795" s="62"/>
      <c r="AQ7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GO6060502900000ANDREMISSOES HIGIENICAS CD 02FATURAMENTO DIRETOMINAS EQUIPAMENTOS</v>
      </c>
      <c r="AR795" s="62" t="e">
        <v>#N/A</v>
      </c>
    </row>
    <row r="796" spans="1:44" ht="14.5" hidden="1">
      <c r="A796" s="1">
        <f t="shared" si="46"/>
        <v>2000</v>
      </c>
      <c r="B796" s="1" t="s">
        <v>4189</v>
      </c>
      <c r="D796" s="1" t="s">
        <v>4190</v>
      </c>
      <c r="E796" s="1" t="s">
        <v>30</v>
      </c>
      <c r="F796" s="1" t="s">
        <v>4191</v>
      </c>
      <c r="G796" s="1" t="s">
        <v>4192</v>
      </c>
      <c r="H796" s="1">
        <v>3065</v>
      </c>
      <c r="I796" s="1" t="s">
        <v>5013</v>
      </c>
      <c r="L796" s="106">
        <v>102711</v>
      </c>
      <c r="M796" s="1">
        <v>606050</v>
      </c>
      <c r="N796" s="1">
        <v>10023552</v>
      </c>
      <c r="O796" s="1" t="s">
        <v>4163</v>
      </c>
      <c r="P796" s="47">
        <v>229800</v>
      </c>
      <c r="R796" s="47">
        <f>IF(Tabela1[[#This Row],[VALOR A PAGAR]]&gt;1,Tabela1[[#This Row],[VALOR A PAGAR]],Tabela1[[#This Row],[VALOR RC]])</f>
        <v>229800</v>
      </c>
      <c r="S7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6" s="1">
        <v>4500990652</v>
      </c>
      <c r="U796" s="54" t="str">
        <f>F796 &amp; " " &amp; " " &amp; B796 &amp; " - " &amp; I796 &amp; " - " &amp; "N°" &amp; H796 &amp; " - " &amp; Tabela1[[#This Row],[Coluna1]]</f>
        <v xml:space="preserve">MISSOES HIGIENICAS CD 02  CD GO - HIDRO CAMPO - N°3065 - </v>
      </c>
      <c r="V796" s="85">
        <v>3026779</v>
      </c>
      <c r="X796" s="1" t="str">
        <f t="shared" si="44"/>
        <v>ABERTO</v>
      </c>
      <c r="Y796" s="48"/>
      <c r="Z796" s="51"/>
      <c r="AA796" s="1">
        <f>IF(Tabela1[[#This Row],[CHAMADO]]="ABERTO",Tabela1[[#This Row],[procx status]],"")</f>
        <v>0</v>
      </c>
      <c r="AC796" s="49" t="s">
        <v>5014</v>
      </c>
      <c r="AE796" s="1" t="str">
        <f>IF(Tabela1[[#This Row],[Status Result1]]="Aguardando autorização pgto", "sim","")</f>
        <v/>
      </c>
      <c r="AF7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22.11.2025</v>
      </c>
      <c r="AG7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22.11.2025</v>
      </c>
      <c r="AH796" s="116"/>
      <c r="AJ796" s="117"/>
      <c r="AK796" s="116">
        <f>IF(Tabela1[[#This Row],[procx ticket]]="",Tabela1[[#This Row],[Data criação ticket]],Tabela1[[#This Row],[procx ticket]])</f>
        <v>0</v>
      </c>
      <c r="AL796" s="116"/>
      <c r="AM7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6" s="62"/>
      <c r="AP796" s="62"/>
      <c r="AQ7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GO606050229800ANDREMISSOES HIGIENICAS CD 02FATURAMENTO DIRETOHIDRO CAMPO</v>
      </c>
      <c r="AR796" s="62" t="e">
        <v>#N/A</v>
      </c>
    </row>
    <row r="797" spans="1:44" ht="14.5" hidden="1">
      <c r="A797" s="1">
        <f t="shared" si="46"/>
        <v>1000</v>
      </c>
      <c r="B797" s="1">
        <v>1485</v>
      </c>
      <c r="C797" s="1" t="s">
        <v>4052</v>
      </c>
      <c r="D797" s="1" t="s">
        <v>185</v>
      </c>
      <c r="E797" s="1" t="s">
        <v>55</v>
      </c>
      <c r="F797" s="1" t="s">
        <v>4574</v>
      </c>
      <c r="G797" s="1" t="s">
        <v>4650</v>
      </c>
      <c r="H797" s="1">
        <v>280540</v>
      </c>
      <c r="I797" s="1" t="s">
        <v>4651</v>
      </c>
      <c r="M797" s="1">
        <v>605638</v>
      </c>
      <c r="P797" s="5">
        <v>746</v>
      </c>
      <c r="R797" s="47">
        <f>IF(Tabela1[[#This Row],[VALOR A PAGAR]]&gt;1,Tabela1[[#This Row],[VALOR A PAGAR]],Tabela1[[#This Row],[VALOR RC]])</f>
        <v>746</v>
      </c>
      <c r="S7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7" s="1">
        <v>4500934173</v>
      </c>
      <c r="U797" s="54" t="str">
        <f>F797 &amp; " " &amp; " " &amp; B797 &amp; " - " &amp; I797 &amp; " - " &amp; "N°" &amp; H797 &amp; " - " &amp; Tabela1[[#This Row],[Coluna1]]</f>
        <v>PROJETO ESPECIAL  1485 - CLIMA RIO - N°280540 - VENC 13/10/2025</v>
      </c>
      <c r="V797" s="85">
        <v>2393395</v>
      </c>
      <c r="W797" s="64" t="s">
        <v>4652</v>
      </c>
      <c r="X797" s="1" t="str">
        <f t="shared" si="44"/>
        <v>ABERTO</v>
      </c>
      <c r="Y797" s="48"/>
      <c r="Z797" s="51"/>
      <c r="AA797" s="1">
        <f>IF(Tabela1[[#This Row],[CHAMADO]]="ABERTO",Tabela1[[#This Row],[procx status]],"")</f>
        <v>0</v>
      </c>
      <c r="AC797" s="49">
        <v>45943</v>
      </c>
      <c r="AD797" s="109">
        <v>5106007205</v>
      </c>
      <c r="AE797" s="1" t="str">
        <f>IF(Tabela1[[#This Row],[Status Result1]]="Aguardando autorização pgto", "sim","")</f>
        <v/>
      </c>
      <c r="AF7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7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797" s="12"/>
      <c r="AJ797" s="53"/>
      <c r="AK797" s="12">
        <f>IF(Tabela1[[#This Row],[procx ticket]]="",Tabela1[[#This Row],[Data criação ticket]],Tabela1[[#This Row],[procx ticket]])</f>
        <v>0</v>
      </c>
      <c r="AM797" s="53" t="e">
        <v>#N/A</v>
      </c>
      <c r="AN7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7" s="62" t="s">
        <v>4214</v>
      </c>
      <c r="AP797" s="62" t="s">
        <v>4653</v>
      </c>
      <c r="AQ7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1485605638746JORDANAPROJETO ESPECIALFORNO MICRO-ONDASCLIMA RIO</v>
      </c>
      <c r="AR797" s="62" t="e">
        <v>#N/A</v>
      </c>
    </row>
    <row r="798" spans="1:44" ht="14.5" hidden="1">
      <c r="A798" s="1">
        <f t="shared" si="46"/>
        <v>1000</v>
      </c>
      <c r="B798" s="1">
        <v>1455</v>
      </c>
      <c r="C798" s="1" t="s">
        <v>36</v>
      </c>
      <c r="D798" s="1" t="s">
        <v>37</v>
      </c>
      <c r="F798" s="1" t="s">
        <v>23</v>
      </c>
      <c r="G798" s="1" t="s">
        <v>4970</v>
      </c>
      <c r="H798" s="1">
        <v>367</v>
      </c>
      <c r="I798" s="1" t="s">
        <v>4971</v>
      </c>
      <c r="L798" s="1">
        <v>101100</v>
      </c>
      <c r="M798" s="1">
        <v>603908</v>
      </c>
      <c r="P798" s="47">
        <v>46300</v>
      </c>
      <c r="R798" s="47">
        <f>IF(Tabela1[[#This Row],[VALOR A PAGAR]]&gt;1,Tabela1[[#This Row],[VALOR A PAGAR]],Tabela1[[#This Row],[VALOR RC]])</f>
        <v>46300</v>
      </c>
      <c r="S7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8" s="1">
        <v>4500832839</v>
      </c>
      <c r="U798" s="54" t="str">
        <f>F798 &amp; " " &amp; " " &amp; B798 &amp; " - " &amp; I798 &amp; " - " &amp; "N°" &amp; H798 &amp; " - " &amp; Tabela1[[#This Row],[Coluna1]]</f>
        <v xml:space="preserve">LOJAS NOVAS  1455 - GCP LIMA - N°367 - </v>
      </c>
      <c r="V798" s="85">
        <v>1337721</v>
      </c>
      <c r="X798" s="1" t="str">
        <f t="shared" si="44"/>
        <v>ABERTO</v>
      </c>
      <c r="Y798" s="48" t="s">
        <v>4159</v>
      </c>
      <c r="Z798" s="51" t="s">
        <v>4159</v>
      </c>
      <c r="AA798" s="1" t="str">
        <f>IF(Tabela1[[#This Row],[CHAMADO]]="ABERTO",Tabela1[[#This Row],[procx status]],"")</f>
        <v>Closed</v>
      </c>
      <c r="AC798" s="49">
        <v>45727</v>
      </c>
      <c r="AD798" s="55">
        <v>5105884544</v>
      </c>
      <c r="AE798" s="1" t="str">
        <f>IF(Tabela1[[#This Row],[Status Result1]]="Aguardando autorização pgto", "sim","")</f>
        <v/>
      </c>
      <c r="AF7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11/03/2025</v>
      </c>
      <c r="AG7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11/03/2025</v>
      </c>
      <c r="AH798" s="12">
        <v>45726</v>
      </c>
      <c r="AI798" s="1" t="s">
        <v>4293</v>
      </c>
      <c r="AJ798" s="53" t="s">
        <v>4293</v>
      </c>
      <c r="AK798" s="12" t="str">
        <f>IF(Tabela1[[#This Row],[procx ticket]]="",Tabela1[[#This Row],[Data criação ticket]],Tabela1[[#This Row],[procx ticket]])</f>
        <v>2025-03-10</v>
      </c>
      <c r="AL798" s="60">
        <v>0</v>
      </c>
      <c r="AM7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7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798" s="62"/>
      <c r="AP798" s="62"/>
      <c r="AQ7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145560390846300LOJAS NOVASFORROGCP LIMA</v>
      </c>
      <c r="AR798" s="62" t="e">
        <v>#N/A</v>
      </c>
    </row>
    <row r="799" spans="1:44" ht="14.5" hidden="1">
      <c r="A799" s="1">
        <f t="shared" si="46"/>
        <v>1000</v>
      </c>
      <c r="B799" s="1">
        <v>1496</v>
      </c>
      <c r="C799" s="1" t="s">
        <v>262</v>
      </c>
      <c r="D799" s="12" t="s">
        <v>1573</v>
      </c>
      <c r="E799" s="1" t="s">
        <v>76</v>
      </c>
      <c r="F799" s="1" t="s">
        <v>23</v>
      </c>
      <c r="G799" s="1" t="s">
        <v>5022</v>
      </c>
      <c r="I799" s="1" t="s">
        <v>5016</v>
      </c>
      <c r="M799" s="1">
        <v>604328</v>
      </c>
      <c r="R799" s="47">
        <f>IF(Tabela1[[#This Row],[VALOR A PAGAR]]&gt;1,Tabela1[[#This Row],[VALOR A PAGAR]],Tabela1[[#This Row],[VALOR RC]])</f>
        <v>0</v>
      </c>
      <c r="S7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799" s="1">
        <v>4500940535</v>
      </c>
      <c r="U799" s="54" t="str">
        <f>F799 &amp; " " &amp; " " &amp; B799 &amp; " - " &amp; I799 &amp; " - " &amp; "N°" &amp; H799 &amp; " - " &amp; Tabela1[[#This Row],[Coluna1]]</f>
        <v xml:space="preserve">LOJAS NOVAS  1496 - HMY - N° - </v>
      </c>
      <c r="X799" s="1" t="str">
        <f t="shared" si="44"/>
        <v>PENDENTE</v>
      </c>
      <c r="Y799" s="48"/>
      <c r="Z799" s="51"/>
      <c r="AA799" s="1" t="str">
        <f>IF(Tabela1[[#This Row],[CHAMADO]]="ABERTO",Tabela1[[#This Row],[procx status]],"")</f>
        <v/>
      </c>
      <c r="AE799" s="1" t="str">
        <f>IF(Tabela1[[#This Row],[Status Result1]]="Aguardando autorização pgto", "sim","")</f>
        <v/>
      </c>
      <c r="AF7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7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799" s="116"/>
      <c r="AJ799" s="117"/>
      <c r="AK799" s="116">
        <f>IF(Tabela1[[#This Row],[procx ticket]]="",Tabela1[[#This Row],[Data criação ticket]],Tabela1[[#This Row],[procx ticket]])</f>
        <v>0</v>
      </c>
      <c r="AL799" s="116"/>
      <c r="AM7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7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799" s="62"/>
      <c r="AP799" s="62"/>
      <c r="AQ7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NOVASGAVETAHMY</v>
      </c>
      <c r="AR799" s="62" t="e">
        <v>#N/A</v>
      </c>
    </row>
    <row r="800" spans="1:44" ht="17.149999999999999" hidden="1" customHeight="1">
      <c r="A800" s="1">
        <f t="shared" si="46"/>
        <v>1000</v>
      </c>
      <c r="B800" s="1">
        <v>1506</v>
      </c>
      <c r="C800" s="1" t="s">
        <v>4094</v>
      </c>
      <c r="D800" s="1" t="s">
        <v>4201</v>
      </c>
      <c r="E800" s="1" t="s">
        <v>30</v>
      </c>
      <c r="F800" s="1" t="s">
        <v>23</v>
      </c>
      <c r="G800" s="1" t="s">
        <v>5022</v>
      </c>
      <c r="H800" s="1">
        <v>100472</v>
      </c>
      <c r="I800" s="1" t="s">
        <v>5016</v>
      </c>
      <c r="M800" s="1">
        <v>605804</v>
      </c>
      <c r="Q800" s="47">
        <v>1984.23</v>
      </c>
      <c r="R800" s="47">
        <f>IF(Tabela1[[#This Row],[VALOR A PAGAR]]&gt;1,Tabela1[[#This Row],[VALOR A PAGAR]],Tabela1[[#This Row],[VALOR RC]])</f>
        <v>1984.23</v>
      </c>
      <c r="S8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0" s="1">
        <v>4500975050</v>
      </c>
      <c r="U800" s="54" t="str">
        <f>F800 &amp; " " &amp; " " &amp; B800 &amp; " - " &amp; I800 &amp; " - " &amp; "N°" &amp; H800 &amp; " - " &amp; Tabela1[[#This Row],[Coluna1]]</f>
        <v>LOJAS NOVAS  1506 - HMY - N°100472 - VENC 28/12/2025</v>
      </c>
      <c r="V800" s="85">
        <v>3274606</v>
      </c>
      <c r="W800" s="89" t="s">
        <v>4176</v>
      </c>
      <c r="X800" s="1" t="str">
        <f t="shared" si="44"/>
        <v>ABERTO</v>
      </c>
      <c r="Y800" s="48"/>
      <c r="Z800" s="51"/>
      <c r="AA800" s="1">
        <f>IF(Tabela1[[#This Row],[CHAMADO]]="ABERTO",Tabela1[[#This Row],[procx status]],"")</f>
        <v>0</v>
      </c>
      <c r="AC800" s="49">
        <v>46019</v>
      </c>
      <c r="AD800" s="55">
        <v>5106081641</v>
      </c>
      <c r="AE800" s="1" t="s">
        <v>4177</v>
      </c>
      <c r="AF8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28/12/2025</v>
      </c>
      <c r="AG8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28/12/2025</v>
      </c>
      <c r="AH800" s="116"/>
      <c r="AJ800" s="117"/>
      <c r="AK800" s="116">
        <f>IF(Tabela1[[#This Row],[procx ticket]]="",Tabela1[[#This Row],[Data criação ticket]],Tabela1[[#This Row],[procx ticket]])</f>
        <v>0</v>
      </c>
      <c r="AL800" s="116"/>
      <c r="AM800" s="53">
        <v>45999</v>
      </c>
      <c r="AN8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0" s="62"/>
      <c r="AP800" s="62" t="s">
        <v>5961</v>
      </c>
      <c r="AQ8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1506605804ANDRELOJAS NOVASGAVETAHMY</v>
      </c>
      <c r="AR800" s="62" t="e">
        <v>#N/A</v>
      </c>
    </row>
    <row r="801" spans="1:44" ht="14.5" hidden="1">
      <c r="A801" s="1">
        <f t="shared" si="46"/>
        <v>1000</v>
      </c>
      <c r="B801" s="1">
        <v>1502</v>
      </c>
      <c r="C801" s="1" t="s">
        <v>4080</v>
      </c>
      <c r="D801" s="1" t="s">
        <v>4165</v>
      </c>
      <c r="E801" s="1" t="s">
        <v>76</v>
      </c>
      <c r="F801" s="1" t="s">
        <v>23</v>
      </c>
      <c r="G801" s="1" t="s">
        <v>5022</v>
      </c>
      <c r="H801" s="1">
        <v>100290</v>
      </c>
      <c r="I801" s="1" t="s">
        <v>5016</v>
      </c>
      <c r="M801" s="1">
        <v>605470</v>
      </c>
      <c r="Q801" s="47">
        <v>1984.23</v>
      </c>
      <c r="R801" s="47">
        <f>IF(Tabela1[[#This Row],[VALOR A PAGAR]]&gt;1,Tabela1[[#This Row],[VALOR A PAGAR]],Tabela1[[#This Row],[VALOR RC]])</f>
        <v>1984.23</v>
      </c>
      <c r="S8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1" s="1">
        <v>4500975421</v>
      </c>
      <c r="U801" s="54" t="str">
        <f>F801 &amp; " " &amp; " " &amp; B801 &amp; " - " &amp; I801 &amp; " - " &amp; "N°" &amp; H801 &amp; " - " &amp; Tabela1[[#This Row],[Coluna1]]</f>
        <v>LOJAS NOVAS  1502 - HMY - N°100290 - VENC 01/12/2025</v>
      </c>
      <c r="V801" s="85">
        <v>3341174</v>
      </c>
      <c r="W801" s="64" t="s">
        <v>6014</v>
      </c>
      <c r="X801" s="1" t="str">
        <f t="shared" si="44"/>
        <v>ABERTO</v>
      </c>
      <c r="Y801" s="48"/>
      <c r="Z801" s="51"/>
      <c r="AA801" s="1">
        <f>IF(Tabela1[[#This Row],[CHAMADO]]="ABERTO",Tabela1[[#This Row],[procx status]],"")</f>
        <v>0</v>
      </c>
      <c r="AC801" s="49">
        <v>46016</v>
      </c>
      <c r="AD801" s="55">
        <v>5106083613</v>
      </c>
      <c r="AE801" s="1" t="s">
        <v>4177</v>
      </c>
      <c r="AF8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8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801" s="116"/>
      <c r="AJ801" s="117"/>
      <c r="AK801" s="116">
        <f>IF(Tabela1[[#This Row],[procx ticket]]="",Tabela1[[#This Row],[Data criação ticket]],Tabela1[[#This Row],[procx ticket]])</f>
        <v>0</v>
      </c>
      <c r="AL801" s="116"/>
      <c r="AM801" s="53">
        <v>45966</v>
      </c>
      <c r="AN8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1" s="62" t="s">
        <v>4178</v>
      </c>
      <c r="AP801" s="62" t="s">
        <v>4835</v>
      </c>
      <c r="AQ8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NOVASGAVETAHMY</v>
      </c>
      <c r="AR801" s="1" t="s">
        <v>4649</v>
      </c>
    </row>
    <row r="802" spans="1:44" ht="14.5" hidden="1">
      <c r="A802" s="1">
        <f t="shared" si="46"/>
        <v>1000</v>
      </c>
      <c r="B802" s="1">
        <v>1381</v>
      </c>
      <c r="C802" s="1" t="s">
        <v>169</v>
      </c>
      <c r="D802" s="1" t="s">
        <v>170</v>
      </c>
      <c r="E802" s="1" t="s">
        <v>30</v>
      </c>
      <c r="F802" s="1" t="s">
        <v>23</v>
      </c>
      <c r="G802" s="1" t="s">
        <v>5022</v>
      </c>
      <c r="H802" s="1">
        <v>92535</v>
      </c>
      <c r="I802" s="1" t="s">
        <v>5016</v>
      </c>
      <c r="M802" s="1">
        <v>603265</v>
      </c>
      <c r="P802" s="47">
        <v>1488.17</v>
      </c>
      <c r="R802" s="47">
        <f>IF(Tabela1[[#This Row],[VALOR A PAGAR]]&gt;1,Tabela1[[#This Row],[VALOR A PAGAR]],Tabela1[[#This Row],[VALOR RC]])</f>
        <v>1488.17</v>
      </c>
      <c r="S8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2" s="1">
        <v>4500822036</v>
      </c>
      <c r="U802" s="54" t="str">
        <f>F802 &amp; " " &amp; " " &amp; B802 &amp; " - " &amp; I802 &amp; " - " &amp; "N°" &amp; H802 &amp; " - " &amp; Tabela1[[#This Row],[Coluna1]]</f>
        <v xml:space="preserve">LOJAS NOVAS  1381 - HMY - N°92535 - </v>
      </c>
      <c r="V802" s="85">
        <v>1626246</v>
      </c>
      <c r="W802" s="89" t="s">
        <v>5046</v>
      </c>
      <c r="X802" s="1" t="str">
        <f t="shared" si="44"/>
        <v>ABERTO</v>
      </c>
      <c r="Y802" s="48"/>
      <c r="Z802" s="51">
        <v>0</v>
      </c>
      <c r="AA802" s="1">
        <f>IF(Tabela1[[#This Row],[CHAMADO]]="ABERTO",Tabela1[[#This Row],[procx status]],"")</f>
        <v>0</v>
      </c>
      <c r="AC802" s="49">
        <v>45778</v>
      </c>
      <c r="AD802" s="55">
        <v>5105917156</v>
      </c>
      <c r="AE802" s="1" t="str">
        <f>IF(Tabela1[[#This Row],[Status Result1]]="Aguardando autorização pgto", "sim","")</f>
        <v/>
      </c>
      <c r="AF8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01/05/2025</v>
      </c>
      <c r="AG8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01/05/2025</v>
      </c>
      <c r="AH802" s="12">
        <v>45778</v>
      </c>
      <c r="AI802" s="1" t="s">
        <v>4455</v>
      </c>
      <c r="AJ802" s="53" t="s">
        <v>4455</v>
      </c>
      <c r="AK802" s="12" t="str">
        <f>IF(Tabela1[[#This Row],[procx ticket]]="",Tabela1[[#This Row],[Data criação ticket]],Tabela1[[#This Row],[procx ticket]])</f>
        <v>2025-04-24</v>
      </c>
      <c r="AM8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8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2" s="62"/>
      <c r="AP802" s="62"/>
      <c r="AQ8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13816032651488,17ANDRELOJAS NOVASGAVETAHMY</v>
      </c>
      <c r="AR802" s="62" t="e">
        <v>#N/A</v>
      </c>
    </row>
    <row r="803" spans="1:44" ht="17.149999999999999" hidden="1" customHeight="1">
      <c r="A803" s="1">
        <f t="shared" si="46"/>
        <v>1000</v>
      </c>
      <c r="B803" s="1">
        <v>1489</v>
      </c>
      <c r="C803" s="1" t="s">
        <v>280</v>
      </c>
      <c r="D803" s="1" t="s">
        <v>2947</v>
      </c>
      <c r="E803" s="1" t="s">
        <v>30</v>
      </c>
      <c r="F803" s="1" t="s">
        <v>23</v>
      </c>
      <c r="G803" s="1" t="s">
        <v>5022</v>
      </c>
      <c r="H803" s="1">
        <v>96669</v>
      </c>
      <c r="I803" s="1" t="s">
        <v>5016</v>
      </c>
      <c r="M803" s="1">
        <v>605482</v>
      </c>
      <c r="N803" s="1">
        <v>10022325</v>
      </c>
      <c r="O803" s="1" t="s">
        <v>4163</v>
      </c>
      <c r="Q803" s="47">
        <v>1984.23</v>
      </c>
      <c r="R803" s="47">
        <f>IF(Tabela1[[#This Row],[VALOR A PAGAR]]&gt;1,Tabela1[[#This Row],[VALOR A PAGAR]],Tabela1[[#This Row],[VALOR RC]])</f>
        <v>1984.23</v>
      </c>
      <c r="S8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3" s="1">
        <v>4500908109</v>
      </c>
      <c r="U803" s="54" t="str">
        <f>F803 &amp; " " &amp; " " &amp; B803 &amp; " - " &amp; I803 &amp; " - " &amp; "N°" &amp; H803 &amp; " - " &amp; Tabela1[[#This Row],[Coluna1]]</f>
        <v>LOJAS NOVAS  1489 - HMY - N°96669 - VENC 19/09/2025</v>
      </c>
      <c r="V803" s="85">
        <v>2229296</v>
      </c>
      <c r="W803" s="64" t="s">
        <v>5025</v>
      </c>
      <c r="X803" s="1" t="str">
        <f t="shared" si="44"/>
        <v>ABERTO</v>
      </c>
      <c r="Y803" s="48"/>
      <c r="Z803" s="51">
        <v>0</v>
      </c>
      <c r="AA803" s="1">
        <f>IF(Tabela1[[#This Row],[CHAMADO]]="ABERTO",Tabela1[[#This Row],[procx status]],"")</f>
        <v>0</v>
      </c>
      <c r="AC803" s="49">
        <v>45901</v>
      </c>
      <c r="AD803" s="109">
        <v>5105999977</v>
      </c>
      <c r="AE803" s="1" t="str">
        <f>IF(Tabela1[[#This Row],[Status Result1]]="Aguardando autorização pgto", "sim","")</f>
        <v/>
      </c>
      <c r="AF8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01/09/2025</v>
      </c>
      <c r="AG8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01/09/2025</v>
      </c>
      <c r="AH803" s="12"/>
      <c r="AI803" s="53" t="s">
        <v>4407</v>
      </c>
      <c r="AJ803" s="53" t="s">
        <v>4407</v>
      </c>
      <c r="AK803" s="12" t="str">
        <f>IF(Tabela1[[#This Row],[procx ticket]]="",Tabela1[[#This Row],[Data criação ticket]],Tabela1[[#This Row],[procx ticket]])</f>
        <v>2025-07-24</v>
      </c>
      <c r="AM8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8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3" s="62"/>
      <c r="AP803" s="62" t="s">
        <v>4741</v>
      </c>
      <c r="AQ8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NOVASGAVETAHMY</v>
      </c>
      <c r="AR803" s="62" t="e">
        <v>#N/A</v>
      </c>
    </row>
    <row r="804" spans="1:44" ht="17" hidden="1">
      <c r="A804" s="1">
        <f t="shared" si="46"/>
        <v>1000</v>
      </c>
      <c r="B804" s="1">
        <v>1495</v>
      </c>
      <c r="C804" s="1" t="s">
        <v>285</v>
      </c>
      <c r="D804" s="1" t="s">
        <v>4226</v>
      </c>
      <c r="E804" s="1" t="s">
        <v>76</v>
      </c>
      <c r="F804" s="1" t="s">
        <v>23</v>
      </c>
      <c r="G804" s="1" t="s">
        <v>5022</v>
      </c>
      <c r="H804" s="1">
        <v>98736</v>
      </c>
      <c r="I804" s="1" t="s">
        <v>5016</v>
      </c>
      <c r="M804" s="1">
        <v>605462</v>
      </c>
      <c r="Q804" s="47">
        <v>1984.23</v>
      </c>
      <c r="R804" s="47">
        <f>IF(Tabela1[[#This Row],[VALOR A PAGAR]]&gt;1,Tabela1[[#This Row],[VALOR A PAGAR]],Tabela1[[#This Row],[VALOR RC]])</f>
        <v>1984.23</v>
      </c>
      <c r="S8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4" s="1" t="s">
        <v>5058</v>
      </c>
      <c r="U804" s="54" t="str">
        <f>F804 &amp; " " &amp; " " &amp; B804 &amp; " - " &amp; I804 &amp; " - " &amp; "N°" &amp; H804 &amp; " - " &amp; Tabela1[[#This Row],[Coluna1]]</f>
        <v>LOJAS NOVAS  1495 - HMY - N°98736 - VENC 01/11/2025</v>
      </c>
      <c r="V804" s="85">
        <v>2487533</v>
      </c>
      <c r="W804" s="64" t="s">
        <v>5059</v>
      </c>
      <c r="X804" s="1" t="str">
        <f t="shared" si="44"/>
        <v>ABERTO</v>
      </c>
      <c r="Y804" s="48"/>
      <c r="Z804" s="51"/>
      <c r="AA804" s="1">
        <f>IF(Tabela1[[#This Row],[CHAMADO]]="ABERTO",Tabela1[[#This Row],[procx status]],"")</f>
        <v>0</v>
      </c>
      <c r="AC804" s="49">
        <v>45962</v>
      </c>
      <c r="AD804" s="65">
        <v>5106010133</v>
      </c>
      <c r="AE804" s="1" t="str">
        <f>IF(Tabela1[[#This Row],[Status Result1]]="Aguardando autorização pgto", "sim","")</f>
        <v/>
      </c>
      <c r="AF8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8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804" s="12"/>
      <c r="AJ804" s="53"/>
      <c r="AK804" s="12">
        <f>IF(Tabela1[[#This Row],[procx ticket]]="",Tabela1[[#This Row],[Data criação ticket]],Tabela1[[#This Row],[procx ticket]])</f>
        <v>0</v>
      </c>
      <c r="AM804" s="53" t="s">
        <v>75</v>
      </c>
      <c r="AN8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4" s="62"/>
      <c r="AP804" s="62" t="s">
        <v>5060</v>
      </c>
      <c r="AQ8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NOVASGAVETAHMY</v>
      </c>
      <c r="AR804" s="62" t="e">
        <v>#N/A</v>
      </c>
    </row>
    <row r="805" spans="1:44" ht="14.5" hidden="1">
      <c r="A805" s="1">
        <f t="shared" si="46"/>
        <v>1000</v>
      </c>
      <c r="B805" s="1">
        <v>1505</v>
      </c>
      <c r="C805" s="1" t="s">
        <v>4085</v>
      </c>
      <c r="D805" s="1" t="s">
        <v>4216</v>
      </c>
      <c r="E805" s="1" t="s">
        <v>30</v>
      </c>
      <c r="F805" s="1" t="s">
        <v>23</v>
      </c>
      <c r="G805" s="1" t="s">
        <v>5022</v>
      </c>
      <c r="H805" s="1">
        <v>100474</v>
      </c>
      <c r="I805" s="1" t="s">
        <v>5016</v>
      </c>
      <c r="M805" s="1">
        <v>605728</v>
      </c>
      <c r="Q805" s="47">
        <v>1984.23</v>
      </c>
      <c r="R805" s="47">
        <f>IF(Tabela1[[#This Row],[VALOR A PAGAR]]&gt;1,Tabela1[[#This Row],[VALOR A PAGAR]],Tabela1[[#This Row],[VALOR RC]])</f>
        <v>1984.23</v>
      </c>
      <c r="S8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5" s="1">
        <v>4500975321</v>
      </c>
      <c r="U805" s="54" t="str">
        <f>F805 &amp; " " &amp; " " &amp; B805 &amp; " - " &amp; I805 &amp; " - " &amp; "N°" &amp; H805 &amp; " - " &amp; Tabela1[[#This Row],[Coluna1]]</f>
        <v>LOJAS NOVAS  1505 - HMY - N°100474 - VENC 01/12/2025</v>
      </c>
      <c r="V805" s="85">
        <v>3069527</v>
      </c>
      <c r="W805" s="89" t="s">
        <v>4176</v>
      </c>
      <c r="X805" s="1" t="str">
        <f t="shared" si="44"/>
        <v>ABERTO</v>
      </c>
      <c r="Y805" s="48"/>
      <c r="Z805" s="51"/>
      <c r="AA805" s="1">
        <f>IF(Tabela1[[#This Row],[CHAMADO]]="ABERTO",Tabela1[[#This Row],[procx status]],"")</f>
        <v>0</v>
      </c>
      <c r="AC805" s="49">
        <v>45992</v>
      </c>
      <c r="AE805" s="1" t="s">
        <v>4177</v>
      </c>
      <c r="AF8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8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805" s="116"/>
      <c r="AJ805" s="117"/>
      <c r="AK805" s="116">
        <f>IF(Tabela1[[#This Row],[procx ticket]]="",Tabela1[[#This Row],[Data criação ticket]],Tabela1[[#This Row],[procx ticket]])</f>
        <v>0</v>
      </c>
      <c r="AL805" s="116"/>
      <c r="AM805" s="53">
        <v>45975</v>
      </c>
      <c r="AN8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5" s="62"/>
      <c r="AP805" s="62" t="s">
        <v>4835</v>
      </c>
      <c r="AQ8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NOVASGAVETAHMY</v>
      </c>
      <c r="AR805" s="62" t="s">
        <v>4649</v>
      </c>
    </row>
    <row r="806" spans="1:44" ht="14.5" hidden="1">
      <c r="A806" s="1">
        <f t="shared" si="46"/>
        <v>1000</v>
      </c>
      <c r="B806" s="1">
        <v>1504</v>
      </c>
      <c r="C806" s="1" t="s">
        <v>4087</v>
      </c>
      <c r="D806" s="1" t="s">
        <v>4185</v>
      </c>
      <c r="E806" s="1" t="s">
        <v>76</v>
      </c>
      <c r="F806" s="1" t="s">
        <v>23</v>
      </c>
      <c r="G806" s="1" t="s">
        <v>5022</v>
      </c>
      <c r="H806" s="1">
        <v>100650</v>
      </c>
      <c r="I806" s="1" t="s">
        <v>5016</v>
      </c>
      <c r="M806" s="1">
        <v>604037</v>
      </c>
      <c r="Q806" s="47">
        <v>1488.17</v>
      </c>
      <c r="R806" s="47">
        <f>IF(Tabela1[[#This Row],[VALOR A PAGAR]]&gt;1,Tabela1[[#This Row],[VALOR A PAGAR]],Tabela1[[#This Row],[VALOR RC]])</f>
        <v>1488.17</v>
      </c>
      <c r="S8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6" s="1">
        <v>4500980842</v>
      </c>
      <c r="U806" s="54" t="str">
        <f>F806 &amp; " " &amp; " " &amp; B806 &amp; " - " &amp; I806 &amp; " - " &amp; "N°" &amp; H806 &amp; " - " &amp; Tabela1[[#This Row],[Coluna1]]</f>
        <v>LOJAS NOVAS  1504 - HMY - N°100650 - VENC 01/12/2025</v>
      </c>
      <c r="V806" s="85">
        <v>2985023</v>
      </c>
      <c r="W806" s="89" t="s">
        <v>4176</v>
      </c>
      <c r="X806" s="1" t="str">
        <f t="shared" si="44"/>
        <v>ABERTO</v>
      </c>
      <c r="Y806" s="48"/>
      <c r="Z806" s="51"/>
      <c r="AA806" s="1">
        <f>IF(Tabela1[[#This Row],[CHAMADO]]="ABERTO",Tabela1[[#This Row],[procx status]],"")</f>
        <v>0</v>
      </c>
      <c r="AC806" s="49">
        <v>45992</v>
      </c>
      <c r="AD806" s="55">
        <v>5106058765</v>
      </c>
      <c r="AE806" s="1" t="s">
        <v>4177</v>
      </c>
      <c r="AF8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8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806" s="116"/>
      <c r="AJ806" s="117"/>
      <c r="AK806" s="116">
        <f>IF(Tabela1[[#This Row],[procx ticket]]="",Tabela1[[#This Row],[Data criação ticket]],Tabela1[[#This Row],[procx ticket]])</f>
        <v>0</v>
      </c>
      <c r="AL806" s="116"/>
      <c r="AM806" s="53">
        <v>45967</v>
      </c>
      <c r="AN8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6" s="62"/>
      <c r="AP806" s="62" t="s">
        <v>4835</v>
      </c>
      <c r="AQ8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NOVASGAVETAHMY</v>
      </c>
      <c r="AR806" s="62" t="e">
        <v>#N/A</v>
      </c>
    </row>
    <row r="807" spans="1:44" ht="14.5" hidden="1">
      <c r="A807" s="1">
        <f t="shared" si="46"/>
        <v>1000</v>
      </c>
      <c r="B807" s="1">
        <v>1499</v>
      </c>
      <c r="C807" s="1" t="s">
        <v>4065</v>
      </c>
      <c r="D807" s="1" t="s">
        <v>4217</v>
      </c>
      <c r="E807" s="1" t="s">
        <v>30</v>
      </c>
      <c r="F807" s="1" t="s">
        <v>23</v>
      </c>
      <c r="G807" s="1" t="s">
        <v>5022</v>
      </c>
      <c r="H807" s="1">
        <v>100739</v>
      </c>
      <c r="I807" s="1" t="s">
        <v>5016</v>
      </c>
      <c r="M807" s="1">
        <v>602910</v>
      </c>
      <c r="Q807" s="47">
        <v>1984.23</v>
      </c>
      <c r="R807" s="47">
        <f>IF(Tabela1[[#This Row],[VALOR A PAGAR]]&gt;1,Tabela1[[#This Row],[VALOR A PAGAR]],Tabela1[[#This Row],[VALOR RC]])</f>
        <v>1984.23</v>
      </c>
      <c r="S8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7" s="1">
        <v>4500980912</v>
      </c>
      <c r="U807" s="54" t="str">
        <f>F807 &amp; " " &amp; " " &amp; B807 &amp; " - " &amp; I807 &amp; " - " &amp; "N°" &amp; H807 &amp; " - " &amp; Tabela1[[#This Row],[Coluna1]]</f>
        <v>LOJAS NOVAS  1499 - HMY - N°100739 - VENC 01/12/2025</v>
      </c>
      <c r="V807" s="85">
        <v>3069532</v>
      </c>
      <c r="W807" s="89" t="s">
        <v>4176</v>
      </c>
      <c r="X807" s="1" t="str">
        <f t="shared" si="44"/>
        <v>ABERTO</v>
      </c>
      <c r="Y807" s="48"/>
      <c r="Z807" s="51"/>
      <c r="AA807" s="1">
        <f>IF(Tabela1[[#This Row],[CHAMADO]]="ABERTO",Tabela1[[#This Row],[procx status]],"")</f>
        <v>0</v>
      </c>
      <c r="AC807" s="49">
        <v>45992</v>
      </c>
      <c r="AE807" s="1" t="s">
        <v>4177</v>
      </c>
      <c r="AF8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8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807" s="116"/>
      <c r="AJ807" s="117"/>
      <c r="AK807" s="116">
        <f>IF(Tabela1[[#This Row],[procx ticket]]="",Tabela1[[#This Row],[Data criação ticket]],Tabela1[[#This Row],[procx ticket]])</f>
        <v>0</v>
      </c>
      <c r="AL807" s="116"/>
      <c r="AM807" s="53">
        <v>45975</v>
      </c>
      <c r="AN8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7" s="62"/>
      <c r="AP807" s="62" t="s">
        <v>4835</v>
      </c>
      <c r="AQ8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NOVASGAVETAHMY</v>
      </c>
      <c r="AR807" s="62" t="e">
        <v>#N/A</v>
      </c>
    </row>
    <row r="808" spans="1:44" ht="14.5" hidden="1">
      <c r="A808" s="1">
        <f t="shared" si="46"/>
        <v>1000</v>
      </c>
      <c r="B808" s="1">
        <v>1464</v>
      </c>
      <c r="C808" s="1" t="s">
        <v>40</v>
      </c>
      <c r="D808" s="1" t="s">
        <v>168</v>
      </c>
      <c r="E808" s="1" t="s">
        <v>30</v>
      </c>
      <c r="F808" s="1" t="s">
        <v>23</v>
      </c>
      <c r="G808" s="1" t="s">
        <v>5022</v>
      </c>
      <c r="H808" s="1">
        <v>91795</v>
      </c>
      <c r="I808" s="1" t="s">
        <v>5016</v>
      </c>
      <c r="M808" s="1">
        <v>604010</v>
      </c>
      <c r="Q808" s="47">
        <v>1488.17</v>
      </c>
      <c r="R808" s="47">
        <f>IF(Tabela1[[#This Row],[VALOR A PAGAR]]&gt;1,Tabela1[[#This Row],[VALOR A PAGAR]],Tabela1[[#This Row],[VALOR RC]])</f>
        <v>1488.17</v>
      </c>
      <c r="S8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8" s="1">
        <v>4500822114</v>
      </c>
      <c r="U808" s="54" t="str">
        <f>F808 &amp; " " &amp; " " &amp; B808 &amp; " - " &amp; I808 &amp; " - " &amp; "N°" &amp; H808 &amp; " - " &amp; Tabela1[[#This Row],[Coluna1]]</f>
        <v>LOJAS NOVAS  1464 - HMY - N°91795 - aguardando aprovação</v>
      </c>
      <c r="V808" s="85">
        <v>1928248</v>
      </c>
      <c r="W808" s="89" t="s">
        <v>5045</v>
      </c>
      <c r="X808" s="1" t="str">
        <f t="shared" si="44"/>
        <v>ABERTO</v>
      </c>
      <c r="Y808" s="48"/>
      <c r="Z808" s="51">
        <v>0</v>
      </c>
      <c r="AA808" s="1">
        <f>IF(Tabela1[[#This Row],[CHAMADO]]="ABERTO",Tabela1[[#This Row],[procx status]],"")</f>
        <v>0</v>
      </c>
      <c r="AC808" s="49">
        <v>45841</v>
      </c>
      <c r="AE808" s="1" t="str">
        <f>IF(Tabela1[[#This Row],[Status Result1]]="Aguardando autorização pgto", "sim","")</f>
        <v/>
      </c>
      <c r="AF8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8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808" s="12">
        <v>45770</v>
      </c>
      <c r="AI808" s="1" t="s">
        <v>4403</v>
      </c>
      <c r="AJ808" s="53" t="s">
        <v>4403</v>
      </c>
      <c r="AK808" s="12" t="str">
        <f>IF(Tabela1[[#This Row],[procx ticket]]="",Tabela1[[#This Row],[Data criação ticket]],Tabela1[[#This Row],[procx ticket]])</f>
        <v>2025-06-09</v>
      </c>
      <c r="AM8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8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8" s="62" t="s">
        <v>4797</v>
      </c>
      <c r="AP808" s="62" t="s">
        <v>5035</v>
      </c>
      <c r="AQ8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NOVASGAVETAHMY</v>
      </c>
      <c r="AR808" s="62" t="e">
        <v>#N/A</v>
      </c>
    </row>
    <row r="809" spans="1:44" ht="17.149999999999999" hidden="1" customHeight="1">
      <c r="A809" s="1">
        <f t="shared" si="46"/>
        <v>1000</v>
      </c>
      <c r="B809" s="1">
        <v>1446</v>
      </c>
      <c r="C809" s="1" t="s">
        <v>175</v>
      </c>
      <c r="D809" s="1">
        <v>977</v>
      </c>
      <c r="E809" s="1" t="s">
        <v>76</v>
      </c>
      <c r="F809" s="1" t="s">
        <v>23</v>
      </c>
      <c r="G809" s="1" t="s">
        <v>5022</v>
      </c>
      <c r="H809" s="1">
        <v>93849</v>
      </c>
      <c r="I809" s="1" t="s">
        <v>5016</v>
      </c>
      <c r="M809" s="55">
        <v>603787</v>
      </c>
      <c r="P809" s="47">
        <v>1488.17</v>
      </c>
      <c r="Q809" s="47">
        <v>1488.17</v>
      </c>
      <c r="R809" s="47">
        <f>IF(Tabela1[[#This Row],[VALOR A PAGAR]]&gt;1,Tabela1[[#This Row],[VALOR A PAGAR]],Tabela1[[#This Row],[VALOR RC]])</f>
        <v>1488.17</v>
      </c>
      <c r="S8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09" s="1">
        <v>4500832176</v>
      </c>
      <c r="U809" s="54" t="str">
        <f>F809 &amp; " " &amp; " " &amp; B809 &amp; " - " &amp; I809 &amp; " - " &amp; "N°" &amp; H809 &amp; " - " &amp; Tabela1[[#This Row],[Coluna1]]</f>
        <v>LOJAS NOVAS  1446 - HMY - N°93849 - aguardando nota corrigida</v>
      </c>
      <c r="V809" s="85">
        <v>1979320</v>
      </c>
      <c r="W809" s="89" t="s">
        <v>5052</v>
      </c>
      <c r="X809" s="1" t="str">
        <f t="shared" si="44"/>
        <v>ABERTO</v>
      </c>
      <c r="Y809" s="48"/>
      <c r="Z809" s="51">
        <v>0</v>
      </c>
      <c r="AA809" s="1">
        <f>IF(Tabela1[[#This Row],[CHAMADO]]="ABERTO",Tabela1[[#This Row],[procx status]],"")</f>
        <v>0</v>
      </c>
      <c r="AC809" s="49">
        <v>45841</v>
      </c>
      <c r="AD809" s="90">
        <v>5105959074</v>
      </c>
      <c r="AE809" s="1" t="str">
        <f>IF(Tabela1[[#This Row],[Status Result1]]="Aguardando autorização pgto", "sim","")</f>
        <v/>
      </c>
      <c r="AF8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8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809" s="12">
        <v>45757</v>
      </c>
      <c r="AI809" s="1" t="s">
        <v>4295</v>
      </c>
      <c r="AJ809" s="53" t="s">
        <v>4295</v>
      </c>
      <c r="AK809" s="12" t="str">
        <f>IF(Tabela1[[#This Row],[procx ticket]]="",Tabela1[[#This Row],[Data criação ticket]],Tabela1[[#This Row],[procx ticket]])</f>
        <v>2025-06-16</v>
      </c>
      <c r="AL809" s="60"/>
      <c r="AM8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09" s="62" t="s">
        <v>5039</v>
      </c>
      <c r="AP809" s="62" t="s">
        <v>5040</v>
      </c>
      <c r="AQ8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14466037871488,17HENRIQUELOJAS NOVASGAVETAHMY</v>
      </c>
      <c r="AR809" s="62" t="e">
        <v>#N/A</v>
      </c>
    </row>
    <row r="810" spans="1:44" ht="14.5" hidden="1" customHeight="1">
      <c r="A810" s="1">
        <f t="shared" si="46"/>
        <v>1000</v>
      </c>
      <c r="B810" s="1">
        <v>1480</v>
      </c>
      <c r="C810" s="1" t="s">
        <v>211</v>
      </c>
      <c r="D810" s="1" t="s">
        <v>185</v>
      </c>
      <c r="E810" s="1" t="s">
        <v>55</v>
      </c>
      <c r="F810" s="1" t="s">
        <v>23</v>
      </c>
      <c r="G810" s="1" t="s">
        <v>5022</v>
      </c>
      <c r="H810" s="1">
        <v>93947</v>
      </c>
      <c r="I810" s="1" t="s">
        <v>5016</v>
      </c>
      <c r="M810" s="1">
        <v>603914</v>
      </c>
      <c r="Q810" s="47">
        <v>1488.17</v>
      </c>
      <c r="R810" s="47">
        <f>IF(Tabela1[[#This Row],[VALOR A PAGAR]]&gt;1,Tabela1[[#This Row],[VALOR A PAGAR]],Tabela1[[#This Row],[VALOR RC]])</f>
        <v>1488.17</v>
      </c>
      <c r="S8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0" s="1">
        <v>4500873227</v>
      </c>
      <c r="U810" s="54" t="str">
        <f>F810 &amp; " " &amp; " " &amp; B810 &amp; " - " &amp; I810 &amp; " - " &amp; "N°" &amp; H810 &amp; " - " &amp; Tabela1[[#This Row],[Coluna1]]</f>
        <v>LOJAS NOVAS  1480 - HMY - N°93947 - aguardando nota corrigida</v>
      </c>
      <c r="V810" s="85">
        <v>1979062</v>
      </c>
      <c r="W810" s="89" t="s">
        <v>5038</v>
      </c>
      <c r="X810" s="1" t="str">
        <f t="shared" si="44"/>
        <v>ABERTO</v>
      </c>
      <c r="Y810" s="48"/>
      <c r="Z810" s="51">
        <v>0</v>
      </c>
      <c r="AA810" s="1">
        <f>IF(Tabela1[[#This Row],[CHAMADO]]="ABERTO",Tabela1[[#This Row],[procx status]],"")</f>
        <v>0</v>
      </c>
      <c r="AC810" s="49">
        <v>45841</v>
      </c>
      <c r="AD810" s="90">
        <v>5105958836</v>
      </c>
      <c r="AE810" s="1" t="str">
        <f>IF(Tabela1[[#This Row],[Status Result1]]="Aguardando autorização pgto", "sim","")</f>
        <v/>
      </c>
      <c r="AF8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8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810" s="12">
        <v>45800</v>
      </c>
      <c r="AI810" s="1" t="s">
        <v>4295</v>
      </c>
      <c r="AJ810" s="53" t="s">
        <v>4295</v>
      </c>
      <c r="AK810" s="12" t="str">
        <f>IF(Tabela1[[#This Row],[procx ticket]]="",Tabela1[[#This Row],[Data criação ticket]],Tabela1[[#This Row],[procx ticket]])</f>
        <v>2025-06-16</v>
      </c>
      <c r="AM8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0" s="62" t="s">
        <v>5039</v>
      </c>
      <c r="AP810" s="62" t="s">
        <v>5040</v>
      </c>
      <c r="AQ8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1480603914JORDANALOJAS NOVASGAVETAHMY</v>
      </c>
      <c r="AR810" s="62" t="e">
        <v>#N/A</v>
      </c>
    </row>
    <row r="811" spans="1:44" ht="14.5" hidden="1">
      <c r="A811" s="1">
        <f t="shared" si="46"/>
        <v>1000</v>
      </c>
      <c r="B811" s="1">
        <v>1470</v>
      </c>
      <c r="C811" s="1" t="s">
        <v>4068</v>
      </c>
      <c r="D811" s="1" t="s">
        <v>4228</v>
      </c>
      <c r="E811" s="1" t="s">
        <v>76</v>
      </c>
      <c r="F811" s="1" t="s">
        <v>23</v>
      </c>
      <c r="G811" s="1" t="s">
        <v>5022</v>
      </c>
      <c r="H811" s="1">
        <v>98784</v>
      </c>
      <c r="I811" s="1" t="s">
        <v>5016</v>
      </c>
      <c r="M811" s="1">
        <v>604306</v>
      </c>
      <c r="Q811" s="47">
        <v>1984.23</v>
      </c>
      <c r="R811" s="47">
        <f>IF(Tabela1[[#This Row],[VALOR A PAGAR]]&gt;1,Tabela1[[#This Row],[VALOR A PAGAR]],Tabela1[[#This Row],[VALOR RC]])</f>
        <v>1984.23</v>
      </c>
      <c r="S8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1" s="1">
        <v>4500938490</v>
      </c>
      <c r="U811" s="54" t="str">
        <f>F811 &amp; " " &amp; " " &amp; B811 &amp; " - " &amp; I811 &amp; " - " &amp; "N°" &amp; H811 &amp; " - " &amp; Tabela1[[#This Row],[Coluna1]]</f>
        <v>LOJAS NOVAS  1470 - HMY - N°98784 - VENC 03/11/2025</v>
      </c>
      <c r="V811" s="85">
        <v>2541883</v>
      </c>
      <c r="W811" s="64" t="s">
        <v>5047</v>
      </c>
      <c r="X811" s="1" t="str">
        <f t="shared" si="44"/>
        <v>ABERTO</v>
      </c>
      <c r="Y811" s="48"/>
      <c r="Z811" s="51"/>
      <c r="AA811" s="1">
        <f>IF(Tabela1[[#This Row],[CHAMADO]]="ABERTO",Tabela1[[#This Row],[procx status]],"")</f>
        <v>0</v>
      </c>
      <c r="AC811" s="49">
        <v>45964</v>
      </c>
      <c r="AD811" s="109">
        <v>5106015196</v>
      </c>
      <c r="AE811" s="1" t="str">
        <f>IF(Tabela1[[#This Row],[Status Result1]]="Aguardando autorização pgto", "sim","")</f>
        <v/>
      </c>
      <c r="AF8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8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811" s="116"/>
      <c r="AJ811" s="117"/>
      <c r="AK811" s="116">
        <f>IF(Tabela1[[#This Row],[procx ticket]]="",Tabela1[[#This Row],[Data criação ticket]],Tabela1[[#This Row],[procx ticket]])</f>
        <v>0</v>
      </c>
      <c r="AL811" s="116"/>
      <c r="AM811" s="53" t="s">
        <v>75</v>
      </c>
      <c r="AN8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1" s="62"/>
      <c r="AP811" s="62" t="s">
        <v>4871</v>
      </c>
      <c r="AQ8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NOVASGAVETAHMY</v>
      </c>
      <c r="AR811" s="62" t="e">
        <v>#N/A</v>
      </c>
    </row>
    <row r="812" spans="1:44" ht="14.5" hidden="1">
      <c r="A812" s="1">
        <f t="shared" si="46"/>
        <v>1000</v>
      </c>
      <c r="B812" s="1">
        <v>1428</v>
      </c>
      <c r="C812" s="1" t="s">
        <v>275</v>
      </c>
      <c r="D812" s="1" t="s">
        <v>276</v>
      </c>
      <c r="E812" s="1" t="s">
        <v>30</v>
      </c>
      <c r="F812" s="1" t="s">
        <v>23</v>
      </c>
      <c r="G812" s="1" t="s">
        <v>5022</v>
      </c>
      <c r="H812" s="1">
        <v>98845</v>
      </c>
      <c r="I812" s="1" t="s">
        <v>5016</v>
      </c>
      <c r="M812" s="1">
        <v>602884</v>
      </c>
      <c r="Q812" s="47">
        <v>1488.17</v>
      </c>
      <c r="R812" s="47">
        <f>IF(Tabela1[[#This Row],[VALOR A PAGAR]]&gt;1,Tabela1[[#This Row],[VALOR A PAGAR]],Tabela1[[#This Row],[VALOR RC]])</f>
        <v>1488.17</v>
      </c>
      <c r="S8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2" s="1">
        <v>4500938538</v>
      </c>
      <c r="U812" s="54" t="str">
        <f>F812 &amp; " " &amp; " " &amp; B812 &amp; " - " &amp; I812 &amp; " - " &amp; "N°" &amp; H812 &amp; " - " &amp; Tabela1[[#This Row],[Coluna1]]</f>
        <v>LOJAS NOVAS  1428 - HMY - N°98845 - VENC 04/11/2025</v>
      </c>
      <c r="V812" s="85">
        <v>2662717</v>
      </c>
      <c r="W812" s="64" t="s">
        <v>5061</v>
      </c>
      <c r="X812" s="1" t="str">
        <f t="shared" si="44"/>
        <v>ABERTO</v>
      </c>
      <c r="Y812" s="48"/>
      <c r="Z812" s="51"/>
      <c r="AA812" s="1">
        <f>IF(Tabela1[[#This Row],[CHAMADO]]="ABERTO",Tabela1[[#This Row],[procx status]],"")</f>
        <v>0</v>
      </c>
      <c r="AC812" s="49">
        <v>45965</v>
      </c>
      <c r="AD812" s="109">
        <v>5106024918</v>
      </c>
      <c r="AE812" s="1" t="str">
        <f>IF(Tabela1[[#This Row],[Status Result1]]="Aguardando autorização pgto", "sim","")</f>
        <v/>
      </c>
      <c r="AF8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8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812" s="116"/>
      <c r="AJ812" s="117"/>
      <c r="AK812" s="116">
        <f>IF(Tabela1[[#This Row],[procx ticket]]="",Tabela1[[#This Row],[Data criação ticket]],Tabela1[[#This Row],[procx ticket]])</f>
        <v>0</v>
      </c>
      <c r="AL812" s="116"/>
      <c r="AM812" s="53" t="s">
        <v>4302</v>
      </c>
      <c r="AN8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2" s="62"/>
      <c r="AP812" s="62" t="s">
        <v>4868</v>
      </c>
      <c r="AQ8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NOVASGAVETAHMY</v>
      </c>
      <c r="AR812" s="62" t="e">
        <v>#N/A</v>
      </c>
    </row>
    <row r="813" spans="1:44" ht="17" hidden="1">
      <c r="A813" s="1">
        <f t="shared" si="46"/>
        <v>1000</v>
      </c>
      <c r="B813" s="1">
        <v>1498</v>
      </c>
      <c r="C813" s="1" t="s">
        <v>226</v>
      </c>
      <c r="D813" s="1" t="s">
        <v>227</v>
      </c>
      <c r="E813" s="1" t="s">
        <v>76</v>
      </c>
      <c r="F813" s="1" t="s">
        <v>23</v>
      </c>
      <c r="G813" s="1" t="s">
        <v>5022</v>
      </c>
      <c r="H813" s="1">
        <v>96188</v>
      </c>
      <c r="I813" s="1" t="s">
        <v>5016</v>
      </c>
      <c r="M813" s="1">
        <v>603464</v>
      </c>
      <c r="Q813" s="47">
        <v>1488.17</v>
      </c>
      <c r="R813" s="47">
        <f>IF(Tabela1[[#This Row],[VALOR A PAGAR]]&gt;1,Tabela1[[#This Row],[VALOR A PAGAR]],Tabela1[[#This Row],[VALOR RC]])</f>
        <v>1488.17</v>
      </c>
      <c r="S8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3" s="1">
        <v>4500905579</v>
      </c>
      <c r="U813" s="54" t="str">
        <f>F813 &amp; " " &amp; " " &amp; B813 &amp; " - " &amp; I813 &amp; " - " &amp; "N°" &amp; H813 &amp; " - " &amp; Tabela1[[#This Row],[Coluna1]]</f>
        <v xml:space="preserve">LOJAS NOVAS  1498 - HMY - N°96188 - </v>
      </c>
      <c r="V813" s="85">
        <v>2189920</v>
      </c>
      <c r="W813" s="64" t="s">
        <v>5057</v>
      </c>
      <c r="X813" s="1" t="str">
        <f t="shared" si="44"/>
        <v>ABERTO</v>
      </c>
      <c r="Y813" s="48"/>
      <c r="Z813" s="51">
        <v>0</v>
      </c>
      <c r="AA813" s="1">
        <f>IF(Tabela1[[#This Row],[CHAMADO]]="ABERTO",Tabela1[[#This Row],[procx status]],"")</f>
        <v>0</v>
      </c>
      <c r="AC813" s="49">
        <v>45906</v>
      </c>
      <c r="AD813" s="65">
        <v>5105975213</v>
      </c>
      <c r="AE813" s="1" t="str">
        <f>IF(Tabela1[[#This Row],[Status Result1]]="Aguardando autorização pgto", "sim","")</f>
        <v/>
      </c>
      <c r="AF8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06/09/2025</v>
      </c>
      <c r="AG8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06/09/2025</v>
      </c>
      <c r="AH813" s="12"/>
      <c r="AJ813" s="53" t="s">
        <v>4234</v>
      </c>
      <c r="AK813" s="12" t="str">
        <f>IF(Tabela1[[#This Row],[procx ticket]]="",Tabela1[[#This Row],[Data criação ticket]],Tabela1[[#This Row],[procx ticket]])</f>
        <v>não aberto ticket</v>
      </c>
      <c r="AM8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3" s="62"/>
      <c r="AP813" s="62"/>
      <c r="AQ8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NOVASGAVETAHMY</v>
      </c>
      <c r="AR813" s="62" t="e">
        <v>#N/A</v>
      </c>
    </row>
    <row r="814" spans="1:44" ht="17.149999999999999" hidden="1" customHeight="1">
      <c r="A814" s="1">
        <f t="shared" si="46"/>
        <v>1000</v>
      </c>
      <c r="B814" s="1">
        <v>1483</v>
      </c>
      <c r="C814" s="1" t="s">
        <v>28</v>
      </c>
      <c r="D814" s="1" t="s">
        <v>185</v>
      </c>
      <c r="E814" s="1" t="s">
        <v>30</v>
      </c>
      <c r="F814" s="1" t="s">
        <v>23</v>
      </c>
      <c r="G814" s="1" t="s">
        <v>5022</v>
      </c>
      <c r="H814" s="1">
        <v>91387</v>
      </c>
      <c r="I814" s="1" t="s">
        <v>5016</v>
      </c>
      <c r="M814" s="1">
        <v>603320</v>
      </c>
      <c r="Q814" s="47">
        <v>1488.17</v>
      </c>
      <c r="R814" s="47">
        <f>IF(Tabela1[[#This Row],[VALOR A PAGAR]]&gt;1,Tabela1[[#This Row],[VALOR A PAGAR]],Tabela1[[#This Row],[VALOR RC]])</f>
        <v>1488.17</v>
      </c>
      <c r="S8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4" s="1">
        <v>4500798331</v>
      </c>
      <c r="U814" s="54" t="str">
        <f>F814 &amp; " " &amp; " " &amp; B814 &amp; " - " &amp; I814 &amp; " - " &amp; "N°" &amp; H814 &amp; " - " &amp; Tabela1[[#This Row],[Coluna1]]</f>
        <v>LOJAS NOVAS  1483 - HMY - N°91387 - aguardando aprovação</v>
      </c>
      <c r="V814" s="85">
        <v>1657696</v>
      </c>
      <c r="W814" s="89" t="s">
        <v>5034</v>
      </c>
      <c r="X814" s="1" t="str">
        <f t="shared" si="44"/>
        <v>ABERTO</v>
      </c>
      <c r="Y814" s="48"/>
      <c r="Z814" s="51">
        <v>0</v>
      </c>
      <c r="AA814" s="1">
        <f>IF(Tabela1[[#This Row],[CHAMADO]]="ABERTO",Tabela1[[#This Row],[procx status]],"")</f>
        <v>0</v>
      </c>
      <c r="AC814" s="49">
        <v>45818</v>
      </c>
      <c r="AE814" s="1" t="str">
        <f>IF(Tabela1[[#This Row],[Status Result1]]="Aguardando autorização pgto", "sim","")</f>
        <v/>
      </c>
      <c r="AF8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10/06/2025</v>
      </c>
      <c r="AG8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10/06/2025</v>
      </c>
      <c r="AH814" s="12">
        <v>45775</v>
      </c>
      <c r="AI814" s="1" t="s">
        <v>4461</v>
      </c>
      <c r="AJ814" s="53" t="s">
        <v>4461</v>
      </c>
      <c r="AK814" s="12" t="str">
        <f>IF(Tabela1[[#This Row],[procx ticket]]="",Tabela1[[#This Row],[Data criação ticket]],Tabela1[[#This Row],[procx ticket]])</f>
        <v>2025-04-29</v>
      </c>
      <c r="AM8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8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4" s="62" t="s">
        <v>4797</v>
      </c>
      <c r="AP814" s="62" t="s">
        <v>5035</v>
      </c>
      <c r="AQ8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NOVASGAVETAHMY</v>
      </c>
      <c r="AR814" s="62" t="e">
        <v>#N/A</v>
      </c>
    </row>
    <row r="815" spans="1:44" ht="17.149999999999999" hidden="1" customHeight="1">
      <c r="A815" s="1">
        <f t="shared" si="46"/>
        <v>2000</v>
      </c>
      <c r="B815" s="1">
        <v>7190</v>
      </c>
      <c r="C815" s="1" t="str">
        <f>_xlfn.XLOOKUP(Tabela1[[#This Row],[FILIAL]],'CNPJ BASE jan25'!A:A,'CNPJ BASE jan25'!B:B)</f>
        <v>CAU05-EdMotCor-CE-EF</v>
      </c>
      <c r="D815" s="1" t="s">
        <v>185</v>
      </c>
      <c r="E815" s="1" t="s">
        <v>55</v>
      </c>
      <c r="F815" s="1" t="s">
        <v>4408</v>
      </c>
      <c r="G815" s="1" t="s">
        <v>5022</v>
      </c>
      <c r="H815" s="1">
        <v>98038</v>
      </c>
      <c r="I815" s="1" t="s">
        <v>5016</v>
      </c>
      <c r="M815" s="1">
        <v>605847</v>
      </c>
      <c r="Q815" s="47">
        <v>496.06</v>
      </c>
      <c r="R815" s="47">
        <f>IF(Tabela1[[#This Row],[VALOR A PAGAR]]&gt;1,Tabela1[[#This Row],[VALOR A PAGAR]],Tabela1[[#This Row],[VALOR RC]])</f>
        <v>496.06</v>
      </c>
      <c r="S8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5" s="1">
        <v>4500926722</v>
      </c>
      <c r="U815" s="54" t="str">
        <f>F815 &amp; " " &amp; " " &amp; B815 &amp; " - " &amp; I815 &amp; " - " &amp; "N°" &amp; H815 &amp; " - " &amp; Tabela1[[#This Row],[Coluna1]]</f>
        <v>RESIZE  7190 - HMY - N°98038 - VENC 10/09/2025</v>
      </c>
      <c r="V815" s="85">
        <v>2344194</v>
      </c>
      <c r="W815" s="64" t="s">
        <v>5031</v>
      </c>
      <c r="X815" s="1" t="str">
        <f t="shared" si="44"/>
        <v>ABERTO</v>
      </c>
      <c r="Y815" s="48"/>
      <c r="Z815" s="51"/>
      <c r="AA815" s="1">
        <f>IF(Tabela1[[#This Row],[CHAMADO]]="ABERTO",Tabela1[[#This Row],[procx status]],"")</f>
        <v>0</v>
      </c>
      <c r="AC815" s="49">
        <v>45910</v>
      </c>
      <c r="AD815" s="109">
        <v>5105995888</v>
      </c>
      <c r="AE815" s="1" t="str">
        <f>IF(Tabela1[[#This Row],[Status Result1]]="Aguardando autorização pgto", "sim","")</f>
        <v/>
      </c>
      <c r="AF8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8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815" s="12"/>
      <c r="AI815" s="1" t="s">
        <v>5032</v>
      </c>
      <c r="AJ815" s="53"/>
      <c r="AK815" s="12" t="str">
        <f>IF(Tabela1[[#This Row],[procx ticket]]="",Tabela1[[#This Row],[Data criação ticket]],Tabela1[[#This Row],[procx ticket]])</f>
        <v>2025-08-12</v>
      </c>
      <c r="AM8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12/08/2025</v>
      </c>
      <c r="AN8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5" s="62"/>
      <c r="AP815" s="62" t="s">
        <v>5033</v>
      </c>
      <c r="AQ8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7190605847JORDANARESIZEGAVETAHMY</v>
      </c>
      <c r="AR815" s="62" t="e">
        <v>#N/A</v>
      </c>
    </row>
    <row r="816" spans="1:44" ht="14.5" hidden="1">
      <c r="A816" s="1">
        <f t="shared" si="46"/>
        <v>1000</v>
      </c>
      <c r="B816" s="1">
        <v>1487</v>
      </c>
      <c r="C816" s="1" t="s">
        <v>278</v>
      </c>
      <c r="D816" s="1" t="s">
        <v>992</v>
      </c>
      <c r="E816" s="1" t="s">
        <v>76</v>
      </c>
      <c r="F816" s="1" t="s">
        <v>23</v>
      </c>
      <c r="G816" s="1" t="s">
        <v>5022</v>
      </c>
      <c r="H816" s="1">
        <v>99214</v>
      </c>
      <c r="I816" s="1" t="s">
        <v>5016</v>
      </c>
      <c r="M816" s="1">
        <v>604304</v>
      </c>
      <c r="Q816" s="47">
        <v>1984.23</v>
      </c>
      <c r="R816" s="47">
        <f>IF(Tabela1[[#This Row],[VALOR A PAGAR]]&gt;1,Tabela1[[#This Row],[VALOR A PAGAR]],Tabela1[[#This Row],[VALOR RC]])</f>
        <v>1984.23</v>
      </c>
      <c r="S8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6" s="1">
        <v>4500934987</v>
      </c>
      <c r="U816" s="54" t="str">
        <f>F816 &amp; " " &amp; " " &amp; B816 &amp; " - " &amp; I816 &amp; " - " &amp; "N°" &amp; H816 &amp; " - " &amp; Tabela1[[#This Row],[Coluna1]]</f>
        <v xml:space="preserve">LOJAS NOVAS  1487 - HMY - N°99214 - </v>
      </c>
      <c r="V816" s="85">
        <v>3232104</v>
      </c>
      <c r="W816" s="89" t="s">
        <v>4176</v>
      </c>
      <c r="X816" s="1" t="str">
        <f t="shared" si="44"/>
        <v>ABERTO</v>
      </c>
      <c r="Y816" s="48"/>
      <c r="Z816" s="51"/>
      <c r="AA816" s="1">
        <f>IF(Tabela1[[#This Row],[CHAMADO]]="ABERTO",Tabela1[[#This Row],[procx status]],"")</f>
        <v>0</v>
      </c>
      <c r="AC816" s="49">
        <v>46001</v>
      </c>
      <c r="AE816" s="1" t="s">
        <v>4177</v>
      </c>
      <c r="AF8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8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816" s="116"/>
      <c r="AJ816" s="117"/>
      <c r="AK816" s="116">
        <f>IF(Tabela1[[#This Row],[procx ticket]]="",Tabela1[[#This Row],[Data criação ticket]],Tabela1[[#This Row],[procx ticket]])</f>
        <v>0</v>
      </c>
      <c r="AL816" s="116"/>
      <c r="AM816" s="53">
        <v>45994</v>
      </c>
      <c r="AN8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6" s="62"/>
      <c r="AP816" s="62"/>
      <c r="AQ8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NOVASGAVETAHMY</v>
      </c>
      <c r="AR816" s="62" t="e">
        <v>#N/A</v>
      </c>
    </row>
    <row r="817" spans="1:44" ht="14.5" hidden="1">
      <c r="A817" s="1">
        <f t="shared" si="46"/>
        <v>1000</v>
      </c>
      <c r="B817" s="1">
        <v>1508</v>
      </c>
      <c r="C817" s="1" t="s">
        <v>4074</v>
      </c>
      <c r="D817" s="1" t="s">
        <v>4198</v>
      </c>
      <c r="E817" s="1" t="s">
        <v>76</v>
      </c>
      <c r="F817" s="1" t="s">
        <v>23</v>
      </c>
      <c r="G817" s="1" t="s">
        <v>5022</v>
      </c>
      <c r="H817" s="1">
        <v>99246</v>
      </c>
      <c r="I817" s="1" t="s">
        <v>5016</v>
      </c>
      <c r="M817" s="1">
        <v>605664</v>
      </c>
      <c r="Q817" s="47">
        <v>1984.23</v>
      </c>
      <c r="R817" s="47">
        <f>IF(Tabela1[[#This Row],[VALOR A PAGAR]]&gt;1,Tabela1[[#This Row],[VALOR A PAGAR]],Tabela1[[#This Row],[VALOR RC]])</f>
        <v>1984.23</v>
      </c>
      <c r="S8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7" s="1">
        <v>4500967345</v>
      </c>
      <c r="U817" s="54" t="str">
        <f>F817 &amp; " " &amp; " " &amp; B817 &amp; " - " &amp; I817 &amp; " - " &amp; "N°" &amp; H817 &amp; " - " &amp; Tabela1[[#This Row],[Coluna1]]</f>
        <v xml:space="preserve">LOJAS NOVAS  1508 - HMY - N°99246 - </v>
      </c>
      <c r="V817" s="85">
        <v>3232122</v>
      </c>
      <c r="W817" s="89" t="s">
        <v>4176</v>
      </c>
      <c r="X817" s="1" t="str">
        <f t="shared" si="44"/>
        <v>ABERTO</v>
      </c>
      <c r="Y817" s="48"/>
      <c r="Z817" s="51"/>
      <c r="AA817" s="1">
        <f>IF(Tabela1[[#This Row],[CHAMADO]]="ABERTO",Tabela1[[#This Row],[procx status]],"")</f>
        <v>0</v>
      </c>
      <c r="AC817" s="49">
        <v>46001</v>
      </c>
      <c r="AE817" s="1" t="s">
        <v>4177</v>
      </c>
      <c r="AF8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8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817" s="116"/>
      <c r="AJ817" s="117"/>
      <c r="AK817" s="116">
        <f>IF(Tabela1[[#This Row],[procx ticket]]="",Tabela1[[#This Row],[Data criação ticket]],Tabela1[[#This Row],[procx ticket]])</f>
        <v>0</v>
      </c>
      <c r="AL817" s="116"/>
      <c r="AM817" s="53">
        <v>45994</v>
      </c>
      <c r="AN8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7" s="62"/>
      <c r="AP817" s="62"/>
      <c r="AQ8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1508605664HENRIQUELOJAS NOVASGAVETAHMY</v>
      </c>
      <c r="AR817" s="1" t="e">
        <v>#N/A</v>
      </c>
    </row>
    <row r="818" spans="1:44" ht="14.5" hidden="1">
      <c r="A818" s="1">
        <f t="shared" si="46"/>
        <v>1000</v>
      </c>
      <c r="B818" s="1">
        <v>1513</v>
      </c>
      <c r="C818" s="1" t="s">
        <v>4096</v>
      </c>
      <c r="D818" s="1" t="s">
        <v>397</v>
      </c>
      <c r="E818" s="1" t="s">
        <v>76</v>
      </c>
      <c r="F818" s="1" t="s">
        <v>23</v>
      </c>
      <c r="G818" s="1" t="s">
        <v>5022</v>
      </c>
      <c r="H818" s="1">
        <v>101115</v>
      </c>
      <c r="I818" s="1" t="s">
        <v>5016</v>
      </c>
      <c r="M818" s="1">
        <v>605789</v>
      </c>
      <c r="Q818" s="47">
        <v>1984.23</v>
      </c>
      <c r="R818" s="47">
        <f>IF(Tabela1[[#This Row],[VALOR A PAGAR]]&gt;1,Tabela1[[#This Row],[VALOR A PAGAR]],Tabela1[[#This Row],[VALOR RC]])</f>
        <v>1984.23</v>
      </c>
      <c r="S8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8" s="1">
        <v>4500988059</v>
      </c>
      <c r="U818" s="54" t="str">
        <f>F818 &amp; " " &amp; " " &amp; B818 &amp; " - " &amp; I818 &amp; " - " &amp; "N°" &amp; H818 &amp; " - " &amp; Tabela1[[#This Row],[Coluna1]]</f>
        <v xml:space="preserve">LOJAS NOVAS  1513 - HMY - N°101115 - </v>
      </c>
      <c r="V818" s="85">
        <v>3232172</v>
      </c>
      <c r="W818" s="89" t="s">
        <v>4176</v>
      </c>
      <c r="X818" s="1" t="str">
        <f t="shared" si="44"/>
        <v>ABERTO</v>
      </c>
      <c r="Y818" s="48"/>
      <c r="Z818" s="51"/>
      <c r="AA818" s="1">
        <f>IF(Tabela1[[#This Row],[CHAMADO]]="ABERTO",Tabela1[[#This Row],[procx status]],"")</f>
        <v>0</v>
      </c>
      <c r="AC818" s="49">
        <v>46001</v>
      </c>
      <c r="AD818" s="55">
        <v>5106075925</v>
      </c>
      <c r="AE818" s="1" t="s">
        <v>4177</v>
      </c>
      <c r="AF8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8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818" s="116"/>
      <c r="AJ818" s="117"/>
      <c r="AK818" s="116">
        <f>IF(Tabela1[[#This Row],[procx ticket]]="",Tabela1[[#This Row],[Data criação ticket]],Tabela1[[#This Row],[procx ticket]])</f>
        <v>0</v>
      </c>
      <c r="AL818" s="116"/>
      <c r="AM818" s="53">
        <v>45994</v>
      </c>
      <c r="AN8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8" s="62"/>
      <c r="AP818" s="62"/>
      <c r="AQ8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1513605789HENRIQUELOJAS NOVASGAVETAHMY</v>
      </c>
      <c r="AR818" s="1" t="e">
        <v>#N/A</v>
      </c>
    </row>
    <row r="819" spans="1:44" ht="14.5" hidden="1" customHeight="1">
      <c r="A819" s="1">
        <f t="shared" si="46"/>
        <v>1000</v>
      </c>
      <c r="B819" s="1">
        <v>1439</v>
      </c>
      <c r="C819" s="1" t="s">
        <v>222</v>
      </c>
      <c r="D819" s="1" t="s">
        <v>224</v>
      </c>
      <c r="E819" s="1" t="s">
        <v>76</v>
      </c>
      <c r="F819" s="1" t="s">
        <v>23</v>
      </c>
      <c r="G819" s="1" t="s">
        <v>5022</v>
      </c>
      <c r="H819" s="1">
        <v>96373</v>
      </c>
      <c r="I819" s="1" t="s">
        <v>5016</v>
      </c>
      <c r="M819" s="1">
        <v>603440</v>
      </c>
      <c r="Q819" s="47">
        <v>1488.17</v>
      </c>
      <c r="R819" s="47">
        <f>IF(Tabela1[[#This Row],[VALOR A PAGAR]]&gt;1,Tabela1[[#This Row],[VALOR A PAGAR]],Tabela1[[#This Row],[VALOR RC]])</f>
        <v>1488.17</v>
      </c>
      <c r="S8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19" s="1">
        <v>4500891977</v>
      </c>
      <c r="U819" s="54" t="str">
        <f>F819 &amp; " " &amp; " " &amp; B819 &amp; " - " &amp; I819 &amp; " - " &amp; "N°" &amp; H819 &amp; " - " &amp; Tabela1[[#This Row],[Coluna1]]</f>
        <v xml:space="preserve">LOJAS NOVAS  1439 - HMY - N°96373 - </v>
      </c>
      <c r="V819" s="85">
        <v>2189963</v>
      </c>
      <c r="W819" s="64" t="s">
        <v>5056</v>
      </c>
      <c r="X819" s="1" t="str">
        <f t="shared" si="44"/>
        <v>ABERTO</v>
      </c>
      <c r="Y819" s="48"/>
      <c r="Z819" s="51">
        <v>0</v>
      </c>
      <c r="AA819" s="1">
        <f>IF(Tabela1[[#This Row],[CHAMADO]]="ABERTO",Tabela1[[#This Row],[procx status]],"")</f>
        <v>0</v>
      </c>
      <c r="AC819" s="49">
        <v>45912</v>
      </c>
      <c r="AD819" s="65">
        <v>5105975209</v>
      </c>
      <c r="AE819" s="1" t="str">
        <f>IF(Tabela1[[#This Row],[Status Result1]]="Aguardando autorização pgto", "sim","")</f>
        <v/>
      </c>
      <c r="AF8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8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819" s="12"/>
      <c r="AJ819" s="53" t="s">
        <v>4234</v>
      </c>
      <c r="AK819" s="12" t="str">
        <f>IF(Tabela1[[#This Row],[procx ticket]]="",Tabela1[[#This Row],[Data criação ticket]],Tabela1[[#This Row],[procx ticket]])</f>
        <v>não aberto ticket</v>
      </c>
      <c r="AM8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19" s="62"/>
      <c r="AP819" s="62"/>
      <c r="AQ8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NOVASGAVETAHMY</v>
      </c>
      <c r="AR819" s="62" t="e">
        <v>#N/A</v>
      </c>
    </row>
    <row r="820" spans="1:44" ht="17.149999999999999" hidden="1" customHeight="1">
      <c r="A820" s="1">
        <f t="shared" si="46"/>
        <v>1000</v>
      </c>
      <c r="B820" s="1">
        <v>1496</v>
      </c>
      <c r="C820" s="1" t="s">
        <v>262</v>
      </c>
      <c r="D820" s="12" t="s">
        <v>1573</v>
      </c>
      <c r="E820" s="1" t="s">
        <v>76</v>
      </c>
      <c r="F820" s="1" t="s">
        <v>23</v>
      </c>
      <c r="G820" s="1" t="s">
        <v>5022</v>
      </c>
      <c r="H820" s="1">
        <v>98151</v>
      </c>
      <c r="I820" s="1" t="s">
        <v>5016</v>
      </c>
      <c r="M820" s="1">
        <v>604328</v>
      </c>
      <c r="Q820" s="47">
        <v>1488.17</v>
      </c>
      <c r="R820" s="47">
        <f>IF(Tabela1[[#This Row],[VALOR A PAGAR]]&gt;1,Tabela1[[#This Row],[VALOR A PAGAR]],Tabela1[[#This Row],[VALOR RC]])</f>
        <v>1488.17</v>
      </c>
      <c r="S8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0" s="1">
        <v>4500931041</v>
      </c>
      <c r="U820" s="54" t="str">
        <f>F820 &amp; " " &amp; " " &amp; B820 &amp; " - " &amp; I820 &amp; " - " &amp; "N°" &amp; H820 &amp; " - " &amp; Tabela1[[#This Row],[Coluna1]]</f>
        <v>LOJAS NOVAS  1496 - HMY - N°98151 - VENC 12/10/2025</v>
      </c>
      <c r="V820" s="85">
        <v>2357381</v>
      </c>
      <c r="W820" s="64" t="s">
        <v>5037</v>
      </c>
      <c r="X820" s="1" t="str">
        <f t="shared" si="44"/>
        <v>ABERTO</v>
      </c>
      <c r="Y820" s="48"/>
      <c r="Z820" s="51"/>
      <c r="AA820" s="1">
        <f>IF(Tabela1[[#This Row],[CHAMADO]]="ABERTO",Tabela1[[#This Row],[procx status]],"")</f>
        <v>0</v>
      </c>
      <c r="AC820" s="49">
        <v>45942</v>
      </c>
      <c r="AD820" s="109">
        <v>510600613</v>
      </c>
      <c r="AE820" s="1" t="str">
        <f>IF(Tabela1[[#This Row],[Status Result1]]="Aguardando autorização pgto", "sim","")</f>
        <v/>
      </c>
      <c r="AF8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8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820" s="12"/>
      <c r="AJ820" s="53"/>
      <c r="AK820" s="12">
        <f>IF(Tabela1[[#This Row],[procx ticket]]="",Tabela1[[#This Row],[Data criação ticket]],Tabela1[[#This Row],[procx ticket]])</f>
        <v>0</v>
      </c>
      <c r="AM820" s="53" t="s">
        <v>4984</v>
      </c>
      <c r="AN8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0" s="62"/>
      <c r="AP820" s="62" t="s">
        <v>4822</v>
      </c>
      <c r="AQ8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NOVASGAVETAHMY</v>
      </c>
      <c r="AR820" s="62" t="e">
        <v>#N/A</v>
      </c>
    </row>
    <row r="821" spans="1:44" ht="14.5" hidden="1" customHeight="1">
      <c r="A821" s="1">
        <f t="shared" si="46"/>
        <v>1000</v>
      </c>
      <c r="B821" s="1">
        <v>1427</v>
      </c>
      <c r="C821" s="1" t="s">
        <v>229</v>
      </c>
      <c r="D821" s="1" t="s">
        <v>230</v>
      </c>
      <c r="E821" s="1" t="s">
        <v>4025</v>
      </c>
      <c r="F821" s="1" t="s">
        <v>23</v>
      </c>
      <c r="G821" s="1" t="s">
        <v>5022</v>
      </c>
      <c r="H821" s="1">
        <v>100311</v>
      </c>
      <c r="I821" s="1" t="s">
        <v>5016</v>
      </c>
      <c r="M821" s="1">
        <v>603806</v>
      </c>
      <c r="Q821" s="47">
        <v>1488.17</v>
      </c>
      <c r="R821" s="47">
        <f>IF(Tabela1[[#This Row],[VALOR A PAGAR]]&gt;1,Tabela1[[#This Row],[VALOR A PAGAR]],Tabela1[[#This Row],[VALOR RC]])</f>
        <v>1488.17</v>
      </c>
      <c r="S8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1" s="1">
        <v>4500978673</v>
      </c>
      <c r="U821" s="54" t="str">
        <f>F821 &amp; " " &amp; " " &amp; B821 &amp; " - " &amp; I821 &amp; " - " &amp; "N°" &amp; H821 &amp; " - " &amp; Tabela1[[#This Row],[Coluna1]]</f>
        <v>LOJAS NOVAS  1427 - HMY - N°100311 - VENC 01/12/2025</v>
      </c>
      <c r="V821" s="85">
        <v>3233569</v>
      </c>
      <c r="W821" s="64" t="s">
        <v>5936</v>
      </c>
      <c r="X821" s="1" t="str">
        <f t="shared" si="44"/>
        <v>ABERTO</v>
      </c>
      <c r="Y821" s="48"/>
      <c r="Z821" s="51"/>
      <c r="AA821" s="1">
        <f>IF(Tabela1[[#This Row],[CHAMADO]]="ABERTO",Tabela1[[#This Row],[procx status]],"")</f>
        <v>0</v>
      </c>
      <c r="AC821" s="49">
        <v>46003</v>
      </c>
      <c r="AD821" s="55">
        <v>5106075904</v>
      </c>
      <c r="AE821" s="1" t="s">
        <v>4177</v>
      </c>
      <c r="AF8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8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821" s="116"/>
      <c r="AJ821" s="117"/>
      <c r="AK821" s="116">
        <f>IF(Tabela1[[#This Row],[procx ticket]]="",Tabela1[[#This Row],[Data criação ticket]],Tabela1[[#This Row],[procx ticket]])</f>
        <v>0</v>
      </c>
      <c r="AL821" s="116"/>
      <c r="AM821" s="53">
        <v>45966</v>
      </c>
      <c r="AN8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1" s="62" t="s">
        <v>4178</v>
      </c>
      <c r="AP821" s="62" t="s">
        <v>4835</v>
      </c>
      <c r="AQ8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NOVASGAVETAHMY</v>
      </c>
      <c r="AR821" s="1" t="s">
        <v>4649</v>
      </c>
    </row>
    <row r="822" spans="1:44" ht="14.5" hidden="1" customHeight="1">
      <c r="A822" s="1">
        <f t="shared" si="46"/>
        <v>2000</v>
      </c>
      <c r="B822" s="1">
        <v>7189</v>
      </c>
      <c r="C822" s="1" t="str">
        <f>_xlfn.XLOOKUP(Tabela1[[#This Row],[FILIAL]],'CNPJ BASE jan25'!A:A,'CNPJ BASE jan25'!B:B)</f>
        <v>FOR165-WasSoar-CE-EF</v>
      </c>
      <c r="D822" s="1" t="str">
        <f>_xlfn.XLOOKUP(Tabela1[[#This Row],[FILIAL]],'CNPJ BASE jan25'!A:A,'CNPJ BASE jan25'!C:C)</f>
        <v>04.899.316/0189-12</v>
      </c>
      <c r="E822" s="1" t="s">
        <v>55</v>
      </c>
      <c r="F822" s="1" t="s">
        <v>51</v>
      </c>
      <c r="G822" s="1" t="s">
        <v>5022</v>
      </c>
      <c r="H822" s="1">
        <v>99986</v>
      </c>
      <c r="I822" s="1" t="s">
        <v>5016</v>
      </c>
      <c r="M822" s="1">
        <v>605880</v>
      </c>
      <c r="P822" s="47">
        <v>1804.59</v>
      </c>
      <c r="Q822" s="47">
        <v>1488.17</v>
      </c>
      <c r="R822" s="47">
        <f>IF(Tabela1[[#This Row],[VALOR A PAGAR]]&gt;1,Tabela1[[#This Row],[VALOR A PAGAR]],Tabela1[[#This Row],[VALOR RC]])</f>
        <v>1488.17</v>
      </c>
      <c r="S8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2" s="1">
        <v>4500979516</v>
      </c>
      <c r="U822" s="54" t="str">
        <f>F822 &amp; " " &amp; " " &amp; B822 &amp; " - " &amp; I822 &amp; " - " &amp; "N°" &amp; H822 &amp; " - " &amp; Tabela1[[#This Row],[Coluna1]]</f>
        <v xml:space="preserve">VIRADA DE BANDEIRA  7189 - HMY - N°99986 - </v>
      </c>
      <c r="V822" s="85">
        <v>3232149</v>
      </c>
      <c r="W822" s="89" t="s">
        <v>4176</v>
      </c>
      <c r="X822" s="1" t="str">
        <f t="shared" si="44"/>
        <v>ABERTO</v>
      </c>
      <c r="Y822" s="48"/>
      <c r="Z822" s="51"/>
      <c r="AA822" s="1">
        <f>IF(Tabela1[[#This Row],[CHAMADO]]="ABERTO",Tabela1[[#This Row],[procx status]],"")</f>
        <v>0</v>
      </c>
      <c r="AC822" s="49">
        <v>46003</v>
      </c>
      <c r="AD822" s="55">
        <v>5106075927</v>
      </c>
      <c r="AE822" s="1" t="s">
        <v>4177</v>
      </c>
      <c r="AF8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8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822" s="116"/>
      <c r="AJ822" s="117"/>
      <c r="AK822" s="116">
        <f>IF(Tabela1[[#This Row],[procx ticket]]="",Tabela1[[#This Row],[Data criação ticket]],Tabela1[[#This Row],[procx ticket]])</f>
        <v>0</v>
      </c>
      <c r="AL822" s="116"/>
      <c r="AM822" s="53">
        <v>45994</v>
      </c>
      <c r="AN8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2" s="62"/>
      <c r="AP822" s="62"/>
      <c r="AQ8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71896058801804,59JORDANAVIRADA DE BANDEIRAGAVETAHMY</v>
      </c>
      <c r="AR822" s="1" t="e">
        <v>#N/A</v>
      </c>
    </row>
    <row r="823" spans="1:44" ht="14.5" hidden="1" customHeight="1">
      <c r="A823" s="1">
        <f t="shared" si="46"/>
        <v>1000</v>
      </c>
      <c r="B823" s="1">
        <v>1475</v>
      </c>
      <c r="C823" s="1" t="s">
        <v>256</v>
      </c>
      <c r="D823" s="1" t="s">
        <v>257</v>
      </c>
      <c r="E823" s="1" t="s">
        <v>30</v>
      </c>
      <c r="F823" s="1" t="s">
        <v>23</v>
      </c>
      <c r="G823" s="1" t="s">
        <v>5022</v>
      </c>
      <c r="H823" s="1">
        <v>95164</v>
      </c>
      <c r="I823" s="1" t="s">
        <v>5016</v>
      </c>
      <c r="M823" s="1">
        <v>604002</v>
      </c>
      <c r="Q823" s="47">
        <v>1488.17</v>
      </c>
      <c r="R823" s="47">
        <f>IF(Tabela1[[#This Row],[VALOR A PAGAR]]&gt;1,Tabela1[[#This Row],[VALOR A PAGAR]],Tabela1[[#This Row],[VALOR RC]])</f>
        <v>1488.17</v>
      </c>
      <c r="S8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3" s="1">
        <v>4500876425</v>
      </c>
      <c r="U823" s="54" t="str">
        <f>F823 &amp; " " &amp; " " &amp; B823 &amp; " - " &amp; I823 &amp; " - " &amp; "N°" &amp; H823 &amp; " - " &amp; Tabela1[[#This Row],[Coluna1]]</f>
        <v xml:space="preserve">LOJAS NOVAS  1475 - HMY - N°95164 - </v>
      </c>
      <c r="V823" s="85">
        <v>1961129</v>
      </c>
      <c r="W823" s="89" t="s">
        <v>5064</v>
      </c>
      <c r="X823" s="1" t="str">
        <f t="shared" si="44"/>
        <v>ABERTO</v>
      </c>
      <c r="Y823" s="48"/>
      <c r="Z823" s="51">
        <v>0</v>
      </c>
      <c r="AA823" s="1">
        <f>IF(Tabela1[[#This Row],[CHAMADO]]="ABERTO",Tabela1[[#This Row],[procx status]],"")</f>
        <v>0</v>
      </c>
      <c r="AC823" s="49">
        <v>45851</v>
      </c>
      <c r="AD823" s="55">
        <v>5105949162</v>
      </c>
      <c r="AE823" s="1" t="str">
        <f>IF(Tabela1[[#This Row],[Status Result1]]="Aguardando autorização pgto", "sim","")</f>
        <v/>
      </c>
      <c r="AF8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13/07/2025</v>
      </c>
      <c r="AG8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13/07/2025</v>
      </c>
      <c r="AH823" s="12"/>
      <c r="AI823" s="1" t="s">
        <v>4344</v>
      </c>
      <c r="AJ823" s="53" t="s">
        <v>4344</v>
      </c>
      <c r="AK823" s="12" t="str">
        <f>IF(Tabela1[[#This Row],[procx ticket]]="",Tabela1[[#This Row],[Data criação ticket]],Tabela1[[#This Row],[procx ticket]])</f>
        <v>2025-06-13</v>
      </c>
      <c r="AM8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3" s="62"/>
      <c r="AP823" s="62"/>
      <c r="AQ8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NOVASGAVETAHMY</v>
      </c>
      <c r="AR823" s="62" t="e">
        <v>#N/A</v>
      </c>
    </row>
    <row r="824" spans="1:44" ht="14.5" hidden="1" customHeight="1">
      <c r="A824" s="1">
        <f t="shared" si="46"/>
        <v>1000</v>
      </c>
      <c r="B824" s="1">
        <v>1459</v>
      </c>
      <c r="C824" s="1" t="s">
        <v>4058</v>
      </c>
      <c r="D824" s="1" t="s">
        <v>185</v>
      </c>
      <c r="E824" s="1" t="s">
        <v>30</v>
      </c>
      <c r="F824" s="1" t="s">
        <v>23</v>
      </c>
      <c r="G824" s="1" t="s">
        <v>5022</v>
      </c>
      <c r="H824" s="1">
        <v>98173</v>
      </c>
      <c r="I824" s="1" t="s">
        <v>5016</v>
      </c>
      <c r="M824" s="1">
        <v>603123</v>
      </c>
      <c r="Q824" s="47">
        <v>1488.17</v>
      </c>
      <c r="R824" s="47">
        <f>IF(Tabela1[[#This Row],[VALOR A PAGAR]]&gt;1,Tabela1[[#This Row],[VALOR A PAGAR]],Tabela1[[#This Row],[VALOR RC]])</f>
        <v>1488.17</v>
      </c>
      <c r="S8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4" s="1">
        <v>4500915181</v>
      </c>
      <c r="U824" s="54" t="str">
        <f>F824 &amp; " " &amp; " " &amp; B824 &amp; " - " &amp; I824 &amp; " - " &amp; "N°" &amp; H824 &amp; " - " &amp; Tabela1[[#This Row],[Coluna1]]</f>
        <v>LOJAS NOVAS  1459 - HMY - N°98173 - VENC 13/10/2025</v>
      </c>
      <c r="V824" s="85">
        <v>2424450</v>
      </c>
      <c r="W824" s="64" t="s">
        <v>5036</v>
      </c>
      <c r="X824" s="1" t="str">
        <f t="shared" si="44"/>
        <v>ABERTO</v>
      </c>
      <c r="Y824" s="48"/>
      <c r="Z824" s="51"/>
      <c r="AA824" s="1">
        <f>IF(Tabela1[[#This Row],[CHAMADO]]="ABERTO",Tabela1[[#This Row],[procx status]],"")</f>
        <v>0</v>
      </c>
      <c r="AC824" s="49">
        <v>45943</v>
      </c>
      <c r="AD824" s="109">
        <v>5106006455</v>
      </c>
      <c r="AE824" s="1" t="str">
        <f>IF(Tabela1[[#This Row],[Status Result1]]="Aguardando autorização pgto", "sim","")</f>
        <v/>
      </c>
      <c r="AF8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8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824" s="12"/>
      <c r="AJ824" s="53"/>
      <c r="AK824" s="12">
        <f>IF(Tabela1[[#This Row],[procx ticket]]="",Tabela1[[#This Row],[Data criação ticket]],Tabela1[[#This Row],[procx ticket]])</f>
        <v>0</v>
      </c>
      <c r="AM824" s="53" t="s">
        <v>4984</v>
      </c>
      <c r="AN8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4" s="62"/>
      <c r="AP824" s="62" t="s">
        <v>4653</v>
      </c>
      <c r="AQ8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NOVASGAVETAHMY</v>
      </c>
      <c r="AR824" s="62" t="e">
        <v>#N/A</v>
      </c>
    </row>
    <row r="825" spans="1:44" ht="14.5" hidden="1">
      <c r="A825" s="1">
        <f t="shared" si="46"/>
        <v>1000</v>
      </c>
      <c r="B825" s="1">
        <v>1512</v>
      </c>
      <c r="C825" s="1" t="s">
        <v>4078</v>
      </c>
      <c r="D825" s="1" t="s">
        <v>2935</v>
      </c>
      <c r="E825" s="1" t="s">
        <v>30</v>
      </c>
      <c r="F825" s="1" t="s">
        <v>23</v>
      </c>
      <c r="G825" s="1" t="s">
        <v>5022</v>
      </c>
      <c r="H825" s="1">
        <v>100009</v>
      </c>
      <c r="I825" s="1" t="s">
        <v>5016</v>
      </c>
      <c r="M825" s="1">
        <v>605746</v>
      </c>
      <c r="Q825" s="47">
        <v>1984.23</v>
      </c>
      <c r="R825" s="47">
        <f>IF(Tabela1[[#This Row],[VALOR A PAGAR]]&gt;1,Tabela1[[#This Row],[VALOR A PAGAR]],Tabela1[[#This Row],[VALOR RC]])</f>
        <v>1984.23</v>
      </c>
      <c r="S8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5" s="1">
        <v>4500975296</v>
      </c>
      <c r="U825" s="54" t="str">
        <f>F825 &amp; " " &amp; " " &amp; B825 &amp; " - " &amp; I825 &amp; " - " &amp; "N°" &amp; H825 &amp; " - " &amp; Tabela1[[#This Row],[Coluna1]]</f>
        <v>LOJAS NOVAS  1512 - HMY - N°100009 - VENC 14/12/2025</v>
      </c>
      <c r="V825" s="85">
        <v>2854118</v>
      </c>
      <c r="W825" s="64" t="s">
        <v>5069</v>
      </c>
      <c r="X825" s="1" t="str">
        <f t="shared" si="44"/>
        <v>ABERTO</v>
      </c>
      <c r="Y825" s="48"/>
      <c r="Z825" s="51"/>
      <c r="AA825" s="1">
        <f>IF(Tabela1[[#This Row],[CHAMADO]]="ABERTO",Tabela1[[#This Row],[procx status]],"")</f>
        <v>0</v>
      </c>
      <c r="AC825" s="49">
        <v>46005</v>
      </c>
      <c r="AE825" s="1" t="str">
        <f>IF(Tabela1[[#This Row],[Status Result1]]="Aguardando autorização pgto", "sim","")</f>
        <v/>
      </c>
      <c r="AF8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14/12/2025</v>
      </c>
      <c r="AG8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14/12/2025</v>
      </c>
      <c r="AH825" s="116"/>
      <c r="AJ825" s="117"/>
      <c r="AK825" s="116">
        <f>IF(Tabela1[[#This Row],[procx ticket]]="",Tabela1[[#This Row],[Data criação ticket]],Tabela1[[#This Row],[procx ticket]])</f>
        <v>0</v>
      </c>
      <c r="AL825" s="116"/>
      <c r="AM8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5" s="62"/>
      <c r="AP825" s="62" t="s">
        <v>5070</v>
      </c>
      <c r="AQ8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NOVASGAVETAHMY</v>
      </c>
      <c r="AR825" s="62" t="e">
        <v>#N/A</v>
      </c>
    </row>
    <row r="826" spans="1:44" ht="17" hidden="1">
      <c r="A826" s="1">
        <f t="shared" si="46"/>
        <v>1000</v>
      </c>
      <c r="B826" s="1">
        <v>1494</v>
      </c>
      <c r="C826" s="1" t="s">
        <v>4059</v>
      </c>
      <c r="D826" s="1" t="s">
        <v>3019</v>
      </c>
      <c r="E826" s="1" t="s">
        <v>55</v>
      </c>
      <c r="F826" s="1" t="s">
        <v>23</v>
      </c>
      <c r="G826" s="1" t="s">
        <v>5022</v>
      </c>
      <c r="H826" s="1">
        <v>96542</v>
      </c>
      <c r="I826" s="1" t="s">
        <v>5016</v>
      </c>
      <c r="M826" s="1">
        <v>605741</v>
      </c>
      <c r="Q826" s="47">
        <v>1488.17</v>
      </c>
      <c r="R826" s="47">
        <f>IF(Tabela1[[#This Row],[VALOR A PAGAR]]&gt;1,Tabela1[[#This Row],[VALOR A PAGAR]],Tabela1[[#This Row],[VALOR RC]])</f>
        <v>1488.17</v>
      </c>
      <c r="S8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6" s="1">
        <v>4500899834</v>
      </c>
      <c r="U826" s="54" t="str">
        <f>F826 &amp; " " &amp; " " &amp; B826 &amp; " - " &amp; I826 &amp; " - " &amp; "N°" &amp; H826 &amp; " - " &amp; Tabela1[[#This Row],[Coluna1]]</f>
        <v xml:space="preserve">LOJAS NOVAS  1494 - HMY - N°96542 - </v>
      </c>
      <c r="V826" s="85">
        <v>2194249</v>
      </c>
      <c r="W826" s="64" t="s">
        <v>5044</v>
      </c>
      <c r="X826" s="1" t="str">
        <f t="shared" si="44"/>
        <v>ABERTO</v>
      </c>
      <c r="Y826" s="48"/>
      <c r="Z826" s="51">
        <v>0</v>
      </c>
      <c r="AA826" s="1">
        <f>IF(Tabela1[[#This Row],[CHAMADO]]="ABERTO",Tabela1[[#This Row],[procx status]],"")</f>
        <v>0</v>
      </c>
      <c r="AC826" s="49">
        <v>45916</v>
      </c>
      <c r="AD826" s="65">
        <v>5105975811</v>
      </c>
      <c r="AE826" s="1" t="str">
        <f>IF(Tabela1[[#This Row],[Status Result1]]="Aguardando autorização pgto", "sim","")</f>
        <v/>
      </c>
      <c r="AF8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8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826" s="12"/>
      <c r="AJ826" s="53" t="s">
        <v>4234</v>
      </c>
      <c r="AK826" s="12" t="str">
        <f>IF(Tabela1[[#This Row],[procx ticket]]="",Tabela1[[#This Row],[Data criação ticket]],Tabela1[[#This Row],[procx ticket]])</f>
        <v>não aberto ticket</v>
      </c>
      <c r="AM8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6" s="62"/>
      <c r="AP826" s="62"/>
      <c r="AQ8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NOVASGAVETAHMY</v>
      </c>
      <c r="AR826" s="62" t="e">
        <v>#N/A</v>
      </c>
    </row>
    <row r="827" spans="1:44" ht="14.5" hidden="1">
      <c r="A827" s="1">
        <f t="shared" si="46"/>
        <v>1000</v>
      </c>
      <c r="B827" s="1">
        <v>1435</v>
      </c>
      <c r="C827" s="1" t="s">
        <v>268</v>
      </c>
      <c r="D827" s="1" t="s">
        <v>4203</v>
      </c>
      <c r="E827" s="1" t="s">
        <v>30</v>
      </c>
      <c r="F827" s="1" t="s">
        <v>23</v>
      </c>
      <c r="G827" s="1" t="s">
        <v>5022</v>
      </c>
      <c r="H827" s="1">
        <v>100102</v>
      </c>
      <c r="I827" s="1" t="s">
        <v>5016</v>
      </c>
      <c r="M827" s="1">
        <v>603839</v>
      </c>
      <c r="Q827" s="47">
        <v>1488.17</v>
      </c>
      <c r="R827" s="47">
        <f>IF(Tabela1[[#This Row],[VALOR A PAGAR]]&gt;1,Tabela1[[#This Row],[VALOR A PAGAR]],Tabela1[[#This Row],[VALOR RC]])</f>
        <v>1488.17</v>
      </c>
      <c r="S8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7" s="1" t="s">
        <v>5066</v>
      </c>
      <c r="U827" s="54" t="str">
        <f>F827 &amp; " " &amp; " " &amp; B827 &amp; " - " &amp; I827 &amp; " - " &amp; "N°" &amp; H827 &amp; " - " &amp; Tabela1[[#This Row],[Coluna1]]</f>
        <v>LOJAS NOVAS  1435 - HMY - N°100102 - VENC 16/12/2025</v>
      </c>
      <c r="V827" s="85">
        <v>2854009</v>
      </c>
      <c r="W827" s="64" t="s">
        <v>5067</v>
      </c>
      <c r="X827" s="1" t="str">
        <f t="shared" si="44"/>
        <v>ABERTO</v>
      </c>
      <c r="Y827" s="48"/>
      <c r="Z827" s="51"/>
      <c r="AA827" s="1">
        <f>IF(Tabela1[[#This Row],[CHAMADO]]="ABERTO",Tabela1[[#This Row],[procx status]],"")</f>
        <v>0</v>
      </c>
      <c r="AC827" s="49">
        <v>46007</v>
      </c>
      <c r="AE827" s="1" t="str">
        <f>IF(Tabela1[[#This Row],[Status Result1]]="Aguardando autorização pgto", "sim","")</f>
        <v/>
      </c>
      <c r="AF8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8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827" s="116"/>
      <c r="AJ827" s="117"/>
      <c r="AK827" s="116">
        <f>IF(Tabela1[[#This Row],[procx ticket]]="",Tabela1[[#This Row],[Data criação ticket]],Tabela1[[#This Row],[procx ticket]])</f>
        <v>0</v>
      </c>
      <c r="AL827" s="116"/>
      <c r="AM8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7" s="62"/>
      <c r="AP827" s="62" t="s">
        <v>5068</v>
      </c>
      <c r="AQ8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1435603839ANDRELOJAS NOVASGAVETAHMY</v>
      </c>
      <c r="AR827" s="62" t="e">
        <v>#N/A</v>
      </c>
    </row>
    <row r="828" spans="1:44" ht="17.149999999999999" hidden="1" customHeight="1">
      <c r="A828" s="55">
        <v>1000</v>
      </c>
      <c r="B828" s="55">
        <v>1461</v>
      </c>
      <c r="C828" s="55" t="s">
        <v>38</v>
      </c>
      <c r="D828" s="55">
        <v>486</v>
      </c>
      <c r="E828" s="55" t="s">
        <v>76</v>
      </c>
      <c r="F828" s="55" t="s">
        <v>23</v>
      </c>
      <c r="G828" s="55" t="s">
        <v>5022</v>
      </c>
      <c r="H828" s="55">
        <v>90819</v>
      </c>
      <c r="I828" s="55" t="s">
        <v>5016</v>
      </c>
      <c r="J828" s="55"/>
      <c r="K828" s="55"/>
      <c r="L828" s="55" t="s">
        <v>4173</v>
      </c>
      <c r="M828" s="55">
        <v>603682</v>
      </c>
      <c r="N828" s="58">
        <v>10020115</v>
      </c>
      <c r="O828" s="58"/>
      <c r="P828" s="57">
        <v>2053.75</v>
      </c>
      <c r="Q828" s="57">
        <v>2053.75</v>
      </c>
      <c r="R828" s="88">
        <f>IF(Tabela1[[#This Row],[VALOR A PAGAR]]&gt;1,Tabela1[[#This Row],[VALOR A PAGAR]],Tabela1[[#This Row],[VALOR RC]])</f>
        <v>2053.75</v>
      </c>
      <c r="S8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8" s="58">
        <v>4500784185</v>
      </c>
      <c r="U828" s="54" t="str">
        <f>F828 &amp; " " &amp; " " &amp; B828 &amp; " - " &amp; I828 &amp; " - " &amp; "N°" &amp; H828 &amp; " - " &amp; Tabela1[[#This Row],[Coluna1]]</f>
        <v>LOJAS NOVAS  1461 - HMY - N°90819 - solicitei apoio</v>
      </c>
      <c r="V828" s="85">
        <v>1144122</v>
      </c>
      <c r="W828" s="55"/>
      <c r="X828" s="1" t="str">
        <f t="shared" si="44"/>
        <v>ABERTO</v>
      </c>
      <c r="Y828" s="55" t="s">
        <v>4159</v>
      </c>
      <c r="Z828" s="51" t="s">
        <v>4159</v>
      </c>
      <c r="AA828" s="51" t="str">
        <f>IF(Tabela1[[#This Row],[CHAMADO]]="ABERTO",Tabela1[[#This Row],[procx status]],"")</f>
        <v>Closed</v>
      </c>
      <c r="AB828" s="55" t="s">
        <v>4173</v>
      </c>
      <c r="AC828" s="59">
        <v>45733</v>
      </c>
      <c r="AD828" s="55">
        <v>5105884557</v>
      </c>
      <c r="AE828" s="55" t="str">
        <f>IF(Tabela1[[#This Row],[Status Result1]]="Aguardando autorização pgto", "sim","")</f>
        <v/>
      </c>
      <c r="AF828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17/03/2025</v>
      </c>
      <c r="AG8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17/03/2025</v>
      </c>
      <c r="AH828" s="59">
        <v>45694</v>
      </c>
      <c r="AI828" s="59">
        <v>45694</v>
      </c>
      <c r="AJ828" s="53">
        <v>45694</v>
      </c>
      <c r="AK828" s="12">
        <f>IF(Tabela1[[#This Row],[procx ticket]]="",Tabela1[[#This Row],[Data criação ticket]],Tabela1[[#This Row],[procx ticket]])</f>
        <v>45694</v>
      </c>
      <c r="AL828" s="60">
        <v>45639</v>
      </c>
      <c r="AM8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2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8" s="62" t="s">
        <v>4174</v>
      </c>
      <c r="AP828" s="62" t="s">
        <v>5023</v>
      </c>
      <c r="AQ8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14616036822053,75HENRIQUELOJAS NOVASGAVETAHMY</v>
      </c>
      <c r="AR828" s="62" t="e">
        <v>#N/A</v>
      </c>
    </row>
    <row r="829" spans="1:44" ht="17" hidden="1">
      <c r="A829" s="1">
        <f t="shared" ref="A829:A860" si="47">IF(B829&lt;7000,1000,2000)</f>
        <v>1000</v>
      </c>
      <c r="B829" s="1">
        <v>1369</v>
      </c>
      <c r="C829" s="1" t="s">
        <v>218</v>
      </c>
      <c r="D829" s="1" t="s">
        <v>219</v>
      </c>
      <c r="E829" s="1" t="s">
        <v>55</v>
      </c>
      <c r="F829" s="1" t="s">
        <v>23</v>
      </c>
      <c r="G829" s="1" t="s">
        <v>5022</v>
      </c>
      <c r="H829" s="1">
        <v>95674</v>
      </c>
      <c r="I829" s="1" t="s">
        <v>5016</v>
      </c>
      <c r="M829" s="1">
        <v>603049</v>
      </c>
      <c r="Q829" s="47">
        <v>1488.17</v>
      </c>
      <c r="R829" s="47">
        <f>IF(Tabela1[[#This Row],[VALOR A PAGAR]]&gt;1,Tabela1[[#This Row],[VALOR A PAGAR]],Tabela1[[#This Row],[VALOR RC]])</f>
        <v>1488.17</v>
      </c>
      <c r="S8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29" s="1">
        <v>4500877673</v>
      </c>
      <c r="U829" s="54" t="str">
        <f>F829 &amp; " " &amp; " " &amp; B829 &amp; " - " &amp; I829 &amp; " - " &amp; "N°" &amp; H829 &amp; " - " &amp; Tabela1[[#This Row],[Coluna1]]</f>
        <v xml:space="preserve">LOJAS NOVAS  1369 - HMY - N°95674 - </v>
      </c>
      <c r="V829" s="85">
        <v>2041587</v>
      </c>
      <c r="W829" s="89" t="s">
        <v>5043</v>
      </c>
      <c r="X829" s="1" t="str">
        <f t="shared" si="44"/>
        <v>ABERTO</v>
      </c>
      <c r="Y829" s="48"/>
      <c r="Z829" s="51">
        <v>0</v>
      </c>
      <c r="AA829" s="1">
        <f>IF(Tabela1[[#This Row],[CHAMADO]]="ABERTO",Tabela1[[#This Row],[procx status]],"")</f>
        <v>0</v>
      </c>
      <c r="AC829" s="49">
        <v>45886</v>
      </c>
      <c r="AD829" s="90">
        <v>5105958756</v>
      </c>
      <c r="AE829" s="1" t="str">
        <f>IF(Tabela1[[#This Row],[Status Result1]]="Aguardando autorização pgto", "sim","")</f>
        <v/>
      </c>
      <c r="AF8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17/08/2025</v>
      </c>
      <c r="AG8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17/08/2025</v>
      </c>
      <c r="AH829" s="12">
        <v>45798</v>
      </c>
      <c r="AI829" s="1" t="s">
        <v>4234</v>
      </c>
      <c r="AJ829" s="53" t="s">
        <v>4331</v>
      </c>
      <c r="AK829" s="12" t="str">
        <f>IF(Tabela1[[#This Row],[procx ticket]]="",Tabela1[[#This Row],[Data criação ticket]],Tabela1[[#This Row],[procx ticket]])</f>
        <v>2025-06-25</v>
      </c>
      <c r="AM8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29" s="62"/>
      <c r="AP829" s="62"/>
      <c r="AQ8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NOVASGAVETAHMY</v>
      </c>
      <c r="AR829" s="62" t="e">
        <v>#N/A</v>
      </c>
    </row>
    <row r="830" spans="1:44" ht="14.5" hidden="1">
      <c r="A830" s="1">
        <f t="shared" si="47"/>
        <v>1000</v>
      </c>
      <c r="B830" s="1">
        <v>1476</v>
      </c>
      <c r="C830" s="1" t="s">
        <v>243</v>
      </c>
      <c r="D830" s="1" t="s">
        <v>244</v>
      </c>
      <c r="E830" s="1" t="s">
        <v>76</v>
      </c>
      <c r="F830" s="1" t="s">
        <v>23</v>
      </c>
      <c r="G830" s="1" t="s">
        <v>5022</v>
      </c>
      <c r="H830" s="1">
        <v>100125</v>
      </c>
      <c r="I830" s="1" t="s">
        <v>5016</v>
      </c>
      <c r="M830" s="1">
        <v>603852</v>
      </c>
      <c r="Q830" s="47">
        <v>1488.17</v>
      </c>
      <c r="R830" s="47">
        <f>IF(Tabela1[[#This Row],[VALOR A PAGAR]]&gt;1,Tabela1[[#This Row],[VALOR A PAGAR]],Tabela1[[#This Row],[VALOR RC]])</f>
        <v>1488.17</v>
      </c>
      <c r="S8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0" s="1">
        <v>4500978714</v>
      </c>
      <c r="U830" s="54" t="str">
        <f>F830 &amp; " " &amp; " " &amp; B830 &amp; " - " &amp; I830 &amp; " - " &amp; "N°" &amp; H830 &amp; " - " &amp; Tabela1[[#This Row],[Coluna1]]</f>
        <v>LOJAS NOVAS  1476 - HMY - N°100125 - VENC 17/12/2025</v>
      </c>
      <c r="V830" s="85">
        <v>2853973</v>
      </c>
      <c r="W830" s="64" t="s">
        <v>5065</v>
      </c>
      <c r="X830" s="1" t="str">
        <f t="shared" si="44"/>
        <v>ABERTO</v>
      </c>
      <c r="Y830" s="48"/>
      <c r="Z830" s="51"/>
      <c r="AA830" s="1">
        <f>IF(Tabela1[[#This Row],[CHAMADO]]="ABERTO",Tabela1[[#This Row],[procx status]],"")</f>
        <v>0</v>
      </c>
      <c r="AC830" s="49">
        <v>46008</v>
      </c>
      <c r="AE830" s="1" t="str">
        <f>IF(Tabela1[[#This Row],[Status Result1]]="Aguardando autorização pgto", "sim","")</f>
        <v/>
      </c>
      <c r="AF8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8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830" s="116"/>
      <c r="AJ830" s="117"/>
      <c r="AK830" s="116">
        <f>IF(Tabela1[[#This Row],[procx ticket]]="",Tabela1[[#This Row],[Data criação ticket]],Tabela1[[#This Row],[procx ticket]])</f>
        <v>0</v>
      </c>
      <c r="AL830" s="116"/>
      <c r="AM8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0" s="62"/>
      <c r="AP830" s="62" t="s">
        <v>4810</v>
      </c>
      <c r="AQ8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NOVASGAVETAHMY</v>
      </c>
      <c r="AR830" s="62" t="e">
        <v>#N/A</v>
      </c>
    </row>
    <row r="831" spans="1:44" ht="17.149999999999999" hidden="1" customHeight="1">
      <c r="A831" s="1">
        <f t="shared" si="47"/>
        <v>1000</v>
      </c>
      <c r="B831" s="1">
        <v>1500</v>
      </c>
      <c r="C831" s="1" t="s">
        <v>4075</v>
      </c>
      <c r="D831" s="1" t="s">
        <v>1194</v>
      </c>
      <c r="E831" s="1" t="s">
        <v>76</v>
      </c>
      <c r="F831" s="1" t="s">
        <v>23</v>
      </c>
      <c r="G831" s="1" t="s">
        <v>5022</v>
      </c>
      <c r="H831" s="1">
        <v>99234</v>
      </c>
      <c r="I831" s="1" t="s">
        <v>5016</v>
      </c>
      <c r="M831" s="1">
        <v>605662</v>
      </c>
      <c r="Q831" s="47">
        <v>1984.23</v>
      </c>
      <c r="R831" s="47">
        <f>IF(Tabela1[[#This Row],[VALOR A PAGAR]]&gt;1,Tabela1[[#This Row],[VALOR A PAGAR]],Tabela1[[#This Row],[VALOR RC]])</f>
        <v>1984.23</v>
      </c>
      <c r="S8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1" s="1">
        <v>4500943205</v>
      </c>
      <c r="U831" s="54" t="str">
        <f>F831 &amp; " " &amp; " " &amp; B831 &amp; " - " &amp; I831 &amp; " - " &amp; "N°" &amp; H831 &amp; " - " &amp; Tabela1[[#This Row],[Coluna1]]</f>
        <v>LOJAS NOVAS  1500 - HMY - N°99234 - VENC 18/11/2025</v>
      </c>
      <c r="V831" s="85">
        <v>2662634</v>
      </c>
      <c r="W831" s="64" t="s">
        <v>5041</v>
      </c>
      <c r="X831" s="1" t="str">
        <f t="shared" si="44"/>
        <v>ABERTO</v>
      </c>
      <c r="Y831" s="48"/>
      <c r="Z831" s="51"/>
      <c r="AA831" s="1">
        <f>IF(Tabela1[[#This Row],[CHAMADO]]="ABERTO",Tabela1[[#This Row],[procx status]],"")</f>
        <v>0</v>
      </c>
      <c r="AC831" s="49">
        <v>45979</v>
      </c>
      <c r="AD831" s="109">
        <v>5106023657</v>
      </c>
      <c r="AE831" s="1" t="str">
        <f>IF(Tabela1[[#This Row],[Status Result1]]="Aguardando autorização pgto", "sim","")</f>
        <v/>
      </c>
      <c r="AF8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8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831" s="116"/>
      <c r="AJ831" s="117"/>
      <c r="AK831" s="116">
        <f>IF(Tabela1[[#This Row],[procx ticket]]="",Tabela1[[#This Row],[Data criação ticket]],Tabela1[[#This Row],[procx ticket]])</f>
        <v>0</v>
      </c>
      <c r="AL831" s="116"/>
      <c r="AM831" s="53" t="s">
        <v>4302</v>
      </c>
      <c r="AN8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1" s="62"/>
      <c r="AP831" s="62" t="s">
        <v>5042</v>
      </c>
      <c r="AQ8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NOVASGAVETAHMY</v>
      </c>
      <c r="AR831" s="62" t="e">
        <v>#N/A</v>
      </c>
    </row>
    <row r="832" spans="1:44" ht="17.149999999999999" hidden="1" customHeight="1">
      <c r="A832" s="1">
        <f t="shared" si="47"/>
        <v>1000</v>
      </c>
      <c r="B832" s="1">
        <v>1488</v>
      </c>
      <c r="C832" s="1" t="s">
        <v>4077</v>
      </c>
      <c r="D832" s="1" t="s">
        <v>4207</v>
      </c>
      <c r="E832" s="1" t="s">
        <v>30</v>
      </c>
      <c r="F832" s="1" t="s">
        <v>23</v>
      </c>
      <c r="G832" s="1" t="s">
        <v>5022</v>
      </c>
      <c r="H832" s="1">
        <v>99225</v>
      </c>
      <c r="I832" s="1" t="s">
        <v>5016</v>
      </c>
      <c r="M832" s="1">
        <v>604006</v>
      </c>
      <c r="Q832" s="47">
        <v>1984.23</v>
      </c>
      <c r="R832" s="47">
        <f>IF(Tabela1[[#This Row],[VALOR A PAGAR]]&gt;1,Tabela1[[#This Row],[VALOR A PAGAR]],Tabela1[[#This Row],[VALOR RC]])</f>
        <v>1984.23</v>
      </c>
      <c r="S8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2" s="1" t="s">
        <v>5053</v>
      </c>
      <c r="U832" s="54" t="str">
        <f>F832 &amp; " " &amp; " " &amp; B832 &amp; " - " &amp; I832 &amp; " - " &amp; "N°" &amp; H832 &amp; " - " &amp; Tabela1[[#This Row],[Coluna1]]</f>
        <v>LOJAS NOVAS  1488 - HMY - N°99225 - VENC 18/11/2025</v>
      </c>
      <c r="V832" s="85">
        <v>2662411</v>
      </c>
      <c r="W832" s="64" t="s">
        <v>5054</v>
      </c>
      <c r="X832" s="1" t="str">
        <f t="shared" si="44"/>
        <v>ABERTO</v>
      </c>
      <c r="Y832" s="48"/>
      <c r="Z832" s="51"/>
      <c r="AA832" s="1">
        <f>IF(Tabela1[[#This Row],[CHAMADO]]="ABERTO",Tabela1[[#This Row],[procx status]],"")</f>
        <v>0</v>
      </c>
      <c r="AC832" s="49">
        <v>45979</v>
      </c>
      <c r="AD832" s="109">
        <v>5106023696</v>
      </c>
      <c r="AE832" s="1" t="str">
        <f>IF(Tabela1[[#This Row],[Status Result1]]="Aguardando autorização pgto", "sim","")</f>
        <v/>
      </c>
      <c r="AF8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8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832" s="116"/>
      <c r="AJ832" s="117"/>
      <c r="AK832" s="116">
        <f>IF(Tabela1[[#This Row],[procx ticket]]="",Tabela1[[#This Row],[Data criação ticket]],Tabela1[[#This Row],[procx ticket]])</f>
        <v>0</v>
      </c>
      <c r="AL832" s="116"/>
      <c r="AM832" s="53" t="s">
        <v>4302</v>
      </c>
      <c r="AN8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2" s="62"/>
      <c r="AP832" s="62" t="s">
        <v>5042</v>
      </c>
      <c r="AQ8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NOVASGAVETAHMY</v>
      </c>
      <c r="AR832" s="62" t="e">
        <v>#N/A</v>
      </c>
    </row>
    <row r="833" spans="1:44" ht="14.5" hidden="1">
      <c r="A833" s="1">
        <f t="shared" si="47"/>
        <v>1000</v>
      </c>
      <c r="B833" s="1">
        <v>1473</v>
      </c>
      <c r="C833" s="1" t="s">
        <v>214</v>
      </c>
      <c r="D833" s="1" t="s">
        <v>215</v>
      </c>
      <c r="E833" s="1" t="s">
        <v>76</v>
      </c>
      <c r="F833" s="1" t="s">
        <v>23</v>
      </c>
      <c r="G833" s="1" t="s">
        <v>5022</v>
      </c>
      <c r="H833" s="1">
        <v>93241</v>
      </c>
      <c r="I833" s="1" t="s">
        <v>5016</v>
      </c>
      <c r="M833" s="1">
        <v>603846</v>
      </c>
      <c r="P833" s="47">
        <v>1488.17</v>
      </c>
      <c r="R833" s="47">
        <f>IF(Tabela1[[#This Row],[VALOR A PAGAR]]&gt;1,Tabela1[[#This Row],[VALOR A PAGAR]],Tabela1[[#This Row],[VALOR RC]])</f>
        <v>1488.17</v>
      </c>
      <c r="S8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3" s="1" t="s">
        <v>5062</v>
      </c>
      <c r="U833" s="54" t="str">
        <f>F833 &amp; " " &amp; " " &amp; B833 &amp; " - " &amp; I833 &amp; " - " &amp; "N°" &amp; H833 &amp; " - " &amp; Tabela1[[#This Row],[Coluna1]]</f>
        <v xml:space="preserve">LOJAS NOVAS  1473 - HMY - N°93241 - </v>
      </c>
      <c r="V833" s="85">
        <v>1732213</v>
      </c>
      <c r="W833" s="89" t="s">
        <v>5063</v>
      </c>
      <c r="X833" s="1" t="str">
        <f t="shared" si="44"/>
        <v>ABERTO</v>
      </c>
      <c r="Y833" s="48"/>
      <c r="Z833" s="51">
        <v>0</v>
      </c>
      <c r="AA833" s="1">
        <f>IF(Tabela1[[#This Row],[CHAMADO]]="ABERTO",Tabela1[[#This Row],[procx status]],"")</f>
        <v>0</v>
      </c>
      <c r="AC833" s="49">
        <v>45796</v>
      </c>
      <c r="AD833" s="55">
        <v>5105928988</v>
      </c>
      <c r="AE833" s="1" t="str">
        <f>IF(Tabela1[[#This Row],[Status Result1]]="Aguardando autorização pgto", "sim","")</f>
        <v/>
      </c>
      <c r="AF8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8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833" s="12">
        <v>45789</v>
      </c>
      <c r="AI833" s="1" t="s">
        <v>4401</v>
      </c>
      <c r="AJ833" s="53" t="s">
        <v>4401</v>
      </c>
      <c r="AK833" s="12" t="str">
        <f>IF(Tabela1[[#This Row],[procx ticket]]="",Tabela1[[#This Row],[Data criação ticket]],Tabela1[[#This Row],[procx ticket]])</f>
        <v>2025-05-09</v>
      </c>
      <c r="AM8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8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3" s="62"/>
      <c r="AP833" s="62"/>
      <c r="AQ8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14736038461488,17HENRIQUELOJAS NOVASGAVETAHMY</v>
      </c>
      <c r="AR833" s="62" t="e">
        <v>#N/A</v>
      </c>
    </row>
    <row r="834" spans="1:44" ht="17.149999999999999" hidden="1" customHeight="1">
      <c r="A834" s="1">
        <f t="shared" si="47"/>
        <v>1000</v>
      </c>
      <c r="B834" s="1">
        <v>1437</v>
      </c>
      <c r="C834" s="1" t="s">
        <v>4091</v>
      </c>
      <c r="D834" s="1" t="s">
        <v>4229</v>
      </c>
      <c r="E834" s="1" t="s">
        <v>4025</v>
      </c>
      <c r="F834" s="1" t="s">
        <v>23</v>
      </c>
      <c r="G834" s="1" t="s">
        <v>5022</v>
      </c>
      <c r="H834" s="1">
        <v>100130</v>
      </c>
      <c r="I834" s="1" t="s">
        <v>5016</v>
      </c>
      <c r="M834" s="1">
        <v>605905</v>
      </c>
      <c r="Q834" s="47">
        <v>1488.17</v>
      </c>
      <c r="R834" s="47">
        <f>IF(Tabela1[[#This Row],[VALOR A PAGAR]]&gt;1,Tabela1[[#This Row],[VALOR A PAGAR]],Tabela1[[#This Row],[VALOR RC]])</f>
        <v>1488.17</v>
      </c>
      <c r="S8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4" s="1">
        <v>4500975095</v>
      </c>
      <c r="U834" s="54" t="str">
        <f>F834 &amp; " " &amp; " " &amp; B834 &amp; " - " &amp; I834 &amp; " - " &amp; "N°" &amp; H834 &amp; " - " &amp; Tabela1[[#This Row],[Coluna1]]</f>
        <v xml:space="preserve">LOJAS NOVAS  1437 - HMY - N°100130 - </v>
      </c>
      <c r="V834" s="85">
        <v>2881126</v>
      </c>
      <c r="W834" s="89" t="s">
        <v>4176</v>
      </c>
      <c r="X834" s="1" t="str">
        <f t="shared" ref="X834:X897" si="48">IF(V834&lt;&gt;"","ABERTO","PENDENTE")</f>
        <v>ABERTO</v>
      </c>
      <c r="Y834" s="48"/>
      <c r="Z834" s="51"/>
      <c r="AA834" s="1">
        <f>IF(Tabela1[[#This Row],[CHAMADO]]="ABERTO",Tabela1[[#This Row],[procx status]],"")</f>
        <v>0</v>
      </c>
      <c r="AC834" s="49">
        <v>46010</v>
      </c>
      <c r="AE834" s="1" t="str">
        <f>IF(Tabela1[[#This Row],[Status Result1]]="Aguardando autorização pgto", "sim","")</f>
        <v/>
      </c>
      <c r="AF8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8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834" s="116"/>
      <c r="AJ834" s="117"/>
      <c r="AK834" s="116">
        <f>IF(Tabela1[[#This Row],[procx ticket]]="",Tabela1[[#This Row],[Data criação ticket]],Tabela1[[#This Row],[procx ticket]])</f>
        <v>0</v>
      </c>
      <c r="AL834" s="116"/>
      <c r="AM834" s="53" t="s">
        <v>4513</v>
      </c>
      <c r="AN8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4" s="62"/>
      <c r="AP834" s="62"/>
      <c r="AQ8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NOVASGAVETAHMY</v>
      </c>
      <c r="AR834" s="62" t="e">
        <v>#N/A</v>
      </c>
    </row>
    <row r="835" spans="1:44" ht="14.5" hidden="1">
      <c r="A835" s="1">
        <f t="shared" si="47"/>
        <v>1000</v>
      </c>
      <c r="B835" s="1">
        <v>1516</v>
      </c>
      <c r="C835" s="1" t="s">
        <v>4164</v>
      </c>
      <c r="D835" s="1" t="s">
        <v>1224</v>
      </c>
      <c r="E835" s="1" t="s">
        <v>4025</v>
      </c>
      <c r="F835" s="1" t="s">
        <v>23</v>
      </c>
      <c r="G835" s="1" t="s">
        <v>5022</v>
      </c>
      <c r="H835" s="1">
        <v>101410</v>
      </c>
      <c r="I835" s="1" t="s">
        <v>5016</v>
      </c>
      <c r="M835" s="1">
        <v>605906</v>
      </c>
      <c r="Q835" s="47">
        <v>2096.4699999999998</v>
      </c>
      <c r="R835" s="47">
        <f>IF(Tabela1[[#This Row],[VALOR A PAGAR]]&gt;1,Tabela1[[#This Row],[VALOR A PAGAR]],Tabela1[[#This Row],[VALOR RC]])</f>
        <v>2096.4699999999998</v>
      </c>
      <c r="S8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5" s="1">
        <v>4501008793</v>
      </c>
      <c r="U835" s="54" t="str">
        <f>F835 &amp; " " &amp; " " &amp; B835 &amp; " - " &amp; I835 &amp; " - " &amp; "N°" &amp; H835 &amp; " - " &amp; Tabela1[[#This Row],[Coluna1]]</f>
        <v>LOJAS NOVAS  1516 - HMY - N°101410 - aguardando retorno, pedido ajustado</v>
      </c>
      <c r="V835" s="85">
        <v>3299411</v>
      </c>
      <c r="W835" s="64" t="s">
        <v>5993</v>
      </c>
      <c r="X835" s="1" t="str">
        <f t="shared" si="48"/>
        <v>ABERTO</v>
      </c>
      <c r="Y835" s="48"/>
      <c r="Z835" s="51"/>
      <c r="AA835" s="1">
        <f>IF(Tabela1[[#This Row],[CHAMADO]]="ABERTO",Tabela1[[#This Row],[procx status]],"")</f>
        <v>0</v>
      </c>
      <c r="AC835" s="49">
        <v>46010</v>
      </c>
      <c r="AD835" s="55">
        <v>5106081181</v>
      </c>
      <c r="AE835" s="1" t="s">
        <v>4177</v>
      </c>
      <c r="AF8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8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835" s="116"/>
      <c r="AJ835" s="117"/>
      <c r="AK835" s="116">
        <f>IF(Tabela1[[#This Row],[procx ticket]]="",Tabela1[[#This Row],[Data criação ticket]],Tabela1[[#This Row],[procx ticket]])</f>
        <v>0</v>
      </c>
      <c r="AL835" s="116"/>
      <c r="AM835" s="53">
        <v>45994</v>
      </c>
      <c r="AN8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5" s="62" t="s">
        <v>5360</v>
      </c>
      <c r="AP835" s="47" t="s">
        <v>5552</v>
      </c>
      <c r="AQ8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NOVASGAVETAHMY</v>
      </c>
      <c r="AR835" s="1" t="e">
        <v>#N/A</v>
      </c>
    </row>
    <row r="836" spans="1:44" ht="17" hidden="1">
      <c r="A836" s="1">
        <f t="shared" si="47"/>
        <v>1000</v>
      </c>
      <c r="B836" s="1">
        <v>1497</v>
      </c>
      <c r="C836" s="1" t="s">
        <v>4062</v>
      </c>
      <c r="D836" s="1" t="s">
        <v>185</v>
      </c>
      <c r="E836" s="1" t="s">
        <v>76</v>
      </c>
      <c r="F836" s="1" t="s">
        <v>23</v>
      </c>
      <c r="G836" s="1" t="s">
        <v>5022</v>
      </c>
      <c r="H836" s="1">
        <v>98406</v>
      </c>
      <c r="I836" s="1" t="s">
        <v>5016</v>
      </c>
      <c r="M836" s="1">
        <v>605480</v>
      </c>
      <c r="Q836" s="47">
        <v>1984.23</v>
      </c>
      <c r="R836" s="47">
        <f>IF(Tabela1[[#This Row],[VALOR A PAGAR]]&gt;1,Tabela1[[#This Row],[VALOR A PAGAR]],Tabela1[[#This Row],[VALOR RC]])</f>
        <v>1984.23</v>
      </c>
      <c r="S8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6" s="1" t="s">
        <v>5048</v>
      </c>
      <c r="U836" s="54" t="str">
        <f>F836 &amp; " " &amp; " " &amp; B836 &amp; " - " &amp; I836 &amp; " - " &amp; "N°" &amp; H836 &amp; " - " &amp; Tabela1[[#This Row],[Coluna1]]</f>
        <v>LOJAS NOVAS  1497 - HMY - N°98406 - VENC 20/10/2025</v>
      </c>
      <c r="V836" s="85">
        <v>2448502</v>
      </c>
      <c r="W836" s="64" t="s">
        <v>5049</v>
      </c>
      <c r="X836" s="1" t="str">
        <f t="shared" si="48"/>
        <v>ABERTO</v>
      </c>
      <c r="Y836" s="48"/>
      <c r="Z836" s="51"/>
      <c r="AA836" s="1">
        <f>IF(Tabela1[[#This Row],[CHAMADO]]="ABERTO",Tabela1[[#This Row],[procx status]],"")</f>
        <v>0</v>
      </c>
      <c r="AC836" s="49">
        <v>45950</v>
      </c>
      <c r="AD836" s="65">
        <v>5106010457</v>
      </c>
      <c r="AE836" s="1" t="str">
        <f>IF(Tabela1[[#This Row],[Status Result1]]="Aguardando autorização pgto", "sim","")</f>
        <v/>
      </c>
      <c r="AF8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8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836" s="12"/>
      <c r="AJ836" s="53"/>
      <c r="AK836" s="12">
        <f>IF(Tabela1[[#This Row],[procx ticket]]="",Tabela1[[#This Row],[Data criação ticket]],Tabela1[[#This Row],[procx ticket]])</f>
        <v>0</v>
      </c>
      <c r="AM836" s="53" t="s">
        <v>75</v>
      </c>
      <c r="AN8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6" s="62"/>
      <c r="AP836" s="62" t="s">
        <v>4559</v>
      </c>
      <c r="AQ8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NOVASGAVETAHMY</v>
      </c>
      <c r="AR836" s="62" t="e">
        <v>#N/A</v>
      </c>
    </row>
    <row r="837" spans="1:44" ht="17.149999999999999" hidden="1" customHeight="1">
      <c r="A837" s="1">
        <f t="shared" si="47"/>
        <v>1000</v>
      </c>
      <c r="B837" s="1">
        <v>1492</v>
      </c>
      <c r="C837" s="1" t="s">
        <v>260</v>
      </c>
      <c r="D837" s="1" t="s">
        <v>185</v>
      </c>
      <c r="E837" s="1" t="s">
        <v>76</v>
      </c>
      <c r="F837" s="1" t="s">
        <v>23</v>
      </c>
      <c r="G837" s="1" t="s">
        <v>5022</v>
      </c>
      <c r="H837" s="1">
        <v>97239</v>
      </c>
      <c r="I837" s="1" t="s">
        <v>5016</v>
      </c>
      <c r="M837" s="1">
        <v>603167</v>
      </c>
      <c r="Q837" s="47">
        <v>1984.23</v>
      </c>
      <c r="R837" s="47">
        <f>IF(Tabela1[[#This Row],[VALOR A PAGAR]]&gt;1,Tabela1[[#This Row],[VALOR A PAGAR]],Tabela1[[#This Row],[VALOR RC]])</f>
        <v>1984.23</v>
      </c>
      <c r="S8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7" s="1">
        <v>4500918171</v>
      </c>
      <c r="U837" s="54" t="str">
        <f>F837 &amp; " " &amp; " " &amp; B837 &amp; " - " &amp; I837 &amp; " - " &amp; "N°" &amp; H837 &amp; " - " &amp; Tabela1[[#This Row],[Coluna1]]</f>
        <v>LOJAS NOVAS  1492 - HMY - N°97239 - VENC 24/09/2025</v>
      </c>
      <c r="V837" s="85">
        <v>2311980</v>
      </c>
      <c r="W837" s="64" t="s">
        <v>5027</v>
      </c>
      <c r="X837" s="1" t="str">
        <f t="shared" si="48"/>
        <v>ABERTO</v>
      </c>
      <c r="Y837" s="48"/>
      <c r="Z837" s="51"/>
      <c r="AA837" s="1">
        <f>IF(Tabela1[[#This Row],[CHAMADO]]="ABERTO",Tabela1[[#This Row],[procx status]],"")</f>
        <v>0</v>
      </c>
      <c r="AC837" s="49">
        <v>45924</v>
      </c>
      <c r="AD837" s="109">
        <v>5105991667</v>
      </c>
      <c r="AE837" s="1" t="str">
        <f>IF(Tabela1[[#This Row],[Status Result1]]="Aguardando autorização pgto", "sim","")</f>
        <v/>
      </c>
      <c r="AF8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24/09/2025</v>
      </c>
      <c r="AG8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24/09/2025</v>
      </c>
      <c r="AH837" s="12"/>
      <c r="AI837" s="1" t="s">
        <v>4372</v>
      </c>
      <c r="AJ837" s="53"/>
      <c r="AK837" s="12" t="str">
        <f>IF(Tabela1[[#This Row],[procx ticket]]="",Tabela1[[#This Row],[Data criação ticket]],Tabela1[[#This Row],[procx ticket]])</f>
        <v>2025-08-06</v>
      </c>
      <c r="AM8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8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7" s="62" t="s">
        <v>4373</v>
      </c>
      <c r="AP837" s="62" t="s">
        <v>5028</v>
      </c>
      <c r="AQ8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NOVASGAVETAHMY</v>
      </c>
      <c r="AR837" s="62" t="e">
        <v>#N/A</v>
      </c>
    </row>
    <row r="838" spans="1:44" ht="14.5" hidden="1" customHeight="1">
      <c r="A838" s="1">
        <f t="shared" si="47"/>
        <v>1000</v>
      </c>
      <c r="B838" s="1">
        <v>1514</v>
      </c>
      <c r="C838" s="1" t="s">
        <v>4090</v>
      </c>
      <c r="D838" s="1" t="s">
        <v>2813</v>
      </c>
      <c r="E838" s="1" t="s">
        <v>76</v>
      </c>
      <c r="F838" s="1" t="s">
        <v>23</v>
      </c>
      <c r="G838" s="1" t="s">
        <v>5022</v>
      </c>
      <c r="H838" s="1">
        <v>100736</v>
      </c>
      <c r="I838" s="1" t="s">
        <v>5016</v>
      </c>
      <c r="M838" s="1">
        <v>605803</v>
      </c>
      <c r="Q838" s="47">
        <v>1984.23</v>
      </c>
      <c r="R838" s="47">
        <f>IF(Tabela1[[#This Row],[VALOR A PAGAR]]&gt;1,Tabela1[[#This Row],[VALOR A PAGAR]],Tabela1[[#This Row],[VALOR RC]])</f>
        <v>1984.23</v>
      </c>
      <c r="S8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8" s="1">
        <v>4500988145</v>
      </c>
      <c r="U838" s="54" t="str">
        <f>F838 &amp; " " &amp; " " &amp; B838 &amp; " - " &amp; I838 &amp; " - " &amp; "N°" &amp; H838 &amp; " - " &amp; Tabela1[[#This Row],[Coluna1]]</f>
        <v>LOJAS NOVAS  1514 - HMY - N°100736 - VENC 01/12/2025</v>
      </c>
      <c r="V838" s="85">
        <v>3069594</v>
      </c>
      <c r="W838" s="89" t="s">
        <v>4176</v>
      </c>
      <c r="X838" s="1" t="str">
        <f t="shared" si="48"/>
        <v>ABERTO</v>
      </c>
      <c r="Y838" s="48"/>
      <c r="Z838" s="51"/>
      <c r="AA838" s="1">
        <f>IF(Tabela1[[#This Row],[CHAMADO]]="ABERTO",Tabela1[[#This Row],[procx status]],"")</f>
        <v>0</v>
      </c>
      <c r="AC838" s="49">
        <v>45986</v>
      </c>
      <c r="AE838" s="1" t="s">
        <v>4177</v>
      </c>
      <c r="AF8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8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838" s="116"/>
      <c r="AJ838" s="117"/>
      <c r="AK838" s="116">
        <f>IF(Tabela1[[#This Row],[procx ticket]]="",Tabela1[[#This Row],[Data criação ticket]],Tabela1[[#This Row],[procx ticket]])</f>
        <v>0</v>
      </c>
      <c r="AL838" s="116"/>
      <c r="AM838" s="53">
        <v>45975</v>
      </c>
      <c r="AN8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8" s="62"/>
      <c r="AP838" s="62" t="s">
        <v>4835</v>
      </c>
      <c r="AQ8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NOVASGAVETAHMY</v>
      </c>
      <c r="AR838" s="62" t="e">
        <v>#N/A</v>
      </c>
    </row>
    <row r="839" spans="1:44" ht="14.5" hidden="1">
      <c r="A839" s="1">
        <f t="shared" si="47"/>
        <v>1000</v>
      </c>
      <c r="B839" s="1">
        <v>1486</v>
      </c>
      <c r="C839" s="1" t="s">
        <v>4211</v>
      </c>
      <c r="D839" s="1" t="s">
        <v>185</v>
      </c>
      <c r="E839" s="1" t="s">
        <v>30</v>
      </c>
      <c r="F839" s="1" t="s">
        <v>23</v>
      </c>
      <c r="G839" s="1" t="s">
        <v>5022</v>
      </c>
      <c r="H839" s="1">
        <v>93988</v>
      </c>
      <c r="I839" s="1" t="s">
        <v>5016</v>
      </c>
      <c r="M839" s="1">
        <v>604407</v>
      </c>
      <c r="Q839" s="47">
        <v>1488.18</v>
      </c>
      <c r="R839" s="47">
        <f>IF(Tabela1[[#This Row],[VALOR A PAGAR]]&gt;1,Tabela1[[#This Row],[VALOR A PAGAR]],Tabela1[[#This Row],[VALOR RC]])</f>
        <v>1488.18</v>
      </c>
      <c r="S8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39" s="1">
        <v>4500871289</v>
      </c>
      <c r="U839" s="54" t="str">
        <f>F839 &amp; " " &amp; " " &amp; B839 &amp; " - " &amp; I839 &amp; " - " &amp; "N°" &amp; H839 &amp; " - " &amp; Tabela1[[#This Row],[Coluna1]]</f>
        <v xml:space="preserve">LOJAS NOVAS  1486 - HMY - N°93988 - </v>
      </c>
      <c r="V839" s="85">
        <v>2007083</v>
      </c>
      <c r="W839" s="89" t="s">
        <v>5026</v>
      </c>
      <c r="X839" s="1" t="str">
        <f t="shared" si="48"/>
        <v>ABERTO</v>
      </c>
      <c r="Y839" s="48"/>
      <c r="Z839" s="51">
        <v>0</v>
      </c>
      <c r="AA839" s="1">
        <f>IF(Tabela1[[#This Row],[CHAMADO]]="ABERTO",Tabela1[[#This Row],[procx status]],"")</f>
        <v>0</v>
      </c>
      <c r="AC839" s="49">
        <v>45835</v>
      </c>
      <c r="AD839" s="55">
        <v>5105954517</v>
      </c>
      <c r="AE839" s="1" t="str">
        <f>IF(Tabela1[[#This Row],[Status Result1]]="Aguardando autorização pgto", "sim","")</f>
        <v/>
      </c>
      <c r="AF8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8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839" s="12">
        <v>45796</v>
      </c>
      <c r="AI839" s="1" t="s">
        <v>4234</v>
      </c>
      <c r="AJ839" s="53" t="s">
        <v>4482</v>
      </c>
      <c r="AK839" s="12" t="str">
        <f>IF(Tabela1[[#This Row],[procx ticket]]="",Tabela1[[#This Row],[Data criação ticket]],Tabela1[[#This Row],[procx ticket]])</f>
        <v>2025-06-20</v>
      </c>
      <c r="AM8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39" s="62"/>
      <c r="AP839" s="62"/>
      <c r="AQ8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NOVASGAVETAHMY</v>
      </c>
      <c r="AR839" s="62" t="e">
        <v>#N/A</v>
      </c>
    </row>
    <row r="840" spans="1:44" ht="14.5" hidden="1" customHeight="1">
      <c r="A840" s="1">
        <f t="shared" si="47"/>
        <v>1000</v>
      </c>
      <c r="B840" s="1">
        <v>1501</v>
      </c>
      <c r="C840" s="1" t="s">
        <v>4083</v>
      </c>
      <c r="D840" s="1" t="s">
        <v>185</v>
      </c>
      <c r="E840" s="1" t="s">
        <v>76</v>
      </c>
      <c r="F840" s="1" t="s">
        <v>23</v>
      </c>
      <c r="G840" s="1" t="s">
        <v>5022</v>
      </c>
      <c r="H840" s="1">
        <v>98626</v>
      </c>
      <c r="I840" s="1" t="s">
        <v>5016</v>
      </c>
      <c r="M840" s="1">
        <v>605727</v>
      </c>
      <c r="Q840" s="47">
        <v>1984.23</v>
      </c>
      <c r="R840" s="47">
        <f>IF(Tabela1[[#This Row],[VALOR A PAGAR]]&gt;1,Tabela1[[#This Row],[VALOR A PAGAR]],Tabela1[[#This Row],[VALOR RC]])</f>
        <v>1984.23</v>
      </c>
      <c r="S8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0" s="1">
        <v>4500938398</v>
      </c>
      <c r="U840" s="54" t="str">
        <f>F840 &amp; " " &amp; " " &amp; B840 &amp; " - " &amp; I840 &amp; " - " &amp; "N°" &amp; H840 &amp; " - " &amp; Tabela1[[#This Row],[Coluna1]]</f>
        <v>LOJAS NOVAS  1501 - HMY - N°98626 - VENC 27/10/2025</v>
      </c>
      <c r="V840" s="85">
        <v>2472750</v>
      </c>
      <c r="W840" s="64" t="s">
        <v>5050</v>
      </c>
      <c r="X840" s="1" t="str">
        <f t="shared" si="48"/>
        <v>ABERTO</v>
      </c>
      <c r="Y840" s="48"/>
      <c r="Z840" s="51"/>
      <c r="AA840" s="1">
        <f>IF(Tabela1[[#This Row],[CHAMADO]]="ABERTO",Tabela1[[#This Row],[procx status]],"")</f>
        <v>0</v>
      </c>
      <c r="AC840" s="49">
        <v>45957</v>
      </c>
      <c r="AD840" s="109">
        <v>5106008782</v>
      </c>
      <c r="AE840" s="1" t="str">
        <f>IF(Tabela1[[#This Row],[Status Result1]]="Aguardando autorização pgto", "sim","")</f>
        <v/>
      </c>
      <c r="AF8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8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840" s="116"/>
      <c r="AJ840" s="117"/>
      <c r="AK840" s="116">
        <f>IF(Tabela1[[#This Row],[procx ticket]]="",Tabela1[[#This Row],[Data criação ticket]],Tabela1[[#This Row],[procx ticket]])</f>
        <v>0</v>
      </c>
      <c r="AL840" s="116"/>
      <c r="AM840" s="53" t="s">
        <v>75</v>
      </c>
      <c r="AN8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0" s="62"/>
      <c r="AP840" s="62" t="s">
        <v>5051</v>
      </c>
      <c r="AQ8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NOVASGAVETAHMY</v>
      </c>
      <c r="AR840" s="62" t="e">
        <v>#N/A</v>
      </c>
    </row>
    <row r="841" spans="1:44" ht="14.5" hidden="1" customHeight="1">
      <c r="A841" s="1">
        <f t="shared" si="47"/>
        <v>1000</v>
      </c>
      <c r="B841" s="1">
        <v>1440</v>
      </c>
      <c r="C841" s="1" t="s">
        <v>35</v>
      </c>
      <c r="D841" s="1" t="s">
        <v>187</v>
      </c>
      <c r="E841" s="1" t="s">
        <v>30</v>
      </c>
      <c r="F841" s="1" t="s">
        <v>23</v>
      </c>
      <c r="G841" s="1" t="s">
        <v>5022</v>
      </c>
      <c r="H841" s="1">
        <v>91534</v>
      </c>
      <c r="I841" s="1" t="s">
        <v>5016</v>
      </c>
      <c r="M841" s="1">
        <v>602883</v>
      </c>
      <c r="N841" s="1">
        <v>10020102</v>
      </c>
      <c r="P841" s="47">
        <v>167271.91</v>
      </c>
      <c r="Q841" s="47">
        <v>1488.17</v>
      </c>
      <c r="R841" s="47">
        <f>IF(Tabela1[[#This Row],[VALOR A PAGAR]]&gt;1,Tabela1[[#This Row],[VALOR A PAGAR]],Tabela1[[#This Row],[VALOR RC]])</f>
        <v>1488.17</v>
      </c>
      <c r="S8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1" s="1">
        <v>4500775120</v>
      </c>
      <c r="U841" s="54" t="str">
        <f>F841 &amp; " " &amp; " " &amp; B841 &amp; " - " &amp; I841 &amp; " - " &amp; "N°" &amp; H841 &amp; " - " &amp; Tabela1[[#This Row],[Coluna1]]</f>
        <v xml:space="preserve">LOJAS NOVAS  1440 - HMY - N°91534 - </v>
      </c>
      <c r="V841" s="85">
        <v>1145963</v>
      </c>
      <c r="X841" s="1" t="str">
        <f t="shared" si="48"/>
        <v>ABERTO</v>
      </c>
      <c r="Y841" s="48" t="s">
        <v>4159</v>
      </c>
      <c r="Z841" s="51" t="s">
        <v>4159</v>
      </c>
      <c r="AA841" s="51" t="str">
        <f>IF(Tabela1[[#This Row],[CHAMADO]]="ABERTO",Tabela1[[#This Row],[procx status]],"")</f>
        <v>Closed</v>
      </c>
      <c r="AC841" s="52">
        <v>45716</v>
      </c>
      <c r="AD841" s="55">
        <v>5105874810</v>
      </c>
      <c r="AE841" s="1" t="str">
        <f>IF(Tabela1[[#This Row],[Status Result1]]="Aguardando autorização pgto", "sim","")</f>
        <v/>
      </c>
      <c r="AF8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28/02/2025</v>
      </c>
      <c r="AG8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28/02/2025</v>
      </c>
      <c r="AH841" s="12">
        <v>45685</v>
      </c>
      <c r="AI841" s="1" t="s">
        <v>5024</v>
      </c>
      <c r="AJ841" s="53" t="s">
        <v>5024</v>
      </c>
      <c r="AK841" s="12" t="str">
        <f>IF(Tabela1[[#This Row],[procx ticket]]="",Tabela1[[#This Row],[Data criação ticket]],Tabela1[[#This Row],[procx ticket]])</f>
        <v>2025-02-06</v>
      </c>
      <c r="AL841" s="53">
        <v>45638</v>
      </c>
      <c r="AM8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06/02/2025</v>
      </c>
      <c r="AN84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1" s="62"/>
      <c r="AP841" s="62"/>
      <c r="AQ8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1440602883167271,91ANDRELOJAS NOVASGAVETAHMY</v>
      </c>
      <c r="AR841" s="62" t="e">
        <v>#N/A</v>
      </c>
    </row>
    <row r="842" spans="1:44" ht="14.5" hidden="1" customHeight="1">
      <c r="A842" s="1">
        <f t="shared" si="47"/>
        <v>1000</v>
      </c>
      <c r="B842" s="1">
        <v>845</v>
      </c>
      <c r="C842" s="1" t="s">
        <v>4276</v>
      </c>
      <c r="D842" s="1" t="s">
        <v>2593</v>
      </c>
      <c r="E842" s="1" t="s">
        <v>30</v>
      </c>
      <c r="F842" s="1" t="s">
        <v>23</v>
      </c>
      <c r="G842" s="1" t="s">
        <v>5022</v>
      </c>
      <c r="H842" s="1">
        <v>93739</v>
      </c>
      <c r="I842" s="1" t="s">
        <v>5016</v>
      </c>
      <c r="M842" s="1">
        <v>605289</v>
      </c>
      <c r="Q842" s="47">
        <v>1984.23</v>
      </c>
      <c r="R842" s="47">
        <f>IF(Tabela1[[#This Row],[VALOR A PAGAR]]&gt;1,Tabela1[[#This Row],[VALOR A PAGAR]],Tabela1[[#This Row],[VALOR RC]])</f>
        <v>1984.23</v>
      </c>
      <c r="S8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2" s="1">
        <v>4500847692</v>
      </c>
      <c r="U842" s="54" t="str">
        <f>F842 &amp; " " &amp; " " &amp; B842 &amp; " - " &amp; I842 &amp; " - " &amp; "N°" &amp; H842 &amp; " - " &amp; Tabela1[[#This Row],[Coluna1]]</f>
        <v xml:space="preserve">LOJAS NOVAS  845 - HMY - N°93739 - </v>
      </c>
      <c r="V842" s="85">
        <v>1811878</v>
      </c>
      <c r="W842" s="89" t="s">
        <v>5055</v>
      </c>
      <c r="X842" s="1" t="str">
        <f t="shared" si="48"/>
        <v>ABERTO</v>
      </c>
      <c r="Y842" s="48"/>
      <c r="Z842" s="51">
        <v>0</v>
      </c>
      <c r="AA842" s="1">
        <f>IF(Tabela1[[#This Row],[CHAMADO]]="ABERTO",Tabela1[[#This Row],[procx status]],"")</f>
        <v>0</v>
      </c>
      <c r="AC842" s="49">
        <v>45806</v>
      </c>
      <c r="AD842" s="90">
        <v>5105935855</v>
      </c>
      <c r="AE842" s="1" t="str">
        <f>IF(Tabela1[[#This Row],[Status Result1]]="Aguardando autorização pgto", "sim","")</f>
        <v/>
      </c>
      <c r="AF8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8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842" s="12">
        <v>45778</v>
      </c>
      <c r="AI842" s="1" t="s">
        <v>4365</v>
      </c>
      <c r="AJ842" s="53" t="s">
        <v>4365</v>
      </c>
      <c r="AK842" s="12" t="str">
        <f>IF(Tabela1[[#This Row],[procx ticket]]="",Tabela1[[#This Row],[Data criação ticket]],Tabela1[[#This Row],[procx ticket]])</f>
        <v>2025-05-21</v>
      </c>
      <c r="AM8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8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2" s="62"/>
      <c r="AP842" s="62"/>
      <c r="AQ8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NOVASGAVETAHMY</v>
      </c>
      <c r="AR842" s="62" t="e">
        <v>#N/A</v>
      </c>
    </row>
    <row r="843" spans="1:44" ht="14.5" hidden="1">
      <c r="A843" s="1">
        <f t="shared" si="47"/>
        <v>1000</v>
      </c>
      <c r="B843" s="1">
        <v>1481</v>
      </c>
      <c r="C843" s="1" t="s">
        <v>166</v>
      </c>
      <c r="D843" s="1" t="s">
        <v>185</v>
      </c>
      <c r="E843" s="1" t="s">
        <v>55</v>
      </c>
      <c r="F843" s="1" t="s">
        <v>23</v>
      </c>
      <c r="G843" s="1" t="s">
        <v>5022</v>
      </c>
      <c r="H843" s="1">
        <v>93855</v>
      </c>
      <c r="I843" s="1" t="s">
        <v>5016</v>
      </c>
      <c r="M843" s="55">
        <v>603999</v>
      </c>
      <c r="P843" s="57">
        <v>169209.74</v>
      </c>
      <c r="Q843" s="47">
        <v>1488.17</v>
      </c>
      <c r="R843" s="5">
        <f>IF(Tabela1[[#This Row],[VALOR A PAGAR]]&gt;1,Tabela1[[#This Row],[VALOR A PAGAR]],Tabela1[[#This Row],[VALOR RC]])</f>
        <v>1488.17</v>
      </c>
      <c r="S8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3" s="55">
        <v>4500812967</v>
      </c>
      <c r="U843" s="54" t="str">
        <f>F843 &amp; " " &amp; " " &amp; B843 &amp; " - " &amp; I843 &amp; " - " &amp; "N°" &amp; H843 &amp; " - " &amp; Tabela1[[#This Row],[Coluna1]]</f>
        <v>LOJAS NOVAS  1481 - HMY - N°93855 - CNPJ DA LJ NOVA</v>
      </c>
      <c r="V843" s="85">
        <v>1818187</v>
      </c>
      <c r="W843" s="89" t="s">
        <v>5029</v>
      </c>
      <c r="X843" s="1" t="str">
        <f t="shared" si="48"/>
        <v>ABERTO</v>
      </c>
      <c r="Y843" s="69"/>
      <c r="Z843" s="51">
        <v>0</v>
      </c>
      <c r="AA843" s="1">
        <f>IF(Tabela1[[#This Row],[CHAMADO]]="ABERTO",Tabela1[[#This Row],[procx status]],"")</f>
        <v>0</v>
      </c>
      <c r="AC843" s="63">
        <v>45807</v>
      </c>
      <c r="AD843" s="55">
        <v>5105936486</v>
      </c>
      <c r="AE843" s="1" t="str">
        <f>IF(Tabela1[[#This Row],[Status Result1]]="Aguardando autorização pgto", "sim","")</f>
        <v/>
      </c>
      <c r="AF843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8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843" s="12">
        <v>45778</v>
      </c>
      <c r="AI843" s="12" t="s">
        <v>4289</v>
      </c>
      <c r="AJ843" s="53" t="s">
        <v>4289</v>
      </c>
      <c r="AK843" s="12" t="str">
        <f>IF(Tabela1[[#This Row],[procx ticket]]="",Tabela1[[#This Row],[Data criação ticket]],Tabela1[[#This Row],[procx ticket]])</f>
        <v>2025-05-22</v>
      </c>
      <c r="AL843" s="60"/>
      <c r="AM8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8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3" s="62"/>
      <c r="AP843" s="62" t="s">
        <v>5030</v>
      </c>
      <c r="AQ8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1481603999169209,74JORDANALOJAS NOVASGAVETAHMY</v>
      </c>
      <c r="AR843" s="62" t="e">
        <v>#N/A</v>
      </c>
    </row>
    <row r="844" spans="1:44" ht="14.5" hidden="1" customHeight="1">
      <c r="A844" s="1">
        <f t="shared" si="47"/>
        <v>1000</v>
      </c>
      <c r="B844" s="1">
        <v>320</v>
      </c>
      <c r="C844" s="1" t="s">
        <v>4161</v>
      </c>
      <c r="D844" s="1" t="s">
        <v>875</v>
      </c>
      <c r="E844" s="1" t="s">
        <v>4025</v>
      </c>
      <c r="F844" s="1" t="s">
        <v>23</v>
      </c>
      <c r="G844" s="1" t="s">
        <v>5022</v>
      </c>
      <c r="H844" s="1">
        <v>101386</v>
      </c>
      <c r="I844" s="1" t="s">
        <v>5016</v>
      </c>
      <c r="Q844" s="47">
        <v>2096.9699999999998</v>
      </c>
      <c r="R844" s="47">
        <f>IF(Tabela1[[#This Row],[VALOR A PAGAR]]&gt;1,Tabela1[[#This Row],[VALOR A PAGAR]],Tabela1[[#This Row],[VALOR RC]])</f>
        <v>2096.9699999999998</v>
      </c>
      <c r="S8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4" s="1">
        <v>4500995989</v>
      </c>
      <c r="U844" s="54" t="str">
        <f>F844 &amp; " " &amp; " " &amp; B844 &amp; " - " &amp; I844 &amp; " - " &amp; "N°" &amp; H844 &amp; " - " &amp; Tabela1[[#This Row],[Coluna1]]</f>
        <v>LOJAS NOVAS  320 - HMY - N°101386 - VENC 30/12/2025</v>
      </c>
      <c r="V844" s="85">
        <v>3232186</v>
      </c>
      <c r="W844" s="89" t="s">
        <v>4176</v>
      </c>
      <c r="X844" s="1" t="str">
        <f t="shared" si="48"/>
        <v>ABERTO</v>
      </c>
      <c r="Y844" s="48"/>
      <c r="Z844" s="51"/>
      <c r="AA844" s="1">
        <f>IF(Tabela1[[#This Row],[CHAMADO]]="ABERTO",Tabela1[[#This Row],[procx status]],"")</f>
        <v>0</v>
      </c>
      <c r="AC844" s="49">
        <v>46021</v>
      </c>
      <c r="AD844" s="55">
        <v>5106075923</v>
      </c>
      <c r="AE844" s="1" t="s">
        <v>4177</v>
      </c>
      <c r="AF8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44" s="116"/>
      <c r="AJ844" s="117"/>
      <c r="AK844" s="116">
        <f>IF(Tabela1[[#This Row],[procx ticket]]="",Tabela1[[#This Row],[Data criação ticket]],Tabela1[[#This Row],[procx ticket]])</f>
        <v>0</v>
      </c>
      <c r="AL844" s="116"/>
      <c r="AM844" s="53">
        <v>45994</v>
      </c>
      <c r="AN8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4" s="62"/>
      <c r="AP844" s="62" t="s">
        <v>5933</v>
      </c>
      <c r="AQ8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320ADRIANOLOJAS NOVASGAVETAHMY</v>
      </c>
      <c r="AR844" s="1" t="e">
        <v>#N/A</v>
      </c>
    </row>
    <row r="845" spans="1:44" ht="14.5" hidden="1">
      <c r="A845" s="1">
        <f t="shared" si="47"/>
        <v>1000</v>
      </c>
      <c r="B845" s="1">
        <v>1515</v>
      </c>
      <c r="C845" s="1" t="s">
        <v>4648</v>
      </c>
      <c r="D845" s="1" t="s">
        <v>354</v>
      </c>
      <c r="E845" s="1" t="s">
        <v>76</v>
      </c>
      <c r="F845" s="1" t="s">
        <v>23</v>
      </c>
      <c r="G845" s="1" t="s">
        <v>5022</v>
      </c>
      <c r="H845" s="1">
        <v>101112</v>
      </c>
      <c r="I845" s="1" t="s">
        <v>5016</v>
      </c>
      <c r="M845" s="1">
        <v>605945</v>
      </c>
      <c r="Q845" s="47">
        <v>1488.17</v>
      </c>
      <c r="R845" s="47">
        <f>IF(Tabela1[[#This Row],[VALOR A PAGAR]]&gt;1,Tabela1[[#This Row],[VALOR A PAGAR]],Tabela1[[#This Row],[VALOR RC]])</f>
        <v>1488.17</v>
      </c>
      <c r="S8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5" s="1">
        <v>4500999659</v>
      </c>
      <c r="U845" s="54" t="str">
        <f>F845 &amp; " " &amp; " " &amp; B845 &amp; " - " &amp; I845 &amp; " - " &amp; "N°" &amp; H845 &amp; " - " &amp; Tabela1[[#This Row],[Coluna1]]</f>
        <v>LOJAS NOVAS  1515 - HMY - N°101112 - VENC 30/12/2025</v>
      </c>
      <c r="V845" s="85">
        <v>3232199</v>
      </c>
      <c r="W845" s="89" t="s">
        <v>4176</v>
      </c>
      <c r="X845" s="1" t="str">
        <f t="shared" si="48"/>
        <v>ABERTO</v>
      </c>
      <c r="Y845" s="48"/>
      <c r="Z845" s="51"/>
      <c r="AA845" s="1">
        <f>IF(Tabela1[[#This Row],[CHAMADO]]="ABERTO",Tabela1[[#This Row],[procx status]],"")</f>
        <v>0</v>
      </c>
      <c r="AC845" s="49">
        <v>46021</v>
      </c>
      <c r="AD845" s="55">
        <v>5106075921</v>
      </c>
      <c r="AE845" s="1" t="s">
        <v>4177</v>
      </c>
      <c r="AF8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45" s="116"/>
      <c r="AJ845" s="117"/>
      <c r="AK845" s="116">
        <f>IF(Tabela1[[#This Row],[procx ticket]]="",Tabela1[[#This Row],[Data criação ticket]],Tabela1[[#This Row],[procx ticket]])</f>
        <v>0</v>
      </c>
      <c r="AL845" s="116"/>
      <c r="AM845" s="53">
        <v>45994</v>
      </c>
      <c r="AN8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5" s="62"/>
      <c r="AP845" s="62" t="s">
        <v>5933</v>
      </c>
      <c r="AQ8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NOVASGAVETAHMY</v>
      </c>
      <c r="AR845" s="1" t="e">
        <v>#N/A</v>
      </c>
    </row>
    <row r="846" spans="1:44" ht="14.5" hidden="1">
      <c r="A846" s="1">
        <f t="shared" si="47"/>
        <v>1000</v>
      </c>
      <c r="B846" s="1">
        <v>1510</v>
      </c>
      <c r="C846" s="1" t="s">
        <v>4098</v>
      </c>
      <c r="D846" s="1" t="s">
        <v>1258</v>
      </c>
      <c r="E846" s="1" t="s">
        <v>76</v>
      </c>
      <c r="F846" s="1" t="s">
        <v>23</v>
      </c>
      <c r="G846" s="1" t="s">
        <v>5022</v>
      </c>
      <c r="H846" s="1">
        <v>101392</v>
      </c>
      <c r="I846" s="1" t="s">
        <v>5016</v>
      </c>
      <c r="M846" s="1">
        <v>605801</v>
      </c>
      <c r="Q846" s="47">
        <v>1984.23</v>
      </c>
      <c r="R846" s="47">
        <f>IF(Tabela1[[#This Row],[VALOR A PAGAR]]&gt;1,Tabela1[[#This Row],[VALOR A PAGAR]],Tabela1[[#This Row],[VALOR RC]])</f>
        <v>1984.23</v>
      </c>
      <c r="S8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6" s="1" t="s">
        <v>5174</v>
      </c>
      <c r="U846" s="54" t="str">
        <f>F846 &amp; " " &amp; " " &amp; B846 &amp; " - " &amp; I846 &amp; " - " &amp; "N°" &amp; H846 &amp; " - " &amp; Tabela1[[#This Row],[Coluna1]]</f>
        <v>LOJAS NOVAS  1510 - HMY - N°101392 - VENC 30/12/2025</v>
      </c>
      <c r="V846" s="85">
        <v>3232228</v>
      </c>
      <c r="W846" s="89" t="s">
        <v>4176</v>
      </c>
      <c r="X846" s="1" t="str">
        <f t="shared" si="48"/>
        <v>ABERTO</v>
      </c>
      <c r="Y846" s="48"/>
      <c r="Z846" s="51"/>
      <c r="AA846" s="1">
        <f>IF(Tabela1[[#This Row],[CHAMADO]]="ABERTO",Tabela1[[#This Row],[procx status]],"")</f>
        <v>0</v>
      </c>
      <c r="AC846" s="49">
        <v>46021</v>
      </c>
      <c r="AD846" s="55">
        <v>5106075917</v>
      </c>
      <c r="AE846" s="1" t="s">
        <v>4177</v>
      </c>
      <c r="AF8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46" s="116"/>
      <c r="AJ846" s="117"/>
      <c r="AK846" s="116">
        <f>IF(Tabela1[[#This Row],[procx ticket]]="",Tabela1[[#This Row],[Data criação ticket]],Tabela1[[#This Row],[procx ticket]])</f>
        <v>0</v>
      </c>
      <c r="AL846" s="116"/>
      <c r="AM846" s="53">
        <v>45994</v>
      </c>
      <c r="AN8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6" s="62"/>
      <c r="AP846" s="62" t="s">
        <v>5933</v>
      </c>
      <c r="AQ8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1510605801HENRIQUELOJAS NOVASGAVETAHMY</v>
      </c>
      <c r="AR846" s="1" t="e">
        <v>#N/A</v>
      </c>
    </row>
    <row r="847" spans="1:44" ht="17.149999999999999" hidden="1" customHeight="1">
      <c r="A847" s="1">
        <f t="shared" si="47"/>
        <v>1000</v>
      </c>
      <c r="B847" s="1">
        <v>1491</v>
      </c>
      <c r="C847" s="1" t="s">
        <v>4076</v>
      </c>
      <c r="D847" s="1" t="s">
        <v>1115</v>
      </c>
      <c r="E847" s="1" t="s">
        <v>30</v>
      </c>
      <c r="F847" s="1" t="s">
        <v>23</v>
      </c>
      <c r="G847" s="1" t="s">
        <v>5022</v>
      </c>
      <c r="H847" s="1">
        <v>101388</v>
      </c>
      <c r="I847" s="1" t="s">
        <v>5016</v>
      </c>
      <c r="M847" s="1">
        <v>605585</v>
      </c>
      <c r="Q847" s="47">
        <v>1488.17</v>
      </c>
      <c r="R847" s="47">
        <f>IF(Tabela1[[#This Row],[VALOR A PAGAR]]&gt;1,Tabela1[[#This Row],[VALOR A PAGAR]],Tabela1[[#This Row],[VALOR RC]])</f>
        <v>1488.17</v>
      </c>
      <c r="S8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7" s="1">
        <v>4500990376</v>
      </c>
      <c r="U847" s="54" t="str">
        <f>F847 &amp; " " &amp; " " &amp; B847 &amp; " - " &amp; I847 &amp; " - " &amp; "N°" &amp; H847 &amp; " - " &amp; Tabela1[[#This Row],[Coluna1]]</f>
        <v>LOJAS NOVAS  1491 - HMY - N°101388 - VENC 30/12/2025</v>
      </c>
      <c r="V847" s="85">
        <v>3232342</v>
      </c>
      <c r="W847" s="89" t="s">
        <v>4176</v>
      </c>
      <c r="X847" s="1" t="str">
        <f t="shared" si="48"/>
        <v>ABERTO</v>
      </c>
      <c r="Y847" s="48"/>
      <c r="Z847" s="51"/>
      <c r="AA847" s="1">
        <f>IF(Tabela1[[#This Row],[CHAMADO]]="ABERTO",Tabela1[[#This Row],[procx status]],"")</f>
        <v>0</v>
      </c>
      <c r="AC847" s="49">
        <v>46021</v>
      </c>
      <c r="AD847" s="55">
        <v>5106075906</v>
      </c>
      <c r="AE847" s="1" t="s">
        <v>4177</v>
      </c>
      <c r="AF8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47" s="116"/>
      <c r="AJ847" s="117"/>
      <c r="AK847" s="116">
        <f>IF(Tabela1[[#This Row],[procx ticket]]="",Tabela1[[#This Row],[Data criação ticket]],Tabela1[[#This Row],[procx ticket]])</f>
        <v>0</v>
      </c>
      <c r="AL847" s="116"/>
      <c r="AM847" s="53">
        <v>45994</v>
      </c>
      <c r="AN8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7" s="62"/>
      <c r="AP847" s="62" t="s">
        <v>5933</v>
      </c>
      <c r="AQ8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1491605585ANDRELOJAS NOVASGAVETAHMY</v>
      </c>
      <c r="AR847" s="1" t="e">
        <v>#N/A</v>
      </c>
    </row>
    <row r="848" spans="1:44" ht="14.5" hidden="1" customHeight="1">
      <c r="A848" s="1">
        <f t="shared" si="47"/>
        <v>1000</v>
      </c>
      <c r="B848" s="1">
        <v>585</v>
      </c>
      <c r="C848" s="1" t="s">
        <v>4093</v>
      </c>
      <c r="D848" s="1" t="s">
        <v>1381</v>
      </c>
      <c r="E848" s="1" t="s">
        <v>30</v>
      </c>
      <c r="F848" s="1" t="s">
        <v>23</v>
      </c>
      <c r="G848" s="1" t="s">
        <v>5022</v>
      </c>
      <c r="H848" s="1">
        <v>101390</v>
      </c>
      <c r="I848" s="1" t="s">
        <v>5016</v>
      </c>
      <c r="M848" s="1">
        <v>605740</v>
      </c>
      <c r="Q848" s="47">
        <v>1984.23</v>
      </c>
      <c r="R848" s="47">
        <f>IF(Tabela1[[#This Row],[VALOR A PAGAR]]&gt;1,Tabela1[[#This Row],[VALOR A PAGAR]],Tabela1[[#This Row],[VALOR RC]])</f>
        <v>1984.23</v>
      </c>
      <c r="S8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8" s="1">
        <v>4500990399</v>
      </c>
      <c r="U848" s="54" t="str">
        <f>F848 &amp; " " &amp; " " &amp; B848 &amp; " - " &amp; I848 &amp; " - " &amp; "N°" &amp; H848 &amp; " - " &amp; Tabela1[[#This Row],[Coluna1]]</f>
        <v>LOJAS NOVAS  585 - HMY - N°101390 - VENC 30/12/2025</v>
      </c>
      <c r="V848" s="85">
        <v>3232366</v>
      </c>
      <c r="W848" s="89" t="s">
        <v>4176</v>
      </c>
      <c r="X848" s="1" t="str">
        <f t="shared" si="48"/>
        <v>ABERTO</v>
      </c>
      <c r="Y848" s="48"/>
      <c r="Z848" s="51"/>
      <c r="AA848" s="1">
        <f>IF(Tabela1[[#This Row],[CHAMADO]]="ABERTO",Tabela1[[#This Row],[procx status]],"")</f>
        <v>0</v>
      </c>
      <c r="AC848" s="49">
        <v>46021</v>
      </c>
      <c r="AD848" s="55">
        <v>5106075348</v>
      </c>
      <c r="AE848" s="1" t="s">
        <v>4177</v>
      </c>
      <c r="AF8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48" s="116"/>
      <c r="AJ848" s="117"/>
      <c r="AK848" s="116">
        <f>IF(Tabela1[[#This Row],[procx ticket]]="",Tabela1[[#This Row],[Data criação ticket]],Tabela1[[#This Row],[procx ticket]])</f>
        <v>0</v>
      </c>
      <c r="AL848" s="116"/>
      <c r="AM848" s="53">
        <v>45994</v>
      </c>
      <c r="AN8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8" s="62"/>
      <c r="AP848" s="62" t="s">
        <v>5933</v>
      </c>
      <c r="AQ8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NOVASGAVETAHMY</v>
      </c>
      <c r="AR848" s="1" t="e">
        <v>#N/A</v>
      </c>
    </row>
    <row r="849" spans="1:44" ht="17" hidden="1">
      <c r="A849" s="1">
        <f t="shared" si="47"/>
        <v>2000</v>
      </c>
      <c r="B849" s="1">
        <v>7438</v>
      </c>
      <c r="C849" s="1" t="str">
        <f>_xlfn.XLOOKUP(Tabela1[[#This Row],[FILIAL]],'CNPJ BASE jan25'!A:A,'CNPJ BASE jan25'!B:B)</f>
        <v>SAL61-ArAzeMac-BA-EF</v>
      </c>
      <c r="D849" s="1" t="str">
        <f>_xlfn.XLOOKUP(Tabela1[[#This Row],[FILIAL]],'CNPJ BASE jan25'!A:A,'CNPJ BASE jan25'!C:C)</f>
        <v>04.899.316/0438-60</v>
      </c>
      <c r="E849" s="1" t="s">
        <v>30</v>
      </c>
      <c r="F849" s="1" t="s">
        <v>4270</v>
      </c>
      <c r="G849" s="1" t="s">
        <v>4931</v>
      </c>
      <c r="H849" s="1">
        <v>264987</v>
      </c>
      <c r="I849" s="1" t="s">
        <v>4932</v>
      </c>
      <c r="M849" s="1">
        <v>605742</v>
      </c>
      <c r="P849" s="47">
        <v>12700</v>
      </c>
      <c r="R849" s="47">
        <f>IF(Tabela1[[#This Row],[VALOR A PAGAR]]&gt;1,Tabela1[[#This Row],[VALOR A PAGAR]],Tabela1[[#This Row],[VALOR RC]])</f>
        <v>12700</v>
      </c>
      <c r="S8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49" s="1">
        <v>4500838895</v>
      </c>
      <c r="U849" s="54" t="str">
        <f>F849 &amp; " " &amp; " " &amp; B849 &amp; " - " &amp; I849 &amp; " - " &amp; "N°" &amp; H849 &amp; " - " &amp; Tabela1[[#This Row],[Coluna1]]</f>
        <v xml:space="preserve">VISA  7438 - ELBER - N°264987 - </v>
      </c>
      <c r="V849" s="85">
        <v>1519315</v>
      </c>
      <c r="W849" s="89" t="s">
        <v>4933</v>
      </c>
      <c r="X849" s="1" t="str">
        <f t="shared" si="48"/>
        <v>ABERTO</v>
      </c>
      <c r="Y849" s="48"/>
      <c r="Z849" s="51">
        <v>0</v>
      </c>
      <c r="AA849" s="1">
        <f>IF(Tabela1[[#This Row],[CHAMADO]]="ABERTO",Tabela1[[#This Row],[procx status]],"")</f>
        <v>0</v>
      </c>
      <c r="AC849" s="49">
        <v>45791</v>
      </c>
      <c r="AD849" s="90">
        <v>5105904247</v>
      </c>
      <c r="AE849" s="1" t="str">
        <f>IF(Tabela1[[#This Row],[Status Result1]]="Aguardando autorização pgto", "sim","")</f>
        <v/>
      </c>
      <c r="AF8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14/05/2025</v>
      </c>
      <c r="AG8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14/05/2025</v>
      </c>
      <c r="AH849" s="12">
        <v>45755</v>
      </c>
      <c r="AI849" s="1" t="s">
        <v>4182</v>
      </c>
      <c r="AJ849" s="53" t="s">
        <v>4182</v>
      </c>
      <c r="AK849" s="12" t="str">
        <f>IF(Tabela1[[#This Row],[procx ticket]]="",Tabela1[[#This Row],[Data criação ticket]],Tabela1[[#This Row],[procx ticket]])</f>
        <v>2025-04-07</v>
      </c>
      <c r="AL849" s="60">
        <v>0</v>
      </c>
      <c r="AM8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8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49" s="62"/>
      <c r="AP849" s="62"/>
      <c r="AQ8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743860574212700ANDREVISAGELADEIRAELBER</v>
      </c>
      <c r="AR849" s="62" t="e">
        <v>#N/A</v>
      </c>
    </row>
    <row r="850" spans="1:44" ht="17.149999999999999" hidden="1" customHeight="1">
      <c r="A850" s="1">
        <f t="shared" si="47"/>
        <v>1000</v>
      </c>
      <c r="B850" s="51">
        <v>465</v>
      </c>
      <c r="C850" s="51" t="s">
        <v>1150</v>
      </c>
      <c r="D850" s="1" t="s">
        <v>1151</v>
      </c>
      <c r="E850" s="51" t="s">
        <v>30</v>
      </c>
      <c r="F850" s="51" t="s">
        <v>4270</v>
      </c>
      <c r="G850" s="51" t="s">
        <v>4931</v>
      </c>
      <c r="H850" s="51">
        <v>258262</v>
      </c>
      <c r="I850" s="51" t="s">
        <v>4932</v>
      </c>
      <c r="J850" s="51"/>
      <c r="K850" s="51"/>
      <c r="L850" s="51">
        <v>70464</v>
      </c>
      <c r="M850" s="51">
        <v>601531</v>
      </c>
      <c r="N850" s="51"/>
      <c r="O850" s="51"/>
      <c r="P850" s="46">
        <v>11550</v>
      </c>
      <c r="Q850" s="46"/>
      <c r="R850" s="46">
        <f>IF(Tabela1[[#This Row],[VALOR A PAGAR]]&gt;1,Tabela1[[#This Row],[VALOR A PAGAR]],Tabela1[[#This Row],[VALOR RC]])</f>
        <v>11550</v>
      </c>
      <c r="S8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0" s="51">
        <v>4500769383</v>
      </c>
      <c r="U850" s="54" t="str">
        <f>F850 &amp; " " &amp; " " &amp; B850 &amp; " - " &amp; I850 &amp; " - " &amp; "N°" &amp; H850 &amp; " - " &amp; Tabela1[[#This Row],[Coluna1]]</f>
        <v xml:space="preserve">VISA  465 - ELBER - N°258262 - </v>
      </c>
      <c r="V850" s="85">
        <v>960095</v>
      </c>
      <c r="W850" s="51"/>
      <c r="X850" s="1" t="str">
        <f t="shared" si="48"/>
        <v>ABERTO</v>
      </c>
      <c r="Y850" s="51" t="s">
        <v>4159</v>
      </c>
      <c r="Z850" s="51" t="s">
        <v>4159</v>
      </c>
      <c r="AA850" s="51" t="str">
        <f>IF(Tabela1[[#This Row],[CHAMADO]]="ABERTO",Tabela1[[#This Row],[procx status]],"")</f>
        <v>Closed</v>
      </c>
      <c r="AB850" s="51" t="str">
        <f>IFERROR(IF(OR(Y850="Solved",Y850="Closed"),"OK","OUTRO"),"")</f>
        <v>OK</v>
      </c>
      <c r="AC850" s="52">
        <v>45673</v>
      </c>
      <c r="AD850" s="55">
        <v>5105841908</v>
      </c>
      <c r="AE850" s="51" t="str">
        <f>IF(Tabela1[[#This Row],[Status Result1]]="Aguardando autorização pgto", "sim","")</f>
        <v/>
      </c>
      <c r="AF85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16/01/2025</v>
      </c>
      <c r="AG8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16/01/2025</v>
      </c>
      <c r="AH850" s="53">
        <v>45665</v>
      </c>
      <c r="AI850" s="53" t="s">
        <v>4397</v>
      </c>
      <c r="AJ850" s="53" t="s">
        <v>4397</v>
      </c>
      <c r="AK850" s="53" t="str">
        <f>IF(Tabela1[[#This Row],[procx ticket]]="",Tabela1[[#This Row],[Data criação ticket]],Tabela1[[#This Row],[procx ticket]])</f>
        <v>2025-01-08</v>
      </c>
      <c r="AL850" s="53" t="s">
        <v>75</v>
      </c>
      <c r="AM8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08/01/2025</v>
      </c>
      <c r="AN85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0" s="62"/>
      <c r="AP850" s="62"/>
      <c r="AQ8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46560153111550ANDREVISAGELADEIRAELBER</v>
      </c>
      <c r="AR850" s="62" t="e">
        <v>#N/A</v>
      </c>
    </row>
    <row r="851" spans="1:44" ht="17.149999999999999" hidden="1" customHeight="1">
      <c r="A851" s="1">
        <f t="shared" si="47"/>
        <v>1000</v>
      </c>
      <c r="B851" s="1">
        <v>328</v>
      </c>
      <c r="C851" s="1" t="s">
        <v>889</v>
      </c>
      <c r="D851" s="1" t="s">
        <v>890</v>
      </c>
      <c r="E851" s="1" t="s">
        <v>76</v>
      </c>
      <c r="F851" s="1" t="s">
        <v>4485</v>
      </c>
      <c r="G851" s="1" t="s">
        <v>5861</v>
      </c>
      <c r="H851" s="1">
        <v>164398</v>
      </c>
      <c r="I851" s="1" t="s">
        <v>5862</v>
      </c>
      <c r="M851" s="1">
        <v>604725</v>
      </c>
      <c r="N851" s="1">
        <v>10021766</v>
      </c>
      <c r="O851" s="1" t="s">
        <v>4163</v>
      </c>
      <c r="P851" s="47">
        <v>5200</v>
      </c>
      <c r="R851" s="47">
        <f>IF(Tabela1[[#This Row],[VALOR A PAGAR]]&gt;1,Tabela1[[#This Row],[VALOR A PAGAR]],Tabela1[[#This Row],[VALOR RC]])</f>
        <v>5200</v>
      </c>
      <c r="S8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1" s="1">
        <v>4500892532</v>
      </c>
      <c r="U851" s="54" t="str">
        <f>F851 &amp; " " &amp; " " &amp; B851 &amp; " - " &amp; I851 &amp; " - " &amp; "N°" &amp; H851 &amp; " - " &amp; Tabela1[[#This Row],[Coluna1]]</f>
        <v xml:space="preserve">RETROFIT  328 - TOYAMA - N°164398 - </v>
      </c>
      <c r="V851" s="85">
        <v>1977742</v>
      </c>
      <c r="W851" s="89" t="s">
        <v>5863</v>
      </c>
      <c r="X851" s="1" t="str">
        <f t="shared" si="48"/>
        <v>ABERTO</v>
      </c>
      <c r="Y851" s="48"/>
      <c r="Z851" s="51">
        <v>0</v>
      </c>
      <c r="AA851" s="1">
        <f>IF(Tabela1[[#This Row],[CHAMADO]]="ABERTO",Tabela1[[#This Row],[procx status]],"")</f>
        <v>0</v>
      </c>
      <c r="AC851" s="49">
        <v>45853</v>
      </c>
      <c r="AD851" s="55">
        <v>5105952825</v>
      </c>
      <c r="AE851" s="1" t="str">
        <f>IF(Tabela1[[#This Row],[Status Result1]]="Aguardando autorização pgto", "sim","")</f>
        <v/>
      </c>
      <c r="AF8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1" s="12">
        <v>45750</v>
      </c>
      <c r="AI851" s="1" t="s">
        <v>4295</v>
      </c>
      <c r="AJ851" s="53" t="s">
        <v>4295</v>
      </c>
      <c r="AK851" s="12" t="str">
        <f>IF(Tabela1[[#This Row],[procx ticket]]="",Tabela1[[#This Row],[Data criação ticket]],Tabela1[[#This Row],[procx ticket]])</f>
        <v>2025-06-16</v>
      </c>
      <c r="AM8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1" s="62"/>
      <c r="AP851" s="62"/>
      <c r="AQ8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3286047255200HENRIQUERETROFITGERADORTOYAMA</v>
      </c>
      <c r="AR851" s="62" t="e">
        <v>#N/A</v>
      </c>
    </row>
    <row r="852" spans="1:44" ht="14.5" hidden="1">
      <c r="A852" s="1">
        <f t="shared" si="47"/>
        <v>1000</v>
      </c>
      <c r="B852" s="1">
        <v>382</v>
      </c>
      <c r="C852" s="1" t="s">
        <v>991</v>
      </c>
      <c r="D852" s="1" t="s">
        <v>992</v>
      </c>
      <c r="E852" s="1" t="s">
        <v>76</v>
      </c>
      <c r="F852" s="1" t="s">
        <v>4485</v>
      </c>
      <c r="G852" s="1" t="s">
        <v>5861</v>
      </c>
      <c r="H852" s="1">
        <v>164396</v>
      </c>
      <c r="I852" s="1" t="s">
        <v>5862</v>
      </c>
      <c r="M852" s="1">
        <v>604725</v>
      </c>
      <c r="N852" s="1">
        <v>10021767</v>
      </c>
      <c r="O852" s="1" t="s">
        <v>4163</v>
      </c>
      <c r="P852" s="47">
        <v>5200</v>
      </c>
      <c r="R852" s="47">
        <f>IF(Tabela1[[#This Row],[VALOR A PAGAR]]&gt;1,Tabela1[[#This Row],[VALOR A PAGAR]],Tabela1[[#This Row],[VALOR RC]])</f>
        <v>5200</v>
      </c>
      <c r="S8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2" s="1">
        <v>4500892537</v>
      </c>
      <c r="U852" s="54" t="str">
        <f>F852 &amp; " " &amp; " " &amp; B852 &amp; " - " &amp; I852 &amp; " - " &amp; "N°" &amp; H852 &amp; " - " &amp; Tabela1[[#This Row],[Coluna1]]</f>
        <v xml:space="preserve">RETROFIT  382 - TOYAMA - N°164396 - </v>
      </c>
      <c r="V852" s="85">
        <v>1961399</v>
      </c>
      <c r="W852" s="89" t="s">
        <v>5864</v>
      </c>
      <c r="X852" s="1" t="str">
        <f t="shared" si="48"/>
        <v>ABERTO</v>
      </c>
      <c r="Y852" s="48"/>
      <c r="Z852" s="51">
        <v>0</v>
      </c>
      <c r="AA852" s="1">
        <f>IF(Tabela1[[#This Row],[CHAMADO]]="ABERTO",Tabela1[[#This Row],[procx status]],"")</f>
        <v>0</v>
      </c>
      <c r="AC852" s="49">
        <v>45853</v>
      </c>
      <c r="AE852" s="1" t="str">
        <f>IF(Tabela1[[#This Row],[Status Result1]]="Aguardando autorização pgto", "sim","")</f>
        <v/>
      </c>
      <c r="AF8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2" s="12">
        <v>45750</v>
      </c>
      <c r="AI852" s="1" t="s">
        <v>4344</v>
      </c>
      <c r="AJ852" s="53" t="s">
        <v>4344</v>
      </c>
      <c r="AK852" s="12" t="str">
        <f>IF(Tabela1[[#This Row],[procx ticket]]="",Tabela1[[#This Row],[Data criação ticket]],Tabela1[[#This Row],[procx ticket]])</f>
        <v>2025-06-13</v>
      </c>
      <c r="AM8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2" s="62"/>
      <c r="AP852" s="62"/>
      <c r="AQ8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3826047255200HENRIQUERETROFITGERADORTOYAMA</v>
      </c>
      <c r="AR852" s="62" t="e">
        <v>#N/A</v>
      </c>
    </row>
    <row r="853" spans="1:44" ht="17.149999999999999" hidden="1" customHeight="1">
      <c r="A853" s="1">
        <f t="shared" si="47"/>
        <v>1000</v>
      </c>
      <c r="B853" s="1">
        <v>412</v>
      </c>
      <c r="C853" s="1" t="s">
        <v>1046</v>
      </c>
      <c r="D853" s="1" t="s">
        <v>1047</v>
      </c>
      <c r="E853" s="1" t="s">
        <v>76</v>
      </c>
      <c r="F853" s="1" t="s">
        <v>4485</v>
      </c>
      <c r="G853" s="1" t="s">
        <v>5861</v>
      </c>
      <c r="H853" s="1">
        <v>164404</v>
      </c>
      <c r="I853" s="1" t="s">
        <v>5862</v>
      </c>
      <c r="M853" s="1">
        <v>604725</v>
      </c>
      <c r="N853" s="1">
        <v>10021768</v>
      </c>
      <c r="O853" s="1" t="s">
        <v>4163</v>
      </c>
      <c r="P853" s="47">
        <v>5200</v>
      </c>
      <c r="R853" s="47">
        <f>IF(Tabela1[[#This Row],[VALOR A PAGAR]]&gt;1,Tabela1[[#This Row],[VALOR A PAGAR]],Tabela1[[#This Row],[VALOR RC]])</f>
        <v>5200</v>
      </c>
      <c r="S8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3" s="1">
        <v>4500892541</v>
      </c>
      <c r="U853" s="54" t="str">
        <f>F853 &amp; " " &amp; " " &amp; B853 &amp; " - " &amp; I853 &amp; " - " &amp; "N°" &amp; H853 &amp; " - " &amp; Tabela1[[#This Row],[Coluna1]]</f>
        <v xml:space="preserve">RETROFIT  412 - TOYAMA - N°164404 - </v>
      </c>
      <c r="V853" s="85">
        <v>1961438</v>
      </c>
      <c r="W853" s="89" t="s">
        <v>5865</v>
      </c>
      <c r="X853" s="1" t="str">
        <f t="shared" si="48"/>
        <v>ABERTO</v>
      </c>
      <c r="Y853" s="48"/>
      <c r="Z853" s="51">
        <v>0</v>
      </c>
      <c r="AA853" s="1">
        <f>IF(Tabela1[[#This Row],[CHAMADO]]="ABERTO",Tabela1[[#This Row],[procx status]],"")</f>
        <v>0</v>
      </c>
      <c r="AC853" s="49">
        <v>45853</v>
      </c>
      <c r="AD853" s="55">
        <v>5105952885</v>
      </c>
      <c r="AE853" s="1" t="str">
        <f>IF(Tabela1[[#This Row],[Status Result1]]="Aguardando autorização pgto", "sim","")</f>
        <v/>
      </c>
      <c r="AF8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3" s="12">
        <v>45750</v>
      </c>
      <c r="AI853" s="1" t="s">
        <v>4344</v>
      </c>
      <c r="AJ853" s="53" t="s">
        <v>4344</v>
      </c>
      <c r="AK853" s="12" t="str">
        <f>IF(Tabela1[[#This Row],[procx ticket]]="",Tabela1[[#This Row],[Data criação ticket]],Tabela1[[#This Row],[procx ticket]])</f>
        <v>2025-06-13</v>
      </c>
      <c r="AM8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3" s="62"/>
      <c r="AP853" s="62"/>
      <c r="AQ8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4126047255200HENRIQUERETROFITGERADORTOYAMA</v>
      </c>
      <c r="AR853" s="62" t="e">
        <v>#N/A</v>
      </c>
    </row>
    <row r="854" spans="1:44" ht="14.5" hidden="1">
      <c r="A854" s="1">
        <f t="shared" si="47"/>
        <v>1000</v>
      </c>
      <c r="B854" s="1">
        <v>829</v>
      </c>
      <c r="C854" s="1" t="s">
        <v>1840</v>
      </c>
      <c r="D854" s="129" t="s">
        <v>1841</v>
      </c>
      <c r="E854" s="1" t="s">
        <v>76</v>
      </c>
      <c r="F854" s="1" t="s">
        <v>4485</v>
      </c>
      <c r="G854" s="1" t="s">
        <v>5861</v>
      </c>
      <c r="H854" s="1">
        <v>164395</v>
      </c>
      <c r="I854" s="1" t="s">
        <v>5862</v>
      </c>
      <c r="M854" s="1">
        <v>604725</v>
      </c>
      <c r="N854" s="1">
        <v>10021769</v>
      </c>
      <c r="O854" s="1" t="s">
        <v>4163</v>
      </c>
      <c r="P854" s="47">
        <v>5200</v>
      </c>
      <c r="R854" s="47">
        <f>IF(Tabela1[[#This Row],[VALOR A PAGAR]]&gt;1,Tabela1[[#This Row],[VALOR A PAGAR]],Tabela1[[#This Row],[VALOR RC]])</f>
        <v>5200</v>
      </c>
      <c r="S8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4" s="1">
        <v>4500892542</v>
      </c>
      <c r="U854" s="54" t="str">
        <f>F854 &amp; " " &amp; " " &amp; B854 &amp; " - " &amp; I854 &amp; " - " &amp; "N°" &amp; H854 &amp; " - " &amp; Tabela1[[#This Row],[Coluna1]]</f>
        <v xml:space="preserve">RETROFIT  829 - TOYAMA - N°164395 - </v>
      </c>
      <c r="V854" s="85">
        <v>1961461</v>
      </c>
      <c r="W854" s="89" t="s">
        <v>5866</v>
      </c>
      <c r="X854" s="1" t="str">
        <f t="shared" si="48"/>
        <v>ABERTO</v>
      </c>
      <c r="Y854" s="48"/>
      <c r="Z854" s="51">
        <v>0</v>
      </c>
      <c r="AA854" s="1">
        <f>IF(Tabela1[[#This Row],[CHAMADO]]="ABERTO",Tabela1[[#This Row],[procx status]],"")</f>
        <v>0</v>
      </c>
      <c r="AC854" s="49">
        <v>45853</v>
      </c>
      <c r="AD854" s="55">
        <v>5105952019</v>
      </c>
      <c r="AE854" s="1" t="str">
        <f>IF(Tabela1[[#This Row],[Status Result1]]="Aguardando autorização pgto", "sim","")</f>
        <v/>
      </c>
      <c r="AF8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4" s="12">
        <v>45750</v>
      </c>
      <c r="AI854" s="1" t="s">
        <v>4344</v>
      </c>
      <c r="AJ854" s="53" t="s">
        <v>4344</v>
      </c>
      <c r="AK854" s="12" t="str">
        <f>IF(Tabela1[[#This Row],[procx ticket]]="",Tabela1[[#This Row],[Data criação ticket]],Tabela1[[#This Row],[procx ticket]])</f>
        <v>2025-06-13</v>
      </c>
      <c r="AM8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4" s="62"/>
      <c r="AP854" s="62"/>
      <c r="AQ8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8296047255200HENRIQUERETROFITGERADORTOYAMA</v>
      </c>
      <c r="AR854" s="62" t="e">
        <v>#N/A</v>
      </c>
    </row>
    <row r="855" spans="1:44" ht="14.5" hidden="1">
      <c r="A855" s="1">
        <f t="shared" si="47"/>
        <v>1000</v>
      </c>
      <c r="B855" s="1">
        <v>838</v>
      </c>
      <c r="C855" s="1" t="s">
        <v>1858</v>
      </c>
      <c r="D855" s="1" t="s">
        <v>1859</v>
      </c>
      <c r="E855" s="1" t="s">
        <v>76</v>
      </c>
      <c r="F855" s="1" t="s">
        <v>4485</v>
      </c>
      <c r="G855" s="1" t="s">
        <v>5861</v>
      </c>
      <c r="H855" s="1">
        <v>164394</v>
      </c>
      <c r="I855" s="1" t="s">
        <v>5862</v>
      </c>
      <c r="M855" s="1">
        <v>604725</v>
      </c>
      <c r="N855" s="1">
        <v>10021770</v>
      </c>
      <c r="O855" s="1" t="s">
        <v>4163</v>
      </c>
      <c r="P855" s="47">
        <v>5200</v>
      </c>
      <c r="R855" s="47">
        <f>IF(Tabela1[[#This Row],[VALOR A PAGAR]]&gt;1,Tabela1[[#This Row],[VALOR A PAGAR]],Tabela1[[#This Row],[VALOR RC]])</f>
        <v>5200</v>
      </c>
      <c r="S8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5" s="1">
        <v>4500892544</v>
      </c>
      <c r="U855" s="54" t="str">
        <f>F855 &amp; " " &amp; " " &amp; B855 &amp; " - " &amp; I855 &amp; " - " &amp; "N°" &amp; H855 &amp; " - " &amp; Tabela1[[#This Row],[Coluna1]]</f>
        <v xml:space="preserve">RETROFIT  838 - TOYAMA - N°164394 - </v>
      </c>
      <c r="V855" s="85">
        <v>1961550</v>
      </c>
      <c r="W855" s="89" t="s">
        <v>5867</v>
      </c>
      <c r="X855" s="1" t="str">
        <f t="shared" si="48"/>
        <v>ABERTO</v>
      </c>
      <c r="Y855" s="48"/>
      <c r="Z855" s="51">
        <v>0</v>
      </c>
      <c r="AA855" s="1">
        <f>IF(Tabela1[[#This Row],[CHAMADO]]="ABERTO",Tabela1[[#This Row],[procx status]],"")</f>
        <v>0</v>
      </c>
      <c r="AC855" s="49">
        <v>45853</v>
      </c>
      <c r="AD855" s="55">
        <v>5105952880</v>
      </c>
      <c r="AE855" s="1" t="str">
        <f>IF(Tabela1[[#This Row],[Status Result1]]="Aguardando autorização pgto", "sim","")</f>
        <v/>
      </c>
      <c r="AF8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5" s="12">
        <v>45750</v>
      </c>
      <c r="AI855" s="1" t="s">
        <v>4344</v>
      </c>
      <c r="AJ855" s="53" t="s">
        <v>4344</v>
      </c>
      <c r="AK855" s="12" t="str">
        <f>IF(Tabela1[[#This Row],[procx ticket]]="",Tabela1[[#This Row],[Data criação ticket]],Tabela1[[#This Row],[procx ticket]])</f>
        <v>2025-06-13</v>
      </c>
      <c r="AM8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5" s="62"/>
      <c r="AP855" s="62"/>
      <c r="AQ8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8386047255200HENRIQUERETROFITGERADORTOYAMA</v>
      </c>
      <c r="AR855" s="62" t="e">
        <v>#N/A</v>
      </c>
    </row>
    <row r="856" spans="1:44" ht="17.149999999999999" hidden="1" customHeight="1">
      <c r="A856" s="1">
        <f t="shared" si="47"/>
        <v>1000</v>
      </c>
      <c r="B856" s="1">
        <v>1186</v>
      </c>
      <c r="C856" s="1" t="s">
        <v>2530</v>
      </c>
      <c r="D856" s="1" t="s">
        <v>2531</v>
      </c>
      <c r="E856" s="1" t="s">
        <v>76</v>
      </c>
      <c r="F856" s="1" t="s">
        <v>4485</v>
      </c>
      <c r="G856" s="1" t="s">
        <v>5861</v>
      </c>
      <c r="H856" s="1">
        <v>164390</v>
      </c>
      <c r="I856" s="1" t="s">
        <v>5862</v>
      </c>
      <c r="M856" s="1">
        <v>604725</v>
      </c>
      <c r="N856" s="1">
        <v>10021771</v>
      </c>
      <c r="O856" s="1" t="s">
        <v>4163</v>
      </c>
      <c r="P856" s="47">
        <v>5200</v>
      </c>
      <c r="R856" s="47">
        <f>IF(Tabela1[[#This Row],[VALOR A PAGAR]]&gt;1,Tabela1[[#This Row],[VALOR A PAGAR]],Tabela1[[#This Row],[VALOR RC]])</f>
        <v>5200</v>
      </c>
      <c r="S8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6" s="1">
        <v>4500892547</v>
      </c>
      <c r="U856" s="54" t="str">
        <f>F856 &amp; " " &amp; " " &amp; B856 &amp; " - " &amp; I856 &amp; " - " &amp; "N°" &amp; H856 &amp; " - " &amp; Tabela1[[#This Row],[Coluna1]]</f>
        <v xml:space="preserve">RETROFIT  1186 - TOYAMA - N°164390 - </v>
      </c>
      <c r="V856" s="85">
        <v>1961571</v>
      </c>
      <c r="W856" s="89" t="s">
        <v>5868</v>
      </c>
      <c r="X856" s="1" t="str">
        <f t="shared" si="48"/>
        <v>ABERTO</v>
      </c>
      <c r="Y856" s="48"/>
      <c r="Z856" s="51">
        <v>0</v>
      </c>
      <c r="AA856" s="1">
        <f>IF(Tabela1[[#This Row],[CHAMADO]]="ABERTO",Tabela1[[#This Row],[procx status]],"")</f>
        <v>0</v>
      </c>
      <c r="AC856" s="49">
        <v>45853</v>
      </c>
      <c r="AD856" s="90">
        <v>5105950530</v>
      </c>
      <c r="AE856" s="1" t="str">
        <f>IF(Tabela1[[#This Row],[Status Result1]]="Aguardando autorização pgto", "sim","")</f>
        <v/>
      </c>
      <c r="AF8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6" s="12">
        <v>45750</v>
      </c>
      <c r="AI856" s="1" t="s">
        <v>4344</v>
      </c>
      <c r="AJ856" s="53" t="s">
        <v>4344</v>
      </c>
      <c r="AK856" s="12" t="str">
        <f>IF(Tabela1[[#This Row],[procx ticket]]="",Tabela1[[#This Row],[Data criação ticket]],Tabela1[[#This Row],[procx ticket]])</f>
        <v>2025-06-13</v>
      </c>
      <c r="AM8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6" s="62"/>
      <c r="AP856" s="62"/>
      <c r="AQ8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11866047255200HENRIQUERETROFITGERADORTOYAMA</v>
      </c>
      <c r="AR856" s="62" t="e">
        <v>#N/A</v>
      </c>
    </row>
    <row r="857" spans="1:44" ht="17.149999999999999" hidden="1" customHeight="1">
      <c r="A857" s="1">
        <f t="shared" si="47"/>
        <v>1000</v>
      </c>
      <c r="B857" s="1">
        <v>1219</v>
      </c>
      <c r="C857" s="1" t="s">
        <v>2594</v>
      </c>
      <c r="D857" s="1" t="s">
        <v>2595</v>
      </c>
      <c r="E857" s="1" t="s">
        <v>76</v>
      </c>
      <c r="F857" s="1" t="s">
        <v>4485</v>
      </c>
      <c r="G857" s="1" t="s">
        <v>5861</v>
      </c>
      <c r="H857" s="1">
        <v>164393</v>
      </c>
      <c r="I857" s="1" t="s">
        <v>5862</v>
      </c>
      <c r="M857" s="1">
        <v>604725</v>
      </c>
      <c r="N857" s="1">
        <v>10021772</v>
      </c>
      <c r="O857" s="1" t="s">
        <v>4163</v>
      </c>
      <c r="P857" s="47">
        <v>5200</v>
      </c>
      <c r="R857" s="47">
        <f>IF(Tabela1[[#This Row],[VALOR A PAGAR]]&gt;1,Tabela1[[#This Row],[VALOR A PAGAR]],Tabela1[[#This Row],[VALOR RC]])</f>
        <v>5200</v>
      </c>
      <c r="S8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7" s="1">
        <v>4500892550</v>
      </c>
      <c r="U857" s="54" t="str">
        <f>F857 &amp; " " &amp; " " &amp; B857 &amp; " - " &amp; I857 &amp; " - " &amp; "N°" &amp; H857 &amp; " - " &amp; Tabela1[[#This Row],[Coluna1]]</f>
        <v xml:space="preserve">RETROFIT  1219 - TOYAMA - N°164393 - </v>
      </c>
      <c r="V857" s="85">
        <v>1961619</v>
      </c>
      <c r="W857" s="89" t="s">
        <v>5869</v>
      </c>
      <c r="X857" s="1" t="str">
        <f t="shared" si="48"/>
        <v>ABERTO</v>
      </c>
      <c r="Y857" s="48"/>
      <c r="Z857" s="51">
        <v>0</v>
      </c>
      <c r="AA857" s="1">
        <f>IF(Tabela1[[#This Row],[CHAMADO]]="ABERTO",Tabela1[[#This Row],[procx status]],"")</f>
        <v>0</v>
      </c>
      <c r="AC857" s="49">
        <v>45853</v>
      </c>
      <c r="AD857" s="55">
        <v>5105952014</v>
      </c>
      <c r="AE857" s="1" t="str">
        <f>IF(Tabela1[[#This Row],[Status Result1]]="Aguardando autorização pgto", "sim","")</f>
        <v/>
      </c>
      <c r="AF8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7" s="12">
        <v>45750</v>
      </c>
      <c r="AI857" s="1" t="s">
        <v>4344</v>
      </c>
      <c r="AJ857" s="53" t="s">
        <v>4344</v>
      </c>
      <c r="AK857" s="12" t="str">
        <f>IF(Tabela1[[#This Row],[procx ticket]]="",Tabela1[[#This Row],[Data criação ticket]],Tabela1[[#This Row],[procx ticket]])</f>
        <v>2025-06-13</v>
      </c>
      <c r="AM8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7" s="62"/>
      <c r="AP857" s="62"/>
      <c r="AQ8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12196047255200HENRIQUERETROFITGERADORTOYAMA</v>
      </c>
      <c r="AR857" s="62" t="e">
        <v>#N/A</v>
      </c>
    </row>
    <row r="858" spans="1:44" ht="17.149999999999999" hidden="1" customHeight="1">
      <c r="A858" s="1">
        <f t="shared" si="47"/>
        <v>1000</v>
      </c>
      <c r="B858" s="1">
        <v>1235</v>
      </c>
      <c r="C858" s="1" t="s">
        <v>2623</v>
      </c>
      <c r="D858" s="1" t="s">
        <v>2624</v>
      </c>
      <c r="E858" s="1" t="s">
        <v>76</v>
      </c>
      <c r="F858" s="1" t="s">
        <v>4485</v>
      </c>
      <c r="G858" s="1" t="s">
        <v>5861</v>
      </c>
      <c r="H858" s="1">
        <v>164392</v>
      </c>
      <c r="I858" s="1" t="s">
        <v>5862</v>
      </c>
      <c r="M858" s="1">
        <v>604725</v>
      </c>
      <c r="N858" s="1">
        <v>10021773</v>
      </c>
      <c r="O858" s="1" t="s">
        <v>4163</v>
      </c>
      <c r="P858" s="47">
        <v>5200</v>
      </c>
      <c r="R858" s="47">
        <f>IF(Tabela1[[#This Row],[VALOR A PAGAR]]&gt;1,Tabela1[[#This Row],[VALOR A PAGAR]],Tabela1[[#This Row],[VALOR RC]])</f>
        <v>5200</v>
      </c>
      <c r="S8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8" s="1">
        <v>4500892552</v>
      </c>
      <c r="U858" s="54" t="str">
        <f>F858 &amp; " " &amp; " " &amp; B858 &amp; " - " &amp; I858 &amp; " - " &amp; "N°" &amp; H858 &amp; " - " &amp; Tabela1[[#This Row],[Coluna1]]</f>
        <v xml:space="preserve">RETROFIT  1235 - TOYAMA - N°164392 - </v>
      </c>
      <c r="V858" s="85">
        <v>1961645</v>
      </c>
      <c r="W858" s="89" t="s">
        <v>5870</v>
      </c>
      <c r="X858" s="1" t="str">
        <f t="shared" si="48"/>
        <v>ABERTO</v>
      </c>
      <c r="Y858" s="48"/>
      <c r="Z858" s="51">
        <v>0</v>
      </c>
      <c r="AA858" s="1">
        <f>IF(Tabela1[[#This Row],[CHAMADO]]="ABERTO",Tabela1[[#This Row],[procx status]],"")</f>
        <v>0</v>
      </c>
      <c r="AC858" s="49">
        <v>45853</v>
      </c>
      <c r="AD858" s="55">
        <v>5105952012</v>
      </c>
      <c r="AE858" s="1" t="str">
        <f>IF(Tabela1[[#This Row],[Status Result1]]="Aguardando autorização pgto", "sim","")</f>
        <v/>
      </c>
      <c r="AF8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8" s="12">
        <v>45778</v>
      </c>
      <c r="AI858" s="1" t="s">
        <v>4344</v>
      </c>
      <c r="AJ858" s="53" t="s">
        <v>4344</v>
      </c>
      <c r="AK858" s="12" t="str">
        <f>IF(Tabela1[[#This Row],[procx ticket]]="",Tabela1[[#This Row],[Data criação ticket]],Tabela1[[#This Row],[procx ticket]])</f>
        <v>2025-06-13</v>
      </c>
      <c r="AM8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8" s="62"/>
      <c r="AP858" s="62"/>
      <c r="AQ8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12356047255200HENRIQUERETROFITGERADORTOYAMA</v>
      </c>
      <c r="AR858" s="62" t="e">
        <v>#N/A</v>
      </c>
    </row>
    <row r="859" spans="1:44" ht="14.5" hidden="1" customHeight="1">
      <c r="A859" s="1">
        <f t="shared" si="47"/>
        <v>1000</v>
      </c>
      <c r="B859" s="1">
        <v>1258</v>
      </c>
      <c r="C859" s="1" t="s">
        <v>2664</v>
      </c>
      <c r="D859" s="1" t="s">
        <v>2665</v>
      </c>
      <c r="E859" s="1" t="s">
        <v>76</v>
      </c>
      <c r="F859" s="1" t="s">
        <v>4485</v>
      </c>
      <c r="G859" s="1" t="s">
        <v>5861</v>
      </c>
      <c r="H859" s="1">
        <v>164391</v>
      </c>
      <c r="I859" s="1" t="s">
        <v>5862</v>
      </c>
      <c r="M859" s="1">
        <v>604725</v>
      </c>
      <c r="N859" s="1">
        <v>10021774</v>
      </c>
      <c r="O859" s="1" t="s">
        <v>4163</v>
      </c>
      <c r="P859" s="47">
        <v>5200</v>
      </c>
      <c r="R859" s="47">
        <f>IF(Tabela1[[#This Row],[VALOR A PAGAR]]&gt;1,Tabela1[[#This Row],[VALOR A PAGAR]],Tabela1[[#This Row],[VALOR RC]])</f>
        <v>5200</v>
      </c>
      <c r="S8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59" s="1">
        <v>4500892553</v>
      </c>
      <c r="U859" s="54" t="str">
        <f>F859 &amp; " " &amp; " " &amp; B859 &amp; " - " &amp; I859 &amp; " - " &amp; "N°" &amp; H859 &amp; " - " &amp; Tabela1[[#This Row],[Coluna1]]</f>
        <v xml:space="preserve">RETROFIT  1258 - TOYAMA - N°164391 - </v>
      </c>
      <c r="V859" s="85">
        <v>1961653</v>
      </c>
      <c r="W859" s="89" t="s">
        <v>5871</v>
      </c>
      <c r="X859" s="1" t="str">
        <f t="shared" si="48"/>
        <v>ABERTO</v>
      </c>
      <c r="Y859" s="48"/>
      <c r="Z859" s="51">
        <v>0</v>
      </c>
      <c r="AA859" s="1">
        <f>IF(Tabela1[[#This Row],[CHAMADO]]="ABERTO",Tabela1[[#This Row],[procx status]],"")</f>
        <v>0</v>
      </c>
      <c r="AC859" s="49">
        <v>45853</v>
      </c>
      <c r="AD859" s="55">
        <v>105952009</v>
      </c>
      <c r="AE859" s="1" t="str">
        <f>IF(Tabela1[[#This Row],[Status Result1]]="Aguardando autorização pgto", "sim","")</f>
        <v/>
      </c>
      <c r="AF8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8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859" s="12">
        <v>45778</v>
      </c>
      <c r="AI859" s="1" t="s">
        <v>4344</v>
      </c>
      <c r="AJ859" s="53" t="s">
        <v>4344</v>
      </c>
      <c r="AK859" s="12" t="str">
        <f>IF(Tabela1[[#This Row],[procx ticket]]="",Tabela1[[#This Row],[Data criação ticket]],Tabela1[[#This Row],[procx ticket]])</f>
        <v>2025-06-13</v>
      </c>
      <c r="AM8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8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59" s="62"/>
      <c r="AP859" s="62"/>
      <c r="AQ8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12586047255200HENRIQUERETROFITGERADORTOYAMA</v>
      </c>
      <c r="AR859" s="62" t="e">
        <v>#N/A</v>
      </c>
    </row>
    <row r="860" spans="1:44" ht="14.5" hidden="1">
      <c r="A860" s="1">
        <f t="shared" si="47"/>
        <v>1000</v>
      </c>
      <c r="B860" s="1">
        <v>1515</v>
      </c>
      <c r="C860" s="1" t="s">
        <v>4648</v>
      </c>
      <c r="D860" s="1" t="s">
        <v>354</v>
      </c>
      <c r="E860" s="1" t="s">
        <v>76</v>
      </c>
      <c r="F860" s="51" t="s">
        <v>23</v>
      </c>
      <c r="G860" s="1" t="s">
        <v>4392</v>
      </c>
      <c r="H860" s="1">
        <v>15448</v>
      </c>
      <c r="I860" s="1" t="s">
        <v>72</v>
      </c>
      <c r="J860" s="1">
        <v>1</v>
      </c>
      <c r="M860" s="1">
        <v>605945</v>
      </c>
      <c r="N860" s="1">
        <v>10024209</v>
      </c>
      <c r="P860" s="47">
        <v>36750</v>
      </c>
      <c r="Q860" s="47">
        <v>11025</v>
      </c>
      <c r="R860" s="47">
        <f>IF(Tabela1[[#This Row],[VALOR A PAGAR]]&gt;1,Tabela1[[#This Row],[VALOR A PAGAR]],Tabela1[[#This Row],[VALOR RC]])</f>
        <v>11025</v>
      </c>
      <c r="S8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0" s="1">
        <v>4501019538</v>
      </c>
      <c r="U860" s="54" t="str">
        <f>F860 &amp; " " &amp; " " &amp; B860 &amp; " - " &amp; I860 &amp; " - " &amp; "N°" &amp; H860 &amp; " - " &amp; Tabela1[[#This Row],[Coluna1]]</f>
        <v xml:space="preserve">LOJAS NOVAS  1515 - HTB - N°15448 - </v>
      </c>
      <c r="V860" s="85">
        <v>3327582</v>
      </c>
      <c r="W860" s="89" t="s">
        <v>4176</v>
      </c>
      <c r="X860" s="1" t="str">
        <f t="shared" si="48"/>
        <v>ABERTO</v>
      </c>
      <c r="Y860" s="48"/>
      <c r="Z860" s="51"/>
      <c r="AA860" s="1">
        <f>IF(Tabela1[[#This Row],[CHAMADO]]="ABERTO",Tabela1[[#This Row],[procx status]],"")</f>
        <v>0</v>
      </c>
      <c r="AC860" s="49">
        <v>46020</v>
      </c>
      <c r="AD860" s="55">
        <v>5106086437</v>
      </c>
      <c r="AE860" s="1" t="s">
        <v>4177</v>
      </c>
      <c r="AF8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8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860" s="116"/>
      <c r="AJ860" s="117"/>
      <c r="AK860" s="116">
        <f>IF(Tabela1[[#This Row],[procx ticket]]="",Tabela1[[#This Row],[Data criação ticket]],Tabela1[[#This Row],[procx ticket]])</f>
        <v>0</v>
      </c>
      <c r="AL860" s="116"/>
      <c r="AM860" s="53">
        <v>46006</v>
      </c>
      <c r="AN8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60" s="62"/>
      <c r="AP860" s="62"/>
      <c r="AQ8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151560594536750HENRIQUELOJAS NOVASGerenciadoraHTB</v>
      </c>
      <c r="AR860" s="62" t="e">
        <v>#N/A</v>
      </c>
    </row>
    <row r="861" spans="1:44" ht="17.149999999999999" hidden="1" customHeight="1">
      <c r="A861" s="1">
        <f t="shared" ref="A861:A892" si="49">IF(B861&lt;7000,1000,2000)</f>
        <v>1000</v>
      </c>
      <c r="B861" s="1">
        <v>1491</v>
      </c>
      <c r="C861" s="1" t="s">
        <v>4076</v>
      </c>
      <c r="D861" s="1">
        <v>1491</v>
      </c>
      <c r="E861" s="1" t="s">
        <v>30</v>
      </c>
      <c r="F861" s="51" t="s">
        <v>23</v>
      </c>
      <c r="G861" s="1" t="s">
        <v>4392</v>
      </c>
      <c r="H861" s="1">
        <v>15421</v>
      </c>
      <c r="I861" s="1" t="s">
        <v>72</v>
      </c>
      <c r="M861" s="1">
        <v>605585</v>
      </c>
      <c r="N861" s="1">
        <v>10023481</v>
      </c>
      <c r="Q861" s="47">
        <v>19400</v>
      </c>
      <c r="R861" s="47">
        <f>IF(Tabela1[[#This Row],[VALOR A PAGAR]]&gt;1,Tabela1[[#This Row],[VALOR A PAGAR]],Tabela1[[#This Row],[VALOR RC]])</f>
        <v>19400</v>
      </c>
      <c r="S8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1" s="1">
        <v>4500971586</v>
      </c>
      <c r="U861" s="54" t="str">
        <f>F861 &amp; " " &amp; " " &amp; B861 &amp; " - " &amp; I861 &amp; " - " &amp; "N°" &amp; H861 &amp; " - " &amp; Tabela1[[#This Row],[Coluna1]]</f>
        <v xml:space="preserve">LOJAS NOVAS  1491 - HTB - N°15421 - </v>
      </c>
      <c r="W861" s="89"/>
      <c r="X861" s="1" t="str">
        <f t="shared" si="48"/>
        <v>PENDENTE</v>
      </c>
      <c r="Y861" s="48"/>
      <c r="Z861" s="51"/>
      <c r="AA861" s="1" t="str">
        <f>IF(Tabela1[[#This Row],[CHAMADO]]="ABERTO",Tabela1[[#This Row],[procx status]],"")</f>
        <v/>
      </c>
      <c r="AC861" s="49">
        <v>46053</v>
      </c>
      <c r="AD861" s="55">
        <v>5106079775</v>
      </c>
      <c r="AE861" s="1" t="s">
        <v>4177</v>
      </c>
      <c r="AF8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Há pedido e há nota, aguardando autorização pgto</v>
      </c>
      <c r="AG8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autorização pgto</v>
      </c>
      <c r="AH861" s="116"/>
      <c r="AJ861" s="117"/>
      <c r="AK861" s="116">
        <f>IF(Tabela1[[#This Row],[procx ticket]]="",Tabela1[[#This Row],[Data criação ticket]],Tabela1[[#This Row],[procx ticket]])</f>
        <v>0</v>
      </c>
      <c r="AL861" s="116"/>
      <c r="AM861" s="53">
        <v>45994</v>
      </c>
      <c r="AN8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61" s="62"/>
      <c r="AP861" s="62"/>
      <c r="AQ8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1491605585ANDRELOJAS NOVASGerenciadoraHTB</v>
      </c>
      <c r="AR861" s="62" t="e">
        <v>#N/A</v>
      </c>
    </row>
    <row r="862" spans="1:44" ht="17.149999999999999" hidden="1" customHeight="1">
      <c r="A862" s="1">
        <f t="shared" si="49"/>
        <v>2000</v>
      </c>
      <c r="B862" s="1" t="s">
        <v>4189</v>
      </c>
      <c r="D862" s="1" t="s">
        <v>4190</v>
      </c>
      <c r="E862" s="1" t="s">
        <v>30</v>
      </c>
      <c r="F862" s="1" t="s">
        <v>4191</v>
      </c>
      <c r="G862" s="1" t="s">
        <v>4392</v>
      </c>
      <c r="H862" s="1">
        <v>2900</v>
      </c>
      <c r="I862" s="1" t="s">
        <v>4393</v>
      </c>
      <c r="K862" s="1" t="s">
        <v>27</v>
      </c>
      <c r="M862" s="1">
        <v>606050</v>
      </c>
      <c r="N862" s="76">
        <v>2932313</v>
      </c>
      <c r="P862" s="47">
        <v>125000</v>
      </c>
      <c r="Q862" s="47">
        <v>20000</v>
      </c>
      <c r="R862" s="47">
        <f>IF(Tabela1[[#This Row],[VALOR A PAGAR]]&gt;1,Tabela1[[#This Row],[VALOR A PAGAR]],Tabela1[[#This Row],[VALOR RC]])</f>
        <v>20000</v>
      </c>
      <c r="S8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2" s="1">
        <v>4500994638</v>
      </c>
      <c r="U862" s="54" t="str">
        <f>F862 &amp; " " &amp; " " &amp; B862 &amp; " - " &amp; I862 &amp; " - " &amp; "N°" &amp; H862 &amp; " - " &amp; Tabela1[[#This Row],[Coluna1]]</f>
        <v xml:space="preserve">MISSOES HIGIENICAS CD 02  CD GO - CAMARGO PENTEADO - N°2900 - </v>
      </c>
      <c r="V862" s="85">
        <v>3342694</v>
      </c>
      <c r="W862" s="89" t="s">
        <v>4176</v>
      </c>
      <c r="X862" s="1" t="str">
        <f t="shared" si="48"/>
        <v>ABERTO</v>
      </c>
      <c r="Y862" s="48"/>
      <c r="Z862" s="51"/>
      <c r="AA862" s="1">
        <f>IF(Tabela1[[#This Row],[CHAMADO]]="ABERTO",Tabela1[[#This Row],[procx status]],"")</f>
        <v>0</v>
      </c>
      <c r="AC862" s="49">
        <v>46016</v>
      </c>
      <c r="AD862" s="55">
        <v>5106084543</v>
      </c>
      <c r="AE862" s="1" t="s">
        <v>4177</v>
      </c>
      <c r="AF8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8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862" s="116"/>
      <c r="AJ862" s="117"/>
      <c r="AK862" s="116">
        <f>IF(Tabela1[[#This Row],[procx ticket]]="",Tabela1[[#This Row],[Data criação ticket]],Tabela1[[#This Row],[procx ticket]])</f>
        <v>0</v>
      </c>
      <c r="AL862" s="116"/>
      <c r="AM862" s="53">
        <v>46007</v>
      </c>
      <c r="AN8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62" s="62"/>
      <c r="AP862" s="62"/>
      <c r="AQ8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GO606050125000ANDREMISSOES HIGIENICAS CD 02GerenciadoraCAMARGO PENTEADO</v>
      </c>
      <c r="AR862" s="62" t="e">
        <v>#N/A</v>
      </c>
    </row>
    <row r="863" spans="1:44" ht="14.5" hidden="1" customHeight="1">
      <c r="A863" s="1">
        <f t="shared" si="49"/>
        <v>1000</v>
      </c>
      <c r="B863" s="1">
        <v>1514</v>
      </c>
      <c r="C863" s="1" t="s">
        <v>4090</v>
      </c>
      <c r="D863" s="1" t="s">
        <v>2813</v>
      </c>
      <c r="E863" s="1" t="s">
        <v>76</v>
      </c>
      <c r="F863" s="1" t="s">
        <v>23</v>
      </c>
      <c r="G863" s="1" t="s">
        <v>4392</v>
      </c>
      <c r="I863" s="1" t="s">
        <v>72</v>
      </c>
      <c r="M863" s="1">
        <v>605803</v>
      </c>
      <c r="R863" s="47">
        <f>IF(Tabela1[[#This Row],[VALOR A PAGAR]]&gt;1,Tabela1[[#This Row],[VALOR A PAGAR]],Tabela1[[#This Row],[VALOR RC]])</f>
        <v>0</v>
      </c>
      <c r="S8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3" s="1">
        <v>4500964794</v>
      </c>
      <c r="U863" s="54" t="str">
        <f>F863 &amp; " " &amp; " " &amp; B863 &amp; " - " &amp; I863 &amp; " - " &amp; "N°" &amp; H863 &amp; " - " &amp; Tabela1[[#This Row],[Coluna1]]</f>
        <v xml:space="preserve">LOJAS NOVAS  1514 - HTB - N° - </v>
      </c>
      <c r="X863" s="1" t="str">
        <f t="shared" si="48"/>
        <v>PENDENTE</v>
      </c>
      <c r="Y863" s="48"/>
      <c r="Z863" s="51"/>
      <c r="AA863" s="1" t="str">
        <f>IF(Tabela1[[#This Row],[CHAMADO]]="ABERTO",Tabela1[[#This Row],[procx status]],"")</f>
        <v/>
      </c>
      <c r="AE863" s="1" t="str">
        <f>IF(Tabela1[[#This Row],[Status Result1]]="Aguardando autorização pgto", "sim","")</f>
        <v/>
      </c>
      <c r="AF8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3" s="116"/>
      <c r="AJ863" s="117"/>
      <c r="AK863" s="116">
        <f>IF(Tabela1[[#This Row],[procx ticket]]="",Tabela1[[#This Row],[Data criação ticket]],Tabela1[[#This Row],[procx ticket]])</f>
        <v>0</v>
      </c>
      <c r="AL863" s="116"/>
      <c r="AM8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3" s="62"/>
      <c r="AP863" s="62"/>
      <c r="AQ8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NOVASGerenciadoraHTB</v>
      </c>
      <c r="AR863" s="62" t="e">
        <v>#N/A</v>
      </c>
    </row>
    <row r="864" spans="1:44" ht="17.149999999999999" hidden="1" customHeight="1">
      <c r="A864" s="1">
        <f t="shared" si="49"/>
        <v>1000</v>
      </c>
      <c r="B864" s="1">
        <v>1499</v>
      </c>
      <c r="C864" s="1" t="s">
        <v>4065</v>
      </c>
      <c r="D864" s="1" t="s">
        <v>4217</v>
      </c>
      <c r="E864" s="1" t="s">
        <v>30</v>
      </c>
      <c r="F864" s="1" t="s">
        <v>23</v>
      </c>
      <c r="G864" s="1" t="s">
        <v>4392</v>
      </c>
      <c r="I864" s="1" t="s">
        <v>72</v>
      </c>
      <c r="M864" s="1">
        <v>602910</v>
      </c>
      <c r="R864" s="47">
        <f>IF(Tabela1[[#This Row],[VALOR A PAGAR]]&gt;1,Tabela1[[#This Row],[VALOR A PAGAR]],Tabela1[[#This Row],[VALOR RC]])</f>
        <v>0</v>
      </c>
      <c r="S8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4" s="1">
        <v>4500964796</v>
      </c>
      <c r="U864" s="54" t="str">
        <f>F864 &amp; " " &amp; " " &amp; B864 &amp; " - " &amp; I864 &amp; " - " &amp; "N°" &amp; H864 &amp; " - " &amp; Tabela1[[#This Row],[Coluna1]]</f>
        <v xml:space="preserve">LOJAS NOVAS  1499 - HTB - N° - </v>
      </c>
      <c r="X864" s="1" t="str">
        <f t="shared" si="48"/>
        <v>PENDENTE</v>
      </c>
      <c r="Y864" s="48"/>
      <c r="Z864" s="51"/>
      <c r="AA864" s="1" t="str">
        <f>IF(Tabela1[[#This Row],[CHAMADO]]="ABERTO",Tabela1[[#This Row],[procx status]],"")</f>
        <v/>
      </c>
      <c r="AE864" s="1" t="str">
        <f>IF(Tabela1[[#This Row],[Status Result1]]="Aguardando autorização pgto", "sim","")</f>
        <v/>
      </c>
      <c r="AF8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4" s="116"/>
      <c r="AJ864" s="117"/>
      <c r="AK864" s="116">
        <f>IF(Tabela1[[#This Row],[procx ticket]]="",Tabela1[[#This Row],[Data criação ticket]],Tabela1[[#This Row],[procx ticket]])</f>
        <v>0</v>
      </c>
      <c r="AL864" s="116"/>
      <c r="AM8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4" s="62"/>
      <c r="AP864" s="62"/>
      <c r="AQ8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NOVASGerenciadoraHTB</v>
      </c>
      <c r="AR864" s="62" t="e">
        <v>#N/A</v>
      </c>
    </row>
    <row r="865" spans="1:44" ht="17.149999999999999" hidden="1" customHeight="1">
      <c r="A865" s="1">
        <f t="shared" si="49"/>
        <v>2000</v>
      </c>
      <c r="B865" s="1">
        <v>7156</v>
      </c>
      <c r="C865" s="1" t="str">
        <f>_xlfn.XLOOKUP(Tabela1[[#This Row],[FILIAL]],'CNPJ BASE jan25'!A:A,'CNPJ BASE jan25'!B:B)</f>
        <v>FOR184-JovFeit-CE-EF</v>
      </c>
      <c r="D865" s="1" t="str">
        <f>_xlfn.XLOOKUP(Tabela1[[#This Row],[FILIAL]],'CNPJ BASE jan25'!A:A,'CNPJ BASE jan25'!C:C)</f>
        <v>04.899.316/0156-54</v>
      </c>
      <c r="E865" s="1" t="s">
        <v>4025</v>
      </c>
      <c r="F865" s="1" t="s">
        <v>51</v>
      </c>
      <c r="G865" s="1" t="s">
        <v>4392</v>
      </c>
      <c r="I865" s="1" t="s">
        <v>72</v>
      </c>
      <c r="M865" s="1">
        <v>605993</v>
      </c>
      <c r="N865" s="1">
        <v>10023686</v>
      </c>
      <c r="O865" s="1" t="s">
        <v>4163</v>
      </c>
      <c r="P865" s="47">
        <v>4000</v>
      </c>
      <c r="R865" s="47">
        <f>IF(Tabela1[[#This Row],[VALOR A PAGAR]]&gt;1,Tabela1[[#This Row],[VALOR A PAGAR]],Tabela1[[#This Row],[VALOR RC]])</f>
        <v>4000</v>
      </c>
      <c r="S8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5" s="1">
        <v>4500986661</v>
      </c>
      <c r="U865" s="54" t="str">
        <f>F865 &amp; " " &amp; " " &amp; B865 &amp; " - " &amp; I865 &amp; " - " &amp; "N°" &amp; H865 &amp; " - " &amp; Tabela1[[#This Row],[Coluna1]]</f>
        <v xml:space="preserve">VIRADA DE BANDEIRA  7156 - HTB - N° - </v>
      </c>
      <c r="X865" s="1" t="str">
        <f t="shared" si="48"/>
        <v>PENDENTE</v>
      </c>
      <c r="Y865" s="48"/>
      <c r="Z865" s="51"/>
      <c r="AA865" s="1" t="str">
        <f>IF(Tabela1[[#This Row],[CHAMADO]]="ABERTO",Tabela1[[#This Row],[procx status]],"")</f>
        <v/>
      </c>
      <c r="AD865" s="109"/>
      <c r="AE865" s="1" t="str">
        <f>IF(Tabela1[[#This Row],[Status Result1]]="Aguardando autorização pgto", "sim","")</f>
        <v/>
      </c>
      <c r="AF8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5" s="116"/>
      <c r="AJ865" s="117"/>
      <c r="AK865" s="116">
        <f>IF(Tabela1[[#This Row],[procx ticket]]="",Tabela1[[#This Row],[Data criação ticket]],Tabela1[[#This Row],[procx ticket]])</f>
        <v>0</v>
      </c>
      <c r="AL865" s="116"/>
      <c r="AM8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5" s="62"/>
      <c r="AP865" s="62"/>
      <c r="AQ8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71566059934000ADRIANOVIRADA DE BANDEIRAGerenciadoraHTB</v>
      </c>
      <c r="AR865" s="62" t="e">
        <v>#N/A</v>
      </c>
    </row>
    <row r="866" spans="1:44" ht="14.5" hidden="1">
      <c r="A866" s="1">
        <f t="shared" si="49"/>
        <v>2000</v>
      </c>
      <c r="B866" s="1">
        <v>7353</v>
      </c>
      <c r="C866" s="1" t="str">
        <f>_xlfn.XLOOKUP(Tabela1[[#This Row],[FILIAL]],'CNPJ BASE jan25'!A:A,'CNPJ BASE jan25'!B:B)</f>
        <v>FOR138-LibBarr-CE-EF</v>
      </c>
      <c r="D866" s="121" t="str">
        <f>_xlfn.XLOOKUP(Tabela1[[#This Row],[FILIAL]],'CNPJ BASE jan25'!A:A,'CNPJ BASE jan25'!C:C)</f>
        <v>04.899.316/0353-37</v>
      </c>
      <c r="E866" s="1" t="s">
        <v>4025</v>
      </c>
      <c r="F866" s="1" t="s">
        <v>51</v>
      </c>
      <c r="G866" s="1" t="s">
        <v>4392</v>
      </c>
      <c r="I866" s="1" t="s">
        <v>72</v>
      </c>
      <c r="M866" s="1">
        <v>605989</v>
      </c>
      <c r="N866" s="1">
        <v>10023686</v>
      </c>
      <c r="O866" s="1" t="s">
        <v>4163</v>
      </c>
      <c r="P866" s="47">
        <v>4000</v>
      </c>
      <c r="R866" s="47">
        <f>IF(Tabela1[[#This Row],[VALOR A PAGAR]]&gt;1,Tabela1[[#This Row],[VALOR A PAGAR]],Tabela1[[#This Row],[VALOR RC]])</f>
        <v>4000</v>
      </c>
      <c r="S8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6" s="1">
        <v>4500986661</v>
      </c>
      <c r="U866" s="54" t="str">
        <f>F866 &amp; " " &amp; " " &amp; B866 &amp; " - " &amp; I866 &amp; " - " &amp; "N°" &amp; H866 &amp; " - " &amp; Tabela1[[#This Row],[Coluna1]]</f>
        <v xml:space="preserve">VIRADA DE BANDEIRA  7353 - HTB - N° - </v>
      </c>
      <c r="X866" s="1" t="str">
        <f t="shared" si="48"/>
        <v>PENDENTE</v>
      </c>
      <c r="Y866" s="48"/>
      <c r="Z866" s="51"/>
      <c r="AA866" s="1" t="str">
        <f>IF(Tabela1[[#This Row],[CHAMADO]]="ABERTO",Tabela1[[#This Row],[procx status]],"")</f>
        <v/>
      </c>
      <c r="AE866" s="1" t="str">
        <f>IF(Tabela1[[#This Row],[Status Result1]]="Aguardando autorização pgto", "sim","")</f>
        <v/>
      </c>
      <c r="AF8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6" s="116"/>
      <c r="AJ866" s="117"/>
      <c r="AK866" s="116">
        <f>IF(Tabela1[[#This Row],[procx ticket]]="",Tabela1[[#This Row],[Data criação ticket]],Tabela1[[#This Row],[procx ticket]])</f>
        <v>0</v>
      </c>
      <c r="AL866" s="116"/>
      <c r="AM8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6" s="62"/>
      <c r="AP866" s="62"/>
      <c r="AQ8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73536059894000ADRIANOVIRADA DE BANDEIRAGerenciadoraHTB</v>
      </c>
      <c r="AR866" s="62" t="e">
        <v>#N/A</v>
      </c>
    </row>
    <row r="867" spans="1:44" ht="14.5" hidden="1" customHeight="1">
      <c r="A867" s="1">
        <f t="shared" si="49"/>
        <v>2000</v>
      </c>
      <c r="B867" s="1">
        <v>7187</v>
      </c>
      <c r="C867" s="1" t="str">
        <f>_xlfn.XLOOKUP(Tabela1[[#This Row],[FILIAL]],'CNPJ BASE jan25'!A:A,'CNPJ BASE jan25'!B:B)</f>
        <v>FOR164-OliPaiv-CE-EF</v>
      </c>
      <c r="D867" s="1" t="str">
        <f>_xlfn.XLOOKUP(Tabela1[[#This Row],[FILIAL]],'CNPJ BASE jan25'!A:A,'CNPJ BASE jan25'!C:C)</f>
        <v>04.899.316/0187-50</v>
      </c>
      <c r="E867" s="1" t="s">
        <v>4025</v>
      </c>
      <c r="F867" s="1" t="s">
        <v>51</v>
      </c>
      <c r="G867" s="1" t="s">
        <v>4392</v>
      </c>
      <c r="I867" s="1" t="s">
        <v>72</v>
      </c>
      <c r="M867" s="1">
        <v>605992</v>
      </c>
      <c r="N867" s="1">
        <v>10023788</v>
      </c>
      <c r="O867" s="1" t="s">
        <v>4163</v>
      </c>
      <c r="P867" s="47">
        <v>4000</v>
      </c>
      <c r="R867" s="47">
        <f>IF(Tabela1[[#This Row],[VALOR A PAGAR]]&gt;1,Tabela1[[#This Row],[VALOR A PAGAR]],Tabela1[[#This Row],[VALOR RC]])</f>
        <v>4000</v>
      </c>
      <c r="S8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7" s="1">
        <v>4500991678</v>
      </c>
      <c r="U867" s="54" t="str">
        <f>F867 &amp; " " &amp; " " &amp; B867 &amp; " - " &amp; I867 &amp; " - " &amp; "N°" &amp; H867 &amp; " - " &amp; Tabela1[[#This Row],[Coluna1]]</f>
        <v xml:space="preserve">VIRADA DE BANDEIRA  7187 - HTB - N° - </v>
      </c>
      <c r="X867" s="1" t="str">
        <f t="shared" si="48"/>
        <v>PENDENTE</v>
      </c>
      <c r="Y867" s="48"/>
      <c r="Z867" s="51"/>
      <c r="AA867" s="1" t="str">
        <f>IF(Tabela1[[#This Row],[CHAMADO]]="ABERTO",Tabela1[[#This Row],[procx status]],"")</f>
        <v/>
      </c>
      <c r="AE867" s="1" t="str">
        <f>IF(Tabela1[[#This Row],[Status Result1]]="Aguardando autorização pgto", "sim","")</f>
        <v/>
      </c>
      <c r="AF8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7" s="116"/>
      <c r="AJ867" s="117"/>
      <c r="AK867" s="116">
        <f>IF(Tabela1[[#This Row],[procx ticket]]="",Tabela1[[#This Row],[Data criação ticket]],Tabela1[[#This Row],[procx ticket]])</f>
        <v>0</v>
      </c>
      <c r="AL867" s="116"/>
      <c r="AM8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7" s="62"/>
      <c r="AP867" s="62"/>
      <c r="AQ8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71876059924000ADRIANOVIRADA DE BANDEIRAGerenciadoraHTB</v>
      </c>
      <c r="AR867" s="62" t="e">
        <v>#N/A</v>
      </c>
    </row>
    <row r="868" spans="1:44" ht="14.5" hidden="1">
      <c r="A868" s="1">
        <f t="shared" si="49"/>
        <v>2000</v>
      </c>
      <c r="B868" s="1">
        <v>7174</v>
      </c>
      <c r="C868" s="1" t="str">
        <f>_xlfn.XLOOKUP(Tabela1[[#This Row],[FILIAL]],'CNPJ BASE jan25'!A:A,'CNPJ BASE jan25'!B:B)</f>
        <v>SLU58-JoMiJo21-MA-EF</v>
      </c>
      <c r="D868" s="1" t="str">
        <f>_xlfn.XLOOKUP(Tabela1[[#This Row],[FILIAL]],'CNPJ BASE jan25'!A:A,'CNPJ BASE jan25'!C:C)</f>
        <v>04.899.316/0174-36</v>
      </c>
      <c r="E868" s="1" t="s">
        <v>76</v>
      </c>
      <c r="F868" s="1" t="s">
        <v>51</v>
      </c>
      <c r="G868" s="1" t="s">
        <v>4392</v>
      </c>
      <c r="H868" s="1">
        <v>15559</v>
      </c>
      <c r="I868" s="1" t="s">
        <v>72</v>
      </c>
      <c r="M868" s="1">
        <v>606037</v>
      </c>
      <c r="N868" s="1">
        <v>10023789</v>
      </c>
      <c r="O868" s="1" t="s">
        <v>4163</v>
      </c>
      <c r="P868" s="47">
        <v>4000</v>
      </c>
      <c r="R868" s="47">
        <f>IF(Tabela1[[#This Row],[VALOR A PAGAR]]&gt;1,Tabela1[[#This Row],[VALOR A PAGAR]],Tabela1[[#This Row],[VALOR RC]])</f>
        <v>4000</v>
      </c>
      <c r="S8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8" s="1">
        <v>4500991682</v>
      </c>
      <c r="U868" s="54" t="str">
        <f>F868 &amp; " " &amp; " " &amp; B868 &amp; " - " &amp; I868 &amp; " - " &amp; "N°" &amp; H868 &amp; " - " &amp; Tabela1[[#This Row],[Coluna1]]</f>
        <v xml:space="preserve">VIRADA DE BANDEIRA  7174 - HTB - N°15559 - </v>
      </c>
      <c r="V868" s="85">
        <v>3386132</v>
      </c>
      <c r="W868" s="89" t="s">
        <v>4176</v>
      </c>
      <c r="X868" s="1" t="str">
        <f t="shared" si="48"/>
        <v>ABERTO</v>
      </c>
      <c r="Y868" s="48"/>
      <c r="Z868" s="51"/>
      <c r="AA868" s="1">
        <f>IF(Tabela1[[#This Row],[CHAMADO]]="ABERTO",Tabela1[[#This Row],[procx status]],"")</f>
        <v>0</v>
      </c>
      <c r="AC868" s="49">
        <v>46021</v>
      </c>
      <c r="AE868" s="1" t="s">
        <v>4177</v>
      </c>
      <c r="AF8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8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868" s="116"/>
      <c r="AJ868" s="117"/>
      <c r="AK868" s="116">
        <f>IF(Tabela1[[#This Row],[procx ticket]]="",Tabela1[[#This Row],[Data criação ticket]],Tabela1[[#This Row],[procx ticket]])</f>
        <v>0</v>
      </c>
      <c r="AL868" s="116"/>
      <c r="AM868" s="53">
        <v>46013</v>
      </c>
      <c r="AN8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68" s="62"/>
      <c r="AP868" s="62"/>
      <c r="AQ8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71746060374000HENRIQUEVIRADA DE BANDEIRAGerenciadoraHTB</v>
      </c>
      <c r="AR868" s="62" t="e">
        <v>#N/A</v>
      </c>
    </row>
    <row r="869" spans="1:44" ht="17.149999999999999" hidden="1" customHeight="1">
      <c r="A869" s="1">
        <f t="shared" si="49"/>
        <v>2000</v>
      </c>
      <c r="B869" s="1">
        <v>7360</v>
      </c>
      <c r="C869" s="1" t="str">
        <f>_xlfn.XLOOKUP(Tabela1[[#This Row],[FILIAL]],'CNPJ BASE jan25'!A:A,'CNPJ BASE jan25'!B:B)</f>
        <v>FOR141-BezDMen-CE-EF</v>
      </c>
      <c r="D869" s="1" t="str">
        <f>_xlfn.XLOOKUP(Tabela1[[#This Row],[FILIAL]],'CNPJ BASE jan25'!A:A,'CNPJ BASE jan25'!C:C)</f>
        <v>04.899.316/0360-66</v>
      </c>
      <c r="E869" s="1" t="s">
        <v>4025</v>
      </c>
      <c r="F869" s="1" t="s">
        <v>51</v>
      </c>
      <c r="G869" s="1" t="s">
        <v>4392</v>
      </c>
      <c r="I869" s="1" t="s">
        <v>72</v>
      </c>
      <c r="J869" s="1">
        <v>1</v>
      </c>
      <c r="M869" s="1">
        <v>605990</v>
      </c>
      <c r="N869" s="1">
        <v>10024001</v>
      </c>
      <c r="P869" s="47">
        <v>4000</v>
      </c>
      <c r="R869" s="47">
        <f>IF(Tabela1[[#This Row],[VALOR A PAGAR]]&gt;1,Tabela1[[#This Row],[VALOR A PAGAR]],Tabela1[[#This Row],[VALOR RC]])</f>
        <v>4000</v>
      </c>
      <c r="S8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69" s="1">
        <v>4501004083</v>
      </c>
      <c r="U869" s="54" t="str">
        <f>F869 &amp; " " &amp; " " &amp; B869 &amp; " - " &amp; I869 &amp; " - " &amp; "N°" &amp; H869 &amp; " - " &amp; Tabela1[[#This Row],[Coluna1]]</f>
        <v>VIRADA DE BANDEIRA  7360 - HTB - N° - OK</v>
      </c>
      <c r="X869" s="1" t="str">
        <f t="shared" si="48"/>
        <v>PENDENTE</v>
      </c>
      <c r="Y869" s="48"/>
      <c r="Z869" s="51"/>
      <c r="AA869" s="1" t="str">
        <f>IF(Tabela1[[#This Row],[CHAMADO]]="ABERTO",Tabela1[[#This Row],[procx status]],"")</f>
        <v/>
      </c>
      <c r="AE869" s="1" t="str">
        <f>IF(Tabela1[[#This Row],[Status Result1]]="Aguardando autorização pgto", "sim","")</f>
        <v/>
      </c>
      <c r="AF8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69" s="116"/>
      <c r="AJ869" s="117"/>
      <c r="AK869" s="116">
        <f>IF(Tabela1[[#This Row],[procx ticket]]="",Tabela1[[#This Row],[Data criação ticket]],Tabela1[[#This Row],[procx ticket]])</f>
        <v>0</v>
      </c>
      <c r="AL869" s="116"/>
      <c r="AM8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69" s="62"/>
      <c r="AP869" s="47" t="s">
        <v>4390</v>
      </c>
      <c r="AQ8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73606059904000ADRIANOVIRADA DE BANDEIRAGerenciadoraHTB</v>
      </c>
      <c r="AR869" s="62" t="e">
        <v>#N/A</v>
      </c>
    </row>
    <row r="870" spans="1:44" ht="14.5" hidden="1" customHeight="1">
      <c r="A870" s="1">
        <f t="shared" si="49"/>
        <v>2000</v>
      </c>
      <c r="B870" s="1">
        <v>7057</v>
      </c>
      <c r="C870" s="1" t="str">
        <f>_xlfn.XLOOKUP(Tabela1[[#This Row],[FILIAL]],'CNPJ BASE jan25'!A:A,'CNPJ BASE jan25'!B:B)</f>
        <v>FOR136-SanDumo-CE-EF</v>
      </c>
      <c r="D870" s="1" t="str">
        <f>_xlfn.XLOOKUP(Tabela1[[#This Row],[FILIAL]],'CNPJ BASE jan25'!A:A,'CNPJ BASE jan25'!C:C)</f>
        <v>04.899.316/0057-72</v>
      </c>
      <c r="E870" s="1" t="s">
        <v>4025</v>
      </c>
      <c r="F870" s="1" t="s">
        <v>51</v>
      </c>
      <c r="G870" s="1" t="s">
        <v>4392</v>
      </c>
      <c r="I870" s="1" t="s">
        <v>72</v>
      </c>
      <c r="J870" s="1">
        <v>1</v>
      </c>
      <c r="M870" s="1">
        <v>605995</v>
      </c>
      <c r="N870" s="1">
        <v>10024002</v>
      </c>
      <c r="P870" s="47">
        <v>4000</v>
      </c>
      <c r="R870" s="47">
        <f>IF(Tabela1[[#This Row],[VALOR A PAGAR]]&gt;1,Tabela1[[#This Row],[VALOR A PAGAR]],Tabela1[[#This Row],[VALOR RC]])</f>
        <v>4000</v>
      </c>
      <c r="S8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0" s="1">
        <v>4501004090</v>
      </c>
      <c r="U870" s="54" t="str">
        <f>F870 &amp; " " &amp; " " &amp; B870 &amp; " - " &amp; I870 &amp; " - " &amp; "N°" &amp; H870 &amp; " - " &amp; Tabela1[[#This Row],[Coluna1]]</f>
        <v>VIRADA DE BANDEIRA  7057 - HTB - N° - OK</v>
      </c>
      <c r="X870" s="1" t="str">
        <f t="shared" si="48"/>
        <v>PENDENTE</v>
      </c>
      <c r="Y870" s="48"/>
      <c r="Z870" s="51"/>
      <c r="AA870" s="1" t="str">
        <f>IF(Tabela1[[#This Row],[CHAMADO]]="ABERTO",Tabela1[[#This Row],[procx status]],"")</f>
        <v/>
      </c>
      <c r="AE870" s="1" t="str">
        <f>IF(Tabela1[[#This Row],[Status Result1]]="Aguardando autorização pgto", "sim","")</f>
        <v/>
      </c>
      <c r="AF8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70" s="116"/>
      <c r="AJ870" s="117"/>
      <c r="AK870" s="116">
        <f>IF(Tabela1[[#This Row],[procx ticket]]="",Tabela1[[#This Row],[Data criação ticket]],Tabela1[[#This Row],[procx ticket]])</f>
        <v>0</v>
      </c>
      <c r="AL870" s="116"/>
      <c r="AM8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70" s="62"/>
      <c r="AP870" s="47" t="s">
        <v>4390</v>
      </c>
      <c r="AQ8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70576059954000ADRIANOVIRADA DE BANDEIRAGerenciadoraHTB</v>
      </c>
      <c r="AR870" s="62" t="e">
        <v>#N/A</v>
      </c>
    </row>
    <row r="871" spans="1:44" ht="14.5" hidden="1" customHeight="1">
      <c r="A871" s="1">
        <f t="shared" si="49"/>
        <v>2000</v>
      </c>
      <c r="B871" s="1">
        <v>7374</v>
      </c>
      <c r="C871" s="1" t="str">
        <f>_xlfn.XLOOKUP(Tabela1[[#This Row],[FILIAL]],'CNPJ BASE jan25'!A:A,'CNPJ BASE jan25'!B:B)</f>
        <v>FOR142-OlLiSil-CE-EF</v>
      </c>
      <c r="D871" s="1" t="str">
        <f>_xlfn.XLOOKUP(Tabela1[[#This Row],[FILIAL]],'CNPJ BASE jan25'!A:A,'CNPJ BASE jan25'!C:C)</f>
        <v>04.899.316/0374-61</v>
      </c>
      <c r="E871" s="1" t="s">
        <v>4025</v>
      </c>
      <c r="F871" s="1" t="s">
        <v>51</v>
      </c>
      <c r="G871" s="1" t="s">
        <v>4392</v>
      </c>
      <c r="I871" s="1" t="s">
        <v>72</v>
      </c>
      <c r="J871" s="1">
        <v>1</v>
      </c>
      <c r="M871" s="1">
        <v>605994</v>
      </c>
      <c r="N871" s="1">
        <v>10023952</v>
      </c>
      <c r="P871" s="47">
        <v>4000</v>
      </c>
      <c r="R871" s="47">
        <f>IF(Tabela1[[#This Row],[VALOR A PAGAR]]&gt;1,Tabela1[[#This Row],[VALOR A PAGAR]],Tabela1[[#This Row],[VALOR RC]])</f>
        <v>4000</v>
      </c>
      <c r="S8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1" s="1">
        <v>4501003450</v>
      </c>
      <c r="U871" s="54" t="str">
        <f>F871 &amp; " " &amp; " " &amp; B871 &amp; " - " &amp; I871 &amp; " - " &amp; "N°" &amp; H871 &amp; " - " &amp; Tabela1[[#This Row],[Coluna1]]</f>
        <v>VIRADA DE BANDEIRA  7374 - HTB - N° - suplementado</v>
      </c>
      <c r="X871" s="1" t="str">
        <f t="shared" si="48"/>
        <v>PENDENTE</v>
      </c>
      <c r="Y871" s="48"/>
      <c r="Z871" s="51"/>
      <c r="AA871" s="1" t="str">
        <f>IF(Tabela1[[#This Row],[CHAMADO]]="ABERTO",Tabela1[[#This Row],[procx status]],"")</f>
        <v/>
      </c>
      <c r="AE871" s="1" t="str">
        <f>IF(Tabela1[[#This Row],[Status Result1]]="Aguardando autorização pgto", "sim","")</f>
        <v/>
      </c>
      <c r="AF8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71" s="116"/>
      <c r="AJ871" s="117"/>
      <c r="AK871" s="116">
        <f>IF(Tabela1[[#This Row],[procx ticket]]="",Tabela1[[#This Row],[Data criação ticket]],Tabela1[[#This Row],[procx ticket]])</f>
        <v>0</v>
      </c>
      <c r="AL871" s="116"/>
      <c r="AM8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71" s="62"/>
      <c r="AP871" s="47" t="s">
        <v>4391</v>
      </c>
      <c r="AQ8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73746059944000ADRIANOVIRADA DE BANDEIRAGerenciadoraHTB</v>
      </c>
      <c r="AR871" s="62" t="e">
        <v>#N/A</v>
      </c>
    </row>
    <row r="872" spans="1:44" ht="17.149999999999999" hidden="1" customHeight="1">
      <c r="A872" s="1">
        <f t="shared" si="49"/>
        <v>2000</v>
      </c>
      <c r="B872" s="1">
        <v>7389</v>
      </c>
      <c r="C872" s="1" t="str">
        <f>_xlfn.XLOOKUP(Tabela1[[#This Row],[FILIAL]],'CNPJ BASE jan25'!A:A,'CNPJ BASE jan25'!B:B)</f>
        <v>FOR146-FcoSa-CE-EF</v>
      </c>
      <c r="D872" s="1" t="str">
        <f>_xlfn.XLOOKUP(Tabela1[[#This Row],[FILIAL]],'CNPJ BASE jan25'!A:A,'CNPJ BASE jan25'!C:C)</f>
        <v>04.899.316/0389-48</v>
      </c>
      <c r="E872" s="1" t="s">
        <v>4025</v>
      </c>
      <c r="F872" s="1" t="s">
        <v>51</v>
      </c>
      <c r="G872" s="1" t="s">
        <v>4392</v>
      </c>
      <c r="I872" s="1" t="s">
        <v>72</v>
      </c>
      <c r="J872" s="1">
        <v>1</v>
      </c>
      <c r="M872" s="1">
        <v>605991</v>
      </c>
      <c r="N872" s="1">
        <v>10023953</v>
      </c>
      <c r="P872" s="47">
        <v>4000</v>
      </c>
      <c r="R872" s="47">
        <f>IF(Tabela1[[#This Row],[VALOR A PAGAR]]&gt;1,Tabela1[[#This Row],[VALOR A PAGAR]],Tabela1[[#This Row],[VALOR RC]])</f>
        <v>4000</v>
      </c>
      <c r="S8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2" s="1">
        <v>4501003457</v>
      </c>
      <c r="U872" s="54" t="str">
        <f>F872 &amp; " " &amp; " " &amp; B872 &amp; " - " &amp; I872 &amp; " - " &amp; "N°" &amp; H872 &amp; " - " &amp; Tabela1[[#This Row],[Coluna1]]</f>
        <v>VIRADA DE BANDEIRA  7389 - HTB - N° - suplementado</v>
      </c>
      <c r="X872" s="1" t="str">
        <f t="shared" si="48"/>
        <v>PENDENTE</v>
      </c>
      <c r="Y872" s="48"/>
      <c r="Z872" s="51"/>
      <c r="AA872" s="1" t="str">
        <f>IF(Tabela1[[#This Row],[CHAMADO]]="ABERTO",Tabela1[[#This Row],[procx status]],"")</f>
        <v/>
      </c>
      <c r="AE872" s="1" t="str">
        <f>IF(Tabela1[[#This Row],[Status Result1]]="Aguardando autorização pgto", "sim","")</f>
        <v/>
      </c>
      <c r="AF8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8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872" s="116"/>
      <c r="AJ872" s="117"/>
      <c r="AK872" s="116">
        <f>IF(Tabela1[[#This Row],[procx ticket]]="",Tabela1[[#This Row],[Data criação ticket]],Tabela1[[#This Row],[procx ticket]])</f>
        <v>0</v>
      </c>
      <c r="AL872" s="116"/>
      <c r="AM8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8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872" s="62"/>
      <c r="AP872" s="47" t="s">
        <v>4391</v>
      </c>
      <c r="AQ8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73896059914000ADRIANOVIRADA DE BANDEIRAGerenciadoraHTB</v>
      </c>
      <c r="AR872" s="62" t="e">
        <v>#N/A</v>
      </c>
    </row>
    <row r="873" spans="1:44" ht="17.149999999999999" hidden="1" customHeight="1">
      <c r="A873" s="1">
        <f t="shared" si="49"/>
        <v>2000</v>
      </c>
      <c r="B873" s="1" t="s">
        <v>4156</v>
      </c>
      <c r="C873" s="1" t="s">
        <v>4173</v>
      </c>
      <c r="D873" s="1" t="s">
        <v>4166</v>
      </c>
      <c r="E873" s="1" t="s">
        <v>30</v>
      </c>
      <c r="F873" s="1" t="s">
        <v>4157</v>
      </c>
      <c r="G873" s="1" t="s">
        <v>4392</v>
      </c>
      <c r="H873" s="1">
        <v>2874</v>
      </c>
      <c r="I873" s="1" t="s">
        <v>4393</v>
      </c>
      <c r="J873" s="1">
        <v>1</v>
      </c>
      <c r="L873" s="1" t="s">
        <v>4173</v>
      </c>
      <c r="M873" s="55">
        <v>604946</v>
      </c>
      <c r="N873" s="1">
        <v>10024003</v>
      </c>
      <c r="P873" s="47">
        <v>30000</v>
      </c>
      <c r="Q873" s="47">
        <v>20000</v>
      </c>
      <c r="R873" s="47">
        <f>IF(Tabela1[[#This Row],[VALOR A PAGAR]]&gt;1,Tabela1[[#This Row],[VALOR A PAGAR]],Tabela1[[#This Row],[VALOR RC]])</f>
        <v>20000</v>
      </c>
      <c r="S8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3" s="1">
        <v>4501008237</v>
      </c>
      <c r="U873" s="54" t="str">
        <f>F873 &amp; " " &amp; " " &amp; B873 &amp; " - " &amp; I873 &amp; " - " &amp; "N°" &amp; H873 &amp; " - " &amp; Tabela1[[#This Row],[Coluna1]]</f>
        <v xml:space="preserve">LAUDO DE RISCO CD  CD CE - CAMARGO PENTEADO - N°2874 - </v>
      </c>
      <c r="V873" s="85">
        <v>3268422</v>
      </c>
      <c r="W873" s="89" t="s">
        <v>4176</v>
      </c>
      <c r="X873" s="1" t="str">
        <f t="shared" si="48"/>
        <v>ABERTO</v>
      </c>
      <c r="Y873" s="48"/>
      <c r="Z873" s="51"/>
      <c r="AA873" s="1">
        <f>IF(Tabela1[[#This Row],[CHAMADO]]="ABERTO",Tabela1[[#This Row],[procx status]],"")</f>
        <v>0</v>
      </c>
      <c r="AC873" s="49">
        <v>46001</v>
      </c>
      <c r="AE873" s="1" t="s">
        <v>4177</v>
      </c>
      <c r="AF8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8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873" s="116"/>
      <c r="AJ873" s="117"/>
      <c r="AK873" s="116">
        <f>IF(Tabela1[[#This Row],[procx ticket]]="",Tabela1[[#This Row],[Data criação ticket]],Tabela1[[#This Row],[procx ticket]])</f>
        <v>0</v>
      </c>
      <c r="AL873" s="116"/>
      <c r="AM873" s="53">
        <v>45999</v>
      </c>
      <c r="AN8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3" s="62"/>
      <c r="AP873" s="62"/>
      <c r="AQ8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CE60494630000ANDRELAUDO DE RISCO CDGerenciadoraCAMARGO PENTEADO</v>
      </c>
      <c r="AR873" s="62" t="e">
        <v>#N/A</v>
      </c>
    </row>
    <row r="874" spans="1:44" ht="14.5" hidden="1">
      <c r="A874" s="1">
        <f t="shared" si="49"/>
        <v>2000</v>
      </c>
      <c r="B874" s="1" t="s">
        <v>5178</v>
      </c>
      <c r="D874" s="1" t="s">
        <v>5179</v>
      </c>
      <c r="E874" s="1" t="s">
        <v>76</v>
      </c>
      <c r="F874" s="1" t="s">
        <v>4574</v>
      </c>
      <c r="G874" s="1" t="s">
        <v>4392</v>
      </c>
      <c r="H874" s="1">
        <v>15449</v>
      </c>
      <c r="I874" s="1" t="s">
        <v>72</v>
      </c>
      <c r="M874" s="1">
        <v>605700</v>
      </c>
      <c r="N874" s="1">
        <v>10023790</v>
      </c>
      <c r="O874" s="1" t="s">
        <v>4163</v>
      </c>
      <c r="P874" s="47">
        <v>42750</v>
      </c>
      <c r="Q874" s="47">
        <v>28500</v>
      </c>
      <c r="R874" s="47">
        <f>IF(Tabela1[[#This Row],[VALOR A PAGAR]]&gt;1,Tabela1[[#This Row],[VALOR A PAGAR]],Tabela1[[#This Row],[VALOR RC]])</f>
        <v>28500</v>
      </c>
      <c r="S8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4" s="1">
        <v>4500916339</v>
      </c>
      <c r="U874" s="54" t="str">
        <f>F874 &amp; " " &amp; " " &amp; B874 &amp; " - " &amp; I874 &amp; " - " &amp; "N°" &amp; H874 &amp; " - " &amp; Tabela1[[#This Row],[Coluna1]]</f>
        <v xml:space="preserve">PROJETO ESPECIAL  CD PB - HTB - N°15449 - </v>
      </c>
      <c r="V874" s="85">
        <v>3330309</v>
      </c>
      <c r="W874" s="64" t="s">
        <v>6002</v>
      </c>
      <c r="X874" s="1" t="str">
        <f t="shared" si="48"/>
        <v>ABERTO</v>
      </c>
      <c r="Y874" s="48"/>
      <c r="Z874" s="51"/>
      <c r="AA874" s="1">
        <f>IF(Tabela1[[#This Row],[CHAMADO]]="ABERTO",Tabela1[[#This Row],[procx status]],"")</f>
        <v>0</v>
      </c>
      <c r="AC874" s="49">
        <v>46013</v>
      </c>
      <c r="AD874" s="55">
        <v>5106082486</v>
      </c>
      <c r="AE874" s="1" t="s">
        <v>4177</v>
      </c>
      <c r="AF8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8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874" s="116"/>
      <c r="AJ874" s="117"/>
      <c r="AK874" s="116">
        <f>IF(Tabela1[[#This Row],[procx ticket]]="",Tabela1[[#This Row],[Data criação ticket]],Tabela1[[#This Row],[procx ticket]])</f>
        <v>0</v>
      </c>
      <c r="AL874" s="116"/>
      <c r="AM874" s="53">
        <v>45999</v>
      </c>
      <c r="AN8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4" s="62" t="s">
        <v>4373</v>
      </c>
      <c r="AP874" s="62"/>
      <c r="AQ8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PB60570042750HENRIQUEPROJETO ESPECIALGerenciadoraHTB</v>
      </c>
      <c r="AR874" s="62" t="e">
        <v>#N/A</v>
      </c>
    </row>
    <row r="875" spans="1:44" ht="14.5" hidden="1" customHeight="1">
      <c r="A875" s="1">
        <f t="shared" si="49"/>
        <v>1000</v>
      </c>
      <c r="B875" s="1">
        <v>1505</v>
      </c>
      <c r="C875" s="1" t="s">
        <v>4085</v>
      </c>
      <c r="D875" s="1" t="s">
        <v>4216</v>
      </c>
      <c r="E875" s="1" t="s">
        <v>30</v>
      </c>
      <c r="F875" s="1" t="s">
        <v>23</v>
      </c>
      <c r="G875" s="1" t="s">
        <v>4392</v>
      </c>
      <c r="H875" s="1">
        <v>15104</v>
      </c>
      <c r="I875" s="1" t="s">
        <v>72</v>
      </c>
      <c r="M875" s="1">
        <v>605728</v>
      </c>
      <c r="N875" s="1">
        <v>10023311</v>
      </c>
      <c r="O875" s="1" t="s">
        <v>4163</v>
      </c>
      <c r="P875" s="47">
        <v>48500</v>
      </c>
      <c r="Q875" s="47">
        <v>14550</v>
      </c>
      <c r="R875" s="47">
        <f>IF(Tabela1[[#This Row],[VALOR A PAGAR]]&gt;1,Tabela1[[#This Row],[VALOR A PAGAR]],Tabela1[[#This Row],[VALOR RC]])</f>
        <v>14550</v>
      </c>
      <c r="S8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5" s="1">
        <v>4500964734</v>
      </c>
      <c r="U875" s="54" t="str">
        <f>F875 &amp; " " &amp; " " &amp; B875 &amp; " - " &amp; I875 &amp; " - " &amp; "N°" &amp; H875 &amp; " - " &amp; Tabela1[[#This Row],[Coluna1]]</f>
        <v xml:space="preserve">LOJAS NOVAS  1505 - HTB - N°15104 - </v>
      </c>
      <c r="V875" s="85">
        <v>2646785</v>
      </c>
      <c r="W875" s="64" t="s">
        <v>5233</v>
      </c>
      <c r="X875" s="1" t="str">
        <f t="shared" si="48"/>
        <v>ABERTO</v>
      </c>
      <c r="Y875" s="48"/>
      <c r="Z875" s="51"/>
      <c r="AA875" s="1">
        <f>IF(Tabela1[[#This Row],[CHAMADO]]="ABERTO",Tabela1[[#This Row],[procx status]],"")</f>
        <v>0</v>
      </c>
      <c r="AC875" s="49">
        <v>45931</v>
      </c>
      <c r="AD875" s="109">
        <v>5106022095</v>
      </c>
      <c r="AE875" s="1" t="str">
        <f>IF(Tabela1[[#This Row],[Status Result1]]="Aguardando autorização pgto", "sim","")</f>
        <v/>
      </c>
      <c r="AF8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8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875" s="12"/>
      <c r="AJ875" s="53"/>
      <c r="AK875" s="12">
        <f>IF(Tabela1[[#This Row],[procx ticket]]="",Tabela1[[#This Row],[Data criação ticket]],Tabela1[[#This Row],[procx ticket]])</f>
        <v>0</v>
      </c>
      <c r="AM875" s="53" t="s">
        <v>4396</v>
      </c>
      <c r="AN8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5" s="62"/>
      <c r="AP875" s="62"/>
      <c r="AQ8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150560572848500ANDRELOJAS NOVASGerenciadoraHTB</v>
      </c>
      <c r="AR875" s="62" t="e">
        <v>#N/A</v>
      </c>
    </row>
    <row r="876" spans="1:44" ht="14.5" hidden="1">
      <c r="A876" s="1">
        <f t="shared" si="49"/>
        <v>1000</v>
      </c>
      <c r="B876" s="1">
        <v>1513</v>
      </c>
      <c r="C876" s="1" t="s">
        <v>4096</v>
      </c>
      <c r="D876" s="1" t="s">
        <v>397</v>
      </c>
      <c r="E876" s="1" t="s">
        <v>76</v>
      </c>
      <c r="F876" s="1" t="s">
        <v>23</v>
      </c>
      <c r="G876" s="1" t="s">
        <v>4392</v>
      </c>
      <c r="H876" s="1">
        <v>15216</v>
      </c>
      <c r="I876" s="1" t="s">
        <v>72</v>
      </c>
      <c r="M876" s="1">
        <v>605789</v>
      </c>
      <c r="N876" s="1">
        <v>10023319</v>
      </c>
      <c r="O876" s="1" t="s">
        <v>4163</v>
      </c>
      <c r="P876" s="47">
        <v>48500</v>
      </c>
      <c r="Q876" s="47">
        <v>14550</v>
      </c>
      <c r="R876" s="47">
        <f>IF(Tabela1[[#This Row],[VALOR A PAGAR]]&gt;1,Tabela1[[#This Row],[VALOR A PAGAR]],Tabela1[[#This Row],[VALOR RC]])</f>
        <v>14550</v>
      </c>
      <c r="S8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6" s="1">
        <v>4500964760</v>
      </c>
      <c r="U876" s="54" t="str">
        <f>F876 &amp; " " &amp; " " &amp; B876 &amp; " - " &amp; I876 &amp; " - " &amp; "N°" &amp; H876 &amp; " - " &amp; Tabela1[[#This Row],[Coluna1]]</f>
        <v xml:space="preserve">LOJAS NOVAS  1513 - HTB - N°15216 - </v>
      </c>
      <c r="V876" s="85">
        <v>2646724</v>
      </c>
      <c r="W876" s="64" t="s">
        <v>5234</v>
      </c>
      <c r="X876" s="1" t="str">
        <f t="shared" si="48"/>
        <v>ABERTO</v>
      </c>
      <c r="Y876" s="48"/>
      <c r="Z876" s="51"/>
      <c r="AA876" s="1">
        <f>IF(Tabela1[[#This Row],[CHAMADO]]="ABERTO",Tabela1[[#This Row],[procx status]],"")</f>
        <v>0</v>
      </c>
      <c r="AC876" s="49">
        <v>45931</v>
      </c>
      <c r="AD876" s="109">
        <v>5106022068</v>
      </c>
      <c r="AE876" s="1" t="str">
        <f>IF(Tabela1[[#This Row],[Status Result1]]="Aguardando autorização pgto", "sim","")</f>
        <v/>
      </c>
      <c r="AF8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8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876" s="116"/>
      <c r="AJ876" s="117"/>
      <c r="AK876" s="116">
        <f>IF(Tabela1[[#This Row],[procx ticket]]="",Tabela1[[#This Row],[Data criação ticket]],Tabela1[[#This Row],[procx ticket]])</f>
        <v>0</v>
      </c>
      <c r="AL876" s="116"/>
      <c r="AM876" s="53" t="s">
        <v>4396</v>
      </c>
      <c r="AN8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6" s="62"/>
      <c r="AP876" s="62"/>
      <c r="AQ8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151360578948500HENRIQUELOJAS NOVASGerenciadoraHTB</v>
      </c>
      <c r="AR876" s="62" t="e">
        <v>#N/A</v>
      </c>
    </row>
    <row r="877" spans="1:44" ht="14.5" hidden="1" customHeight="1">
      <c r="A877" s="1">
        <f t="shared" si="49"/>
        <v>1000</v>
      </c>
      <c r="B877" s="1">
        <v>1437</v>
      </c>
      <c r="C877" s="1" t="s">
        <v>4091</v>
      </c>
      <c r="D877" s="1" t="s">
        <v>4229</v>
      </c>
      <c r="E877" s="1" t="s">
        <v>4025</v>
      </c>
      <c r="F877" s="1" t="s">
        <v>23</v>
      </c>
      <c r="G877" s="1" t="s">
        <v>4392</v>
      </c>
      <c r="H877" s="1">
        <v>15215</v>
      </c>
      <c r="I877" s="1" t="s">
        <v>72</v>
      </c>
      <c r="M877" s="1">
        <v>605905</v>
      </c>
      <c r="N877" s="1">
        <v>10023333</v>
      </c>
      <c r="O877" s="1" t="s">
        <v>4163</v>
      </c>
      <c r="P877" s="47">
        <v>48500</v>
      </c>
      <c r="Q877" s="47">
        <v>14500</v>
      </c>
      <c r="R877" s="47">
        <f>IF(Tabela1[[#This Row],[VALOR A PAGAR]]&gt;1,Tabela1[[#This Row],[VALOR A PAGAR]],Tabela1[[#This Row],[VALOR RC]])</f>
        <v>14500</v>
      </c>
      <c r="S8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7" s="1">
        <v>4500964801</v>
      </c>
      <c r="U877" s="54" t="str">
        <f>F877 &amp; " " &amp; " " &amp; B877 &amp; " - " &amp; I877 &amp; " - " &amp; "N°" &amp; H877 &amp; " - " &amp; Tabela1[[#This Row],[Coluna1]]</f>
        <v xml:space="preserve">LOJAS NOVAS  1437 - HTB - N°15215 - </v>
      </c>
      <c r="V877" s="85">
        <v>2646713</v>
      </c>
      <c r="W877" s="64" t="s">
        <v>5237</v>
      </c>
      <c r="X877" s="1" t="str">
        <f t="shared" si="48"/>
        <v>ABERTO</v>
      </c>
      <c r="Y877" s="48"/>
      <c r="Z877" s="51"/>
      <c r="AA877" s="1">
        <f>IF(Tabela1[[#This Row],[CHAMADO]]="ABERTO",Tabela1[[#This Row],[procx status]],"")</f>
        <v>0</v>
      </c>
      <c r="AC877" s="49">
        <v>45931</v>
      </c>
      <c r="AD877" s="109">
        <v>5106021983</v>
      </c>
      <c r="AE877" s="1" t="str">
        <f>IF(Tabela1[[#This Row],[Status Result1]]="Aguardando autorização pgto", "sim","")</f>
        <v/>
      </c>
      <c r="AF8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8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877" s="116"/>
      <c r="AJ877" s="117"/>
      <c r="AK877" s="116">
        <f>IF(Tabela1[[#This Row],[procx ticket]]="",Tabela1[[#This Row],[Data criação ticket]],Tabela1[[#This Row],[procx ticket]])</f>
        <v>0</v>
      </c>
      <c r="AL877" s="116"/>
      <c r="AM877" s="53" t="s">
        <v>4396</v>
      </c>
      <c r="AN8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7" s="62"/>
      <c r="AP877" s="62"/>
      <c r="AQ8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143760590548500ADRIANOLOJAS NOVASGerenciadoraHTB</v>
      </c>
      <c r="AR877" s="62" t="e">
        <v>#N/A</v>
      </c>
    </row>
    <row r="878" spans="1:44" ht="15" hidden="1" customHeight="1">
      <c r="A878" s="1">
        <f t="shared" si="49"/>
        <v>2000</v>
      </c>
      <c r="B878" s="1" t="s">
        <v>4156</v>
      </c>
      <c r="D878" s="1" t="s">
        <v>4166</v>
      </c>
      <c r="E878" s="1" t="s">
        <v>30</v>
      </c>
      <c r="F878" s="1" t="s">
        <v>4157</v>
      </c>
      <c r="G878" s="1" t="s">
        <v>4392</v>
      </c>
      <c r="H878" s="1">
        <v>2768</v>
      </c>
      <c r="I878" s="1" t="s">
        <v>4393</v>
      </c>
      <c r="M878" s="55">
        <v>604946</v>
      </c>
      <c r="N878" s="1">
        <v>10023312</v>
      </c>
      <c r="O878" s="1" t="s">
        <v>4163</v>
      </c>
      <c r="P878" s="47">
        <v>20000</v>
      </c>
      <c r="R878" s="47">
        <f>IF(Tabela1[[#This Row],[VALOR A PAGAR]]&gt;1,Tabela1[[#This Row],[VALOR A PAGAR]],Tabela1[[#This Row],[VALOR RC]])</f>
        <v>20000</v>
      </c>
      <c r="S8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8" s="1">
        <v>4500964740</v>
      </c>
      <c r="U878" s="54" t="str">
        <f>F878 &amp; " " &amp; " " &amp; B878 &amp; " - " &amp; I878 &amp; " - " &amp; "N°" &amp; H878 &amp; " - " &amp; Tabela1[[#This Row],[Coluna1]]</f>
        <v xml:space="preserve">LAUDO DE RISCO CD  CD CE - CAMARGO PENTEADO - N°2768 - </v>
      </c>
      <c r="V878" s="85">
        <v>2649474</v>
      </c>
      <c r="W878" s="64" t="s">
        <v>4395</v>
      </c>
      <c r="X878" s="1" t="str">
        <f t="shared" si="48"/>
        <v>ABERTO</v>
      </c>
      <c r="Y878" s="48"/>
      <c r="Z878" s="51"/>
      <c r="AA878" s="1">
        <f>IF(Tabela1[[#This Row],[CHAMADO]]="ABERTO",Tabela1[[#This Row],[procx status]],"")</f>
        <v>0</v>
      </c>
      <c r="AC878" s="49">
        <v>45932</v>
      </c>
      <c r="AD878" s="109">
        <v>5106022711</v>
      </c>
      <c r="AE878" s="1" t="str">
        <f>IF(Tabela1[[#This Row],[Status Result1]]="Aguardando autorização pgto", "sim","")</f>
        <v/>
      </c>
      <c r="AF8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8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878" s="116"/>
      <c r="AJ878" s="117"/>
      <c r="AK878" s="116">
        <f>IF(Tabela1[[#This Row],[procx ticket]]="",Tabela1[[#This Row],[Data criação ticket]],Tabela1[[#This Row],[procx ticket]])</f>
        <v>0</v>
      </c>
      <c r="AL878" s="116"/>
      <c r="AM878" s="53" t="s">
        <v>4396</v>
      </c>
      <c r="AN8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8" s="62"/>
      <c r="AP878" s="62"/>
      <c r="AQ8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CE60494620000ANDRELAUDO DE RISCO CDGerenciadoraCAMARGO PENTEADO</v>
      </c>
      <c r="AR878" s="62" t="e">
        <v>#N/A</v>
      </c>
    </row>
    <row r="879" spans="1:44" ht="15" hidden="1" customHeight="1">
      <c r="A879" s="1">
        <f t="shared" si="49"/>
        <v>1000</v>
      </c>
      <c r="B879" s="1">
        <v>1514</v>
      </c>
      <c r="C879" s="54" t="s">
        <v>4090</v>
      </c>
      <c r="D879" s="1" t="s">
        <v>2813</v>
      </c>
      <c r="E879" s="1" t="s">
        <v>76</v>
      </c>
      <c r="F879" s="1" t="s">
        <v>23</v>
      </c>
      <c r="G879" s="1" t="s">
        <v>4392</v>
      </c>
      <c r="H879" s="1">
        <v>15217</v>
      </c>
      <c r="I879" s="1" t="s">
        <v>72</v>
      </c>
      <c r="M879" s="1">
        <v>605803</v>
      </c>
      <c r="N879" s="1">
        <v>10023330</v>
      </c>
      <c r="O879" s="1" t="s">
        <v>4163</v>
      </c>
      <c r="P879" s="47">
        <v>48500</v>
      </c>
      <c r="Q879" s="47">
        <v>14550</v>
      </c>
      <c r="R879" s="47">
        <f>IF(Tabela1[[#This Row],[VALOR A PAGAR]]&gt;1,Tabela1[[#This Row],[VALOR A PAGAR]],Tabela1[[#This Row],[VALOR RC]])</f>
        <v>14550</v>
      </c>
      <c r="S8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79" s="1">
        <v>4500964794</v>
      </c>
      <c r="U879" s="54" t="str">
        <f>F879 &amp; " " &amp; " " &amp; B879 &amp; " - " &amp; I879 &amp; " - " &amp; "N°" &amp; H879 &amp; " - " &amp; Tabela1[[#This Row],[Coluna1]]</f>
        <v xml:space="preserve">LOJAS NOVAS  1514 - HTB - N°15217 - </v>
      </c>
      <c r="V879" s="85">
        <v>2646732</v>
      </c>
      <c r="W879" s="64" t="s">
        <v>5235</v>
      </c>
      <c r="X879" s="1" t="str">
        <f t="shared" si="48"/>
        <v>ABERTO</v>
      </c>
      <c r="Y879" s="48"/>
      <c r="Z879" s="51"/>
      <c r="AA879" s="1">
        <f>IF(Tabela1[[#This Row],[CHAMADO]]="ABERTO",Tabela1[[#This Row],[procx status]],"")</f>
        <v>0</v>
      </c>
      <c r="AC879" s="49">
        <v>45932</v>
      </c>
      <c r="AD879" s="109">
        <v>5106022784</v>
      </c>
      <c r="AE879" s="1" t="str">
        <f>IF(Tabela1[[#This Row],[Status Result1]]="Aguardando autorização pgto", "sim","")</f>
        <v/>
      </c>
      <c r="AF8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8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879" s="116"/>
      <c r="AJ879" s="117"/>
      <c r="AK879" s="116">
        <f>IF(Tabela1[[#This Row],[procx ticket]]="",Tabela1[[#This Row],[Data criação ticket]],Tabela1[[#This Row],[procx ticket]])</f>
        <v>0</v>
      </c>
      <c r="AL879" s="116"/>
      <c r="AM879" s="53" t="s">
        <v>4396</v>
      </c>
      <c r="AN8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79" s="62"/>
      <c r="AP879" s="62"/>
      <c r="AQ8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151460580348500HENRIQUELOJAS NOVASGerenciadoraHTB</v>
      </c>
      <c r="AR879" s="62" t="e">
        <v>#N/A</v>
      </c>
    </row>
    <row r="880" spans="1:44" ht="15" hidden="1" customHeight="1">
      <c r="A880" s="1">
        <f t="shared" si="49"/>
        <v>1000</v>
      </c>
      <c r="B880" s="1">
        <v>1499</v>
      </c>
      <c r="C880" s="1" t="s">
        <v>4065</v>
      </c>
      <c r="D880" s="1" t="s">
        <v>4217</v>
      </c>
      <c r="E880" s="1" t="s">
        <v>30</v>
      </c>
      <c r="F880" s="1" t="s">
        <v>23</v>
      </c>
      <c r="G880" s="1" t="s">
        <v>4392</v>
      </c>
      <c r="H880" s="1">
        <v>15218</v>
      </c>
      <c r="I880" s="1" t="s">
        <v>72</v>
      </c>
      <c r="M880" s="1">
        <v>602910</v>
      </c>
      <c r="N880" s="1">
        <v>10023331</v>
      </c>
      <c r="O880" s="1" t="s">
        <v>4163</v>
      </c>
      <c r="P880" s="47">
        <v>48500</v>
      </c>
      <c r="Q880" s="47">
        <v>14550</v>
      </c>
      <c r="R880" s="47">
        <f>IF(Tabela1[[#This Row],[VALOR A PAGAR]]&gt;1,Tabela1[[#This Row],[VALOR A PAGAR]],Tabela1[[#This Row],[VALOR RC]])</f>
        <v>14550</v>
      </c>
      <c r="S8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0" s="1">
        <v>4500964796</v>
      </c>
      <c r="U880" s="54" t="str">
        <f>F880 &amp; " " &amp; " " &amp; B880 &amp; " - " &amp; I880 &amp; " - " &amp; "N°" &amp; H880 &amp; " - " &amp; Tabela1[[#This Row],[Coluna1]]</f>
        <v xml:space="preserve">LOJAS NOVAS  1499 - HTB - N°15218 - </v>
      </c>
      <c r="V880" s="85">
        <v>2646751</v>
      </c>
      <c r="W880" s="64" t="s">
        <v>5236</v>
      </c>
      <c r="X880" s="1" t="str">
        <f t="shared" si="48"/>
        <v>ABERTO</v>
      </c>
      <c r="Y880" s="48"/>
      <c r="Z880" s="51"/>
      <c r="AA880" s="1">
        <f>IF(Tabela1[[#This Row],[CHAMADO]]="ABERTO",Tabela1[[#This Row],[procx status]],"")</f>
        <v>0</v>
      </c>
      <c r="AC880" s="49">
        <v>45932</v>
      </c>
      <c r="AD880" s="109">
        <v>5106022487</v>
      </c>
      <c r="AE880" s="1" t="str">
        <f>IF(Tabela1[[#This Row],[Status Result1]]="Aguardando autorização pgto", "sim","")</f>
        <v/>
      </c>
      <c r="AF8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02/10/2025</v>
      </c>
      <c r="AG8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02/10/2025</v>
      </c>
      <c r="AH880" s="116"/>
      <c r="AJ880" s="117"/>
      <c r="AK880" s="116">
        <f>IF(Tabela1[[#This Row],[procx ticket]]="",Tabela1[[#This Row],[Data criação ticket]],Tabela1[[#This Row],[procx ticket]])</f>
        <v>0</v>
      </c>
      <c r="AL880" s="116"/>
      <c r="AM880" s="53" t="s">
        <v>4396</v>
      </c>
      <c r="AN8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0" s="62"/>
      <c r="AP880" s="62"/>
      <c r="AQ8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149960291048500ANDRELOJAS NOVASGerenciadoraHTB</v>
      </c>
      <c r="AR880" s="62" t="e">
        <v>#N/A</v>
      </c>
    </row>
    <row r="881" spans="1:44" ht="15" hidden="1" customHeight="1">
      <c r="A881" s="1">
        <f t="shared" si="49"/>
        <v>1000</v>
      </c>
      <c r="B881" s="1">
        <v>1498</v>
      </c>
      <c r="C881" s="1" t="s">
        <v>226</v>
      </c>
      <c r="D881" s="1" t="s">
        <v>227</v>
      </c>
      <c r="E881" s="1" t="s">
        <v>76</v>
      </c>
      <c r="F881" s="1" t="s">
        <v>23</v>
      </c>
      <c r="G881" s="1" t="s">
        <v>4392</v>
      </c>
      <c r="H881" s="1">
        <v>14803</v>
      </c>
      <c r="I881" s="1" t="s">
        <v>72</v>
      </c>
      <c r="L881" s="1">
        <v>76614</v>
      </c>
      <c r="M881" s="1">
        <v>603464</v>
      </c>
      <c r="N881" s="1">
        <v>10021893</v>
      </c>
      <c r="O881" s="1" t="s">
        <v>4163</v>
      </c>
      <c r="P881" s="47">
        <v>48500</v>
      </c>
      <c r="Q881" s="47">
        <v>14550</v>
      </c>
      <c r="R881" s="47">
        <f>IF(Tabela1[[#This Row],[VALOR A PAGAR]]&gt;1,Tabela1[[#This Row],[VALOR A PAGAR]],Tabela1[[#This Row],[VALOR RC]])</f>
        <v>14550</v>
      </c>
      <c r="S8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1" s="1">
        <v>4500879510</v>
      </c>
      <c r="U881" s="54" t="str">
        <f>F881 &amp; " " &amp; " " &amp; B881 &amp; " - " &amp; I881 &amp; " - " &amp; "N°" &amp; H881 &amp; " - " &amp; Tabela1[[#This Row],[Coluna1]]</f>
        <v xml:space="preserve">LOJAS NOVAS  1498 - HTB - N°14803 - </v>
      </c>
      <c r="V881" s="85">
        <v>1841897</v>
      </c>
      <c r="W881" s="89" t="s">
        <v>5217</v>
      </c>
      <c r="X881" s="1" t="str">
        <f t="shared" si="48"/>
        <v>ABERTO</v>
      </c>
      <c r="Y881" s="48"/>
      <c r="Z881" s="51">
        <v>0</v>
      </c>
      <c r="AA881" s="1">
        <f>IF(Tabela1[[#This Row],[CHAMADO]]="ABERTO",Tabela1[[#This Row],[procx status]],"")</f>
        <v>0</v>
      </c>
      <c r="AC881" s="49">
        <v>45811</v>
      </c>
      <c r="AD881" s="90">
        <v>5105938190</v>
      </c>
      <c r="AE881" s="1" t="str">
        <f>IF(Tabela1[[#This Row],[Status Result1]]="Aguardando autorização pgto", "sim","")</f>
        <v/>
      </c>
      <c r="AF8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03/06/2025</v>
      </c>
      <c r="AG8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03/06/2025</v>
      </c>
      <c r="AH881" s="12">
        <v>45790</v>
      </c>
      <c r="AI881" s="1" t="s">
        <v>4379</v>
      </c>
      <c r="AJ881" s="53" t="s">
        <v>4379</v>
      </c>
      <c r="AK881" s="12" t="str">
        <f>IF(Tabela1[[#This Row],[procx ticket]]="",Tabela1[[#This Row],[Data criação ticket]],Tabela1[[#This Row],[procx ticket]])</f>
        <v>2025-05-26</v>
      </c>
      <c r="AM8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8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1" s="62"/>
      <c r="AP881" s="62"/>
      <c r="AQ8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149860346448500HENRIQUELOJAS NOVASGerenciadoraHTB</v>
      </c>
      <c r="AR881" s="62" t="e">
        <v>#N/A</v>
      </c>
    </row>
    <row r="882" spans="1:44" ht="15" hidden="1" customHeight="1">
      <c r="A882" s="1">
        <f t="shared" si="49"/>
        <v>1000</v>
      </c>
      <c r="B882" s="1">
        <v>1492</v>
      </c>
      <c r="C882" s="1" t="s">
        <v>260</v>
      </c>
      <c r="D882" s="1" t="s">
        <v>1999</v>
      </c>
      <c r="E882" s="1" t="s">
        <v>76</v>
      </c>
      <c r="F882" s="1" t="s">
        <v>23</v>
      </c>
      <c r="G882" s="1" t="s">
        <v>4392</v>
      </c>
      <c r="H882" s="1">
        <v>14917</v>
      </c>
      <c r="I882" s="1" t="s">
        <v>72</v>
      </c>
      <c r="M882" s="1">
        <v>603167</v>
      </c>
      <c r="N882" s="1">
        <v>10022199</v>
      </c>
      <c r="O882" s="1" t="s">
        <v>4163</v>
      </c>
      <c r="P882" s="47">
        <v>48500</v>
      </c>
      <c r="Q882" s="47">
        <v>14550</v>
      </c>
      <c r="R882" s="47">
        <f>IF(Tabela1[[#This Row],[VALOR A PAGAR]]&gt;1,Tabela1[[#This Row],[VALOR A PAGAR]],Tabela1[[#This Row],[VALOR RC]])</f>
        <v>14550</v>
      </c>
      <c r="S8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2" s="1">
        <v>4500898751</v>
      </c>
      <c r="U882" s="54" t="str">
        <f>F882 &amp; " " &amp; " " &amp; B882 &amp; " - " &amp; I882 &amp; " - " &amp; "N°" &amp; H882 &amp; " - " &amp; Tabela1[[#This Row],[Coluna1]]</f>
        <v xml:space="preserve">LOJAS NOVAS  1492 - HTB - N°14917 - </v>
      </c>
      <c r="V882" s="85">
        <v>1987301</v>
      </c>
      <c r="W882" s="89" t="s">
        <v>5224</v>
      </c>
      <c r="X882" s="1" t="str">
        <f t="shared" si="48"/>
        <v>ABERTO</v>
      </c>
      <c r="Y882" s="48"/>
      <c r="Z882" s="51">
        <v>0</v>
      </c>
      <c r="AA882" s="1">
        <f>IF(Tabela1[[#This Row],[CHAMADO]]="ABERTO",Tabela1[[#This Row],[procx status]],"")</f>
        <v>0</v>
      </c>
      <c r="AC882" s="49">
        <v>45841</v>
      </c>
      <c r="AD882" s="90">
        <v>5105958826</v>
      </c>
      <c r="AE882" s="1" t="str">
        <f>IF(Tabela1[[#This Row],[Status Result1]]="Aguardando autorização pgto", "sim","")</f>
        <v/>
      </c>
      <c r="AF8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8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882" s="12"/>
      <c r="AI882" s="1" t="s">
        <v>4381</v>
      </c>
      <c r="AJ882" s="53" t="s">
        <v>4381</v>
      </c>
      <c r="AK882" s="12" t="str">
        <f>IF(Tabela1[[#This Row],[procx ticket]]="",Tabela1[[#This Row],[Data criação ticket]],Tabela1[[#This Row],[procx ticket]])</f>
        <v>2025-06-17</v>
      </c>
      <c r="AM8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8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2" s="62"/>
      <c r="AP882" s="62"/>
      <c r="AQ8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149260316748500HENRIQUELOJAS NOVASGerenciadoraHTB</v>
      </c>
      <c r="AR882" s="62" t="e">
        <v>#N/A</v>
      </c>
    </row>
    <row r="883" spans="1:44" ht="15" hidden="1" customHeight="1">
      <c r="A883" s="1">
        <f t="shared" si="49"/>
        <v>1000</v>
      </c>
      <c r="B883" s="1">
        <v>1496</v>
      </c>
      <c r="C883" s="1" t="s">
        <v>262</v>
      </c>
      <c r="D883" s="12" t="s">
        <v>1573</v>
      </c>
      <c r="E883" s="1" t="s">
        <v>76</v>
      </c>
      <c r="F883" s="1" t="s">
        <v>23</v>
      </c>
      <c r="G883" s="1" t="s">
        <v>4392</v>
      </c>
      <c r="H883" s="1">
        <v>14918</v>
      </c>
      <c r="I883" s="1" t="s">
        <v>72</v>
      </c>
      <c r="M883" s="1">
        <v>604328</v>
      </c>
      <c r="N883" s="1">
        <v>10022241</v>
      </c>
      <c r="O883" s="1" t="s">
        <v>4163</v>
      </c>
      <c r="P883" s="47">
        <v>48500</v>
      </c>
      <c r="Q883" s="47">
        <v>14550</v>
      </c>
      <c r="R883" s="47">
        <f>IF(Tabela1[[#This Row],[VALOR A PAGAR]]&gt;1,Tabela1[[#This Row],[VALOR A PAGAR]],Tabela1[[#This Row],[VALOR RC]])</f>
        <v>14550</v>
      </c>
      <c r="S8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3" s="1">
        <v>4500898754</v>
      </c>
      <c r="U883" s="54" t="str">
        <f>F883 &amp; " " &amp; " " &amp; B883 &amp; " - " &amp; I883 &amp; " - " &amp; "N°" &amp; H883 &amp; " - " &amp; Tabela1[[#This Row],[Coluna1]]</f>
        <v xml:space="preserve">LOJAS NOVAS  1496 - HTB - N°14918 - </v>
      </c>
      <c r="V883" s="85">
        <v>1987326</v>
      </c>
      <c r="W883" s="89" t="s">
        <v>5226</v>
      </c>
      <c r="X883" s="1" t="str">
        <f t="shared" si="48"/>
        <v>ABERTO</v>
      </c>
      <c r="Y883" s="48"/>
      <c r="Z883" s="51">
        <v>0</v>
      </c>
      <c r="AA883" s="1">
        <f>IF(Tabela1[[#This Row],[CHAMADO]]="ABERTO",Tabela1[[#This Row],[procx status]],"")</f>
        <v>0</v>
      </c>
      <c r="AC883" s="49">
        <v>45841</v>
      </c>
      <c r="AD883" s="90">
        <v>5105958834</v>
      </c>
      <c r="AE883" s="1" t="str">
        <f>IF(Tabela1[[#This Row],[Status Result1]]="Aguardando autorização pgto", "sim","")</f>
        <v/>
      </c>
      <c r="AF8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8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883" s="12"/>
      <c r="AI883" s="1" t="s">
        <v>4381</v>
      </c>
      <c r="AJ883" s="53" t="s">
        <v>4381</v>
      </c>
      <c r="AK883" s="12" t="str">
        <f>IF(Tabela1[[#This Row],[procx ticket]]="",Tabela1[[#This Row],[Data criação ticket]],Tabela1[[#This Row],[procx ticket]])</f>
        <v>2025-06-17</v>
      </c>
      <c r="AM8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8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3" s="62"/>
      <c r="AP883" s="62"/>
      <c r="AQ8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149660432848500HENRIQUELOJAS NOVASGerenciadoraHTB</v>
      </c>
      <c r="AR883" s="62" t="e">
        <v>#N/A</v>
      </c>
    </row>
    <row r="884" spans="1:44" ht="15" hidden="1" customHeight="1">
      <c r="A884" s="1">
        <f t="shared" si="49"/>
        <v>1000</v>
      </c>
      <c r="B884" s="1">
        <v>1501</v>
      </c>
      <c r="C884" s="1" t="s">
        <v>4083</v>
      </c>
      <c r="D884" s="1">
        <v>1501</v>
      </c>
      <c r="E884" s="1" t="s">
        <v>76</v>
      </c>
      <c r="F884" s="1" t="s">
        <v>23</v>
      </c>
      <c r="G884" s="1" t="s">
        <v>4392</v>
      </c>
      <c r="H884" s="1">
        <v>15210</v>
      </c>
      <c r="I884" s="1" t="s">
        <v>72</v>
      </c>
      <c r="M884" s="1">
        <v>605727</v>
      </c>
      <c r="Q884" s="47">
        <v>29100</v>
      </c>
      <c r="R884" s="47">
        <f>IF(Tabela1[[#This Row],[VALOR A PAGAR]]&gt;1,Tabela1[[#This Row],[VALOR A PAGAR]],Tabela1[[#This Row],[VALOR RC]])</f>
        <v>29100</v>
      </c>
      <c r="S8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4" s="1">
        <v>4500918700</v>
      </c>
      <c r="U884" s="54" t="str">
        <f>F884 &amp; " " &amp; " " &amp; B884 &amp; " - " &amp; I884 &amp; " - " &amp; "N°" &amp; H884 &amp; " - " &amp; Tabela1[[#This Row],[Coluna1]]</f>
        <v xml:space="preserve">LOJAS NOVAS  1501 - HTB - N°15210 - </v>
      </c>
      <c r="V884" s="85">
        <v>2605160</v>
      </c>
      <c r="W884" s="64" t="s">
        <v>5246</v>
      </c>
      <c r="X884" s="1" t="str">
        <f t="shared" si="48"/>
        <v>ABERTO</v>
      </c>
      <c r="Y884" s="48"/>
      <c r="Z884" s="51"/>
      <c r="AA884" s="1">
        <f>IF(Tabela1[[#This Row],[CHAMADO]]="ABERTO",Tabela1[[#This Row],[procx status]],"")</f>
        <v>0</v>
      </c>
      <c r="AC884" s="49">
        <v>45933</v>
      </c>
      <c r="AD884" s="125">
        <v>5106023313</v>
      </c>
      <c r="AE884" s="1" t="str">
        <f>IF(Tabela1[[#This Row],[Status Result1]]="Aguardando autorização pgto", "sim","")</f>
        <v/>
      </c>
      <c r="AF8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8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884" s="116"/>
      <c r="AJ884" s="117"/>
      <c r="AK884" s="116">
        <f>IF(Tabela1[[#This Row],[procx ticket]]="",Tabela1[[#This Row],[Data criação ticket]],Tabela1[[#This Row],[procx ticket]])</f>
        <v>0</v>
      </c>
      <c r="AL884" s="116"/>
      <c r="AM884" s="53" t="e">
        <v>#N/A</v>
      </c>
      <c r="AN8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4" s="62" t="s">
        <v>5253</v>
      </c>
      <c r="AP884" s="62"/>
      <c r="AQ8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1501605727HENRIQUELOJAS NOVASGerenciadoraHTB</v>
      </c>
      <c r="AR884" s="62" t="e">
        <v>#N/A</v>
      </c>
    </row>
    <row r="885" spans="1:44" ht="15" hidden="1" customHeight="1">
      <c r="A885" s="1">
        <f t="shared" si="49"/>
        <v>1000</v>
      </c>
      <c r="B885" s="1">
        <v>1476</v>
      </c>
      <c r="C885" s="1" t="s">
        <v>243</v>
      </c>
      <c r="D885" s="1" t="s">
        <v>244</v>
      </c>
      <c r="E885" s="1" t="s">
        <v>76</v>
      </c>
      <c r="F885" s="1" t="s">
        <v>23</v>
      </c>
      <c r="G885" s="1" t="s">
        <v>4392</v>
      </c>
      <c r="H885" s="1">
        <v>15285</v>
      </c>
      <c r="I885" s="1" t="s">
        <v>72</v>
      </c>
      <c r="M885" s="1">
        <v>603852</v>
      </c>
      <c r="N885" s="1">
        <v>10023009</v>
      </c>
      <c r="O885" s="1" t="s">
        <v>4163</v>
      </c>
      <c r="P885" s="47">
        <v>48500</v>
      </c>
      <c r="Q885" s="47">
        <v>19400</v>
      </c>
      <c r="R885" s="47">
        <f>IF(Tabela1[[#This Row],[VALOR A PAGAR]]&gt;1,Tabela1[[#This Row],[VALOR A PAGAR]],Tabela1[[#This Row],[VALOR RC]])</f>
        <v>19400</v>
      </c>
      <c r="S8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5" s="1">
        <v>4500937546</v>
      </c>
      <c r="U885" s="54" t="str">
        <f>F885 &amp; " " &amp; " " &amp; B885 &amp; " - " &amp; I885 &amp; " - " &amp; "N°" &amp; H885 &amp; " - " &amp; Tabela1[[#This Row],[Coluna1]]</f>
        <v xml:space="preserve">LOJAS NOVAS  1476 - HTB - N°15285 - </v>
      </c>
      <c r="V885" s="85">
        <v>2857629</v>
      </c>
      <c r="W885" s="89" t="s">
        <v>4176</v>
      </c>
      <c r="X885" s="1" t="str">
        <f t="shared" si="48"/>
        <v>ABERTO</v>
      </c>
      <c r="Y885" s="48"/>
      <c r="Z885" s="51"/>
      <c r="AA885" s="1">
        <f>IF(Tabela1[[#This Row],[CHAMADO]]="ABERTO",Tabela1[[#This Row],[procx status]],"")</f>
        <v>0</v>
      </c>
      <c r="AC885" s="49">
        <v>45964</v>
      </c>
      <c r="AD885" s="55">
        <v>5106047708</v>
      </c>
      <c r="AE885" s="1" t="str">
        <f>IF(Tabela1[[#This Row],[Status Result1]]="Aguardando autorização pgto", "sim","")</f>
        <v/>
      </c>
      <c r="AF8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8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885" s="116"/>
      <c r="AJ885" s="117"/>
      <c r="AK885" s="116">
        <f>IF(Tabela1[[#This Row],[procx ticket]]="",Tabela1[[#This Row],[Data criação ticket]],Tabela1[[#This Row],[procx ticket]])</f>
        <v>0</v>
      </c>
      <c r="AL885" s="116"/>
      <c r="AM885" s="53" t="s">
        <v>5184</v>
      </c>
      <c r="AN8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5" s="62"/>
      <c r="AP885" s="62"/>
      <c r="AQ8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147660385248500HENRIQUELOJAS NOVASGerenciadoraHTB</v>
      </c>
      <c r="AR885" s="62" t="e">
        <v>#N/A</v>
      </c>
    </row>
    <row r="886" spans="1:44" ht="15" hidden="1" customHeight="1">
      <c r="A886" s="1">
        <f t="shared" si="49"/>
        <v>1000</v>
      </c>
      <c r="B886" s="1">
        <v>1427</v>
      </c>
      <c r="C886" s="1" t="s">
        <v>229</v>
      </c>
      <c r="D886" s="1" t="s">
        <v>230</v>
      </c>
      <c r="E886" s="1" t="s">
        <v>4025</v>
      </c>
      <c r="F886" s="1" t="s">
        <v>23</v>
      </c>
      <c r="G886" s="1" t="s">
        <v>4392</v>
      </c>
      <c r="H886" s="1">
        <v>15286</v>
      </c>
      <c r="I886" s="1" t="s">
        <v>72</v>
      </c>
      <c r="M886" s="1">
        <v>603806</v>
      </c>
      <c r="N886" s="1">
        <v>10023009</v>
      </c>
      <c r="O886" s="1" t="s">
        <v>4163</v>
      </c>
      <c r="P886" s="47">
        <v>48500</v>
      </c>
      <c r="Q886" s="47">
        <v>19400</v>
      </c>
      <c r="R886" s="47">
        <f>IF(Tabela1[[#This Row],[VALOR A PAGAR]]&gt;1,Tabela1[[#This Row],[VALOR A PAGAR]],Tabela1[[#This Row],[VALOR RC]])</f>
        <v>19400</v>
      </c>
      <c r="S8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6" s="1">
        <v>4500937546</v>
      </c>
      <c r="U886" s="54" t="str">
        <f>F886 &amp; " " &amp; " " &amp; B886 &amp; " - " &amp; I886 &amp; " - " &amp; "N°" &amp; H886 &amp; " - " &amp; Tabela1[[#This Row],[Coluna1]]</f>
        <v xml:space="preserve">LOJAS NOVAS  1427 - HTB - N°15286 - </v>
      </c>
      <c r="V886" s="85">
        <v>2857637</v>
      </c>
      <c r="W886" s="89" t="s">
        <v>4176</v>
      </c>
      <c r="X886" s="1" t="str">
        <f t="shared" si="48"/>
        <v>ABERTO</v>
      </c>
      <c r="Y886" s="48"/>
      <c r="Z886" s="51"/>
      <c r="AA886" s="1">
        <f>IF(Tabela1[[#This Row],[CHAMADO]]="ABERTO",Tabela1[[#This Row],[procx status]],"")</f>
        <v>0</v>
      </c>
      <c r="AC886" s="49">
        <v>45964</v>
      </c>
      <c r="AD886" s="55">
        <v>5106047714</v>
      </c>
      <c r="AE886" s="1" t="str">
        <f>IF(Tabela1[[#This Row],[Status Result1]]="Aguardando autorização pgto", "sim","")</f>
        <v/>
      </c>
      <c r="AF8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8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886" s="116"/>
      <c r="AJ886" s="117"/>
      <c r="AK886" s="116">
        <f>IF(Tabela1[[#This Row],[procx ticket]]="",Tabela1[[#This Row],[Data criação ticket]],Tabela1[[#This Row],[procx ticket]])</f>
        <v>0</v>
      </c>
      <c r="AL886" s="116"/>
      <c r="AM886" s="53" t="s">
        <v>5184</v>
      </c>
      <c r="AN8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6" s="62"/>
      <c r="AP886" s="62"/>
      <c r="AQ8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142760380648500ADRIANOLOJAS NOVASGerenciadoraHTB</v>
      </c>
      <c r="AR886" s="62" t="e">
        <v>#N/A</v>
      </c>
    </row>
    <row r="887" spans="1:44" ht="15" hidden="1" customHeight="1">
      <c r="A887" s="1">
        <f t="shared" si="49"/>
        <v>1000</v>
      </c>
      <c r="B887" s="1">
        <v>1464</v>
      </c>
      <c r="C887" s="1" t="s">
        <v>40</v>
      </c>
      <c r="D887" s="1" t="s">
        <v>168</v>
      </c>
      <c r="E887" s="1" t="s">
        <v>30</v>
      </c>
      <c r="F887" s="51" t="s">
        <v>23</v>
      </c>
      <c r="G887" s="1" t="s">
        <v>4392</v>
      </c>
      <c r="H887" s="1">
        <v>14611</v>
      </c>
      <c r="I887" s="1" t="s">
        <v>72</v>
      </c>
      <c r="L887" s="1">
        <v>76614</v>
      </c>
      <c r="M887" s="1">
        <v>604010</v>
      </c>
      <c r="N887" s="1">
        <v>10020156</v>
      </c>
      <c r="Q887" s="47">
        <v>19400</v>
      </c>
      <c r="R887" s="47">
        <f>IF(Tabela1[[#This Row],[VALOR A PAGAR]]&gt;1,Tabela1[[#This Row],[VALOR A PAGAR]],Tabela1[[#This Row],[VALOR RC]])</f>
        <v>19400</v>
      </c>
      <c r="S8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7" s="1">
        <v>4500775039</v>
      </c>
      <c r="U887" s="54" t="str">
        <f>F887 &amp; " " &amp; " " &amp; B887 &amp; " - " &amp; I887 &amp; " - " &amp; "N°" &amp; H887 &amp; " - " &amp; Tabela1[[#This Row],[Coluna1]]</f>
        <v>LOJAS NOVAS  1464 - HTB - N°14611 - iva ajustado</v>
      </c>
      <c r="V887" s="85">
        <v>1222213</v>
      </c>
      <c r="X887" s="1" t="str">
        <f t="shared" si="48"/>
        <v>ABERTO</v>
      </c>
      <c r="Y887" s="48" t="s">
        <v>4159</v>
      </c>
      <c r="Z887" s="51" t="s">
        <v>4159</v>
      </c>
      <c r="AA887" s="51" t="str">
        <f>IF(Tabela1[[#This Row],[CHAMADO]]="ABERTO",Tabela1[[#This Row],[procx status]],"")</f>
        <v>Closed</v>
      </c>
      <c r="AC887" s="49">
        <v>45720</v>
      </c>
      <c r="AD887" s="55">
        <v>5105877288</v>
      </c>
      <c r="AE887" s="1" t="str">
        <f>IF(Tabela1[[#This Row],[Status Result1]]="Aguardando autorização pgto", "sim","")</f>
        <v/>
      </c>
      <c r="AF8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8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887" s="12">
        <v>45706</v>
      </c>
      <c r="AI887" s="1" t="s">
        <v>4582</v>
      </c>
      <c r="AJ887" s="53" t="s">
        <v>4582</v>
      </c>
      <c r="AK887" s="12" t="str">
        <f>IF(Tabela1[[#This Row],[procx ticket]]="",Tabela1[[#This Row],[Data criação ticket]],Tabela1[[#This Row],[procx ticket]])</f>
        <v>2025-02-18</v>
      </c>
      <c r="AL887" s="60">
        <v>45644</v>
      </c>
      <c r="AM8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8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7" s="62" t="s">
        <v>4179</v>
      </c>
      <c r="AP887" s="62" t="s">
        <v>5182</v>
      </c>
      <c r="AQ8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NOVASGerenciadoraHTB</v>
      </c>
      <c r="AR887" s="62" t="e">
        <v>#N/A</v>
      </c>
    </row>
    <row r="888" spans="1:44" ht="15" hidden="1" customHeight="1">
      <c r="A888" s="1">
        <f t="shared" si="49"/>
        <v>1000</v>
      </c>
      <c r="B888" s="1">
        <v>1481</v>
      </c>
      <c r="C888" s="1" t="s">
        <v>166</v>
      </c>
      <c r="D888" s="1" t="s">
        <v>45</v>
      </c>
      <c r="E888" s="1" t="s">
        <v>55</v>
      </c>
      <c r="F888" s="51" t="s">
        <v>23</v>
      </c>
      <c r="G888" s="1" t="s">
        <v>4392</v>
      </c>
      <c r="H888" s="1">
        <v>14610</v>
      </c>
      <c r="I888" s="1" t="s">
        <v>72</v>
      </c>
      <c r="L888" s="1">
        <v>76614</v>
      </c>
      <c r="M888" s="1">
        <v>603999</v>
      </c>
      <c r="N888" s="1">
        <v>10020146</v>
      </c>
      <c r="Q888" s="47">
        <v>19400</v>
      </c>
      <c r="R888" s="47">
        <f>IF(Tabela1[[#This Row],[VALOR A PAGAR]]&gt;1,Tabela1[[#This Row],[VALOR A PAGAR]],Tabela1[[#This Row],[VALOR RC]])</f>
        <v>19400</v>
      </c>
      <c r="S8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8" s="1">
        <v>4500780399</v>
      </c>
      <c r="U888" s="54" t="str">
        <f>F888 &amp; " " &amp; " " &amp; B888 &amp; " - " &amp; I888 &amp; " - " &amp; "N°" &amp; H888 &amp; " - " &amp; Tabela1[[#This Row],[Coluna1]]</f>
        <v>LOJAS NOVAS  1481 - HTB - N°14610 - iva ajustado</v>
      </c>
      <c r="V888" s="85">
        <v>1222144</v>
      </c>
      <c r="X888" s="1" t="str">
        <f t="shared" si="48"/>
        <v>ABERTO</v>
      </c>
      <c r="Y888" s="48" t="s">
        <v>4159</v>
      </c>
      <c r="Z888" s="51" t="s">
        <v>4159</v>
      </c>
      <c r="AA888" s="51" t="str">
        <f>IF(Tabela1[[#This Row],[CHAMADO]]="ABERTO",Tabela1[[#This Row],[procx status]],"")</f>
        <v>Closed</v>
      </c>
      <c r="AC888" s="49">
        <v>45720</v>
      </c>
      <c r="AD888" s="55">
        <v>5105877285</v>
      </c>
      <c r="AE888" s="1" t="str">
        <f>IF(Tabela1[[#This Row],[Status Result1]]="Aguardando autorização pgto", "sim","")</f>
        <v/>
      </c>
      <c r="AF8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8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888" s="12">
        <v>45706</v>
      </c>
      <c r="AI888" s="1" t="s">
        <v>4582</v>
      </c>
      <c r="AJ888" s="53" t="s">
        <v>4582</v>
      </c>
      <c r="AK888" s="12" t="str">
        <f>IF(Tabela1[[#This Row],[procx ticket]]="",Tabela1[[#This Row],[Data criação ticket]],Tabela1[[#This Row],[procx ticket]])</f>
        <v>2025-02-18</v>
      </c>
      <c r="AL888" s="60">
        <v>45646</v>
      </c>
      <c r="AM8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8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8" s="62" t="s">
        <v>4179</v>
      </c>
      <c r="AP888" s="62" t="s">
        <v>5182</v>
      </c>
      <c r="AQ8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1481603999JORDANALOJAS NOVASGerenciadoraHTB</v>
      </c>
      <c r="AR888" s="62" t="e">
        <v>#N/A</v>
      </c>
    </row>
    <row r="889" spans="1:44" ht="15" hidden="1" customHeight="1">
      <c r="A889" s="1">
        <f t="shared" si="49"/>
        <v>1000</v>
      </c>
      <c r="B889" s="1">
        <v>1381</v>
      </c>
      <c r="C889" s="1" t="s">
        <v>169</v>
      </c>
      <c r="D889" s="1" t="s">
        <v>170</v>
      </c>
      <c r="E889" s="1" t="s">
        <v>30</v>
      </c>
      <c r="F889" s="1" t="s">
        <v>23</v>
      </c>
      <c r="G889" s="1" t="s">
        <v>4392</v>
      </c>
      <c r="H889" s="1">
        <v>14582</v>
      </c>
      <c r="I889" s="1" t="s">
        <v>72</v>
      </c>
      <c r="L889" s="1">
        <v>76614</v>
      </c>
      <c r="M889" s="1">
        <v>603265</v>
      </c>
      <c r="N889" s="1">
        <v>10020440</v>
      </c>
      <c r="P889" s="47">
        <v>48500</v>
      </c>
      <c r="Q889" s="47">
        <v>14550</v>
      </c>
      <c r="R889" s="47">
        <f>IF(Tabela1[[#This Row],[VALOR A PAGAR]]&gt;1,Tabela1[[#This Row],[VALOR A PAGAR]],Tabela1[[#This Row],[VALOR RC]])</f>
        <v>14550</v>
      </c>
      <c r="S8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89" s="1">
        <v>4500814858</v>
      </c>
      <c r="U889" s="54" t="str">
        <f>F889 &amp; " " &amp; " " &amp; B889 &amp; " - " &amp; I889 &amp; " - " &amp; "N°" &amp; H889 &amp; " - " &amp; Tabela1[[#This Row],[Coluna1]]</f>
        <v>LOJAS NOVAS  1381 - HTB - N°14582 - iva ajustado</v>
      </c>
      <c r="V889" s="85">
        <v>1222060</v>
      </c>
      <c r="X889" s="1" t="str">
        <f t="shared" si="48"/>
        <v>ABERTO</v>
      </c>
      <c r="Y889" s="48" t="s">
        <v>4159</v>
      </c>
      <c r="Z889" s="51" t="s">
        <v>4159</v>
      </c>
      <c r="AA889" s="51" t="str">
        <f>IF(Tabela1[[#This Row],[CHAMADO]]="ABERTO",Tabela1[[#This Row],[procx status]],"")</f>
        <v>Closed</v>
      </c>
      <c r="AC889" s="49">
        <v>45720</v>
      </c>
      <c r="AD889" s="55">
        <v>5105877292</v>
      </c>
      <c r="AE889" s="1" t="str">
        <f>IF(Tabela1[[#This Row],[Status Result1]]="Aguardando autorização pgto", "sim","")</f>
        <v/>
      </c>
      <c r="AF8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8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889" s="12">
        <v>45679</v>
      </c>
      <c r="AI889" s="1" t="s">
        <v>4582</v>
      </c>
      <c r="AJ889" s="53" t="s">
        <v>4582</v>
      </c>
      <c r="AK889" s="12" t="str">
        <f>IF(Tabela1[[#This Row],[procx ticket]]="",Tabela1[[#This Row],[Data criação ticket]],Tabela1[[#This Row],[procx ticket]])</f>
        <v>2025-02-18</v>
      </c>
      <c r="AL889" s="53">
        <v>45691</v>
      </c>
      <c r="AM8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8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89" s="62" t="s">
        <v>4179</v>
      </c>
      <c r="AP889" s="62" t="s">
        <v>5182</v>
      </c>
      <c r="AQ8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138160326548500ANDRELOJAS NOVASGerenciadoraHTB</v>
      </c>
      <c r="AR889" s="62" t="e">
        <v>#N/A</v>
      </c>
    </row>
    <row r="890" spans="1:44" ht="15" hidden="1" customHeight="1">
      <c r="A890" s="1">
        <f t="shared" si="49"/>
        <v>2000</v>
      </c>
      <c r="B890" s="1">
        <v>7356</v>
      </c>
      <c r="C890" s="1" t="str">
        <f>_xlfn.XLOOKUP(Tabela1[[#This Row],[FILIAL]],'CNPJ BASE jan25'!A:A,'CNPJ BASE jan25'!B:B)</f>
        <v>FOR130-MaeLisb-CE-EF</v>
      </c>
      <c r="D890" s="1" t="str">
        <f>_xlfn.XLOOKUP(Tabela1[[#This Row],[FILIAL]],'CNPJ BASE jan25'!A:A,'CNPJ BASE jan25'!C:C)</f>
        <v>04.899.316/0356-80</v>
      </c>
      <c r="E890" s="1" t="s">
        <v>55</v>
      </c>
      <c r="F890" s="1" t="s">
        <v>51</v>
      </c>
      <c r="G890" s="1" t="s">
        <v>4392</v>
      </c>
      <c r="H890" s="1">
        <v>14871</v>
      </c>
      <c r="I890" s="1" t="s">
        <v>72</v>
      </c>
      <c r="M890" s="1">
        <v>605823</v>
      </c>
      <c r="N890" s="1">
        <v>10022022</v>
      </c>
      <c r="O890" s="1" t="s">
        <v>4163</v>
      </c>
      <c r="P890" s="47">
        <v>4000</v>
      </c>
      <c r="R890" s="47">
        <f>IF(Tabela1[[#This Row],[VALOR A PAGAR]]&gt;1,Tabela1[[#This Row],[VALOR A PAGAR]],Tabela1[[#This Row],[VALOR RC]])</f>
        <v>4000</v>
      </c>
      <c r="S8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0" s="1">
        <v>4500898667</v>
      </c>
      <c r="U890" s="54" t="str">
        <f>F890 &amp; " " &amp; " " &amp; B890 &amp; " - " &amp; I890 &amp; " - " &amp; "N°" &amp; H890 &amp; " - " &amp; Tabela1[[#This Row],[Coluna1]]</f>
        <v>VIRADA DE BANDEIRA  7356 - HTB - N°14871 - 8a onda</v>
      </c>
      <c r="V890" s="85">
        <v>1977552</v>
      </c>
      <c r="X890" s="1" t="str">
        <f t="shared" si="48"/>
        <v>ABERTO</v>
      </c>
      <c r="Y890" s="48"/>
      <c r="Z890" s="51">
        <v>0</v>
      </c>
      <c r="AA890" s="1">
        <f>IF(Tabela1[[#This Row],[CHAMADO]]="ABERTO",Tabela1[[#This Row],[procx status]],"")</f>
        <v>0</v>
      </c>
      <c r="AC890" s="49">
        <v>45842</v>
      </c>
      <c r="AE890" s="1" t="str">
        <f>IF(Tabela1[[#This Row],[Status Result1]]="Aguardando autorização pgto", "sim","")</f>
        <v/>
      </c>
      <c r="AF8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0" s="12">
        <v>45807</v>
      </c>
      <c r="AI890" s="1" t="s">
        <v>4295</v>
      </c>
      <c r="AJ890" s="53" t="s">
        <v>4295</v>
      </c>
      <c r="AK890" s="12" t="str">
        <f>IF(Tabela1[[#This Row],[procx ticket]]="",Tabela1[[#This Row],[Data criação ticket]],Tabela1[[#This Row],[procx ticket]])</f>
        <v>2025-06-16</v>
      </c>
      <c r="AM8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0" s="62"/>
      <c r="AP890" s="62" t="s">
        <v>5221</v>
      </c>
      <c r="AQ8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73566058234000JORDANAVIRADA DE BANDEIRAGerenciadoraHTB</v>
      </c>
      <c r="AR890" s="62" t="e">
        <v>#N/A</v>
      </c>
    </row>
    <row r="891" spans="1:44" ht="15" hidden="1" customHeight="1">
      <c r="A891" s="1">
        <f t="shared" si="49"/>
        <v>2000</v>
      </c>
      <c r="B891" s="1">
        <v>7103</v>
      </c>
      <c r="C891" s="1" t="str">
        <f>_xlfn.XLOOKUP(Tabela1[[#This Row],[FILIAL]],'CNPJ BASE jan25'!A:A,'CNPJ BASE jan25'!B:B)</f>
        <v>FOR135-VirTavo-CE-EF</v>
      </c>
      <c r="D891" s="1" t="str">
        <f>_xlfn.XLOOKUP(Tabela1[[#This Row],[FILIAL]],'CNPJ BASE jan25'!A:A,'CNPJ BASE jan25'!C:C)</f>
        <v>04.899.316/0103-42</v>
      </c>
      <c r="E891" s="1" t="s">
        <v>55</v>
      </c>
      <c r="F891" s="1" t="s">
        <v>51</v>
      </c>
      <c r="G891" s="1" t="s">
        <v>4392</v>
      </c>
      <c r="H891" s="1">
        <v>14861</v>
      </c>
      <c r="I891" s="1" t="s">
        <v>72</v>
      </c>
      <c r="M891" s="1">
        <v>605811</v>
      </c>
      <c r="N891" s="1">
        <v>10022022</v>
      </c>
      <c r="O891" s="1" t="s">
        <v>4163</v>
      </c>
      <c r="P891" s="47">
        <v>4000</v>
      </c>
      <c r="R891" s="47">
        <f>IF(Tabela1[[#This Row],[VALOR A PAGAR]]&gt;1,Tabela1[[#This Row],[VALOR A PAGAR]],Tabela1[[#This Row],[VALOR RC]])</f>
        <v>4000</v>
      </c>
      <c r="S8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1" s="1">
        <v>4500898667</v>
      </c>
      <c r="U891" s="54" t="str">
        <f>F891 &amp; " " &amp; " " &amp; B891 &amp; " - " &amp; I891 &amp; " - " &amp; "N°" &amp; H891 &amp; " - " &amp; Tabela1[[#This Row],[Coluna1]]</f>
        <v>VIRADA DE BANDEIRA  7103 - HTB - N°14861 - 8a onda</v>
      </c>
      <c r="V891" s="85">
        <v>1977552</v>
      </c>
      <c r="X891" s="1" t="str">
        <f t="shared" si="48"/>
        <v>ABERTO</v>
      </c>
      <c r="Y891" s="48"/>
      <c r="Z891" s="51">
        <v>0</v>
      </c>
      <c r="AA891" s="1">
        <f>IF(Tabela1[[#This Row],[CHAMADO]]="ABERTO",Tabela1[[#This Row],[procx status]],"")</f>
        <v>0</v>
      </c>
      <c r="AC891" s="49">
        <v>45842</v>
      </c>
      <c r="AE891" s="1" t="str">
        <f>IF(Tabela1[[#This Row],[Status Result1]]="Aguardando autorização pgto", "sim","")</f>
        <v/>
      </c>
      <c r="AF8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1" s="12">
        <v>45807</v>
      </c>
      <c r="AI891" s="1" t="s">
        <v>4295</v>
      </c>
      <c r="AJ891" s="53" t="s">
        <v>4295</v>
      </c>
      <c r="AK891" s="12" t="str">
        <f>IF(Tabela1[[#This Row],[procx ticket]]="",Tabela1[[#This Row],[Data criação ticket]],Tabela1[[#This Row],[procx ticket]])</f>
        <v>2025-06-16</v>
      </c>
      <c r="AM8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1" s="62"/>
      <c r="AP891" s="62" t="s">
        <v>5221</v>
      </c>
      <c r="AQ8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71036058114000JORDANAVIRADA DE BANDEIRAGerenciadoraHTB</v>
      </c>
      <c r="AR891" s="62" t="e">
        <v>#N/A</v>
      </c>
    </row>
    <row r="892" spans="1:44" ht="15" hidden="1" customHeight="1">
      <c r="A892" s="1">
        <f t="shared" si="49"/>
        <v>2000</v>
      </c>
      <c r="B892" s="1">
        <v>7398</v>
      </c>
      <c r="C892" s="1" t="str">
        <f>_xlfn.XLOOKUP(Tabela1[[#This Row],[FILIAL]],'CNPJ BASE jan25'!A:A,'CNPJ BASE jan25'!B:B)</f>
        <v>FOR148-AndFurt-CE-EF</v>
      </c>
      <c r="D892" s="1" t="str">
        <f>_xlfn.XLOOKUP(Tabela1[[#This Row],[FILIAL]],'CNPJ BASE jan25'!A:A,'CNPJ BASE jan25'!C:C)</f>
        <v>04.899.316/0398-39</v>
      </c>
      <c r="E892" s="1" t="s">
        <v>55</v>
      </c>
      <c r="F892" s="1" t="s">
        <v>51</v>
      </c>
      <c r="G892" s="1" t="s">
        <v>4392</v>
      </c>
      <c r="H892" s="1">
        <v>14872</v>
      </c>
      <c r="I892" s="1" t="s">
        <v>72</v>
      </c>
      <c r="M892" s="1">
        <v>605824</v>
      </c>
      <c r="N892" s="1">
        <v>10022022</v>
      </c>
      <c r="O892" s="1" t="s">
        <v>4163</v>
      </c>
      <c r="P892" s="47">
        <v>4000</v>
      </c>
      <c r="R892" s="47">
        <f>IF(Tabela1[[#This Row],[VALOR A PAGAR]]&gt;1,Tabela1[[#This Row],[VALOR A PAGAR]],Tabela1[[#This Row],[VALOR RC]])</f>
        <v>4000</v>
      </c>
      <c r="S8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2" s="1">
        <v>4500898667</v>
      </c>
      <c r="U892" s="54" t="str">
        <f>F892 &amp; " " &amp; " " &amp; B892 &amp; " - " &amp; I892 &amp; " - " &amp; "N°" &amp; H892 &amp; " - " &amp; Tabela1[[#This Row],[Coluna1]]</f>
        <v>VIRADA DE BANDEIRA  7398 - HTB - N°14872 - 8a onda</v>
      </c>
      <c r="V892" s="85">
        <v>1977552</v>
      </c>
      <c r="X892" s="1" t="str">
        <f t="shared" si="48"/>
        <v>ABERTO</v>
      </c>
      <c r="Y892" s="48"/>
      <c r="Z892" s="51">
        <v>0</v>
      </c>
      <c r="AA892" s="1">
        <f>IF(Tabela1[[#This Row],[CHAMADO]]="ABERTO",Tabela1[[#This Row],[procx status]],"")</f>
        <v>0</v>
      </c>
      <c r="AC892" s="49">
        <v>45842</v>
      </c>
      <c r="AE892" s="1" t="str">
        <f>IF(Tabela1[[#This Row],[Status Result1]]="Aguardando autorização pgto", "sim","")</f>
        <v/>
      </c>
      <c r="AF8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2" s="12">
        <v>45807</v>
      </c>
      <c r="AI892" s="1" t="s">
        <v>4295</v>
      </c>
      <c r="AJ892" s="53" t="s">
        <v>4295</v>
      </c>
      <c r="AK892" s="12" t="str">
        <f>IF(Tabela1[[#This Row],[procx ticket]]="",Tabela1[[#This Row],[Data criação ticket]],Tabela1[[#This Row],[procx ticket]])</f>
        <v>2025-06-16</v>
      </c>
      <c r="AM8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2" s="62"/>
      <c r="AP892" s="62" t="s">
        <v>5221</v>
      </c>
      <c r="AQ8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73986058244000JORDANAVIRADA DE BANDEIRAGerenciadoraHTB</v>
      </c>
      <c r="AR892" s="62" t="e">
        <v>#N/A</v>
      </c>
    </row>
    <row r="893" spans="1:44" ht="15" hidden="1" customHeight="1">
      <c r="A893" s="1">
        <f t="shared" ref="A893:A907" si="50">IF(B893&lt;7000,1000,2000)</f>
        <v>2000</v>
      </c>
      <c r="B893" s="1">
        <v>7189</v>
      </c>
      <c r="C893" s="1" t="str">
        <f>_xlfn.XLOOKUP(Tabela1[[#This Row],[FILIAL]],'CNPJ BASE jan25'!A:A,'CNPJ BASE jan25'!B:B)</f>
        <v>FOR165-WasSoar-CE-EF</v>
      </c>
      <c r="D893" s="1" t="str">
        <f>_xlfn.XLOOKUP(Tabela1[[#This Row],[FILIAL]],'CNPJ BASE jan25'!A:A,'CNPJ BASE jan25'!C:C)</f>
        <v>04.899.316/0189-12</v>
      </c>
      <c r="E893" s="1" t="s">
        <v>55</v>
      </c>
      <c r="F893" s="1" t="s">
        <v>51</v>
      </c>
      <c r="G893" s="1" t="s">
        <v>4392</v>
      </c>
      <c r="H893" s="1">
        <v>14865</v>
      </c>
      <c r="I893" s="1" t="s">
        <v>72</v>
      </c>
      <c r="M893" s="1">
        <v>605816</v>
      </c>
      <c r="N893" s="1">
        <v>10022022</v>
      </c>
      <c r="O893" s="1" t="s">
        <v>4163</v>
      </c>
      <c r="P893" s="47">
        <v>4000</v>
      </c>
      <c r="R893" s="47">
        <f>IF(Tabela1[[#This Row],[VALOR A PAGAR]]&gt;1,Tabela1[[#This Row],[VALOR A PAGAR]],Tabela1[[#This Row],[VALOR RC]])</f>
        <v>4000</v>
      </c>
      <c r="S8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3" s="1">
        <v>4500898667</v>
      </c>
      <c r="U893" s="54" t="str">
        <f>F893 &amp; " " &amp; " " &amp; B893 &amp; " - " &amp; I893 &amp; " - " &amp; "N°" &amp; H893 &amp; " - " &amp; Tabela1[[#This Row],[Coluna1]]</f>
        <v>VIRADA DE BANDEIRA  7189 - HTB - N°14865 - 8a onda</v>
      </c>
      <c r="V893" s="85">
        <v>1977552</v>
      </c>
      <c r="X893" s="1" t="str">
        <f t="shared" si="48"/>
        <v>ABERTO</v>
      </c>
      <c r="Y893" s="48"/>
      <c r="Z893" s="51">
        <v>0</v>
      </c>
      <c r="AA893" s="1">
        <f>IF(Tabela1[[#This Row],[CHAMADO]]="ABERTO",Tabela1[[#This Row],[procx status]],"")</f>
        <v>0</v>
      </c>
      <c r="AC893" s="49">
        <v>45842</v>
      </c>
      <c r="AE893" s="1" t="str">
        <f>IF(Tabela1[[#This Row],[Status Result1]]="Aguardando autorização pgto", "sim","")</f>
        <v/>
      </c>
      <c r="AF8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3" s="12">
        <v>45807</v>
      </c>
      <c r="AI893" s="1" t="s">
        <v>4295</v>
      </c>
      <c r="AJ893" s="53" t="s">
        <v>4295</v>
      </c>
      <c r="AK893" s="12" t="str">
        <f>IF(Tabela1[[#This Row],[procx ticket]]="",Tabela1[[#This Row],[Data criação ticket]],Tabela1[[#This Row],[procx ticket]])</f>
        <v>2025-06-16</v>
      </c>
      <c r="AM8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3" s="62"/>
      <c r="AP893" s="62" t="s">
        <v>5221</v>
      </c>
      <c r="AQ8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71896058164000JORDANAVIRADA DE BANDEIRAGerenciadoraHTB</v>
      </c>
      <c r="AR893" s="62" t="e">
        <v>#N/A</v>
      </c>
    </row>
    <row r="894" spans="1:44" ht="15" hidden="1" customHeight="1">
      <c r="A894" s="1">
        <f t="shared" si="50"/>
        <v>2000</v>
      </c>
      <c r="B894" s="1">
        <v>7425</v>
      </c>
      <c r="C894" s="1" t="str">
        <f>_xlfn.XLOOKUP(Tabela1[[#This Row],[FILIAL]],'CNPJ BASE jan25'!A:A,'CNPJ BASE jan25'!B:B)</f>
        <v>FOR190-DesMore-CE-EF</v>
      </c>
      <c r="D894" s="1" t="str">
        <f>_xlfn.XLOOKUP(Tabela1[[#This Row],[FILIAL]],'CNPJ BASE jan25'!A:A,'CNPJ BASE jan25'!C:C)</f>
        <v>04.899.316/0425-46</v>
      </c>
      <c r="E894" s="1" t="s">
        <v>55</v>
      </c>
      <c r="F894" s="1" t="s">
        <v>51</v>
      </c>
      <c r="G894" s="1" t="s">
        <v>4392</v>
      </c>
      <c r="H894" s="1">
        <v>14873</v>
      </c>
      <c r="I894" s="1" t="s">
        <v>72</v>
      </c>
      <c r="M894" s="1">
        <v>605825</v>
      </c>
      <c r="N894" s="1">
        <v>10022022</v>
      </c>
      <c r="O894" s="1" t="s">
        <v>4163</v>
      </c>
      <c r="P894" s="47">
        <v>4000</v>
      </c>
      <c r="R894" s="47">
        <f>IF(Tabela1[[#This Row],[VALOR A PAGAR]]&gt;1,Tabela1[[#This Row],[VALOR A PAGAR]],Tabela1[[#This Row],[VALOR RC]])</f>
        <v>4000</v>
      </c>
      <c r="S8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4" s="1">
        <v>4500898667</v>
      </c>
      <c r="U894" s="54" t="str">
        <f>F894 &amp; " " &amp; " " &amp; B894 &amp; " - " &amp; I894 &amp; " - " &amp; "N°" &amp; H894 &amp; " - " &amp; Tabela1[[#This Row],[Coluna1]]</f>
        <v>VIRADA DE BANDEIRA  7425 - HTB - N°14873 - 8a onda</v>
      </c>
      <c r="V894" s="85">
        <v>1977552</v>
      </c>
      <c r="X894" s="1" t="str">
        <f t="shared" si="48"/>
        <v>ABERTO</v>
      </c>
      <c r="Y894" s="48"/>
      <c r="Z894" s="51">
        <v>0</v>
      </c>
      <c r="AA894" s="1">
        <f>IF(Tabela1[[#This Row],[CHAMADO]]="ABERTO",Tabela1[[#This Row],[procx status]],"")</f>
        <v>0</v>
      </c>
      <c r="AC894" s="49">
        <v>45842</v>
      </c>
      <c r="AE894" s="1" t="str">
        <f>IF(Tabela1[[#This Row],[Status Result1]]="Aguardando autorização pgto", "sim","")</f>
        <v/>
      </c>
      <c r="AF8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4" s="12">
        <v>45807</v>
      </c>
      <c r="AI894" s="1" t="s">
        <v>4295</v>
      </c>
      <c r="AJ894" s="53" t="s">
        <v>4295</v>
      </c>
      <c r="AK894" s="12" t="str">
        <f>IF(Tabela1[[#This Row],[procx ticket]]="",Tabela1[[#This Row],[Data criação ticket]],Tabela1[[#This Row],[procx ticket]])</f>
        <v>2025-06-16</v>
      </c>
      <c r="AM8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4" s="62"/>
      <c r="AP894" s="62" t="s">
        <v>5221</v>
      </c>
      <c r="AQ8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74256058254000JORDANAVIRADA DE BANDEIRAGerenciadoraHTB</v>
      </c>
      <c r="AR894" s="62" t="e">
        <v>#N/A</v>
      </c>
    </row>
    <row r="895" spans="1:44" ht="15" hidden="1" customHeight="1">
      <c r="A895" s="1">
        <f t="shared" si="50"/>
        <v>2000</v>
      </c>
      <c r="B895" s="1">
        <v>7191</v>
      </c>
      <c r="C895" s="1" t="str">
        <f>_xlfn.XLOOKUP(Tabela1[[#This Row],[FILIAL]],'CNPJ BASE jan25'!A:A,'CNPJ BASE jan25'!B:B)</f>
        <v>FOR191-VieWeyn-CE-EF</v>
      </c>
      <c r="D895" s="1" t="str">
        <f>_xlfn.XLOOKUP(Tabela1[[#This Row],[FILIAL]],'CNPJ BASE jan25'!A:A,'CNPJ BASE jan25'!C:C)</f>
        <v>04.899.316/0191-37</v>
      </c>
      <c r="E895" s="1" t="s">
        <v>55</v>
      </c>
      <c r="F895" s="1" t="s">
        <v>51</v>
      </c>
      <c r="G895" s="1" t="s">
        <v>4392</v>
      </c>
      <c r="H895" s="1">
        <v>14866</v>
      </c>
      <c r="I895" s="1" t="s">
        <v>72</v>
      </c>
      <c r="M895" s="1">
        <v>605817</v>
      </c>
      <c r="N895" s="1">
        <v>10022022</v>
      </c>
      <c r="O895" s="1" t="s">
        <v>4163</v>
      </c>
      <c r="P895" s="47">
        <v>4000</v>
      </c>
      <c r="R895" s="47">
        <f>IF(Tabela1[[#This Row],[VALOR A PAGAR]]&gt;1,Tabela1[[#This Row],[VALOR A PAGAR]],Tabela1[[#This Row],[VALOR RC]])</f>
        <v>4000</v>
      </c>
      <c r="S8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5" s="1">
        <v>4500898667</v>
      </c>
      <c r="U895" s="54" t="str">
        <f>F895 &amp; " " &amp; " " &amp; B895 &amp; " - " &amp; I895 &amp; " - " &amp; "N°" &amp; H895 &amp; " - " &amp; Tabela1[[#This Row],[Coluna1]]</f>
        <v>VIRADA DE BANDEIRA  7191 - HTB - N°14866 - 8a onda</v>
      </c>
      <c r="V895" s="85">
        <v>1977552</v>
      </c>
      <c r="X895" s="1" t="str">
        <f t="shared" si="48"/>
        <v>ABERTO</v>
      </c>
      <c r="Y895" s="48"/>
      <c r="Z895" s="51">
        <v>0</v>
      </c>
      <c r="AA895" s="1">
        <f>IF(Tabela1[[#This Row],[CHAMADO]]="ABERTO",Tabela1[[#This Row],[procx status]],"")</f>
        <v>0</v>
      </c>
      <c r="AC895" s="49">
        <v>45842</v>
      </c>
      <c r="AE895" s="1" t="str">
        <f>IF(Tabela1[[#This Row],[Status Result1]]="Aguardando autorização pgto", "sim","")</f>
        <v/>
      </c>
      <c r="AF8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5" s="12">
        <v>45807</v>
      </c>
      <c r="AI895" s="1" t="s">
        <v>4295</v>
      </c>
      <c r="AJ895" s="53" t="s">
        <v>4295</v>
      </c>
      <c r="AK895" s="12" t="str">
        <f>IF(Tabela1[[#This Row],[procx ticket]]="",Tabela1[[#This Row],[Data criação ticket]],Tabela1[[#This Row],[procx ticket]])</f>
        <v>2025-06-16</v>
      </c>
      <c r="AM8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5" s="62"/>
      <c r="AP895" s="62" t="s">
        <v>5221</v>
      </c>
      <c r="AQ8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71916058174000JORDANAVIRADA DE BANDEIRAGerenciadoraHTB</v>
      </c>
      <c r="AR895" s="62" t="e">
        <v>#N/A</v>
      </c>
    </row>
    <row r="896" spans="1:44" ht="15" hidden="1" customHeight="1">
      <c r="A896" s="1">
        <f t="shared" si="50"/>
        <v>2000</v>
      </c>
      <c r="B896" s="1">
        <v>7053</v>
      </c>
      <c r="C896" s="1" t="str">
        <f>_xlfn.XLOOKUP(Tabela1[[#This Row],[FILIAL]],'CNPJ BASE jan25'!A:A,'CNPJ BASE jan25'!B:B)</f>
        <v>SJR04-CloCardo-MA-EF</v>
      </c>
      <c r="D896" s="1" t="str">
        <f>_xlfn.XLOOKUP(Tabela1[[#This Row],[FILIAL]],'CNPJ BASE jan25'!A:A,'CNPJ BASE jan25'!C:C)</f>
        <v>04.899.316/0053-49</v>
      </c>
      <c r="E896" s="1" t="s">
        <v>76</v>
      </c>
      <c r="F896" s="1" t="s">
        <v>51</v>
      </c>
      <c r="G896" s="1" t="s">
        <v>4392</v>
      </c>
      <c r="H896" s="1">
        <v>14875</v>
      </c>
      <c r="I896" s="1" t="s">
        <v>72</v>
      </c>
      <c r="M896" s="1">
        <v>605808</v>
      </c>
      <c r="N896" s="1">
        <v>10022022</v>
      </c>
      <c r="O896" s="1" t="s">
        <v>4163</v>
      </c>
      <c r="P896" s="47">
        <v>4000</v>
      </c>
      <c r="R896" s="47">
        <f>IF(Tabela1[[#This Row],[VALOR A PAGAR]]&gt;1,Tabela1[[#This Row],[VALOR A PAGAR]],Tabela1[[#This Row],[VALOR RC]])</f>
        <v>4000</v>
      </c>
      <c r="S8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6" s="1">
        <v>4500898667</v>
      </c>
      <c r="U896" s="54" t="str">
        <f>F896 &amp; " " &amp; " " &amp; B896 &amp; " - " &amp; I896 &amp; " - " &amp; "N°" &amp; H896 &amp; " - " &amp; Tabela1[[#This Row],[Coluna1]]</f>
        <v>VIRADA DE BANDEIRA  7053 - HTB - N°14875 - 8a onda</v>
      </c>
      <c r="V896" s="85">
        <v>1977552</v>
      </c>
      <c r="X896" s="1" t="str">
        <f t="shared" si="48"/>
        <v>ABERTO</v>
      </c>
      <c r="Y896" s="48"/>
      <c r="Z896" s="51">
        <v>0</v>
      </c>
      <c r="AA896" s="1">
        <f>IF(Tabela1[[#This Row],[CHAMADO]]="ABERTO",Tabela1[[#This Row],[procx status]],"")</f>
        <v>0</v>
      </c>
      <c r="AC896" s="49">
        <v>45842</v>
      </c>
      <c r="AE896" s="1" t="str">
        <f>IF(Tabela1[[#This Row],[Status Result1]]="Aguardando autorização pgto", "sim","")</f>
        <v/>
      </c>
      <c r="AF8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6" s="12">
        <v>45807</v>
      </c>
      <c r="AI896" s="1" t="s">
        <v>4295</v>
      </c>
      <c r="AJ896" s="53" t="s">
        <v>4295</v>
      </c>
      <c r="AK896" s="12" t="str">
        <f>IF(Tabela1[[#This Row],[procx ticket]]="",Tabela1[[#This Row],[Data criação ticket]],Tabela1[[#This Row],[procx ticket]])</f>
        <v>2025-06-16</v>
      </c>
      <c r="AM8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6" s="62"/>
      <c r="AP896" s="62" t="s">
        <v>5221</v>
      </c>
      <c r="AQ8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70536058084000HENRIQUEVIRADA DE BANDEIRAGerenciadoraHTB</v>
      </c>
      <c r="AR896" s="62" t="e">
        <v>#N/A</v>
      </c>
    </row>
    <row r="897" spans="1:44" ht="15" hidden="1" customHeight="1">
      <c r="A897" s="1">
        <f t="shared" si="50"/>
        <v>2000</v>
      </c>
      <c r="B897" s="1">
        <v>7105</v>
      </c>
      <c r="C897" s="1" t="str">
        <f>_xlfn.XLOOKUP(Tabela1[[#This Row],[FILIAL]],'CNPJ BASE jan25'!A:A,'CNPJ BASE jan25'!B:B)</f>
        <v>SJR05-TijQueim-MA-EF</v>
      </c>
      <c r="D897" s="1" t="str">
        <f>_xlfn.XLOOKUP(Tabela1[[#This Row],[FILIAL]],'CNPJ BASE jan25'!A:A,'CNPJ BASE jan25'!C:C)</f>
        <v>04.899.316/0105-04</v>
      </c>
      <c r="E897" s="1" t="s">
        <v>76</v>
      </c>
      <c r="F897" s="1" t="s">
        <v>51</v>
      </c>
      <c r="G897" s="1" t="s">
        <v>4392</v>
      </c>
      <c r="H897" s="1">
        <v>14862</v>
      </c>
      <c r="I897" s="1" t="s">
        <v>72</v>
      </c>
      <c r="M897" s="1">
        <v>605812</v>
      </c>
      <c r="N897" s="1">
        <v>10022022</v>
      </c>
      <c r="O897" s="1" t="s">
        <v>4163</v>
      </c>
      <c r="P897" s="47">
        <v>4000</v>
      </c>
      <c r="R897" s="47">
        <f>IF(Tabela1[[#This Row],[VALOR A PAGAR]]&gt;1,Tabela1[[#This Row],[VALOR A PAGAR]],Tabela1[[#This Row],[VALOR RC]])</f>
        <v>4000</v>
      </c>
      <c r="S8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7" s="1">
        <v>4500898667</v>
      </c>
      <c r="U897" s="54" t="str">
        <f>F897 &amp; " " &amp; " " &amp; B897 &amp; " - " &amp; I897 &amp; " - " &amp; "N°" &amp; H897 &amp; " - " &amp; Tabela1[[#This Row],[Coluna1]]</f>
        <v>VIRADA DE BANDEIRA  7105 - HTB - N°14862 - 8a onda</v>
      </c>
      <c r="V897" s="85">
        <v>1977552</v>
      </c>
      <c r="X897" s="1" t="str">
        <f t="shared" si="48"/>
        <v>ABERTO</v>
      </c>
      <c r="Y897" s="48"/>
      <c r="Z897" s="51">
        <v>0</v>
      </c>
      <c r="AA897" s="1">
        <f>IF(Tabela1[[#This Row],[CHAMADO]]="ABERTO",Tabela1[[#This Row],[procx status]],"")</f>
        <v>0</v>
      </c>
      <c r="AC897" s="49">
        <v>45842</v>
      </c>
      <c r="AE897" s="1" t="str">
        <f>IF(Tabela1[[#This Row],[Status Result1]]="Aguardando autorização pgto", "sim","")</f>
        <v/>
      </c>
      <c r="AF8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7" s="12">
        <v>45807</v>
      </c>
      <c r="AI897" s="1" t="s">
        <v>4295</v>
      </c>
      <c r="AJ897" s="53" t="s">
        <v>4295</v>
      </c>
      <c r="AK897" s="12" t="str">
        <f>IF(Tabela1[[#This Row],[procx ticket]]="",Tabela1[[#This Row],[Data criação ticket]],Tabela1[[#This Row],[procx ticket]])</f>
        <v>2025-06-16</v>
      </c>
      <c r="AM8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7" s="62"/>
      <c r="AP897" s="62" t="s">
        <v>5221</v>
      </c>
      <c r="AQ8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71056058124000HENRIQUEVIRADA DE BANDEIRAGerenciadoraHTB</v>
      </c>
      <c r="AR897" s="62" t="e">
        <v>#N/A</v>
      </c>
    </row>
    <row r="898" spans="1:44" ht="15" hidden="1" customHeight="1">
      <c r="A898" s="1">
        <f t="shared" si="50"/>
        <v>2000</v>
      </c>
      <c r="B898" s="1">
        <v>7171</v>
      </c>
      <c r="C898" s="1" t="str">
        <f>_xlfn.XLOOKUP(Tabela1[[#This Row],[FILIAL]],'CNPJ BASE jan25'!A:A,'CNPJ BASE jan25'!B:B)</f>
        <v>SJR06-ParVitor-MA-EF</v>
      </c>
      <c r="D898" s="1" t="str">
        <f>_xlfn.XLOOKUP(Tabela1[[#This Row],[FILIAL]],'CNPJ BASE jan25'!A:A,'CNPJ BASE jan25'!C:C)</f>
        <v>04.899.316/0171-93</v>
      </c>
      <c r="E898" s="1" t="s">
        <v>76</v>
      </c>
      <c r="F898" s="1" t="s">
        <v>51</v>
      </c>
      <c r="G898" s="1" t="s">
        <v>4392</v>
      </c>
      <c r="H898" s="1">
        <v>14876</v>
      </c>
      <c r="I898" s="1" t="s">
        <v>72</v>
      </c>
      <c r="M898" s="1">
        <v>605815</v>
      </c>
      <c r="N898" s="1">
        <v>10022022</v>
      </c>
      <c r="O898" s="1" t="s">
        <v>4163</v>
      </c>
      <c r="P898" s="47">
        <v>4000</v>
      </c>
      <c r="R898" s="47">
        <f>IF(Tabela1[[#This Row],[VALOR A PAGAR]]&gt;1,Tabela1[[#This Row],[VALOR A PAGAR]],Tabela1[[#This Row],[VALOR RC]])</f>
        <v>4000</v>
      </c>
      <c r="S8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8" s="1">
        <v>4500898667</v>
      </c>
      <c r="U898" s="54" t="str">
        <f>F898 &amp; " " &amp; " " &amp; B898 &amp; " - " &amp; I898 &amp; " - " &amp; "N°" &amp; H898 &amp; " - " &amp; Tabela1[[#This Row],[Coluna1]]</f>
        <v>VIRADA DE BANDEIRA  7171 - HTB - N°14876 - 8a onda</v>
      </c>
      <c r="V898" s="85">
        <v>1977552</v>
      </c>
      <c r="X898" s="1" t="str">
        <f t="shared" ref="X898:X961" si="51">IF(V898&lt;&gt;"","ABERTO","PENDENTE")</f>
        <v>ABERTO</v>
      </c>
      <c r="Y898" s="48"/>
      <c r="Z898" s="51">
        <v>0</v>
      </c>
      <c r="AA898" s="1">
        <f>IF(Tabela1[[#This Row],[CHAMADO]]="ABERTO",Tabela1[[#This Row],[procx status]],"")</f>
        <v>0</v>
      </c>
      <c r="AC898" s="49">
        <v>45842</v>
      </c>
      <c r="AE898" s="1" t="str">
        <f>IF(Tabela1[[#This Row],[Status Result1]]="Aguardando autorização pgto", "sim","")</f>
        <v/>
      </c>
      <c r="AF8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8" s="12">
        <v>45807</v>
      </c>
      <c r="AI898" s="1" t="s">
        <v>4295</v>
      </c>
      <c r="AJ898" s="53" t="s">
        <v>4295</v>
      </c>
      <c r="AK898" s="12" t="str">
        <f>IF(Tabela1[[#This Row],[procx ticket]]="",Tabela1[[#This Row],[Data criação ticket]],Tabela1[[#This Row],[procx ticket]])</f>
        <v>2025-06-16</v>
      </c>
      <c r="AM8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8" s="62"/>
      <c r="AP898" s="62" t="s">
        <v>5221</v>
      </c>
      <c r="AQ8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71716058154000HENRIQUEVIRADA DE BANDEIRAGerenciadoraHTB</v>
      </c>
      <c r="AR898" s="62" t="e">
        <v>#N/A</v>
      </c>
    </row>
    <row r="899" spans="1:44" ht="15" hidden="1" customHeight="1">
      <c r="A899" s="1">
        <f t="shared" si="50"/>
        <v>2000</v>
      </c>
      <c r="B899" s="1">
        <v>7265</v>
      </c>
      <c r="C899" s="1" t="str">
        <f>_xlfn.XLOOKUP(Tabela1[[#This Row],[FILIAL]],'CNPJ BASE jan25'!A:A,'CNPJ BASE jan25'!B:B)</f>
        <v>SJR07-Aracagy-MA-EF</v>
      </c>
      <c r="D899" s="1" t="str">
        <f>_xlfn.XLOOKUP(Tabela1[[#This Row],[FILIAL]],'CNPJ BASE jan25'!A:A,'CNPJ BASE jan25'!C:C)</f>
        <v>04.899.316/0265-08</v>
      </c>
      <c r="E899" s="1" t="s">
        <v>76</v>
      </c>
      <c r="F899" s="1" t="s">
        <v>51</v>
      </c>
      <c r="G899" s="1" t="s">
        <v>4392</v>
      </c>
      <c r="H899" s="1">
        <v>14870</v>
      </c>
      <c r="I899" s="1" t="s">
        <v>72</v>
      </c>
      <c r="M899" s="1">
        <v>605822</v>
      </c>
      <c r="N899" s="1">
        <v>10022022</v>
      </c>
      <c r="O899" s="1" t="s">
        <v>4163</v>
      </c>
      <c r="P899" s="47">
        <v>4000</v>
      </c>
      <c r="R899" s="47">
        <f>IF(Tabela1[[#This Row],[VALOR A PAGAR]]&gt;1,Tabela1[[#This Row],[VALOR A PAGAR]],Tabela1[[#This Row],[VALOR RC]])</f>
        <v>4000</v>
      </c>
      <c r="S8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899" s="1">
        <v>4500898667</v>
      </c>
      <c r="U899" s="54" t="str">
        <f>F899 &amp; " " &amp; " " &amp; B899 &amp; " - " &amp; I899 &amp; " - " &amp; "N°" &amp; H899 &amp; " - " &amp; Tabela1[[#This Row],[Coluna1]]</f>
        <v>VIRADA DE BANDEIRA  7265 - HTB - N°14870 - 8a onda</v>
      </c>
      <c r="V899" s="85">
        <v>1977552</v>
      </c>
      <c r="X899" s="1" t="str">
        <f t="shared" si="51"/>
        <v>ABERTO</v>
      </c>
      <c r="Y899" s="48"/>
      <c r="Z899" s="51">
        <v>0</v>
      </c>
      <c r="AA899" s="1">
        <f>IF(Tabela1[[#This Row],[CHAMADO]]="ABERTO",Tabela1[[#This Row],[procx status]],"")</f>
        <v>0</v>
      </c>
      <c r="AC899" s="49">
        <v>45842</v>
      </c>
      <c r="AE899" s="1" t="str">
        <f>IF(Tabela1[[#This Row],[Status Result1]]="Aguardando autorização pgto", "sim","")</f>
        <v/>
      </c>
      <c r="AF8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8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899" s="12">
        <v>45807</v>
      </c>
      <c r="AI899" s="1" t="s">
        <v>4295</v>
      </c>
      <c r="AJ899" s="53" t="s">
        <v>4295</v>
      </c>
      <c r="AK899" s="12" t="str">
        <f>IF(Tabela1[[#This Row],[procx ticket]]="",Tabela1[[#This Row],[Data criação ticket]],Tabela1[[#This Row],[procx ticket]])</f>
        <v>2025-06-16</v>
      </c>
      <c r="AM8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8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899" s="62"/>
      <c r="AP899" s="62" t="s">
        <v>5221</v>
      </c>
      <c r="AQ8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72656058224000HENRIQUEVIRADA DE BANDEIRAGerenciadoraHTB</v>
      </c>
      <c r="AR899" s="62" t="e">
        <v>#N/A</v>
      </c>
    </row>
    <row r="900" spans="1:44" ht="15" hidden="1" customHeight="1">
      <c r="A900" s="1">
        <f t="shared" si="50"/>
        <v>2000</v>
      </c>
      <c r="B900" s="1">
        <v>7040</v>
      </c>
      <c r="C900" s="1" t="str">
        <f>_xlfn.XLOOKUP(Tabela1[[#This Row],[FILIAL]],'CNPJ BASE jan25'!A:A,'CNPJ BASE jan25'!B:B)</f>
        <v>SLU35-SLReiFra-MA-EF</v>
      </c>
      <c r="D900" s="1" t="str">
        <f>_xlfn.XLOOKUP(Tabela1[[#This Row],[FILIAL]],'CNPJ BASE jan25'!A:A,'CNPJ BASE jan25'!C:C)</f>
        <v>04.899.316/0040-24</v>
      </c>
      <c r="E900" s="1" t="s">
        <v>76</v>
      </c>
      <c r="F900" s="1" t="s">
        <v>51</v>
      </c>
      <c r="G900" s="1" t="s">
        <v>4392</v>
      </c>
      <c r="H900" s="1">
        <v>14858</v>
      </c>
      <c r="I900" s="1" t="s">
        <v>72</v>
      </c>
      <c r="M900" s="1">
        <v>605807</v>
      </c>
      <c r="N900" s="1">
        <v>10022022</v>
      </c>
      <c r="O900" s="1" t="s">
        <v>4163</v>
      </c>
      <c r="P900" s="47">
        <v>4000</v>
      </c>
      <c r="R900" s="47">
        <f>IF(Tabela1[[#This Row],[VALOR A PAGAR]]&gt;1,Tabela1[[#This Row],[VALOR A PAGAR]],Tabela1[[#This Row],[VALOR RC]])</f>
        <v>4000</v>
      </c>
      <c r="S9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0" s="1">
        <v>4500898667</v>
      </c>
      <c r="U900" s="54" t="str">
        <f>F900 &amp; " " &amp; " " &amp; B900 &amp; " - " &amp; I900 &amp; " - " &amp; "N°" &amp; H900 &amp; " - " &amp; Tabela1[[#This Row],[Coluna1]]</f>
        <v>VIRADA DE BANDEIRA  7040 - HTB - N°14858 - 8a onda</v>
      </c>
      <c r="V900" s="85">
        <v>1977552</v>
      </c>
      <c r="X900" s="1" t="str">
        <f t="shared" si="51"/>
        <v>ABERTO</v>
      </c>
      <c r="Y900" s="48"/>
      <c r="Z900" s="51">
        <v>0</v>
      </c>
      <c r="AA900" s="1">
        <f>IF(Tabela1[[#This Row],[CHAMADO]]="ABERTO",Tabela1[[#This Row],[procx status]],"")</f>
        <v>0</v>
      </c>
      <c r="AC900" s="49">
        <v>45842</v>
      </c>
      <c r="AE900" s="1" t="str">
        <f>IF(Tabela1[[#This Row],[Status Result1]]="Aguardando autorização pgto", "sim","")</f>
        <v/>
      </c>
      <c r="AF9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0" s="12">
        <v>45807</v>
      </c>
      <c r="AI900" s="1" t="s">
        <v>4295</v>
      </c>
      <c r="AJ900" s="53" t="s">
        <v>4295</v>
      </c>
      <c r="AK900" s="12" t="str">
        <f>IF(Tabela1[[#This Row],[procx ticket]]="",Tabela1[[#This Row],[Data criação ticket]],Tabela1[[#This Row],[procx ticket]])</f>
        <v>2025-06-16</v>
      </c>
      <c r="AM9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0" s="62"/>
      <c r="AP900" s="62" t="s">
        <v>5221</v>
      </c>
      <c r="AQ9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70406058074000HENRIQUEVIRADA DE BANDEIRAGerenciadoraHTB</v>
      </c>
      <c r="AR900" s="62" t="e">
        <v>#N/A</v>
      </c>
    </row>
    <row r="901" spans="1:44" ht="15" hidden="1" customHeight="1">
      <c r="A901" s="1">
        <f t="shared" si="50"/>
        <v>2000</v>
      </c>
      <c r="B901" s="1">
        <v>7055</v>
      </c>
      <c r="C901" s="1" t="str">
        <f>_xlfn.XLOOKUP(Tabela1[[#This Row],[FILIAL]],'CNPJ BASE jan25'!A:A,'CNPJ BASE jan25'!B:B)</f>
        <v>SLU42-JeAlPca9-MA-EF</v>
      </c>
      <c r="D901" s="1" t="str">
        <f>_xlfn.XLOOKUP(Tabela1[[#This Row],[FILIAL]],'CNPJ BASE jan25'!A:A,'CNPJ BASE jan25'!C:C)</f>
        <v>04.899.316/0055-00</v>
      </c>
      <c r="E901" s="1" t="s">
        <v>76</v>
      </c>
      <c r="F901" s="1" t="s">
        <v>51</v>
      </c>
      <c r="G901" s="1" t="s">
        <v>4392</v>
      </c>
      <c r="H901" s="1">
        <v>14859</v>
      </c>
      <c r="I901" s="1" t="s">
        <v>72</v>
      </c>
      <c r="M901" s="1">
        <v>605809</v>
      </c>
      <c r="N901" s="1">
        <v>10022022</v>
      </c>
      <c r="O901" s="1" t="s">
        <v>4163</v>
      </c>
      <c r="P901" s="47">
        <v>4000</v>
      </c>
      <c r="R901" s="47">
        <f>IF(Tabela1[[#This Row],[VALOR A PAGAR]]&gt;1,Tabela1[[#This Row],[VALOR A PAGAR]],Tabela1[[#This Row],[VALOR RC]])</f>
        <v>4000</v>
      </c>
      <c r="S9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1" s="1">
        <v>4500898667</v>
      </c>
      <c r="U901" s="54" t="str">
        <f>F901 &amp; " " &amp; " " &amp; B901 &amp; " - " &amp; I901 &amp; " - " &amp; "N°" &amp; H901 &amp; " - " &amp; Tabela1[[#This Row],[Coluna1]]</f>
        <v>VIRADA DE BANDEIRA  7055 - HTB - N°14859 - aguardando saldo 8 onda</v>
      </c>
      <c r="V901" s="85">
        <v>1977552</v>
      </c>
      <c r="X901" s="1" t="str">
        <f t="shared" si="51"/>
        <v>ABERTO</v>
      </c>
      <c r="Y901" s="48"/>
      <c r="Z901" s="51">
        <v>0</v>
      </c>
      <c r="AA901" s="1">
        <f>IF(Tabela1[[#This Row],[CHAMADO]]="ABERTO",Tabela1[[#This Row],[procx status]],"")</f>
        <v>0</v>
      </c>
      <c r="AC901" s="49">
        <v>45842</v>
      </c>
      <c r="AE901" s="1" t="str">
        <f>IF(Tabela1[[#This Row],[Status Result1]]="Aguardando autorização pgto", "sim","")</f>
        <v/>
      </c>
      <c r="AF9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1" s="12">
        <v>45807</v>
      </c>
      <c r="AI901" s="1" t="s">
        <v>4295</v>
      </c>
      <c r="AJ901" s="53" t="s">
        <v>4295</v>
      </c>
      <c r="AK901" s="12" t="str">
        <f>IF(Tabela1[[#This Row],[procx ticket]]="",Tabela1[[#This Row],[Data criação ticket]],Tabela1[[#This Row],[procx ticket]])</f>
        <v>2025-06-16</v>
      </c>
      <c r="AM9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1" s="62"/>
      <c r="AP901" s="62" t="s">
        <v>5181</v>
      </c>
      <c r="AQ9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70556058094000HENRIQUEVIRADA DE BANDEIRAGerenciadoraHTB</v>
      </c>
      <c r="AR901" s="62" t="e">
        <v>#N/A</v>
      </c>
    </row>
    <row r="902" spans="1:44" ht="15" hidden="1" customHeight="1">
      <c r="A902" s="1">
        <f t="shared" si="50"/>
        <v>2000</v>
      </c>
      <c r="B902" s="1">
        <v>7107</v>
      </c>
      <c r="C902" s="1" t="str">
        <f>_xlfn.XLOOKUP(Tabela1[[#This Row],[FILIAL]],'CNPJ BASE jan25'!A:A,'CNPJ BASE jan25'!B:B)</f>
        <v>SLU50-JerDAlb2-MA-EF</v>
      </c>
      <c r="D902" s="1" t="str">
        <f>_xlfn.XLOOKUP(Tabela1[[#This Row],[FILIAL]],'CNPJ BASE jan25'!A:A,'CNPJ BASE jan25'!C:C)</f>
        <v>04.899.316/0107-76</v>
      </c>
      <c r="E902" s="1" t="s">
        <v>76</v>
      </c>
      <c r="F902" s="1" t="s">
        <v>51</v>
      </c>
      <c r="G902" s="1" t="s">
        <v>4392</v>
      </c>
      <c r="H902" s="1">
        <v>14863</v>
      </c>
      <c r="I902" s="1" t="s">
        <v>72</v>
      </c>
      <c r="M902" s="1">
        <v>605813</v>
      </c>
      <c r="N902" s="1">
        <v>10022022</v>
      </c>
      <c r="O902" s="1" t="s">
        <v>4163</v>
      </c>
      <c r="P902" s="47">
        <v>4000</v>
      </c>
      <c r="R902" s="47">
        <f>IF(Tabela1[[#This Row],[VALOR A PAGAR]]&gt;1,Tabela1[[#This Row],[VALOR A PAGAR]],Tabela1[[#This Row],[VALOR RC]])</f>
        <v>4000</v>
      </c>
      <c r="S9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2" s="1">
        <v>4500898667</v>
      </c>
      <c r="U902" s="54" t="str">
        <f>F902 &amp; " " &amp; " " &amp; B902 &amp; " - " &amp; I902 &amp; " - " &amp; "N°" &amp; H902 &amp; " - " &amp; Tabela1[[#This Row],[Coluna1]]</f>
        <v>VIRADA DE BANDEIRA  7107 - HTB - N°14863 - 8a onda</v>
      </c>
      <c r="V902" s="85">
        <v>1977552</v>
      </c>
      <c r="X902" s="1" t="str">
        <f t="shared" si="51"/>
        <v>ABERTO</v>
      </c>
      <c r="Y902" s="48"/>
      <c r="Z902" s="51">
        <v>0</v>
      </c>
      <c r="AA902" s="1">
        <f>IF(Tabela1[[#This Row],[CHAMADO]]="ABERTO",Tabela1[[#This Row],[procx status]],"")</f>
        <v>0</v>
      </c>
      <c r="AC902" s="49">
        <v>45842</v>
      </c>
      <c r="AE902" s="1" t="str">
        <f>IF(Tabela1[[#This Row],[Status Result1]]="Aguardando autorização pgto", "sim","")</f>
        <v/>
      </c>
      <c r="AF9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2" s="12">
        <v>45807</v>
      </c>
      <c r="AI902" s="1" t="s">
        <v>4295</v>
      </c>
      <c r="AJ902" s="53" t="s">
        <v>4295</v>
      </c>
      <c r="AK902" s="12" t="str">
        <f>IF(Tabela1[[#This Row],[procx ticket]]="",Tabela1[[#This Row],[Data criação ticket]],Tabela1[[#This Row],[procx ticket]])</f>
        <v>2025-06-16</v>
      </c>
      <c r="AM9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2" s="62"/>
      <c r="AP902" s="62" t="s">
        <v>5221</v>
      </c>
      <c r="AQ9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71076058134000HENRIQUEVIRADA DE BANDEIRAGerenciadoraHTB</v>
      </c>
      <c r="AR902" s="62" t="e">
        <v>#N/A</v>
      </c>
    </row>
    <row r="903" spans="1:44" ht="15" hidden="1" customHeight="1">
      <c r="A903" s="1">
        <f t="shared" si="50"/>
        <v>2000</v>
      </c>
      <c r="B903" s="1">
        <v>7214</v>
      </c>
      <c r="C903" s="1" t="str">
        <f>_xlfn.XLOOKUP(Tabela1[[#This Row],[FILIAL]],'CNPJ BASE jan25'!A:A,'CNPJ BASE jan25'!B:B)</f>
        <v>SLU50-JerDAlb3-MA-EF</v>
      </c>
      <c r="D903" s="1" t="str">
        <f>_xlfn.XLOOKUP(Tabela1[[#This Row],[FILIAL]],'CNPJ BASE jan25'!A:A,'CNPJ BASE jan25'!C:C)</f>
        <v>04.899.316/0214-68</v>
      </c>
      <c r="E903" s="1" t="s">
        <v>76</v>
      </c>
      <c r="F903" s="1" t="s">
        <v>51</v>
      </c>
      <c r="G903" s="1" t="s">
        <v>4392</v>
      </c>
      <c r="H903" s="1">
        <v>14867</v>
      </c>
      <c r="I903" s="1" t="s">
        <v>72</v>
      </c>
      <c r="M903" s="1">
        <v>605819</v>
      </c>
      <c r="N903" s="1">
        <v>10022022</v>
      </c>
      <c r="O903" s="1" t="s">
        <v>4163</v>
      </c>
      <c r="P903" s="47">
        <v>4000</v>
      </c>
      <c r="R903" s="47">
        <f>IF(Tabela1[[#This Row],[VALOR A PAGAR]]&gt;1,Tabela1[[#This Row],[VALOR A PAGAR]],Tabela1[[#This Row],[VALOR RC]])</f>
        <v>4000</v>
      </c>
      <c r="S9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3" s="1">
        <v>4500898667</v>
      </c>
      <c r="U903" s="54" t="str">
        <f>F903 &amp; " " &amp; " " &amp; B903 &amp; " - " &amp; I903 &amp; " - " &amp; "N°" &amp; H903 &amp; " - " &amp; Tabela1[[#This Row],[Coluna1]]</f>
        <v>VIRADA DE BANDEIRA  7214 - HTB - N°14867 - 8a onda</v>
      </c>
      <c r="V903" s="85">
        <v>1977552</v>
      </c>
      <c r="X903" s="1" t="str">
        <f t="shared" si="51"/>
        <v>ABERTO</v>
      </c>
      <c r="Y903" s="48"/>
      <c r="Z903" s="51">
        <v>0</v>
      </c>
      <c r="AA903" s="1">
        <f>IF(Tabela1[[#This Row],[CHAMADO]]="ABERTO",Tabela1[[#This Row],[procx status]],"")</f>
        <v>0</v>
      </c>
      <c r="AC903" s="49">
        <v>45842</v>
      </c>
      <c r="AE903" s="1" t="str">
        <f>IF(Tabela1[[#This Row],[Status Result1]]="Aguardando autorização pgto", "sim","")</f>
        <v/>
      </c>
      <c r="AF9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3" s="12">
        <v>45807</v>
      </c>
      <c r="AI903" s="1" t="s">
        <v>4295</v>
      </c>
      <c r="AJ903" s="53" t="s">
        <v>4295</v>
      </c>
      <c r="AK903" s="12" t="str">
        <f>IF(Tabela1[[#This Row],[procx ticket]]="",Tabela1[[#This Row],[Data criação ticket]],Tabela1[[#This Row],[procx ticket]])</f>
        <v>2025-06-16</v>
      </c>
      <c r="AM9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3" s="62"/>
      <c r="AP903" s="62" t="s">
        <v>5221</v>
      </c>
      <c r="AQ9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72146058194000HENRIQUEVIRADA DE BANDEIRAGerenciadoraHTB</v>
      </c>
      <c r="AR903" s="62" t="e">
        <v>#N/A</v>
      </c>
    </row>
    <row r="904" spans="1:44" ht="15" hidden="1" customHeight="1">
      <c r="A904" s="1">
        <f t="shared" si="50"/>
        <v>2000</v>
      </c>
      <c r="B904" s="1">
        <v>7134</v>
      </c>
      <c r="C904" s="1" t="str">
        <f>_xlfn.XLOOKUP(Tabela1[[#This Row],[FILIAL]],'CNPJ BASE jan25'!A:A,'CNPJ BASE jan25'!B:B)</f>
        <v>SLU53-PlanAnil-MA-EF</v>
      </c>
      <c r="D904" s="1" t="str">
        <f>_xlfn.XLOOKUP(Tabela1[[#This Row],[FILIAL]],'CNPJ BASE jan25'!A:A,'CNPJ BASE jan25'!C:C)</f>
        <v>04.899.316/0134-49</v>
      </c>
      <c r="E904" s="1" t="s">
        <v>76</v>
      </c>
      <c r="F904" s="1" t="s">
        <v>51</v>
      </c>
      <c r="G904" s="1" t="s">
        <v>4392</v>
      </c>
      <c r="H904" s="1">
        <v>14864</v>
      </c>
      <c r="I904" s="1" t="s">
        <v>72</v>
      </c>
      <c r="M904" s="1">
        <v>605814</v>
      </c>
      <c r="N904" s="1">
        <v>10022022</v>
      </c>
      <c r="O904" s="1" t="s">
        <v>4163</v>
      </c>
      <c r="P904" s="47">
        <v>4000</v>
      </c>
      <c r="R904" s="47">
        <f>IF(Tabela1[[#This Row],[VALOR A PAGAR]]&gt;1,Tabela1[[#This Row],[VALOR A PAGAR]],Tabela1[[#This Row],[VALOR RC]])</f>
        <v>4000</v>
      </c>
      <c r="S9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4" s="1">
        <v>4500898667</v>
      </c>
      <c r="U904" s="54" t="str">
        <f>F904 &amp; " " &amp; " " &amp; B904 &amp; " - " &amp; I904 &amp; " - " &amp; "N°" &amp; H904 &amp; " - " &amp; Tabela1[[#This Row],[Coluna1]]</f>
        <v>VIRADA DE BANDEIRA  7134 - HTB - N°14864 - 8a onda</v>
      </c>
      <c r="V904" s="85">
        <v>1977552</v>
      </c>
      <c r="X904" s="1" t="str">
        <f t="shared" si="51"/>
        <v>ABERTO</v>
      </c>
      <c r="Y904" s="48"/>
      <c r="Z904" s="51">
        <v>0</v>
      </c>
      <c r="AA904" s="1">
        <f>IF(Tabela1[[#This Row],[CHAMADO]]="ABERTO",Tabela1[[#This Row],[procx status]],"")</f>
        <v>0</v>
      </c>
      <c r="AC904" s="49">
        <v>45842</v>
      </c>
      <c r="AE904" s="1" t="str">
        <f>IF(Tabela1[[#This Row],[Status Result1]]="Aguardando autorização pgto", "sim","")</f>
        <v/>
      </c>
      <c r="AF9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4" s="12">
        <v>45807</v>
      </c>
      <c r="AI904" s="1" t="s">
        <v>4295</v>
      </c>
      <c r="AJ904" s="53" t="s">
        <v>4295</v>
      </c>
      <c r="AK904" s="12" t="str">
        <f>IF(Tabela1[[#This Row],[procx ticket]]="",Tabela1[[#This Row],[Data criação ticket]],Tabela1[[#This Row],[procx ticket]])</f>
        <v>2025-06-16</v>
      </c>
      <c r="AM9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4" s="62"/>
      <c r="AP904" s="62" t="s">
        <v>5221</v>
      </c>
      <c r="AQ9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71346058144000HENRIQUEVIRADA DE BANDEIRAGerenciadoraHTB</v>
      </c>
      <c r="AR904" s="62" t="e">
        <v>#N/A</v>
      </c>
    </row>
    <row r="905" spans="1:44" ht="15" hidden="1" customHeight="1">
      <c r="A905" s="1">
        <f t="shared" si="50"/>
        <v>2000</v>
      </c>
      <c r="B905" s="1">
        <v>7236</v>
      </c>
      <c r="C905" s="1" t="str">
        <f>_xlfn.XLOOKUP(Tabela1[[#This Row],[FILIAL]],'CNPJ BASE jan25'!A:A,'CNPJ BASE jan25'!B:B)</f>
        <v>SLU65-DosHolan-MA-EF</v>
      </c>
      <c r="D905" s="1" t="str">
        <f>_xlfn.XLOOKUP(Tabela1[[#This Row],[FILIAL]],'CNPJ BASE jan25'!A:A,'CNPJ BASE jan25'!C:C)</f>
        <v>04.899.316/0236-73</v>
      </c>
      <c r="E905" s="1" t="s">
        <v>76</v>
      </c>
      <c r="F905" s="1" t="s">
        <v>51</v>
      </c>
      <c r="G905" s="1" t="s">
        <v>4392</v>
      </c>
      <c r="H905" s="1">
        <v>14868</v>
      </c>
      <c r="I905" s="1" t="s">
        <v>72</v>
      </c>
      <c r="M905" s="1">
        <v>605820</v>
      </c>
      <c r="N905" s="1">
        <v>10022022</v>
      </c>
      <c r="O905" s="1" t="s">
        <v>4163</v>
      </c>
      <c r="P905" s="47">
        <v>4000</v>
      </c>
      <c r="R905" s="47">
        <f>IF(Tabela1[[#This Row],[VALOR A PAGAR]]&gt;1,Tabela1[[#This Row],[VALOR A PAGAR]],Tabela1[[#This Row],[VALOR RC]])</f>
        <v>4000</v>
      </c>
      <c r="S9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5" s="1">
        <v>4500898667</v>
      </c>
      <c r="U905" s="54" t="str">
        <f>F905 &amp; " " &amp; " " &amp; B905 &amp; " - " &amp; I905 &amp; " - " &amp; "N°" &amp; H905 &amp; " - " &amp; Tabela1[[#This Row],[Coluna1]]</f>
        <v>VIRADA DE BANDEIRA  7236 - HTB - N°14868 - 8a onda</v>
      </c>
      <c r="V905" s="85">
        <v>1977552</v>
      </c>
      <c r="X905" s="1" t="str">
        <f t="shared" si="51"/>
        <v>ABERTO</v>
      </c>
      <c r="Y905" s="48"/>
      <c r="Z905" s="51">
        <v>0</v>
      </c>
      <c r="AA905" s="1">
        <f>IF(Tabela1[[#This Row],[CHAMADO]]="ABERTO",Tabela1[[#This Row],[procx status]],"")</f>
        <v>0</v>
      </c>
      <c r="AC905" s="49">
        <v>45842</v>
      </c>
      <c r="AE905" s="1" t="str">
        <f>IF(Tabela1[[#This Row],[Status Result1]]="Aguardando autorização pgto", "sim","")</f>
        <v/>
      </c>
      <c r="AF9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5" s="12">
        <v>45807</v>
      </c>
      <c r="AI905" s="1" t="s">
        <v>4295</v>
      </c>
      <c r="AJ905" s="53" t="s">
        <v>4295</v>
      </c>
      <c r="AK905" s="12" t="str">
        <f>IF(Tabela1[[#This Row],[procx ticket]]="",Tabela1[[#This Row],[Data criação ticket]],Tabela1[[#This Row],[procx ticket]])</f>
        <v>2025-06-16</v>
      </c>
      <c r="AM9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5" s="62"/>
      <c r="AP905" s="62" t="s">
        <v>5221</v>
      </c>
      <c r="AQ9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72366058204000HENRIQUEVIRADA DE BANDEIRAGerenciadoraHTB</v>
      </c>
      <c r="AR905" s="62" t="e">
        <v>#N/A</v>
      </c>
    </row>
    <row r="906" spans="1:44" ht="15" hidden="1" customHeight="1">
      <c r="A906" s="1">
        <f t="shared" si="50"/>
        <v>2000</v>
      </c>
      <c r="B906" s="1">
        <v>7246</v>
      </c>
      <c r="C906" s="1" t="str">
        <f>_xlfn.XLOOKUP(Tabela1[[#This Row],[FILIAL]],'CNPJ BASE jan25'!A:A,'CNPJ BASE jan25'!B:B)</f>
        <v>SLU66-Mocambiq-MA-EF</v>
      </c>
      <c r="D906" s="1" t="str">
        <f>_xlfn.XLOOKUP(Tabela1[[#This Row],[FILIAL]],'CNPJ BASE jan25'!A:A,'CNPJ BASE jan25'!C:C)</f>
        <v>04.899.316/0246-45</v>
      </c>
      <c r="E906" s="1" t="s">
        <v>76</v>
      </c>
      <c r="F906" s="1" t="s">
        <v>51</v>
      </c>
      <c r="G906" s="1" t="s">
        <v>4392</v>
      </c>
      <c r="H906" s="1">
        <v>14869</v>
      </c>
      <c r="I906" s="1" t="s">
        <v>72</v>
      </c>
      <c r="M906" s="1">
        <v>605821</v>
      </c>
      <c r="N906" s="1">
        <v>10022022</v>
      </c>
      <c r="O906" s="1" t="s">
        <v>4163</v>
      </c>
      <c r="P906" s="47">
        <v>4000</v>
      </c>
      <c r="R906" s="47">
        <f>IF(Tabela1[[#This Row],[VALOR A PAGAR]]&gt;1,Tabela1[[#This Row],[VALOR A PAGAR]],Tabela1[[#This Row],[VALOR RC]])</f>
        <v>4000</v>
      </c>
      <c r="S9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6" s="1">
        <v>4500898667</v>
      </c>
      <c r="U906" s="54" t="str">
        <f>F906 &amp; " " &amp; " " &amp; B906 &amp; " - " &amp; I906 &amp; " - " &amp; "N°" &amp; H906 &amp; " - " &amp; Tabela1[[#This Row],[Coluna1]]</f>
        <v>VIRADA DE BANDEIRA  7246 - HTB - N°14869 - 8a onda</v>
      </c>
      <c r="V906" s="85">
        <v>1977552</v>
      </c>
      <c r="X906" s="1" t="str">
        <f t="shared" si="51"/>
        <v>ABERTO</v>
      </c>
      <c r="Y906" s="48"/>
      <c r="Z906" s="51">
        <v>0</v>
      </c>
      <c r="AA906" s="1">
        <f>IF(Tabela1[[#This Row],[CHAMADO]]="ABERTO",Tabela1[[#This Row],[procx status]],"")</f>
        <v>0</v>
      </c>
      <c r="AC906" s="49">
        <v>45842</v>
      </c>
      <c r="AE906" s="1" t="str">
        <f>IF(Tabela1[[#This Row],[Status Result1]]="Aguardando autorização pgto", "sim","")</f>
        <v/>
      </c>
      <c r="AF9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9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906" s="12">
        <v>45807</v>
      </c>
      <c r="AI906" s="1" t="s">
        <v>4295</v>
      </c>
      <c r="AJ906" s="53" t="s">
        <v>4295</v>
      </c>
      <c r="AK906" s="12" t="str">
        <f>IF(Tabela1[[#This Row],[procx ticket]]="",Tabela1[[#This Row],[Data criação ticket]],Tabela1[[#This Row],[procx ticket]])</f>
        <v>2025-06-16</v>
      </c>
      <c r="AM9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9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6" s="62"/>
      <c r="AP906" s="62" t="s">
        <v>5221</v>
      </c>
      <c r="AQ9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72466058214000HENRIQUEVIRADA DE BANDEIRAGerenciadoraHTB</v>
      </c>
      <c r="AR906" s="62" t="e">
        <v>#N/A</v>
      </c>
    </row>
    <row r="907" spans="1:44" ht="15" hidden="1" customHeight="1">
      <c r="A907" s="1">
        <f t="shared" si="50"/>
        <v>1000</v>
      </c>
      <c r="B907" s="1">
        <v>1486</v>
      </c>
      <c r="C907" s="1" t="s">
        <v>4211</v>
      </c>
      <c r="D907" s="1" t="s">
        <v>4212</v>
      </c>
      <c r="E907" s="1" t="s">
        <v>30</v>
      </c>
      <c r="F907" s="1" t="s">
        <v>23</v>
      </c>
      <c r="G907" s="1" t="s">
        <v>4392</v>
      </c>
      <c r="H907" s="1">
        <v>14994</v>
      </c>
      <c r="I907" s="1" t="s">
        <v>72</v>
      </c>
      <c r="M907" s="1">
        <v>604407</v>
      </c>
      <c r="Q907" s="47">
        <v>4850</v>
      </c>
      <c r="R907" s="47">
        <f>IF(Tabela1[[#This Row],[VALOR A PAGAR]]&gt;1,Tabela1[[#This Row],[VALOR A PAGAR]],Tabela1[[#This Row],[VALOR RC]])</f>
        <v>4850</v>
      </c>
      <c r="S9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7" s="1">
        <v>4500847656</v>
      </c>
      <c r="U907" s="54" t="str">
        <f>F907 &amp; " " &amp; " " &amp; B907 &amp; " - " &amp; I907 &amp; " - " &amp; "N°" &amp; H907 &amp; " - " &amp; Tabela1[[#This Row],[Coluna1]]</f>
        <v xml:space="preserve">LOJAS NOVAS  1486 - HTB - N°14994 - </v>
      </c>
      <c r="V907" s="85">
        <v>2237692</v>
      </c>
      <c r="W907" s="64" t="s">
        <v>5222</v>
      </c>
      <c r="X907" s="1" t="str">
        <f t="shared" si="51"/>
        <v>ABERTO</v>
      </c>
      <c r="Y907" s="48"/>
      <c r="Z907" s="51"/>
      <c r="AA907" s="1">
        <f>IF(Tabela1[[#This Row],[CHAMADO]]="ABERTO",Tabela1[[#This Row],[procx status]],"")</f>
        <v>0</v>
      </c>
      <c r="AC907" s="49">
        <v>45873</v>
      </c>
      <c r="AE907" s="1" t="str">
        <f>IF(Tabela1[[#This Row],[Status Result1]]="Aguardando autorização pgto", "sim","")</f>
        <v/>
      </c>
      <c r="AF9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07" s="12"/>
      <c r="AJ907" s="53"/>
      <c r="AK907" s="12">
        <f>IF(Tabela1[[#This Row],[procx ticket]]="",Tabela1[[#This Row],[Data criação ticket]],Tabela1[[#This Row],[procx ticket]])</f>
        <v>0</v>
      </c>
      <c r="AM9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7" s="62"/>
      <c r="AP907" s="62"/>
      <c r="AQ9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NOVASGerenciadoraHTB</v>
      </c>
      <c r="AR907" s="62" t="e">
        <v>#N/A</v>
      </c>
    </row>
    <row r="908" spans="1:44" ht="15" hidden="1" customHeight="1">
      <c r="A908" s="1" t="s">
        <v>5241</v>
      </c>
      <c r="B908" s="1">
        <v>1485</v>
      </c>
      <c r="C908" s="1" t="s">
        <v>4052</v>
      </c>
      <c r="D908" s="1" t="s">
        <v>185</v>
      </c>
      <c r="E908" s="1" t="s">
        <v>55</v>
      </c>
      <c r="F908" s="1" t="s">
        <v>4574</v>
      </c>
      <c r="G908" s="1" t="s">
        <v>4392</v>
      </c>
      <c r="H908" s="1">
        <v>14995</v>
      </c>
      <c r="I908" s="1" t="s">
        <v>72</v>
      </c>
      <c r="M908" s="1">
        <v>605638</v>
      </c>
      <c r="Q908" s="47">
        <v>7350</v>
      </c>
      <c r="R908" s="47">
        <f>IF(Tabela1[[#This Row],[VALOR A PAGAR]]&gt;1,Tabela1[[#This Row],[VALOR A PAGAR]],Tabela1[[#This Row],[VALOR RC]])</f>
        <v>7350</v>
      </c>
      <c r="S9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8" s="1">
        <v>4500855210</v>
      </c>
      <c r="U908" s="54" t="str">
        <f>F908 &amp; " " &amp; " " &amp; B908 &amp; " - " &amp; I908 &amp; " - " &amp; "N°" &amp; H908 &amp; " - " &amp; Tabela1[[#This Row],[Coluna1]]</f>
        <v xml:space="preserve">PROJETO ESPECIAL  1485 - HTB - N°14995 - </v>
      </c>
      <c r="V908" s="85">
        <v>2237692</v>
      </c>
      <c r="W908" s="64" t="s">
        <v>5222</v>
      </c>
      <c r="X908" s="1" t="str">
        <f t="shared" si="51"/>
        <v>ABERTO</v>
      </c>
      <c r="Y908" s="48"/>
      <c r="Z908" s="51"/>
      <c r="AA908" s="1">
        <f>IF(Tabela1[[#This Row],[CHAMADO]]="ABERTO",Tabela1[[#This Row],[procx status]],"")</f>
        <v>0</v>
      </c>
      <c r="AC908" s="49">
        <v>45873</v>
      </c>
      <c r="AE908" s="1" t="str">
        <f>IF(Tabela1[[#This Row],[Status Result1]]="Aguardando autorização pgto", "sim","")</f>
        <v/>
      </c>
      <c r="AF9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08" s="12"/>
      <c r="AJ908" s="53"/>
      <c r="AK908" s="12">
        <f>IF(Tabela1[[#This Row],[procx ticket]]="",Tabela1[[#This Row],[Data criação ticket]],Tabela1[[#This Row],[procx ticket]])</f>
        <v>0</v>
      </c>
      <c r="AM9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8" s="62"/>
      <c r="AP908" s="62"/>
      <c r="AQ9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ESPECIALGerenciadoraHTB</v>
      </c>
      <c r="AR908" s="62" t="e">
        <v>#N/A</v>
      </c>
    </row>
    <row r="909" spans="1:44" ht="15" hidden="1" customHeight="1">
      <c r="A909" s="1">
        <f t="shared" ref="A909:A940" si="52">IF(B909&lt;7000,1000,2000)</f>
        <v>1000</v>
      </c>
      <c r="B909" s="1">
        <v>1369</v>
      </c>
      <c r="C909" s="1" t="s">
        <v>218</v>
      </c>
      <c r="D909" s="1" t="s">
        <v>219</v>
      </c>
      <c r="E909" s="1" t="s">
        <v>55</v>
      </c>
      <c r="F909" s="1" t="s">
        <v>23</v>
      </c>
      <c r="G909" s="1" t="s">
        <v>4392</v>
      </c>
      <c r="H909" s="1">
        <v>14997</v>
      </c>
      <c r="I909" s="1" t="s">
        <v>72</v>
      </c>
      <c r="M909" s="1">
        <v>603049</v>
      </c>
      <c r="Q909" s="47">
        <v>9700</v>
      </c>
      <c r="R909" s="47">
        <f>IF(Tabela1[[#This Row],[VALOR A PAGAR]]&gt;1,Tabela1[[#This Row],[VALOR A PAGAR]],Tabela1[[#This Row],[VALOR RC]])</f>
        <v>9700</v>
      </c>
      <c r="S9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09" s="1">
        <v>4500865209</v>
      </c>
      <c r="U909" s="54" t="str">
        <f>F909 &amp; " " &amp; " " &amp; B909 &amp; " - " &amp; I909 &amp; " - " &amp; "N°" &amp; H909 &amp; " - " &amp; Tabela1[[#This Row],[Coluna1]]</f>
        <v xml:space="preserve">LOJAS NOVAS  1369 - HTB - N°14997 - </v>
      </c>
      <c r="V909" s="85">
        <v>2237692</v>
      </c>
      <c r="W909" s="64" t="s">
        <v>5222</v>
      </c>
      <c r="X909" s="1" t="str">
        <f t="shared" si="51"/>
        <v>ABERTO</v>
      </c>
      <c r="Y909" s="48"/>
      <c r="Z909" s="51"/>
      <c r="AA909" s="1">
        <f>IF(Tabela1[[#This Row],[CHAMADO]]="ABERTO",Tabela1[[#This Row],[procx status]],"")</f>
        <v>0</v>
      </c>
      <c r="AC909" s="49">
        <v>45873</v>
      </c>
      <c r="AE909" s="1" t="str">
        <f>IF(Tabela1[[#This Row],[Status Result1]]="Aguardando autorização pgto", "sim","")</f>
        <v/>
      </c>
      <c r="AF9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09" s="12"/>
      <c r="AJ909" s="53"/>
      <c r="AK909" s="12">
        <f>IF(Tabela1[[#This Row],[procx ticket]]="",Tabela1[[#This Row],[Data criação ticket]],Tabela1[[#This Row],[procx ticket]])</f>
        <v>0</v>
      </c>
      <c r="AM9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09" s="62"/>
      <c r="AP909" s="62"/>
      <c r="AQ9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NOVASGerenciadoraHTB</v>
      </c>
      <c r="AR909" s="62" t="e">
        <v>#N/A</v>
      </c>
    </row>
    <row r="910" spans="1:44" ht="15" hidden="1" customHeight="1">
      <c r="A910" s="1">
        <f t="shared" si="52"/>
        <v>1000</v>
      </c>
      <c r="B910" s="1">
        <v>1475</v>
      </c>
      <c r="C910" s="1" t="s">
        <v>256</v>
      </c>
      <c r="D910" s="1" t="s">
        <v>257</v>
      </c>
      <c r="E910" s="1" t="s">
        <v>30</v>
      </c>
      <c r="F910" s="1" t="s">
        <v>23</v>
      </c>
      <c r="G910" s="1" t="s">
        <v>4392</v>
      </c>
      <c r="H910" s="1">
        <v>14996</v>
      </c>
      <c r="I910" s="1" t="s">
        <v>72</v>
      </c>
      <c r="M910" s="1">
        <v>604002</v>
      </c>
      <c r="Q910" s="47">
        <v>9700</v>
      </c>
      <c r="R910" s="47">
        <f>IF(Tabela1[[#This Row],[VALOR A PAGAR]]&gt;1,Tabela1[[#This Row],[VALOR A PAGAR]],Tabela1[[#This Row],[VALOR RC]])</f>
        <v>9700</v>
      </c>
      <c r="S9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0" s="1">
        <v>4500867492</v>
      </c>
      <c r="U910" s="54" t="str">
        <f>F910 &amp; " " &amp; " " &amp; B910 &amp; " - " &amp; I910 &amp; " - " &amp; "N°" &amp; H910 &amp; " - " &amp; Tabela1[[#This Row],[Coluna1]]</f>
        <v xml:space="preserve">LOJAS NOVAS  1475 - HTB - N°14996 - </v>
      </c>
      <c r="V910" s="85">
        <v>2237692</v>
      </c>
      <c r="W910" s="64" t="s">
        <v>5222</v>
      </c>
      <c r="X910" s="1" t="str">
        <f t="shared" si="51"/>
        <v>ABERTO</v>
      </c>
      <c r="Y910" s="48"/>
      <c r="Z910" s="51"/>
      <c r="AA910" s="1">
        <f>IF(Tabela1[[#This Row],[CHAMADO]]="ABERTO",Tabela1[[#This Row],[procx status]],"")</f>
        <v>0</v>
      </c>
      <c r="AC910" s="49">
        <v>45873</v>
      </c>
      <c r="AE910" s="1" t="str">
        <f>IF(Tabela1[[#This Row],[Status Result1]]="Aguardando autorização pgto", "sim","")</f>
        <v/>
      </c>
      <c r="AF9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0" s="12"/>
      <c r="AJ910" s="53"/>
      <c r="AK910" s="12">
        <f>IF(Tabela1[[#This Row],[procx ticket]]="",Tabela1[[#This Row],[Data criação ticket]],Tabela1[[#This Row],[procx ticket]])</f>
        <v>0</v>
      </c>
      <c r="AM9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0" s="62"/>
      <c r="AP910" s="62"/>
      <c r="AQ9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NOVASGerenciadoraHTB</v>
      </c>
      <c r="AR910" s="62" t="e">
        <v>#N/A</v>
      </c>
    </row>
    <row r="911" spans="1:44" ht="15" hidden="1" customHeight="1">
      <c r="A911" s="1">
        <f t="shared" si="52"/>
        <v>1000</v>
      </c>
      <c r="B911" s="1">
        <v>1498</v>
      </c>
      <c r="C911" s="1" t="s">
        <v>226</v>
      </c>
      <c r="D911" s="1" t="s">
        <v>227</v>
      </c>
      <c r="E911" s="1" t="s">
        <v>76</v>
      </c>
      <c r="F911" s="1" t="s">
        <v>23</v>
      </c>
      <c r="G911" s="1" t="s">
        <v>4392</v>
      </c>
      <c r="H911" s="1">
        <v>14999</v>
      </c>
      <c r="I911" s="1" t="s">
        <v>72</v>
      </c>
      <c r="M911" s="1">
        <v>603464</v>
      </c>
      <c r="Q911" s="47">
        <v>19400</v>
      </c>
      <c r="R911" s="47">
        <f>IF(Tabela1[[#This Row],[VALOR A PAGAR]]&gt;1,Tabela1[[#This Row],[VALOR A PAGAR]],Tabela1[[#This Row],[VALOR RC]])</f>
        <v>19400</v>
      </c>
      <c r="S9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1" s="1">
        <v>4500879510</v>
      </c>
      <c r="U911" s="54" t="str">
        <f>F911 &amp; " " &amp; " " &amp; B911 &amp; " - " &amp; I911 &amp; " - " &amp; "N°" &amp; H911 &amp; " - " &amp; Tabela1[[#This Row],[Coluna1]]</f>
        <v xml:space="preserve">LOJAS NOVAS  1498 - HTB - N°14999 - </v>
      </c>
      <c r="V911" s="85">
        <v>2237692</v>
      </c>
      <c r="W911" s="64" t="s">
        <v>5222</v>
      </c>
      <c r="X911" s="1" t="str">
        <f t="shared" si="51"/>
        <v>ABERTO</v>
      </c>
      <c r="Y911" s="48"/>
      <c r="Z911" s="51"/>
      <c r="AA911" s="1">
        <f>IF(Tabela1[[#This Row],[CHAMADO]]="ABERTO",Tabela1[[#This Row],[procx status]],"")</f>
        <v>0</v>
      </c>
      <c r="AC911" s="49">
        <v>45873</v>
      </c>
      <c r="AE911" s="1" t="str">
        <f>IF(Tabela1[[#This Row],[Status Result1]]="Aguardando autorização pgto", "sim","")</f>
        <v/>
      </c>
      <c r="AF9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1" s="12"/>
      <c r="AJ911" s="53"/>
      <c r="AK911" s="12">
        <f>IF(Tabela1[[#This Row],[procx ticket]]="",Tabela1[[#This Row],[Data criação ticket]],Tabela1[[#This Row],[procx ticket]])</f>
        <v>0</v>
      </c>
      <c r="AM9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1" s="62"/>
      <c r="AP911" s="62"/>
      <c r="AQ9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NOVASGerenciadoraHTB</v>
      </c>
      <c r="AR911" s="62" t="e">
        <v>#N/A</v>
      </c>
    </row>
    <row r="912" spans="1:44" ht="15" hidden="1" customHeight="1">
      <c r="A912" s="1">
        <f t="shared" si="52"/>
        <v>1000</v>
      </c>
      <c r="B912" s="1">
        <v>1439</v>
      </c>
      <c r="C912" s="1" t="s">
        <v>222</v>
      </c>
      <c r="D912" s="1" t="s">
        <v>224</v>
      </c>
      <c r="E912" s="1" t="s">
        <v>76</v>
      </c>
      <c r="F912" s="1" t="s">
        <v>23</v>
      </c>
      <c r="G912" s="1" t="s">
        <v>4392</v>
      </c>
      <c r="H912" s="1">
        <v>14998</v>
      </c>
      <c r="I912" s="1" t="s">
        <v>72</v>
      </c>
      <c r="M912" s="1">
        <v>603440</v>
      </c>
      <c r="Q912" s="47">
        <v>19400</v>
      </c>
      <c r="R912" s="47">
        <f>IF(Tabela1[[#This Row],[VALOR A PAGAR]]&gt;1,Tabela1[[#This Row],[VALOR A PAGAR]],Tabela1[[#This Row],[VALOR RC]])</f>
        <v>19400</v>
      </c>
      <c r="S9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2" s="1">
        <v>4500879513</v>
      </c>
      <c r="U912" s="54" t="str">
        <f>F912 &amp; " " &amp; " " &amp; B912 &amp; " - " &amp; I912 &amp; " - " &amp; "N°" &amp; H912 &amp; " - " &amp; Tabela1[[#This Row],[Coluna1]]</f>
        <v xml:space="preserve">LOJAS NOVAS  1439 - HTB - N°14998 - </v>
      </c>
      <c r="V912" s="85">
        <v>2237692</v>
      </c>
      <c r="W912" s="64" t="s">
        <v>5222</v>
      </c>
      <c r="X912" s="1" t="str">
        <f t="shared" si="51"/>
        <v>ABERTO</v>
      </c>
      <c r="Y912" s="48"/>
      <c r="Z912" s="51"/>
      <c r="AA912" s="1">
        <f>IF(Tabela1[[#This Row],[CHAMADO]]="ABERTO",Tabela1[[#This Row],[procx status]],"")</f>
        <v>0</v>
      </c>
      <c r="AC912" s="49">
        <v>45873</v>
      </c>
      <c r="AE912" s="1" t="str">
        <f>IF(Tabela1[[#This Row],[Status Result1]]="Aguardando autorização pgto", "sim","")</f>
        <v/>
      </c>
      <c r="AF9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2" s="12"/>
      <c r="AJ912" s="53"/>
      <c r="AK912" s="12">
        <f>IF(Tabela1[[#This Row],[procx ticket]]="",Tabela1[[#This Row],[Data criação ticket]],Tabela1[[#This Row],[procx ticket]])</f>
        <v>0</v>
      </c>
      <c r="AM9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2" s="62"/>
      <c r="AP912" s="62"/>
      <c r="AQ9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NOVASGerenciadoraHTB</v>
      </c>
      <c r="AR912" s="62" t="e">
        <v>#N/A</v>
      </c>
    </row>
    <row r="913" spans="1:44" ht="15" hidden="1" customHeight="1">
      <c r="A913" s="1">
        <f t="shared" si="52"/>
        <v>1000</v>
      </c>
      <c r="B913" s="1">
        <v>1492</v>
      </c>
      <c r="C913" s="1" t="s">
        <v>260</v>
      </c>
      <c r="D913" s="1">
        <v>1492</v>
      </c>
      <c r="E913" s="1" t="s">
        <v>76</v>
      </c>
      <c r="F913" s="1" t="s">
        <v>23</v>
      </c>
      <c r="G913" s="1" t="s">
        <v>4392</v>
      </c>
      <c r="H913" s="1">
        <v>15000</v>
      </c>
      <c r="I913" s="1" t="s">
        <v>72</v>
      </c>
      <c r="M913" s="1">
        <v>603167</v>
      </c>
      <c r="Q913" s="47">
        <v>19400</v>
      </c>
      <c r="R913" s="47">
        <f>IF(Tabela1[[#This Row],[VALOR A PAGAR]]&gt;1,Tabela1[[#This Row],[VALOR A PAGAR]],Tabela1[[#This Row],[VALOR RC]])</f>
        <v>19400</v>
      </c>
      <c r="S9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3" s="1">
        <v>4500898751</v>
      </c>
      <c r="U913" s="54" t="str">
        <f>F913 &amp; " " &amp; " " &amp; B913 &amp; " - " &amp; I913 &amp; " - " &amp; "N°" &amp; H913 &amp; " - " &amp; Tabela1[[#This Row],[Coluna1]]</f>
        <v xml:space="preserve">LOJAS NOVAS  1492 - HTB - N°15000 - </v>
      </c>
      <c r="V913" s="85">
        <v>2237692</v>
      </c>
      <c r="W913" s="64" t="s">
        <v>5222</v>
      </c>
      <c r="X913" s="1" t="str">
        <f t="shared" si="51"/>
        <v>ABERTO</v>
      </c>
      <c r="Y913" s="48"/>
      <c r="Z913" s="51"/>
      <c r="AA913" s="1">
        <f>IF(Tabela1[[#This Row],[CHAMADO]]="ABERTO",Tabela1[[#This Row],[procx status]],"")</f>
        <v>0</v>
      </c>
      <c r="AC913" s="49">
        <v>45873</v>
      </c>
      <c r="AE913" s="1" t="str">
        <f>IF(Tabela1[[#This Row],[Status Result1]]="Aguardando autorização pgto", "sim","")</f>
        <v/>
      </c>
      <c r="AF9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3" s="12"/>
      <c r="AJ913" s="53"/>
      <c r="AK913" s="12">
        <f>IF(Tabela1[[#This Row],[procx ticket]]="",Tabela1[[#This Row],[Data criação ticket]],Tabela1[[#This Row],[procx ticket]])</f>
        <v>0</v>
      </c>
      <c r="AM9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3" s="62"/>
      <c r="AP913" s="62"/>
      <c r="AQ9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NOVASGerenciadoraHTB</v>
      </c>
      <c r="AR913" s="62" t="e">
        <v>#N/A</v>
      </c>
    </row>
    <row r="914" spans="1:44" ht="15" hidden="1" customHeight="1">
      <c r="A914" s="1">
        <f t="shared" si="52"/>
        <v>1000</v>
      </c>
      <c r="B914" s="1">
        <v>1494</v>
      </c>
      <c r="C914" s="1" t="s">
        <v>4059</v>
      </c>
      <c r="D914" s="1" t="s">
        <v>3019</v>
      </c>
      <c r="E914" s="1" t="s">
        <v>55</v>
      </c>
      <c r="F914" s="1" t="s">
        <v>23</v>
      </c>
      <c r="G914" s="1" t="s">
        <v>4392</v>
      </c>
      <c r="H914" s="1">
        <v>15001</v>
      </c>
      <c r="I914" s="1" t="s">
        <v>72</v>
      </c>
      <c r="M914" s="1">
        <v>605741</v>
      </c>
      <c r="Q914" s="47">
        <v>14700</v>
      </c>
      <c r="R914" s="47">
        <f>IF(Tabela1[[#This Row],[VALOR A PAGAR]]&gt;1,Tabela1[[#This Row],[VALOR A PAGAR]],Tabela1[[#This Row],[VALOR RC]])</f>
        <v>14700</v>
      </c>
      <c r="S9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4" s="1">
        <v>4500898753</v>
      </c>
      <c r="U914" s="54" t="str">
        <f>F914 &amp; " " &amp; " " &amp; B914 &amp; " - " &amp; I914 &amp; " - " &amp; "N°" &amp; H914 &amp; " - " &amp; Tabela1[[#This Row],[Coluna1]]</f>
        <v xml:space="preserve">LOJAS NOVAS  1494 - HTB - N°15001 - </v>
      </c>
      <c r="V914" s="85">
        <v>2237692</v>
      </c>
      <c r="W914" s="64" t="s">
        <v>5222</v>
      </c>
      <c r="X914" s="1" t="str">
        <f t="shared" si="51"/>
        <v>ABERTO</v>
      </c>
      <c r="Y914" s="48"/>
      <c r="Z914" s="51"/>
      <c r="AA914" s="1">
        <f>IF(Tabela1[[#This Row],[CHAMADO]]="ABERTO",Tabela1[[#This Row],[procx status]],"")</f>
        <v>0</v>
      </c>
      <c r="AC914" s="49">
        <v>45873</v>
      </c>
      <c r="AE914" s="1" t="str">
        <f>IF(Tabela1[[#This Row],[Status Result1]]="Aguardando autorização pgto", "sim","")</f>
        <v/>
      </c>
      <c r="AF9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4" s="12"/>
      <c r="AJ914" s="53"/>
      <c r="AK914" s="12">
        <f>IF(Tabela1[[#This Row],[procx ticket]]="",Tabela1[[#This Row],[Data criação ticket]],Tabela1[[#This Row],[procx ticket]])</f>
        <v>0</v>
      </c>
      <c r="AM9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4" s="62"/>
      <c r="AP914" s="62"/>
      <c r="AQ9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NOVASGerenciadoraHTB</v>
      </c>
      <c r="AR914" s="62" t="e">
        <v>#N/A</v>
      </c>
    </row>
    <row r="915" spans="1:44" ht="15" hidden="1" customHeight="1">
      <c r="A915" s="1">
        <f t="shared" si="52"/>
        <v>2000</v>
      </c>
      <c r="B915" s="1">
        <v>7260</v>
      </c>
      <c r="C915" s="1" t="str">
        <f>_xlfn.XLOOKUP(Tabela1[[#This Row],[FILIAL]],'CNPJ BASE jan25'!A:A,'CNPJ BASE jan25'!B:B)</f>
        <v>CTL02-PrGetVar-PA-EF</v>
      </c>
      <c r="D915" s="1" t="str">
        <f>_xlfn.XLOOKUP(Tabela1[[#This Row],[FILIAL]],'CNPJ BASE jan25'!A:A,'CNPJ BASE jan25'!C:C)</f>
        <v>04.899.316/0260-01</v>
      </c>
      <c r="E915" s="1" t="s">
        <v>76</v>
      </c>
      <c r="F915" s="1" t="s">
        <v>51</v>
      </c>
      <c r="G915" s="1" t="s">
        <v>4392</v>
      </c>
      <c r="H915" s="1">
        <v>15012</v>
      </c>
      <c r="I915" s="1" t="s">
        <v>72</v>
      </c>
      <c r="M915" s="1">
        <v>605854</v>
      </c>
      <c r="N915" s="1">
        <v>10022330</v>
      </c>
      <c r="O915" s="1" t="s">
        <v>4163</v>
      </c>
      <c r="P915" s="47">
        <v>4000</v>
      </c>
      <c r="R915" s="47">
        <f>IF(Tabela1[[#This Row],[VALOR A PAGAR]]&gt;1,Tabela1[[#This Row],[VALOR A PAGAR]],Tabela1[[#This Row],[VALOR RC]])</f>
        <v>4000</v>
      </c>
      <c r="S9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5" s="1">
        <v>4500905500</v>
      </c>
      <c r="U915" s="54" t="str">
        <f>F915 &amp; " " &amp; " " &amp; B915 &amp; " - " &amp; I915 &amp; " - " &amp; "N°" &amp; H915 &amp; " - " &amp; Tabela1[[#This Row],[Coluna1]]</f>
        <v xml:space="preserve">VIRADA DE BANDEIRA  7260 - HTB - N°15012 - </v>
      </c>
      <c r="V915" s="85">
        <v>2237692</v>
      </c>
      <c r="W915" s="64" t="s">
        <v>5222</v>
      </c>
      <c r="X915" s="1" t="str">
        <f t="shared" si="51"/>
        <v>ABERTO</v>
      </c>
      <c r="Y915" s="48"/>
      <c r="Z915" s="51">
        <v>0</v>
      </c>
      <c r="AA915" s="1">
        <f>IF(Tabela1[[#This Row],[CHAMADO]]="ABERTO",Tabela1[[#This Row],[procx status]],"")</f>
        <v>0</v>
      </c>
      <c r="AC915" s="49">
        <v>45873</v>
      </c>
      <c r="AE915" s="1" t="str">
        <f>IF(Tabela1[[#This Row],[Status Result1]]="Aguardando autorização pgto", "sim","")</f>
        <v/>
      </c>
      <c r="AF9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5" s="12">
        <v>45807</v>
      </c>
      <c r="AI915" s="1" t="s">
        <v>4234</v>
      </c>
      <c r="AJ915" s="53" t="s">
        <v>4234</v>
      </c>
      <c r="AK915" s="12" t="str">
        <f>IF(Tabela1[[#This Row],[procx ticket]]="",Tabela1[[#This Row],[Data criação ticket]],Tabela1[[#This Row],[procx ticket]])</f>
        <v>não aberto ticket</v>
      </c>
      <c r="AM9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5" s="62"/>
      <c r="AP915" s="62"/>
      <c r="AQ9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72606058544000HENRIQUEVIRADA DE BANDEIRAGerenciadoraHTB</v>
      </c>
      <c r="AR915" s="62" t="e">
        <v>#N/A</v>
      </c>
    </row>
    <row r="916" spans="1:44" ht="15" hidden="1" customHeight="1">
      <c r="A916" s="1">
        <f t="shared" si="52"/>
        <v>2000</v>
      </c>
      <c r="B916" s="1" t="s">
        <v>5178</v>
      </c>
      <c r="D916" s="1" t="s">
        <v>185</v>
      </c>
      <c r="E916" s="1" t="s">
        <v>76</v>
      </c>
      <c r="F916" s="1" t="s">
        <v>4574</v>
      </c>
      <c r="G916" s="1" t="s">
        <v>4392</v>
      </c>
      <c r="H916" s="1">
        <v>15022</v>
      </c>
      <c r="I916" s="1" t="s">
        <v>72</v>
      </c>
      <c r="M916" s="1">
        <v>605700</v>
      </c>
      <c r="N916" s="1">
        <v>10022494</v>
      </c>
      <c r="P916" s="47">
        <v>142500</v>
      </c>
      <c r="Q916" s="47">
        <v>28500</v>
      </c>
      <c r="R916" s="47">
        <f>IF(Tabela1[[#This Row],[VALOR A PAGAR]]&gt;1,Tabela1[[#This Row],[VALOR A PAGAR]],Tabela1[[#This Row],[VALOR RC]])</f>
        <v>28500</v>
      </c>
      <c r="S9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6" s="1">
        <v>4500916339</v>
      </c>
      <c r="U916" s="54" t="str">
        <f>F916 &amp; " " &amp; " " &amp; B916 &amp; " - " &amp; I916 &amp; " - " &amp; "N°" &amp; H916 &amp; " - " &amp; Tabela1[[#This Row],[Coluna1]]</f>
        <v xml:space="preserve">PROJETO ESPECIAL  CD PB - HTB - N°15022 - </v>
      </c>
      <c r="V916" s="85">
        <v>2237692</v>
      </c>
      <c r="W916" s="64" t="s">
        <v>5222</v>
      </c>
      <c r="X916" s="1" t="str">
        <f t="shared" si="51"/>
        <v>ABERTO</v>
      </c>
      <c r="Y916" s="48"/>
      <c r="Z916" s="51">
        <v>0</v>
      </c>
      <c r="AA916" s="1">
        <f>IF(Tabela1[[#This Row],[CHAMADO]]="ABERTO",Tabela1[[#This Row],[procx status]],"")</f>
        <v>0</v>
      </c>
      <c r="AC916" s="49">
        <v>45873</v>
      </c>
      <c r="AE916" s="1" t="str">
        <f>IF(Tabela1[[#This Row],[Status Result1]]="Aguardando autorização pgto", "sim","")</f>
        <v/>
      </c>
      <c r="AF9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6" s="12"/>
      <c r="AJ916" s="53" t="s">
        <v>4234</v>
      </c>
      <c r="AK916" s="12" t="str">
        <f>IF(Tabela1[[#This Row],[procx ticket]]="",Tabela1[[#This Row],[Data criação ticket]],Tabela1[[#This Row],[procx ticket]])</f>
        <v>não aberto ticket</v>
      </c>
      <c r="AM9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6" s="62"/>
      <c r="AP916" s="62"/>
      <c r="AQ9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PB605700142500HENRIQUEPROJETO ESPECIALGerenciadoraHTB</v>
      </c>
      <c r="AR916" s="62" t="e">
        <v>#N/A</v>
      </c>
    </row>
    <row r="917" spans="1:44" ht="15" hidden="1" customHeight="1">
      <c r="A917" s="1">
        <f t="shared" si="52"/>
        <v>1000</v>
      </c>
      <c r="B917" s="1">
        <v>1500</v>
      </c>
      <c r="C917" s="1" t="s">
        <v>4075</v>
      </c>
      <c r="D917" s="1" t="s">
        <v>2392</v>
      </c>
      <c r="E917" s="1" t="s">
        <v>76</v>
      </c>
      <c r="F917" s="1" t="s">
        <v>23</v>
      </c>
      <c r="G917" s="1" t="s">
        <v>4392</v>
      </c>
      <c r="H917" s="1">
        <v>15018</v>
      </c>
      <c r="I917" s="1" t="s">
        <v>72</v>
      </c>
      <c r="M917" s="1">
        <v>605662</v>
      </c>
      <c r="N917" s="1">
        <v>10022528</v>
      </c>
      <c r="O917" s="1" t="s">
        <v>4163</v>
      </c>
      <c r="P917" s="47">
        <v>48500</v>
      </c>
      <c r="Q917" s="47">
        <v>14550</v>
      </c>
      <c r="R917" s="47">
        <f>IF(Tabela1[[#This Row],[VALOR A PAGAR]]&gt;1,Tabela1[[#This Row],[VALOR A PAGAR]],Tabela1[[#This Row],[VALOR RC]])</f>
        <v>14550</v>
      </c>
      <c r="S9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7" s="1">
        <v>4500917923</v>
      </c>
      <c r="U917" s="54" t="str">
        <f>F917 &amp; " " &amp; " " &amp; B917 &amp; " - " &amp; I917 &amp; " - " &amp; "N°" &amp; H917 &amp; " - " &amp; Tabela1[[#This Row],[Coluna1]]</f>
        <v xml:space="preserve">LOJAS NOVAS  1500 - HTB - N°15018 - </v>
      </c>
      <c r="V917" s="85">
        <v>2237692</v>
      </c>
      <c r="W917" s="64" t="s">
        <v>5222</v>
      </c>
      <c r="X917" s="1" t="str">
        <f t="shared" si="51"/>
        <v>ABERTO</v>
      </c>
      <c r="Y917" s="48"/>
      <c r="Z917" s="51">
        <v>0</v>
      </c>
      <c r="AA917" s="1">
        <f>IF(Tabela1[[#This Row],[CHAMADO]]="ABERTO",Tabela1[[#This Row],[procx status]],"")</f>
        <v>0</v>
      </c>
      <c r="AC917" s="49">
        <v>45873</v>
      </c>
      <c r="AE917" s="1" t="str">
        <f>IF(Tabela1[[#This Row],[Status Result1]]="Aguardando autorização pgto", "sim","")</f>
        <v/>
      </c>
      <c r="AF9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7" s="12"/>
      <c r="AJ917" s="53" t="s">
        <v>4234</v>
      </c>
      <c r="AK917" s="12" t="str">
        <f>IF(Tabela1[[#This Row],[procx ticket]]="",Tabela1[[#This Row],[Data criação ticket]],Tabela1[[#This Row],[procx ticket]])</f>
        <v>não aberto ticket</v>
      </c>
      <c r="AM9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7" s="62"/>
      <c r="AP917" s="62"/>
      <c r="AQ9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150060566248500HENRIQUELOJAS NOVASGerenciadoraHTB</v>
      </c>
      <c r="AR917" s="62" t="e">
        <v>#N/A</v>
      </c>
    </row>
    <row r="918" spans="1:44" ht="15" hidden="1" customHeight="1">
      <c r="A918" s="1">
        <f t="shared" si="52"/>
        <v>2000</v>
      </c>
      <c r="B918" s="1">
        <v>7190</v>
      </c>
      <c r="C918" s="1" t="str">
        <f>_xlfn.XLOOKUP(Tabela1[[#This Row],[FILIAL]],'CNPJ BASE jan25'!A:A,'CNPJ BASE jan25'!B:B)</f>
        <v>CAU05-EdMotCor-CE-EF</v>
      </c>
      <c r="D918" s="1" t="s">
        <v>185</v>
      </c>
      <c r="E918" s="1" t="s">
        <v>55</v>
      </c>
      <c r="F918" s="1" t="s">
        <v>4408</v>
      </c>
      <c r="G918" s="1" t="s">
        <v>4392</v>
      </c>
      <c r="H918" s="1">
        <v>15013</v>
      </c>
      <c r="I918" s="1" t="s">
        <v>72</v>
      </c>
      <c r="M918" s="1">
        <v>605847</v>
      </c>
      <c r="N918" s="1">
        <v>10022526</v>
      </c>
      <c r="O918" s="1" t="s">
        <v>4163</v>
      </c>
      <c r="P918" s="47">
        <v>28430</v>
      </c>
      <c r="R918" s="47">
        <f>IF(Tabela1[[#This Row],[VALOR A PAGAR]]&gt;1,Tabela1[[#This Row],[VALOR A PAGAR]],Tabela1[[#This Row],[VALOR RC]])</f>
        <v>28430</v>
      </c>
      <c r="S9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8" s="1">
        <v>4500917929</v>
      </c>
      <c r="U918" s="54" t="str">
        <f>F918 &amp; " " &amp; " " &amp; B918 &amp; " - " &amp; I918 &amp; " - " &amp; "N°" &amp; H918 &amp; " - " &amp; Tabela1[[#This Row],[Coluna1]]</f>
        <v xml:space="preserve">RESIZE  7190 - HTB - N°15013 - </v>
      </c>
      <c r="V918" s="85">
        <v>2237692</v>
      </c>
      <c r="W918" s="64" t="s">
        <v>5222</v>
      </c>
      <c r="X918" s="1" t="str">
        <f t="shared" si="51"/>
        <v>ABERTO</v>
      </c>
      <c r="Y918" s="48"/>
      <c r="Z918" s="51">
        <v>0</v>
      </c>
      <c r="AA918" s="1">
        <f>IF(Tabela1[[#This Row],[CHAMADO]]="ABERTO",Tabela1[[#This Row],[procx status]],"")</f>
        <v>0</v>
      </c>
      <c r="AC918" s="49">
        <v>45873</v>
      </c>
      <c r="AE918" s="1" t="str">
        <f>IF(Tabela1[[#This Row],[Status Result1]]="Aguardando autorização pgto", "sim","")</f>
        <v/>
      </c>
      <c r="AF9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8" s="12"/>
      <c r="AJ918" s="53" t="s">
        <v>4234</v>
      </c>
      <c r="AK918" s="12" t="str">
        <f>IF(Tabela1[[#This Row],[procx ticket]]="",Tabela1[[#This Row],[Data criação ticket]],Tabela1[[#This Row],[procx ticket]])</f>
        <v>não aberto ticket</v>
      </c>
      <c r="AM9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8" s="62"/>
      <c r="AP918" s="62"/>
      <c r="AQ9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719060584728430JORDANARESIZEGerenciadoraHTB</v>
      </c>
      <c r="AR918" s="62" t="e">
        <v>#N/A</v>
      </c>
    </row>
    <row r="919" spans="1:44" ht="15" hidden="1" customHeight="1">
      <c r="A919" s="1">
        <f t="shared" si="52"/>
        <v>1000</v>
      </c>
      <c r="B919" s="1">
        <v>1428</v>
      </c>
      <c r="C919" s="1" t="s">
        <v>275</v>
      </c>
      <c r="D919" s="1" t="s">
        <v>276</v>
      </c>
      <c r="E919" s="1" t="s">
        <v>30</v>
      </c>
      <c r="F919" s="1" t="s">
        <v>23</v>
      </c>
      <c r="G919" s="1" t="s">
        <v>4392</v>
      </c>
      <c r="H919" s="1">
        <v>15014</v>
      </c>
      <c r="I919" s="1" t="s">
        <v>72</v>
      </c>
      <c r="M919" s="1">
        <v>602884</v>
      </c>
      <c r="N919" s="1">
        <v>10022541</v>
      </c>
      <c r="O919" s="1" t="s">
        <v>4163</v>
      </c>
      <c r="P919" s="47">
        <v>48500</v>
      </c>
      <c r="Q919" s="47">
        <v>14550</v>
      </c>
      <c r="R919" s="47">
        <f>IF(Tabela1[[#This Row],[VALOR A PAGAR]]&gt;1,Tabela1[[#This Row],[VALOR A PAGAR]],Tabela1[[#This Row],[VALOR RC]])</f>
        <v>14550</v>
      </c>
      <c r="S9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19" s="1">
        <v>4500917934</v>
      </c>
      <c r="U919" s="54" t="str">
        <f>F919 &amp; " " &amp; " " &amp; B919 &amp; " - " &amp; I919 &amp; " - " &amp; "N°" &amp; H919 &amp; " - " &amp; Tabela1[[#This Row],[Coluna1]]</f>
        <v xml:space="preserve">LOJAS NOVAS  1428 - HTB - N°15014 - </v>
      </c>
      <c r="V919" s="85">
        <v>2237692</v>
      </c>
      <c r="W919" s="64" t="s">
        <v>5222</v>
      </c>
      <c r="X919" s="1" t="str">
        <f t="shared" si="51"/>
        <v>ABERTO</v>
      </c>
      <c r="Y919" s="48"/>
      <c r="Z919" s="51">
        <v>0</v>
      </c>
      <c r="AA919" s="1">
        <f>IF(Tabela1[[#This Row],[CHAMADO]]="ABERTO",Tabela1[[#This Row],[procx status]],"")</f>
        <v>0</v>
      </c>
      <c r="AC919" s="49">
        <v>45873</v>
      </c>
      <c r="AE919" s="1" t="str">
        <f>IF(Tabela1[[#This Row],[Status Result1]]="Aguardando autorização pgto", "sim","")</f>
        <v/>
      </c>
      <c r="AF9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19" s="12"/>
      <c r="AJ919" s="53" t="s">
        <v>4234</v>
      </c>
      <c r="AK919" s="12" t="str">
        <f>IF(Tabela1[[#This Row],[procx ticket]]="",Tabela1[[#This Row],[Data criação ticket]],Tabela1[[#This Row],[procx ticket]])</f>
        <v>não aberto ticket</v>
      </c>
      <c r="AM9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19" s="62"/>
      <c r="AP919" s="62"/>
      <c r="AQ9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142860288448500ANDRELOJAS NOVASGerenciadoraHTB</v>
      </c>
      <c r="AR919" s="62" t="e">
        <v>#N/A</v>
      </c>
    </row>
    <row r="920" spans="1:44" ht="15" hidden="1" customHeight="1">
      <c r="A920" s="1">
        <f t="shared" si="52"/>
        <v>1000</v>
      </c>
      <c r="B920" s="1">
        <v>1488</v>
      </c>
      <c r="C920" s="1" t="s">
        <v>4077</v>
      </c>
      <c r="D920" s="1" t="s">
        <v>4207</v>
      </c>
      <c r="E920" s="1" t="s">
        <v>30</v>
      </c>
      <c r="F920" s="1" t="s">
        <v>23</v>
      </c>
      <c r="G920" s="1" t="s">
        <v>4392</v>
      </c>
      <c r="H920" s="1">
        <v>15017</v>
      </c>
      <c r="I920" s="1" t="s">
        <v>72</v>
      </c>
      <c r="M920" s="1">
        <v>604006</v>
      </c>
      <c r="N920" s="1">
        <v>10022540</v>
      </c>
      <c r="O920" s="1" t="s">
        <v>4163</v>
      </c>
      <c r="P920" s="47">
        <v>48500</v>
      </c>
      <c r="Q920" s="47">
        <v>14550</v>
      </c>
      <c r="R920" s="47">
        <f>IF(Tabela1[[#This Row],[VALOR A PAGAR]]&gt;1,Tabela1[[#This Row],[VALOR A PAGAR]],Tabela1[[#This Row],[VALOR RC]])</f>
        <v>14550</v>
      </c>
      <c r="S9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0" s="1">
        <v>4500917938</v>
      </c>
      <c r="U920" s="54" t="str">
        <f>F920 &amp; " " &amp; " " &amp; B920 &amp; " - " &amp; I920 &amp; " - " &amp; "N°" &amp; H920 &amp; " - " &amp; Tabela1[[#This Row],[Coluna1]]</f>
        <v xml:space="preserve">LOJAS NOVAS  1488 - HTB - N°15017 - </v>
      </c>
      <c r="V920" s="85">
        <v>2237692</v>
      </c>
      <c r="W920" s="64" t="s">
        <v>5222</v>
      </c>
      <c r="X920" s="1" t="str">
        <f t="shared" si="51"/>
        <v>ABERTO</v>
      </c>
      <c r="Y920" s="48"/>
      <c r="Z920" s="51">
        <v>0</v>
      </c>
      <c r="AA920" s="1">
        <f>IF(Tabela1[[#This Row],[CHAMADO]]="ABERTO",Tabela1[[#This Row],[procx status]],"")</f>
        <v>0</v>
      </c>
      <c r="AC920" s="49">
        <v>45873</v>
      </c>
      <c r="AE920" s="1" t="str">
        <f>IF(Tabela1[[#This Row],[Status Result1]]="Aguardando autorização pgto", "sim","")</f>
        <v/>
      </c>
      <c r="AF9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20" s="12"/>
      <c r="AJ920" s="53" t="s">
        <v>4234</v>
      </c>
      <c r="AK920" s="12" t="str">
        <f>IF(Tabela1[[#This Row],[procx ticket]]="",Tabela1[[#This Row],[Data criação ticket]],Tabela1[[#This Row],[procx ticket]])</f>
        <v>não aberto ticket</v>
      </c>
      <c r="AM9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0" s="62"/>
      <c r="AP920" s="62"/>
      <c r="AQ9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148860400648500ANDRELOJAS NOVASGerenciadoraHTB</v>
      </c>
      <c r="AR920" s="62" t="e">
        <v>#N/A</v>
      </c>
    </row>
    <row r="921" spans="1:44" ht="15" hidden="1" customHeight="1">
      <c r="A921" s="1">
        <f t="shared" si="52"/>
        <v>1000</v>
      </c>
      <c r="B921" s="1">
        <v>1501</v>
      </c>
      <c r="C921" s="1" t="s">
        <v>4083</v>
      </c>
      <c r="D921" s="1">
        <v>1501</v>
      </c>
      <c r="E921" s="1" t="s">
        <v>76</v>
      </c>
      <c r="F921" s="1" t="s">
        <v>23</v>
      </c>
      <c r="G921" s="1" t="s">
        <v>4392</v>
      </c>
      <c r="H921" s="1">
        <v>15015</v>
      </c>
      <c r="I921" s="1" t="s">
        <v>72</v>
      </c>
      <c r="M921" s="1">
        <v>605727</v>
      </c>
      <c r="N921" s="1">
        <v>10022527</v>
      </c>
      <c r="O921" s="1" t="s">
        <v>4163</v>
      </c>
      <c r="P921" s="47">
        <v>48500</v>
      </c>
      <c r="Q921" s="47">
        <v>14550</v>
      </c>
      <c r="R921" s="47">
        <f>IF(Tabela1[[#This Row],[VALOR A PAGAR]]&gt;1,Tabela1[[#This Row],[VALOR A PAGAR]],Tabela1[[#This Row],[VALOR RC]])</f>
        <v>14550</v>
      </c>
      <c r="S9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1" s="1">
        <v>4500918700</v>
      </c>
      <c r="U921" s="54" t="str">
        <f>F921 &amp; " " &amp; " " &amp; B921 &amp; " - " &amp; I921 &amp; " - " &amp; "N°" &amp; H921 &amp; " - " &amp; Tabela1[[#This Row],[Coluna1]]</f>
        <v xml:space="preserve">LOJAS NOVAS  1501 - HTB - N°15015 - </v>
      </c>
      <c r="V921" s="85">
        <v>2237692</v>
      </c>
      <c r="W921" s="64" t="s">
        <v>5222</v>
      </c>
      <c r="X921" s="1" t="str">
        <f t="shared" si="51"/>
        <v>ABERTO</v>
      </c>
      <c r="Y921" s="48"/>
      <c r="Z921" s="51">
        <v>0</v>
      </c>
      <c r="AA921" s="1">
        <f>IF(Tabela1[[#This Row],[CHAMADO]]="ABERTO",Tabela1[[#This Row],[procx status]],"")</f>
        <v>0</v>
      </c>
      <c r="AC921" s="49">
        <v>45873</v>
      </c>
      <c r="AE921" s="1" t="str">
        <f>IF(Tabela1[[#This Row],[Status Result1]]="Aguardando autorização pgto", "sim","")</f>
        <v/>
      </c>
      <c r="AF9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21" s="12"/>
      <c r="AJ921" s="53" t="s">
        <v>4234</v>
      </c>
      <c r="AK921" s="12" t="str">
        <f>IF(Tabela1[[#This Row],[procx ticket]]="",Tabela1[[#This Row],[Data criação ticket]],Tabela1[[#This Row],[procx ticket]])</f>
        <v>não aberto ticket</v>
      </c>
      <c r="AM9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1" s="62"/>
      <c r="AP921" s="62"/>
      <c r="AQ9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150160572748500HENRIQUELOJAS NOVASGerenciadoraHTB</v>
      </c>
      <c r="AR921" s="62" t="e">
        <v>#N/A</v>
      </c>
    </row>
    <row r="922" spans="1:44" ht="15" hidden="1" customHeight="1">
      <c r="A922" s="1">
        <f t="shared" si="52"/>
        <v>1000</v>
      </c>
      <c r="B922" s="1">
        <v>1470</v>
      </c>
      <c r="C922" s="1" t="s">
        <v>4068</v>
      </c>
      <c r="D922" s="1" t="s">
        <v>4228</v>
      </c>
      <c r="E922" s="1" t="s">
        <v>76</v>
      </c>
      <c r="F922" s="1" t="s">
        <v>23</v>
      </c>
      <c r="G922" s="1" t="s">
        <v>4392</v>
      </c>
      <c r="H922" s="1">
        <v>15016</v>
      </c>
      <c r="I922" s="1" t="s">
        <v>72</v>
      </c>
      <c r="M922" s="1">
        <v>604306</v>
      </c>
      <c r="N922" s="1">
        <v>10022608</v>
      </c>
      <c r="P922" s="47">
        <v>48500</v>
      </c>
      <c r="Q922" s="47">
        <v>14550</v>
      </c>
      <c r="R922" s="47">
        <f>IF(Tabela1[[#This Row],[VALOR A PAGAR]]&gt;1,Tabela1[[#This Row],[VALOR A PAGAR]],Tabela1[[#This Row],[VALOR RC]])</f>
        <v>14550</v>
      </c>
      <c r="S9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2" s="1">
        <v>4500922345</v>
      </c>
      <c r="U922" s="54" t="str">
        <f>F922 &amp; " " &amp; " " &amp; B922 &amp; " - " &amp; I922 &amp; " - " &amp; "N°" &amp; H922 &amp; " - " &amp; Tabela1[[#This Row],[Coluna1]]</f>
        <v xml:space="preserve">LOJAS NOVAS  1470 - HTB - N°15016 - </v>
      </c>
      <c r="V922" s="85">
        <v>2237692</v>
      </c>
      <c r="W922" s="64" t="s">
        <v>5222</v>
      </c>
      <c r="X922" s="1" t="str">
        <f t="shared" si="51"/>
        <v>ABERTO</v>
      </c>
      <c r="Y922" s="48"/>
      <c r="Z922" s="51"/>
      <c r="AA922" s="1">
        <f>IF(Tabela1[[#This Row],[CHAMADO]]="ABERTO",Tabela1[[#This Row],[procx status]],"")</f>
        <v>0</v>
      </c>
      <c r="AC922" s="49">
        <v>45873</v>
      </c>
      <c r="AE922" s="1" t="str">
        <f>IF(Tabela1[[#This Row],[Status Result1]]="Aguardando autorização pgto", "sim","")</f>
        <v/>
      </c>
      <c r="AF9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22" s="12"/>
      <c r="AJ922" s="53"/>
      <c r="AK922" s="12">
        <f>IF(Tabela1[[#This Row],[procx ticket]]="",Tabela1[[#This Row],[Data criação ticket]],Tabela1[[#This Row],[procx ticket]])</f>
        <v>0</v>
      </c>
      <c r="AM9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2" s="62"/>
      <c r="AP922" s="62"/>
      <c r="AQ9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147060430648500HENRIQUELOJAS NOVASGerenciadoraHTB</v>
      </c>
      <c r="AR922" s="62" t="e">
        <v>#N/A</v>
      </c>
    </row>
    <row r="923" spans="1:44" ht="15" hidden="1" customHeight="1">
      <c r="A923" s="1">
        <f t="shared" si="52"/>
        <v>1000</v>
      </c>
      <c r="B923" s="1">
        <v>1446</v>
      </c>
      <c r="C923" s="1" t="s">
        <v>175</v>
      </c>
      <c r="D923" s="1" t="s">
        <v>176</v>
      </c>
      <c r="E923" s="1" t="s">
        <v>76</v>
      </c>
      <c r="F923" s="1" t="s">
        <v>23</v>
      </c>
      <c r="G923" s="1" t="s">
        <v>4392</v>
      </c>
      <c r="H923" s="1">
        <v>14993</v>
      </c>
      <c r="I923" s="1" t="s">
        <v>72</v>
      </c>
      <c r="M923" s="1">
        <v>603787</v>
      </c>
      <c r="Q923" s="47">
        <v>4850</v>
      </c>
      <c r="R923" s="47">
        <f>IF(Tabela1[[#This Row],[VALOR A PAGAR]]&gt;1,Tabela1[[#This Row],[VALOR A PAGAR]],Tabela1[[#This Row],[VALOR RC]])</f>
        <v>4850</v>
      </c>
      <c r="S9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3" s="1" t="s">
        <v>5200</v>
      </c>
      <c r="U923" s="54" t="str">
        <f>F923 &amp; " " &amp; " " &amp; B923 &amp; " - " &amp; I923 &amp; " - " &amp; "N°" &amp; H923 &amp; " - " &amp; Tabela1[[#This Row],[Coluna1]]</f>
        <v xml:space="preserve">LOJAS NOVAS  1446 - HTB - N°14993 - </v>
      </c>
      <c r="V923" s="85">
        <v>2237692</v>
      </c>
      <c r="W923" s="64" t="s">
        <v>5222</v>
      </c>
      <c r="X923" s="1" t="str">
        <f t="shared" si="51"/>
        <v>ABERTO</v>
      </c>
      <c r="Y923" s="48"/>
      <c r="Z923" s="51"/>
      <c r="AA923" s="1">
        <f>IF(Tabela1[[#This Row],[CHAMADO]]="ABERTO",Tabela1[[#This Row],[procx status]],"")</f>
        <v>0</v>
      </c>
      <c r="AC923" s="49">
        <v>45873</v>
      </c>
      <c r="AE923" s="1" t="str">
        <f>IF(Tabela1[[#This Row],[Status Result1]]="Aguardando autorização pgto", "sim","")</f>
        <v/>
      </c>
      <c r="AF9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04/08/2025</v>
      </c>
      <c r="AG9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04/08/2025</v>
      </c>
      <c r="AH923" s="12"/>
      <c r="AJ923" s="53"/>
      <c r="AK923" s="12">
        <f>IF(Tabela1[[#This Row],[procx ticket]]="",Tabela1[[#This Row],[Data criação ticket]],Tabela1[[#This Row],[procx ticket]])</f>
        <v>0</v>
      </c>
      <c r="AM9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3" s="62"/>
      <c r="AP923" s="62"/>
      <c r="AQ9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1446603787HENRIQUELOJAS NOVASGerenciadoraHTB</v>
      </c>
      <c r="AR923" s="62" t="e">
        <v>#N/A</v>
      </c>
    </row>
    <row r="924" spans="1:44" ht="15" hidden="1" customHeight="1">
      <c r="A924" s="1">
        <f t="shared" si="52"/>
        <v>1000</v>
      </c>
      <c r="B924" s="1">
        <v>1464</v>
      </c>
      <c r="C924" s="1" t="s">
        <v>40</v>
      </c>
      <c r="D924" s="1" t="s">
        <v>168</v>
      </c>
      <c r="E924" s="1" t="s">
        <v>30</v>
      </c>
      <c r="F924" s="1" t="s">
        <v>23</v>
      </c>
      <c r="G924" s="1" t="s">
        <v>4392</v>
      </c>
      <c r="H924" s="1">
        <v>15083</v>
      </c>
      <c r="I924" s="1" t="s">
        <v>72</v>
      </c>
      <c r="L924" s="1">
        <v>76614</v>
      </c>
      <c r="M924" s="1">
        <v>604010</v>
      </c>
      <c r="Q924" s="47">
        <v>4850</v>
      </c>
      <c r="R924" s="47">
        <f>IF(Tabela1[[#This Row],[VALOR A PAGAR]]&gt;1,Tabela1[[#This Row],[VALOR A PAGAR]],Tabela1[[#This Row],[VALOR RC]])</f>
        <v>4850</v>
      </c>
      <c r="S9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4" s="1">
        <v>4500775039</v>
      </c>
      <c r="U924" s="54" t="str">
        <f>F924 &amp; " " &amp; " " &amp; B924 &amp; " - " &amp; I924 &amp; " - " &amp; "N°" &amp; H924 &amp; " - " &amp; Tabela1[[#This Row],[Coluna1]]</f>
        <v xml:space="preserve">LOJAS NOVAS  1464 - HTB - N°15083 - </v>
      </c>
      <c r="V924" s="85">
        <v>2398787</v>
      </c>
      <c r="W924" s="64" t="s">
        <v>5231</v>
      </c>
      <c r="X924" s="1" t="str">
        <f t="shared" si="51"/>
        <v>ABERTO</v>
      </c>
      <c r="Y924" s="48"/>
      <c r="Z924" s="51"/>
      <c r="AA924" s="1">
        <f>IF(Tabela1[[#This Row],[CHAMADO]]="ABERTO",Tabela1[[#This Row],[procx status]],"")</f>
        <v>0</v>
      </c>
      <c r="AC924" s="49">
        <v>45904</v>
      </c>
      <c r="AE924" s="1" t="str">
        <f>IF(Tabela1[[#This Row],[Status Result1]]="Aguardando autorização pgto", "sim","")</f>
        <v/>
      </c>
      <c r="AF9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4" s="12"/>
      <c r="AJ924" s="53"/>
      <c r="AK924" s="12">
        <f>IF(Tabela1[[#This Row],[procx ticket]]="",Tabela1[[#This Row],[Data criação ticket]],Tabela1[[#This Row],[procx ticket]])</f>
        <v>0</v>
      </c>
      <c r="AM9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4" s="62"/>
      <c r="AP924" s="62"/>
      <c r="AQ9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NOVASGerenciadoraHTB</v>
      </c>
      <c r="AR924" s="62" t="e">
        <v>#N/A</v>
      </c>
    </row>
    <row r="925" spans="1:44" ht="15" hidden="1" customHeight="1">
      <c r="A925" s="1">
        <f t="shared" si="52"/>
        <v>1000</v>
      </c>
      <c r="B925" s="1">
        <v>1485</v>
      </c>
      <c r="C925" s="1" t="s">
        <v>4052</v>
      </c>
      <c r="D925" s="1" t="s">
        <v>185</v>
      </c>
      <c r="E925" s="1" t="s">
        <v>55</v>
      </c>
      <c r="F925" s="1" t="s">
        <v>4574</v>
      </c>
      <c r="G925" s="1" t="s">
        <v>4392</v>
      </c>
      <c r="H925" s="1">
        <v>15084</v>
      </c>
      <c r="I925" s="1" t="s">
        <v>72</v>
      </c>
      <c r="M925" s="1">
        <v>605638</v>
      </c>
      <c r="Q925" s="47">
        <v>3675</v>
      </c>
      <c r="R925" s="47">
        <f>IF(Tabela1[[#This Row],[VALOR A PAGAR]]&gt;1,Tabela1[[#This Row],[VALOR A PAGAR]],Tabela1[[#This Row],[VALOR RC]])</f>
        <v>3675</v>
      </c>
      <c r="S9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5" s="1">
        <v>4500855210</v>
      </c>
      <c r="U925" s="54" t="str">
        <f>F925 &amp; " " &amp; " " &amp; B925 &amp; " - " &amp; I925 &amp; " - " &amp; "N°" &amp; H925 &amp; " - " &amp; Tabela1[[#This Row],[Coluna1]]</f>
        <v xml:space="preserve">PROJETO ESPECIAL  1485 - HTB - N°15084 - </v>
      </c>
      <c r="V925" s="85">
        <v>2398787</v>
      </c>
      <c r="W925" s="64" t="s">
        <v>5231</v>
      </c>
      <c r="X925" s="1" t="str">
        <f t="shared" si="51"/>
        <v>ABERTO</v>
      </c>
      <c r="Y925" s="48"/>
      <c r="Z925" s="51"/>
      <c r="AA925" s="1">
        <f>IF(Tabela1[[#This Row],[CHAMADO]]="ABERTO",Tabela1[[#This Row],[procx status]],"")</f>
        <v>0</v>
      </c>
      <c r="AC925" s="49">
        <v>45904</v>
      </c>
      <c r="AE925" s="1" t="str">
        <f>IF(Tabela1[[#This Row],[Status Result1]]="Aguardando autorização pgto", "sim","")</f>
        <v/>
      </c>
      <c r="AF9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5" s="12"/>
      <c r="AJ925" s="53"/>
      <c r="AK925" s="12">
        <f>IF(Tabela1[[#This Row],[procx ticket]]="",Tabela1[[#This Row],[Data criação ticket]],Tabela1[[#This Row],[procx ticket]])</f>
        <v>0</v>
      </c>
      <c r="AM9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5" s="62"/>
      <c r="AP925" s="62"/>
      <c r="AQ9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ESPECIALGerenciadoraHTB</v>
      </c>
      <c r="AR925" s="62" t="e">
        <v>#N/A</v>
      </c>
    </row>
    <row r="926" spans="1:44" ht="15" hidden="1" customHeight="1">
      <c r="A926" s="1">
        <f t="shared" si="52"/>
        <v>1000</v>
      </c>
      <c r="B926" s="1">
        <v>1369</v>
      </c>
      <c r="C926" s="1" t="s">
        <v>218</v>
      </c>
      <c r="D926" s="1" t="s">
        <v>219</v>
      </c>
      <c r="E926" s="1" t="s">
        <v>55</v>
      </c>
      <c r="F926" s="1" t="s">
        <v>23</v>
      </c>
      <c r="G926" s="1" t="s">
        <v>4392</v>
      </c>
      <c r="H926" s="1">
        <v>15086</v>
      </c>
      <c r="I926" s="1" t="s">
        <v>72</v>
      </c>
      <c r="M926" s="1">
        <v>603049</v>
      </c>
      <c r="Q926" s="47">
        <v>4850</v>
      </c>
      <c r="R926" s="47">
        <f>IF(Tabela1[[#This Row],[VALOR A PAGAR]]&gt;1,Tabela1[[#This Row],[VALOR A PAGAR]],Tabela1[[#This Row],[VALOR RC]])</f>
        <v>4850</v>
      </c>
      <c r="S9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6" s="1">
        <v>4500865209</v>
      </c>
      <c r="U926" s="54" t="str">
        <f>F926 &amp; " " &amp; " " &amp; B926 &amp; " - " &amp; I926 &amp; " - " &amp; "N°" &amp; H926 &amp; " - " &amp; Tabela1[[#This Row],[Coluna1]]</f>
        <v xml:space="preserve">LOJAS NOVAS  1369 - HTB - N°15086 - </v>
      </c>
      <c r="V926" s="85">
        <v>2398787</v>
      </c>
      <c r="W926" s="64" t="s">
        <v>5231</v>
      </c>
      <c r="X926" s="1" t="str">
        <f t="shared" si="51"/>
        <v>ABERTO</v>
      </c>
      <c r="Y926" s="48"/>
      <c r="Z926" s="51"/>
      <c r="AA926" s="1">
        <f>IF(Tabela1[[#This Row],[CHAMADO]]="ABERTO",Tabela1[[#This Row],[procx status]],"")</f>
        <v>0</v>
      </c>
      <c r="AC926" s="49">
        <v>45904</v>
      </c>
      <c r="AE926" s="1" t="str">
        <f>IF(Tabela1[[#This Row],[Status Result1]]="Aguardando autorização pgto", "sim","")</f>
        <v/>
      </c>
      <c r="AF9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6" s="12"/>
      <c r="AJ926" s="53"/>
      <c r="AK926" s="12">
        <f>IF(Tabela1[[#This Row],[procx ticket]]="",Tabela1[[#This Row],[Data criação ticket]],Tabela1[[#This Row],[procx ticket]])</f>
        <v>0</v>
      </c>
      <c r="AM9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6" s="62"/>
      <c r="AP926" s="62"/>
      <c r="AQ9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NOVASGerenciadoraHTB</v>
      </c>
      <c r="AR926" s="62" t="e">
        <v>#N/A</v>
      </c>
    </row>
    <row r="927" spans="1:44" ht="15" hidden="1" customHeight="1">
      <c r="A927" s="1">
        <f t="shared" si="52"/>
        <v>1000</v>
      </c>
      <c r="B927" s="1">
        <v>1475</v>
      </c>
      <c r="C927" s="1" t="s">
        <v>256</v>
      </c>
      <c r="D927" s="1" t="s">
        <v>257</v>
      </c>
      <c r="E927" s="1" t="s">
        <v>30</v>
      </c>
      <c r="F927" s="1" t="s">
        <v>23</v>
      </c>
      <c r="G927" s="1" t="s">
        <v>4392</v>
      </c>
      <c r="H927" s="1">
        <v>15085</v>
      </c>
      <c r="I927" s="1" t="s">
        <v>72</v>
      </c>
      <c r="M927" s="1">
        <v>604002</v>
      </c>
      <c r="Q927" s="47">
        <v>4850</v>
      </c>
      <c r="R927" s="47">
        <f>IF(Tabela1[[#This Row],[VALOR A PAGAR]]&gt;1,Tabela1[[#This Row],[VALOR A PAGAR]],Tabela1[[#This Row],[VALOR RC]])</f>
        <v>4850</v>
      </c>
      <c r="S9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7" s="1">
        <v>4500867492</v>
      </c>
      <c r="U927" s="54" t="str">
        <f>F927 &amp; " " &amp; " " &amp; B927 &amp; " - " &amp; I927 &amp; " - " &amp; "N°" &amp; H927 &amp; " - " &amp; Tabela1[[#This Row],[Coluna1]]</f>
        <v xml:space="preserve">LOJAS NOVAS  1475 - HTB - N°15085 - </v>
      </c>
      <c r="V927" s="85">
        <v>2398787</v>
      </c>
      <c r="W927" s="64" t="s">
        <v>5231</v>
      </c>
      <c r="X927" s="1" t="str">
        <f t="shared" si="51"/>
        <v>ABERTO</v>
      </c>
      <c r="Y927" s="48"/>
      <c r="Z927" s="51"/>
      <c r="AA927" s="1">
        <f>IF(Tabela1[[#This Row],[CHAMADO]]="ABERTO",Tabela1[[#This Row],[procx status]],"")</f>
        <v>0</v>
      </c>
      <c r="AC927" s="49">
        <v>45904</v>
      </c>
      <c r="AE927" s="1" t="str">
        <f>IF(Tabela1[[#This Row],[Status Result1]]="Aguardando autorização pgto", "sim","")</f>
        <v/>
      </c>
      <c r="AF9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7" s="12"/>
      <c r="AJ927" s="53"/>
      <c r="AK927" s="12">
        <f>IF(Tabela1[[#This Row],[procx ticket]]="",Tabela1[[#This Row],[Data criação ticket]],Tabela1[[#This Row],[procx ticket]])</f>
        <v>0</v>
      </c>
      <c r="AM9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7" s="62"/>
      <c r="AP927" s="62"/>
      <c r="AQ9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NOVASGerenciadoraHTB</v>
      </c>
      <c r="AR927" s="62" t="e">
        <v>#N/A</v>
      </c>
    </row>
    <row r="928" spans="1:44" ht="15" hidden="1" customHeight="1">
      <c r="A928" s="1">
        <f t="shared" si="52"/>
        <v>1000</v>
      </c>
      <c r="B928" s="1">
        <v>1498</v>
      </c>
      <c r="C928" s="1" t="s">
        <v>226</v>
      </c>
      <c r="D928" s="1" t="s">
        <v>227</v>
      </c>
      <c r="E928" s="1" t="s">
        <v>76</v>
      </c>
      <c r="F928" s="1" t="s">
        <v>23</v>
      </c>
      <c r="G928" s="1" t="s">
        <v>4392</v>
      </c>
      <c r="H928" s="1">
        <v>15089</v>
      </c>
      <c r="I928" s="1" t="s">
        <v>72</v>
      </c>
      <c r="M928" s="1">
        <v>603464</v>
      </c>
      <c r="Q928" s="47">
        <v>9700</v>
      </c>
      <c r="R928" s="47">
        <f>IF(Tabela1[[#This Row],[VALOR A PAGAR]]&gt;1,Tabela1[[#This Row],[VALOR A PAGAR]],Tabela1[[#This Row],[VALOR RC]])</f>
        <v>9700</v>
      </c>
      <c r="S9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8" s="1">
        <v>4500879510</v>
      </c>
      <c r="U928" s="54" t="str">
        <f>F928 &amp; " " &amp; " " &amp; B928 &amp; " - " &amp; I928 &amp; " - " &amp; "N°" &amp; H928 &amp; " - " &amp; Tabela1[[#This Row],[Coluna1]]</f>
        <v xml:space="preserve">LOJAS NOVAS  1498 - HTB - N°15089 - </v>
      </c>
      <c r="V928" s="85">
        <v>2398787</v>
      </c>
      <c r="W928" s="64" t="s">
        <v>5231</v>
      </c>
      <c r="X928" s="1" t="str">
        <f t="shared" si="51"/>
        <v>ABERTO</v>
      </c>
      <c r="Y928" s="48"/>
      <c r="Z928" s="51"/>
      <c r="AA928" s="1">
        <f>IF(Tabela1[[#This Row],[CHAMADO]]="ABERTO",Tabela1[[#This Row],[procx status]],"")</f>
        <v>0</v>
      </c>
      <c r="AC928" s="49">
        <v>45904</v>
      </c>
      <c r="AE928" s="1" t="str">
        <f>IF(Tabela1[[#This Row],[Status Result1]]="Aguardando autorização pgto", "sim","")</f>
        <v/>
      </c>
      <c r="AF9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8" s="12"/>
      <c r="AJ928" s="53"/>
      <c r="AK928" s="12">
        <f>IF(Tabela1[[#This Row],[procx ticket]]="",Tabela1[[#This Row],[Data criação ticket]],Tabela1[[#This Row],[procx ticket]])</f>
        <v>0</v>
      </c>
      <c r="AM9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8" s="62"/>
      <c r="AP928" s="62"/>
      <c r="AQ9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NOVASGerenciadoraHTB</v>
      </c>
      <c r="AR928" s="62" t="e">
        <v>#N/A</v>
      </c>
    </row>
    <row r="929" spans="1:44" ht="15" hidden="1" customHeight="1">
      <c r="A929" s="1">
        <f t="shared" si="52"/>
        <v>1000</v>
      </c>
      <c r="B929" s="1">
        <v>1439</v>
      </c>
      <c r="C929" s="1" t="s">
        <v>222</v>
      </c>
      <c r="D929" s="1" t="s">
        <v>224</v>
      </c>
      <c r="E929" s="1" t="s">
        <v>76</v>
      </c>
      <c r="F929" s="1" t="s">
        <v>23</v>
      </c>
      <c r="G929" s="1" t="s">
        <v>4392</v>
      </c>
      <c r="H929" s="1">
        <v>15088</v>
      </c>
      <c r="I929" s="1" t="s">
        <v>72</v>
      </c>
      <c r="M929" s="1">
        <v>603440</v>
      </c>
      <c r="Q929" s="47">
        <v>9700</v>
      </c>
      <c r="R929" s="47">
        <f>IF(Tabela1[[#This Row],[VALOR A PAGAR]]&gt;1,Tabela1[[#This Row],[VALOR A PAGAR]],Tabela1[[#This Row],[VALOR RC]])</f>
        <v>9700</v>
      </c>
      <c r="S9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29" s="1">
        <v>4500879513</v>
      </c>
      <c r="U929" s="54" t="str">
        <f>F929 &amp; " " &amp; " " &amp; B929 &amp; " - " &amp; I929 &amp; " - " &amp; "N°" &amp; H929 &amp; " - " &amp; Tabela1[[#This Row],[Coluna1]]</f>
        <v xml:space="preserve">LOJAS NOVAS  1439 - HTB - N°15088 - </v>
      </c>
      <c r="V929" s="85">
        <v>2398787</v>
      </c>
      <c r="W929" s="64" t="s">
        <v>5231</v>
      </c>
      <c r="X929" s="1" t="str">
        <f t="shared" si="51"/>
        <v>ABERTO</v>
      </c>
      <c r="Y929" s="48"/>
      <c r="Z929" s="51"/>
      <c r="AA929" s="1">
        <f>IF(Tabela1[[#This Row],[CHAMADO]]="ABERTO",Tabela1[[#This Row],[procx status]],"")</f>
        <v>0</v>
      </c>
      <c r="AC929" s="49">
        <v>45904</v>
      </c>
      <c r="AE929" s="1" t="str">
        <f>IF(Tabela1[[#This Row],[Status Result1]]="Aguardando autorização pgto", "sim","")</f>
        <v/>
      </c>
      <c r="AF9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29" s="12"/>
      <c r="AJ929" s="53"/>
      <c r="AK929" s="12">
        <f>IF(Tabela1[[#This Row],[procx ticket]]="",Tabela1[[#This Row],[Data criação ticket]],Tabela1[[#This Row],[procx ticket]])</f>
        <v>0</v>
      </c>
      <c r="AM9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29" s="62"/>
      <c r="AP929" s="62"/>
      <c r="AQ9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1439603440HENRIQUELOJAS NOVASGerenciadoraHTB</v>
      </c>
      <c r="AR929" s="62" t="e">
        <v>#N/A</v>
      </c>
    </row>
    <row r="930" spans="1:44" ht="15" hidden="1" customHeight="1">
      <c r="A930" s="1">
        <f t="shared" si="52"/>
        <v>1000</v>
      </c>
      <c r="B930" s="1">
        <v>1489</v>
      </c>
      <c r="C930" s="1" t="s">
        <v>280</v>
      </c>
      <c r="D930" s="1" t="s">
        <v>2947</v>
      </c>
      <c r="E930" s="1" t="s">
        <v>30</v>
      </c>
      <c r="F930" s="1" t="s">
        <v>23</v>
      </c>
      <c r="G930" s="1" t="s">
        <v>4392</v>
      </c>
      <c r="H930" s="1">
        <v>15090</v>
      </c>
      <c r="I930" s="1" t="s">
        <v>72</v>
      </c>
      <c r="M930" s="1">
        <v>605482</v>
      </c>
      <c r="Q930" s="47">
        <v>29100</v>
      </c>
      <c r="R930" s="47">
        <f>IF(Tabela1[[#This Row],[VALOR A PAGAR]]&gt;1,Tabela1[[#This Row],[VALOR A PAGAR]],Tabela1[[#This Row],[VALOR RC]])</f>
        <v>29100</v>
      </c>
      <c r="S9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0" s="1">
        <v>4500898747</v>
      </c>
      <c r="U930" s="54" t="str">
        <f>F930 &amp; " " &amp; " " &amp; B930 &amp; " - " &amp; I930 &amp; " - " &amp; "N°" &amp; H930 &amp; " - " &amp; Tabela1[[#This Row],[Coluna1]]</f>
        <v xml:space="preserve">LOJAS NOVAS  1489 - HTB - N°15090 - </v>
      </c>
      <c r="V930" s="85">
        <v>2398787</v>
      </c>
      <c r="W930" s="64" t="s">
        <v>5231</v>
      </c>
      <c r="X930" s="1" t="str">
        <f t="shared" si="51"/>
        <v>ABERTO</v>
      </c>
      <c r="Y930" s="48"/>
      <c r="Z930" s="51"/>
      <c r="AA930" s="1">
        <f>IF(Tabela1[[#This Row],[CHAMADO]]="ABERTO",Tabela1[[#This Row],[procx status]],"")</f>
        <v>0</v>
      </c>
      <c r="AC930" s="49">
        <v>45904</v>
      </c>
      <c r="AE930" s="1" t="str">
        <f>IF(Tabela1[[#This Row],[Status Result1]]="Aguardando autorização pgto", "sim","")</f>
        <v/>
      </c>
      <c r="AF9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0" s="12"/>
      <c r="AJ930" s="53"/>
      <c r="AK930" s="12">
        <f>IF(Tabela1[[#This Row],[procx ticket]]="",Tabela1[[#This Row],[Data criação ticket]],Tabela1[[#This Row],[procx ticket]])</f>
        <v>0</v>
      </c>
      <c r="AM9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0" s="62"/>
      <c r="AP930" s="62"/>
      <c r="AQ9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NOVASGerenciadoraHTB</v>
      </c>
      <c r="AR930" s="62" t="e">
        <v>#N/A</v>
      </c>
    </row>
    <row r="931" spans="1:44" ht="15" hidden="1" customHeight="1">
      <c r="A931" s="1">
        <f t="shared" si="52"/>
        <v>1000</v>
      </c>
      <c r="B931" s="1">
        <v>1492</v>
      </c>
      <c r="C931" s="1" t="s">
        <v>260</v>
      </c>
      <c r="D931" s="1">
        <v>1492</v>
      </c>
      <c r="E931" s="1" t="s">
        <v>76</v>
      </c>
      <c r="F931" s="1" t="s">
        <v>23</v>
      </c>
      <c r="G931" s="1" t="s">
        <v>4392</v>
      </c>
      <c r="H931" s="1">
        <v>15091</v>
      </c>
      <c r="I931" s="1" t="s">
        <v>72</v>
      </c>
      <c r="M931" s="1">
        <v>603167</v>
      </c>
      <c r="Q931" s="47">
        <v>9700</v>
      </c>
      <c r="R931" s="47">
        <f>IF(Tabela1[[#This Row],[VALOR A PAGAR]]&gt;1,Tabela1[[#This Row],[VALOR A PAGAR]],Tabela1[[#This Row],[VALOR RC]])</f>
        <v>9700</v>
      </c>
      <c r="S9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1" s="1">
        <v>4500898751</v>
      </c>
      <c r="U931" s="54" t="str">
        <f>F931 &amp; " " &amp; " " &amp; B931 &amp; " - " &amp; I931 &amp; " - " &amp; "N°" &amp; H931 &amp; " - " &amp; Tabela1[[#This Row],[Coluna1]]</f>
        <v xml:space="preserve">LOJAS NOVAS  1492 - HTB - N°15091 - </v>
      </c>
      <c r="V931" s="85">
        <v>2398787</v>
      </c>
      <c r="W931" s="64" t="s">
        <v>5231</v>
      </c>
      <c r="X931" s="1" t="str">
        <f t="shared" si="51"/>
        <v>ABERTO</v>
      </c>
      <c r="Y931" s="48"/>
      <c r="Z931" s="51"/>
      <c r="AA931" s="1">
        <f>IF(Tabela1[[#This Row],[CHAMADO]]="ABERTO",Tabela1[[#This Row],[procx status]],"")</f>
        <v>0</v>
      </c>
      <c r="AC931" s="49">
        <v>45904</v>
      </c>
      <c r="AE931" s="1" t="str">
        <f>IF(Tabela1[[#This Row],[Status Result1]]="Aguardando autorização pgto", "sim","")</f>
        <v/>
      </c>
      <c r="AF9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1" s="12"/>
      <c r="AJ931" s="53"/>
      <c r="AK931" s="12">
        <f>IF(Tabela1[[#This Row],[procx ticket]]="",Tabela1[[#This Row],[Data criação ticket]],Tabela1[[#This Row],[procx ticket]])</f>
        <v>0</v>
      </c>
      <c r="AM9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1" s="62"/>
      <c r="AP931" s="62"/>
      <c r="AQ9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1492603167HENRIQUELOJAS NOVASGerenciadoraHTB</v>
      </c>
      <c r="AR931" s="62" t="e">
        <v>#N/A</v>
      </c>
    </row>
    <row r="932" spans="1:44" ht="15" hidden="1" customHeight="1">
      <c r="A932" s="1">
        <f t="shared" si="52"/>
        <v>1000</v>
      </c>
      <c r="B932" s="1">
        <v>1494</v>
      </c>
      <c r="C932" s="1" t="s">
        <v>4059</v>
      </c>
      <c r="D932" s="1" t="s">
        <v>3019</v>
      </c>
      <c r="E932" s="1" t="s">
        <v>55</v>
      </c>
      <c r="F932" s="1" t="s">
        <v>23</v>
      </c>
      <c r="G932" s="1" t="s">
        <v>4392</v>
      </c>
      <c r="H932" s="1">
        <v>15093</v>
      </c>
      <c r="I932" s="1" t="s">
        <v>72</v>
      </c>
      <c r="M932" s="1">
        <v>605741</v>
      </c>
      <c r="Q932" s="47">
        <v>7350</v>
      </c>
      <c r="R932" s="47">
        <f>IF(Tabela1[[#This Row],[VALOR A PAGAR]]&gt;1,Tabela1[[#This Row],[VALOR A PAGAR]],Tabela1[[#This Row],[VALOR RC]])</f>
        <v>7350</v>
      </c>
      <c r="S9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2" s="1">
        <v>4500898753</v>
      </c>
      <c r="U932" s="54" t="str">
        <f>F932 &amp; " " &amp; " " &amp; B932 &amp; " - " &amp; I932 &amp; " - " &amp; "N°" &amp; H932 &amp; " - " &amp; Tabela1[[#This Row],[Coluna1]]</f>
        <v xml:space="preserve">LOJAS NOVAS  1494 - HTB - N°15093 - </v>
      </c>
      <c r="V932" s="85">
        <v>2398787</v>
      </c>
      <c r="W932" s="64" t="s">
        <v>5231</v>
      </c>
      <c r="X932" s="1" t="str">
        <f t="shared" si="51"/>
        <v>ABERTO</v>
      </c>
      <c r="Y932" s="48"/>
      <c r="Z932" s="51"/>
      <c r="AA932" s="1">
        <f>IF(Tabela1[[#This Row],[CHAMADO]]="ABERTO",Tabela1[[#This Row],[procx status]],"")</f>
        <v>0</v>
      </c>
      <c r="AC932" s="49">
        <v>45904</v>
      </c>
      <c r="AE932" s="1" t="str">
        <f>IF(Tabela1[[#This Row],[Status Result1]]="Aguardando autorização pgto", "sim","")</f>
        <v/>
      </c>
      <c r="AF9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2" s="12"/>
      <c r="AJ932" s="53"/>
      <c r="AK932" s="12">
        <f>IF(Tabela1[[#This Row],[procx ticket]]="",Tabela1[[#This Row],[Data criação ticket]],Tabela1[[#This Row],[procx ticket]])</f>
        <v>0</v>
      </c>
      <c r="AM9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2" s="62"/>
      <c r="AP932" s="62"/>
      <c r="AQ9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NOVASGerenciadoraHTB</v>
      </c>
      <c r="AR932" s="62" t="e">
        <v>#N/A</v>
      </c>
    </row>
    <row r="933" spans="1:44" ht="15" hidden="1" customHeight="1">
      <c r="A933" s="1">
        <f t="shared" si="52"/>
        <v>1000</v>
      </c>
      <c r="B933" s="1">
        <v>1496</v>
      </c>
      <c r="C933" s="1" t="s">
        <v>262</v>
      </c>
      <c r="D933" s="12" t="s">
        <v>1573</v>
      </c>
      <c r="E933" s="1" t="s">
        <v>76</v>
      </c>
      <c r="F933" s="1" t="s">
        <v>23</v>
      </c>
      <c r="G933" s="1" t="s">
        <v>4392</v>
      </c>
      <c r="H933" s="1">
        <v>15096</v>
      </c>
      <c r="I933" s="1" t="s">
        <v>72</v>
      </c>
      <c r="M933" s="1">
        <v>604328</v>
      </c>
      <c r="Q933" s="47">
        <v>19400</v>
      </c>
      <c r="R933" s="47">
        <f>IF(Tabela1[[#This Row],[VALOR A PAGAR]]&gt;1,Tabela1[[#This Row],[VALOR A PAGAR]],Tabela1[[#This Row],[VALOR RC]])</f>
        <v>19400</v>
      </c>
      <c r="S9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3" s="1">
        <v>4500898754</v>
      </c>
      <c r="U933" s="54" t="str">
        <f>F933 &amp; " " &amp; " " &amp; B933 &amp; " - " &amp; I933 &amp; " - " &amp; "N°" &amp; H933 &amp; " - " &amp; Tabela1[[#This Row],[Coluna1]]</f>
        <v xml:space="preserve">LOJAS NOVAS  1496 - HTB - N°15096 - </v>
      </c>
      <c r="V933" s="85">
        <v>2398787</v>
      </c>
      <c r="W933" s="64" t="s">
        <v>5231</v>
      </c>
      <c r="X933" s="1" t="str">
        <f t="shared" si="51"/>
        <v>ABERTO</v>
      </c>
      <c r="Y933" s="48"/>
      <c r="Z933" s="51"/>
      <c r="AA933" s="1">
        <f>IF(Tabela1[[#This Row],[CHAMADO]]="ABERTO",Tabela1[[#This Row],[procx status]],"")</f>
        <v>0</v>
      </c>
      <c r="AC933" s="49">
        <v>45904</v>
      </c>
      <c r="AE933" s="1" t="str">
        <f>IF(Tabela1[[#This Row],[Status Result1]]="Aguardando autorização pgto", "sim","")</f>
        <v/>
      </c>
      <c r="AF9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3" s="12"/>
      <c r="AJ933" s="53"/>
      <c r="AK933" s="12">
        <f>IF(Tabela1[[#This Row],[procx ticket]]="",Tabela1[[#This Row],[Data criação ticket]],Tabela1[[#This Row],[procx ticket]])</f>
        <v>0</v>
      </c>
      <c r="AM9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3" s="62"/>
      <c r="AP933" s="62"/>
      <c r="AQ9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NOVASGerenciadoraHTB</v>
      </c>
      <c r="AR933" s="62" t="e">
        <v>#N/A</v>
      </c>
    </row>
    <row r="934" spans="1:44" ht="15" hidden="1" customHeight="1">
      <c r="A934" s="1">
        <f t="shared" si="52"/>
        <v>1000</v>
      </c>
      <c r="B934" s="1">
        <v>1459</v>
      </c>
      <c r="C934" s="1" t="s">
        <v>4058</v>
      </c>
      <c r="D934" s="1" t="s">
        <v>4981</v>
      </c>
      <c r="E934" s="1" t="s">
        <v>30</v>
      </c>
      <c r="F934" s="1" t="s">
        <v>23</v>
      </c>
      <c r="G934" s="1" t="s">
        <v>4392</v>
      </c>
      <c r="H934" s="1">
        <v>15092</v>
      </c>
      <c r="I934" s="1" t="s">
        <v>72</v>
      </c>
      <c r="M934" s="1">
        <v>603123</v>
      </c>
      <c r="Q934" s="47">
        <v>19400</v>
      </c>
      <c r="R934" s="47">
        <f>IF(Tabela1[[#This Row],[VALOR A PAGAR]]&gt;1,Tabela1[[#This Row],[VALOR A PAGAR]],Tabela1[[#This Row],[VALOR RC]])</f>
        <v>19400</v>
      </c>
      <c r="S9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4" s="1">
        <v>4500905503</v>
      </c>
      <c r="U934" s="54" t="str">
        <f>F934 &amp; " " &amp; " " &amp; B934 &amp; " - " &amp; I934 &amp; " - " &amp; "N°" &amp; H934 &amp; " - " &amp; Tabela1[[#This Row],[Coluna1]]</f>
        <v xml:space="preserve">LOJAS NOVAS  1459 - HTB - N°15092 - </v>
      </c>
      <c r="V934" s="85">
        <v>2398787</v>
      </c>
      <c r="W934" s="64" t="s">
        <v>5231</v>
      </c>
      <c r="X934" s="1" t="str">
        <f t="shared" si="51"/>
        <v>ABERTO</v>
      </c>
      <c r="Y934" s="48"/>
      <c r="Z934" s="51"/>
      <c r="AA934" s="1">
        <f>IF(Tabela1[[#This Row],[CHAMADO]]="ABERTO",Tabela1[[#This Row],[procx status]],"")</f>
        <v>0</v>
      </c>
      <c r="AC934" s="49">
        <v>45904</v>
      </c>
      <c r="AE934" s="1" t="str">
        <f>IF(Tabela1[[#This Row],[Status Result1]]="Aguardando autorização pgto", "sim","")</f>
        <v/>
      </c>
      <c r="AF9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4" s="12"/>
      <c r="AJ934" s="53"/>
      <c r="AK934" s="12">
        <f>IF(Tabela1[[#This Row],[procx ticket]]="",Tabela1[[#This Row],[Data criação ticket]],Tabela1[[#This Row],[procx ticket]])</f>
        <v>0</v>
      </c>
      <c r="AM9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4" s="62"/>
      <c r="AP934" s="62"/>
      <c r="AQ9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NOVASGerenciadoraHTB</v>
      </c>
      <c r="AR934" s="62" t="e">
        <v>#N/A</v>
      </c>
    </row>
    <row r="935" spans="1:44" ht="15" hidden="1" customHeight="1">
      <c r="A935" s="1">
        <f t="shared" si="52"/>
        <v>1000</v>
      </c>
      <c r="B935" s="1">
        <v>1497</v>
      </c>
      <c r="C935" s="1" t="s">
        <v>4062</v>
      </c>
      <c r="D935" s="1" t="s">
        <v>185</v>
      </c>
      <c r="E935" s="1" t="s">
        <v>76</v>
      </c>
      <c r="F935" s="1" t="s">
        <v>23</v>
      </c>
      <c r="G935" s="1" t="s">
        <v>4392</v>
      </c>
      <c r="H935" s="1">
        <v>15094</v>
      </c>
      <c r="I935" s="1" t="s">
        <v>72</v>
      </c>
      <c r="M935" s="1">
        <v>605480</v>
      </c>
      <c r="Q935" s="47">
        <v>19400</v>
      </c>
      <c r="R935" s="47">
        <f>IF(Tabela1[[#This Row],[VALOR A PAGAR]]&gt;1,Tabela1[[#This Row],[VALOR A PAGAR]],Tabela1[[#This Row],[VALOR RC]])</f>
        <v>19400</v>
      </c>
      <c r="S9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5" s="1">
        <v>4500905509</v>
      </c>
      <c r="U935" s="54" t="str">
        <f>F935 &amp; " " &amp; " " &amp; B935 &amp; " - " &amp; I935 &amp; " - " &amp; "N°" &amp; H935 &amp; " - " &amp; Tabela1[[#This Row],[Coluna1]]</f>
        <v xml:space="preserve">LOJAS NOVAS  1497 - HTB - N°15094 - </v>
      </c>
      <c r="V935" s="85">
        <v>2398787</v>
      </c>
      <c r="W935" s="64" t="s">
        <v>5231</v>
      </c>
      <c r="X935" s="1" t="str">
        <f t="shared" si="51"/>
        <v>ABERTO</v>
      </c>
      <c r="Y935" s="48"/>
      <c r="Z935" s="51"/>
      <c r="AA935" s="1">
        <f>IF(Tabela1[[#This Row],[CHAMADO]]="ABERTO",Tabela1[[#This Row],[procx status]],"")</f>
        <v>0</v>
      </c>
      <c r="AC935" s="49">
        <v>45904</v>
      </c>
      <c r="AE935" s="1" t="str">
        <f>IF(Tabela1[[#This Row],[Status Result1]]="Aguardando autorização pgto", "sim","")</f>
        <v/>
      </c>
      <c r="AF9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5" s="12"/>
      <c r="AJ935" s="53"/>
      <c r="AK935" s="12">
        <f>IF(Tabela1[[#This Row],[procx ticket]]="",Tabela1[[#This Row],[Data criação ticket]],Tabela1[[#This Row],[procx ticket]])</f>
        <v>0</v>
      </c>
      <c r="AM9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5" s="62"/>
      <c r="AP935" s="62"/>
      <c r="AQ9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NOVASGerenciadoraHTB</v>
      </c>
      <c r="AR935" s="62" t="e">
        <v>#N/A</v>
      </c>
    </row>
    <row r="936" spans="1:44" ht="15" hidden="1" customHeight="1">
      <c r="A936" s="1">
        <f t="shared" si="52"/>
        <v>2000</v>
      </c>
      <c r="B936" s="1" t="s">
        <v>5178</v>
      </c>
      <c r="D936" s="1" t="s">
        <v>5179</v>
      </c>
      <c r="E936" s="1" t="s">
        <v>76</v>
      </c>
      <c r="F936" s="1" t="s">
        <v>4574</v>
      </c>
      <c r="G936" s="1" t="s">
        <v>4392</v>
      </c>
      <c r="H936" s="1">
        <v>15087</v>
      </c>
      <c r="I936" s="1" t="s">
        <v>72</v>
      </c>
      <c r="M936" s="1">
        <v>605700</v>
      </c>
      <c r="Q936" s="47">
        <v>28500</v>
      </c>
      <c r="R936" s="47">
        <f>IF(Tabela1[[#This Row],[VALOR A PAGAR]]&gt;1,Tabela1[[#This Row],[VALOR A PAGAR]],Tabela1[[#This Row],[VALOR RC]])</f>
        <v>28500</v>
      </c>
      <c r="S9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6" s="1">
        <v>4500916339</v>
      </c>
      <c r="U936" s="54" t="str">
        <f>F936 &amp; " " &amp; " " &amp; B936 &amp; " - " &amp; I936 &amp; " - " &amp; "N°" &amp; H936 &amp; " - " &amp; Tabela1[[#This Row],[Coluna1]]</f>
        <v xml:space="preserve">PROJETO ESPECIAL  CD PB - HTB - N°15087 - </v>
      </c>
      <c r="V936" s="85">
        <v>2398787</v>
      </c>
      <c r="W936" s="64" t="s">
        <v>5231</v>
      </c>
      <c r="X936" s="1" t="str">
        <f t="shared" si="51"/>
        <v>ABERTO</v>
      </c>
      <c r="Y936" s="48"/>
      <c r="Z936" s="51"/>
      <c r="AA936" s="1">
        <f>IF(Tabela1[[#This Row],[CHAMADO]]="ABERTO",Tabela1[[#This Row],[procx status]],"")</f>
        <v>0</v>
      </c>
      <c r="AC936" s="49">
        <v>45904</v>
      </c>
      <c r="AE936" s="1" t="str">
        <f>IF(Tabela1[[#This Row],[Status Result1]]="Aguardando autorização pgto", "sim","")</f>
        <v/>
      </c>
      <c r="AF9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6" s="12"/>
      <c r="AJ936" s="53"/>
      <c r="AK936" s="12">
        <f>IF(Tabela1[[#This Row],[procx ticket]]="",Tabela1[[#This Row],[Data criação ticket]],Tabela1[[#This Row],[procx ticket]])</f>
        <v>0</v>
      </c>
      <c r="AM9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6" s="62"/>
      <c r="AP936" s="62"/>
      <c r="AQ9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ESPECIALGerenciadoraHTB</v>
      </c>
      <c r="AR936" s="62" t="e">
        <v>#N/A</v>
      </c>
    </row>
    <row r="937" spans="1:44" ht="15" hidden="1" customHeight="1">
      <c r="A937" s="1">
        <f t="shared" si="52"/>
        <v>1000</v>
      </c>
      <c r="B937" s="1">
        <v>1495</v>
      </c>
      <c r="C937" s="1" t="s">
        <v>285</v>
      </c>
      <c r="D937" s="1" t="s">
        <v>4226</v>
      </c>
      <c r="E937" s="1" t="s">
        <v>76</v>
      </c>
      <c r="F937" s="1" t="s">
        <v>23</v>
      </c>
      <c r="G937" s="1" t="s">
        <v>4392</v>
      </c>
      <c r="H937" s="1">
        <v>15095</v>
      </c>
      <c r="I937" s="1" t="s">
        <v>72</v>
      </c>
      <c r="M937" s="1">
        <v>605462</v>
      </c>
      <c r="Q937" s="47">
        <v>19400</v>
      </c>
      <c r="R937" s="47">
        <f>IF(Tabela1[[#This Row],[VALOR A PAGAR]]&gt;1,Tabela1[[#This Row],[VALOR A PAGAR]],Tabela1[[#This Row],[VALOR RC]])</f>
        <v>19400</v>
      </c>
      <c r="S9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7" s="1">
        <v>4500917375</v>
      </c>
      <c r="U937" s="54" t="str">
        <f>F937 &amp; " " &amp; " " &amp; B937 &amp; " - " &amp; I937 &amp; " - " &amp; "N°" &amp; H937 &amp; " - " &amp; Tabela1[[#This Row],[Coluna1]]</f>
        <v xml:space="preserve">LOJAS NOVAS  1495 - HTB - N°15095 - </v>
      </c>
      <c r="V937" s="85">
        <v>2398787</v>
      </c>
      <c r="W937" s="64" t="s">
        <v>5231</v>
      </c>
      <c r="X937" s="1" t="str">
        <f t="shared" si="51"/>
        <v>ABERTO</v>
      </c>
      <c r="Y937" s="48"/>
      <c r="Z937" s="51"/>
      <c r="AA937" s="1">
        <f>IF(Tabela1[[#This Row],[CHAMADO]]="ABERTO",Tabela1[[#This Row],[procx status]],"")</f>
        <v>0</v>
      </c>
      <c r="AC937" s="49">
        <v>45904</v>
      </c>
      <c r="AE937" s="1" t="str">
        <f>IF(Tabela1[[#This Row],[Status Result1]]="Aguardando autorização pgto", "sim","")</f>
        <v/>
      </c>
      <c r="AF9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7" s="12"/>
      <c r="AJ937" s="53"/>
      <c r="AK937" s="12">
        <f>IF(Tabela1[[#This Row],[procx ticket]]="",Tabela1[[#This Row],[Data criação ticket]],Tabela1[[#This Row],[procx ticket]])</f>
        <v>0</v>
      </c>
      <c r="AM9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7" s="62"/>
      <c r="AP937" s="62"/>
      <c r="AQ9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NOVASGerenciadoraHTB</v>
      </c>
      <c r="AR937" s="62" t="e">
        <v>#N/A</v>
      </c>
    </row>
    <row r="938" spans="1:44" ht="15" hidden="1" customHeight="1">
      <c r="A938" s="1">
        <f t="shared" si="52"/>
        <v>2000</v>
      </c>
      <c r="B938" s="1">
        <v>7190</v>
      </c>
      <c r="C938" s="1" t="str">
        <f>_xlfn.XLOOKUP(Tabela1[[#This Row],[FILIAL]],'CNPJ BASE jan25'!A:A,'CNPJ BASE jan25'!B:B)</f>
        <v>CAU05-EdMotCor-CE-EF</v>
      </c>
      <c r="D938" s="1" t="s">
        <v>185</v>
      </c>
      <c r="E938" s="1" t="s">
        <v>55</v>
      </c>
      <c r="F938" s="1" t="s">
        <v>4408</v>
      </c>
      <c r="G938" s="1" t="s">
        <v>4392</v>
      </c>
      <c r="H938" s="1">
        <v>15097</v>
      </c>
      <c r="I938" s="1" t="s">
        <v>72</v>
      </c>
      <c r="M938" s="1">
        <v>605847</v>
      </c>
      <c r="Q938" s="47">
        <v>14215</v>
      </c>
      <c r="R938" s="47">
        <f>IF(Tabela1[[#This Row],[VALOR A PAGAR]]&gt;1,Tabela1[[#This Row],[VALOR A PAGAR]],Tabela1[[#This Row],[VALOR RC]])</f>
        <v>14215</v>
      </c>
      <c r="S9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8" s="1">
        <v>4500917929</v>
      </c>
      <c r="U938" s="54" t="str">
        <f>F938 &amp; " " &amp; " " &amp; B938 &amp; " - " &amp; I938 &amp; " - " &amp; "N°" &amp; H938 &amp; " - " &amp; Tabela1[[#This Row],[Coluna1]]</f>
        <v xml:space="preserve">RESIZE  7190 - HTB - N°15097 - </v>
      </c>
      <c r="V938" s="85">
        <v>2398787</v>
      </c>
      <c r="W938" s="64" t="s">
        <v>5231</v>
      </c>
      <c r="X938" s="1" t="str">
        <f t="shared" si="51"/>
        <v>ABERTO</v>
      </c>
      <c r="Y938" s="48"/>
      <c r="Z938" s="51"/>
      <c r="AA938" s="1">
        <f>IF(Tabela1[[#This Row],[CHAMADO]]="ABERTO",Tabela1[[#This Row],[procx status]],"")</f>
        <v>0</v>
      </c>
      <c r="AC938" s="49">
        <v>45904</v>
      </c>
      <c r="AE938" s="1" t="str">
        <f>IF(Tabela1[[#This Row],[Status Result1]]="Aguardando autorização pgto", "sim","")</f>
        <v/>
      </c>
      <c r="AF9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8" s="12"/>
      <c r="AJ938" s="53"/>
      <c r="AK938" s="12">
        <f>IF(Tabela1[[#This Row],[procx ticket]]="",Tabela1[[#This Row],[Data criação ticket]],Tabela1[[#This Row],[procx ticket]])</f>
        <v>0</v>
      </c>
      <c r="AM9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8" s="62"/>
      <c r="AP938" s="62"/>
      <c r="AQ9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7190605847JORDANARESIZEGerenciadoraHTB</v>
      </c>
      <c r="AR938" s="62" t="e">
        <v>#N/A</v>
      </c>
    </row>
    <row r="939" spans="1:44" ht="15" hidden="1" customHeight="1">
      <c r="A939" s="1">
        <f t="shared" si="52"/>
        <v>1000</v>
      </c>
      <c r="B939" s="1">
        <v>1487</v>
      </c>
      <c r="C939" s="1" t="s">
        <v>278</v>
      </c>
      <c r="D939" s="1" t="s">
        <v>992</v>
      </c>
      <c r="E939" s="1" t="s">
        <v>76</v>
      </c>
      <c r="F939" s="1" t="s">
        <v>23</v>
      </c>
      <c r="G939" s="1" t="s">
        <v>4392</v>
      </c>
      <c r="H939" s="1">
        <v>15098</v>
      </c>
      <c r="I939" s="1" t="s">
        <v>72</v>
      </c>
      <c r="M939" s="1">
        <v>604304</v>
      </c>
      <c r="N939" s="1">
        <v>10023009</v>
      </c>
      <c r="O939" s="1" t="s">
        <v>4163</v>
      </c>
      <c r="P939" s="47">
        <v>48500</v>
      </c>
      <c r="Q939" s="47">
        <v>14550</v>
      </c>
      <c r="R939" s="47">
        <f>IF(Tabela1[[#This Row],[VALOR A PAGAR]]&gt;1,Tabela1[[#This Row],[VALOR A PAGAR]],Tabela1[[#This Row],[VALOR RC]])</f>
        <v>14550</v>
      </c>
      <c r="S9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39" s="1">
        <v>4500937546</v>
      </c>
      <c r="U939" s="54" t="str">
        <f>F939 &amp; " " &amp; " " &amp; B939 &amp; " - " &amp; I939 &amp; " - " &amp; "N°" &amp; H939 &amp; " - " &amp; Tabela1[[#This Row],[Coluna1]]</f>
        <v xml:space="preserve">LOJAS NOVAS  1487 - HTB - N°15098 - </v>
      </c>
      <c r="V939" s="85">
        <v>2398787</v>
      </c>
      <c r="W939" s="64" t="s">
        <v>5231</v>
      </c>
      <c r="X939" s="1" t="str">
        <f t="shared" si="51"/>
        <v>ABERTO</v>
      </c>
      <c r="Y939" s="48"/>
      <c r="Z939" s="51"/>
      <c r="AA939" s="1">
        <f>IF(Tabela1[[#This Row],[CHAMADO]]="ABERTO",Tabela1[[#This Row],[procx status]],"")</f>
        <v>0</v>
      </c>
      <c r="AC939" s="49">
        <v>45904</v>
      </c>
      <c r="AE939" s="1" t="str">
        <f>IF(Tabela1[[#This Row],[Status Result1]]="Aguardando autorização pgto", "sim","")</f>
        <v/>
      </c>
      <c r="AF9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39" s="12"/>
      <c r="AJ939" s="53"/>
      <c r="AK939" s="12">
        <f>IF(Tabela1[[#This Row],[procx ticket]]="",Tabela1[[#This Row],[Data criação ticket]],Tabela1[[#This Row],[procx ticket]])</f>
        <v>0</v>
      </c>
      <c r="AM9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39" s="62"/>
      <c r="AP939" s="62"/>
      <c r="AQ9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148760430448500HENRIQUELOJAS NOVASGerenciadoraHTB</v>
      </c>
      <c r="AR939" s="62" t="e">
        <v>#N/A</v>
      </c>
    </row>
    <row r="940" spans="1:44" ht="15" hidden="1" customHeight="1">
      <c r="A940" s="1">
        <f t="shared" si="52"/>
        <v>1000</v>
      </c>
      <c r="B940" s="1">
        <v>1502</v>
      </c>
      <c r="C940" s="1" t="s">
        <v>4080</v>
      </c>
      <c r="D940" s="1" t="s">
        <v>4165</v>
      </c>
      <c r="E940" s="1" t="s">
        <v>76</v>
      </c>
      <c r="F940" s="1" t="s">
        <v>23</v>
      </c>
      <c r="G940" s="1" t="s">
        <v>4392</v>
      </c>
      <c r="H940" s="1">
        <v>15105</v>
      </c>
      <c r="I940" s="1" t="s">
        <v>72</v>
      </c>
      <c r="M940" s="1">
        <v>605470</v>
      </c>
      <c r="N940" s="1">
        <v>10023009</v>
      </c>
      <c r="O940" s="1" t="s">
        <v>4163</v>
      </c>
      <c r="P940" s="47">
        <v>48500</v>
      </c>
      <c r="Q940" s="47">
        <v>14550</v>
      </c>
      <c r="R940" s="47">
        <f>IF(Tabela1[[#This Row],[VALOR A PAGAR]]&gt;1,Tabela1[[#This Row],[VALOR A PAGAR]],Tabela1[[#This Row],[VALOR RC]])</f>
        <v>14550</v>
      </c>
      <c r="S9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0" s="1">
        <v>4500937546</v>
      </c>
      <c r="U940" s="54" t="str">
        <f>F940 &amp; " " &amp; " " &amp; B940 &amp; " - " &amp; I940 &amp; " - " &amp; "N°" &amp; H940 &amp; " - " &amp; Tabela1[[#This Row],[Coluna1]]</f>
        <v xml:space="preserve">LOJAS NOVAS  1502 - HTB - N°15105 - </v>
      </c>
      <c r="V940" s="85">
        <v>2398787</v>
      </c>
      <c r="W940" s="64" t="s">
        <v>5231</v>
      </c>
      <c r="X940" s="1" t="str">
        <f t="shared" si="51"/>
        <v>ABERTO</v>
      </c>
      <c r="Y940" s="48"/>
      <c r="Z940" s="51"/>
      <c r="AA940" s="1">
        <f>IF(Tabela1[[#This Row],[CHAMADO]]="ABERTO",Tabela1[[#This Row],[procx status]],"")</f>
        <v>0</v>
      </c>
      <c r="AC940" s="49">
        <v>45904</v>
      </c>
      <c r="AE940" s="1" t="str">
        <f>IF(Tabela1[[#This Row],[Status Result1]]="Aguardando autorização pgto", "sim","")</f>
        <v/>
      </c>
      <c r="AF9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40" s="12"/>
      <c r="AJ940" s="53"/>
      <c r="AK940" s="12">
        <f>IF(Tabela1[[#This Row],[procx ticket]]="",Tabela1[[#This Row],[Data criação ticket]],Tabela1[[#This Row],[procx ticket]])</f>
        <v>0</v>
      </c>
      <c r="AM9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0" s="62"/>
      <c r="AP940" s="62"/>
      <c r="AQ9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150260547048500HENRIQUELOJAS NOVASGerenciadoraHTB</v>
      </c>
      <c r="AR940" s="62" t="e">
        <v>#N/A</v>
      </c>
    </row>
    <row r="941" spans="1:44" ht="15" hidden="1" customHeight="1">
      <c r="A941" s="1">
        <f t="shared" ref="A941:A972" si="53">IF(B941&lt;7000,1000,2000)</f>
        <v>1000</v>
      </c>
      <c r="B941" s="1">
        <v>1427</v>
      </c>
      <c r="C941" s="1" t="s">
        <v>229</v>
      </c>
      <c r="D941" s="1" t="s">
        <v>230</v>
      </c>
      <c r="E941" s="1" t="s">
        <v>4025</v>
      </c>
      <c r="F941" s="1" t="s">
        <v>23</v>
      </c>
      <c r="G941" s="1" t="s">
        <v>4392</v>
      </c>
      <c r="H941" s="1">
        <v>15128</v>
      </c>
      <c r="I941" s="1" t="s">
        <v>72</v>
      </c>
      <c r="M941" s="1">
        <v>603806</v>
      </c>
      <c r="N941" s="1">
        <v>10023009</v>
      </c>
      <c r="O941" s="1" t="s">
        <v>4163</v>
      </c>
      <c r="P941" s="47">
        <v>48500</v>
      </c>
      <c r="Q941" s="47">
        <v>14550</v>
      </c>
      <c r="R941" s="47">
        <f>IF(Tabela1[[#This Row],[VALOR A PAGAR]]&gt;1,Tabela1[[#This Row],[VALOR A PAGAR]],Tabela1[[#This Row],[VALOR RC]])</f>
        <v>14550</v>
      </c>
      <c r="S9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1" s="1">
        <v>4500937546</v>
      </c>
      <c r="U941" s="54" t="str">
        <f>F941 &amp; " " &amp; " " &amp; B941 &amp; " - " &amp; I941 &amp; " - " &amp; "N°" &amp; H941 &amp; " - " &amp; Tabela1[[#This Row],[Coluna1]]</f>
        <v xml:space="preserve">LOJAS NOVAS  1427 - HTB - N°15128 - </v>
      </c>
      <c r="V941" s="85">
        <v>2398787</v>
      </c>
      <c r="W941" s="64" t="s">
        <v>5231</v>
      </c>
      <c r="X941" s="1" t="str">
        <f t="shared" si="51"/>
        <v>ABERTO</v>
      </c>
      <c r="Y941" s="48"/>
      <c r="Z941" s="51"/>
      <c r="AA941" s="1">
        <f>IF(Tabela1[[#This Row],[CHAMADO]]="ABERTO",Tabela1[[#This Row],[procx status]],"")</f>
        <v>0</v>
      </c>
      <c r="AC941" s="49">
        <v>45904</v>
      </c>
      <c r="AE941" s="1" t="str">
        <f>IF(Tabela1[[#This Row],[Status Result1]]="Aguardando autorização pgto", "sim","")</f>
        <v/>
      </c>
      <c r="AF9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41" s="12"/>
      <c r="AJ941" s="53"/>
      <c r="AK941" s="12">
        <f>IF(Tabela1[[#This Row],[procx ticket]]="",Tabela1[[#This Row],[Data criação ticket]],Tabela1[[#This Row],[procx ticket]])</f>
        <v>0</v>
      </c>
      <c r="AM9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1" s="62"/>
      <c r="AP941" s="62"/>
      <c r="AQ9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142760380648500ADRIANOLOJAS NOVASGerenciadoraHTB</v>
      </c>
      <c r="AR941" s="62" t="e">
        <v>#N/A</v>
      </c>
    </row>
    <row r="942" spans="1:44" ht="15" hidden="1" customHeight="1">
      <c r="A942" s="1">
        <f t="shared" si="53"/>
        <v>1000</v>
      </c>
      <c r="B942" s="1">
        <v>1512</v>
      </c>
      <c r="C942" s="1" t="s">
        <v>4078</v>
      </c>
      <c r="D942" s="1" t="s">
        <v>2935</v>
      </c>
      <c r="E942" s="1" t="s">
        <v>30</v>
      </c>
      <c r="F942" s="1" t="s">
        <v>23</v>
      </c>
      <c r="G942" s="1" t="s">
        <v>4392</v>
      </c>
      <c r="H942" s="1">
        <v>15102</v>
      </c>
      <c r="I942" s="1" t="s">
        <v>72</v>
      </c>
      <c r="M942" s="1">
        <v>605746</v>
      </c>
      <c r="N942" s="1">
        <v>10023009</v>
      </c>
      <c r="O942" s="1" t="s">
        <v>4163</v>
      </c>
      <c r="P942" s="47">
        <v>48500</v>
      </c>
      <c r="Q942" s="47">
        <v>14550</v>
      </c>
      <c r="R942" s="47">
        <f>IF(Tabela1[[#This Row],[VALOR A PAGAR]]&gt;1,Tabela1[[#This Row],[VALOR A PAGAR]],Tabela1[[#This Row],[VALOR RC]])</f>
        <v>14550</v>
      </c>
      <c r="S9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2" s="1">
        <v>4500937546</v>
      </c>
      <c r="U942" s="54" t="str">
        <f>F942 &amp; " " &amp; " " &amp; B942 &amp; " - " &amp; I942 &amp; " - " &amp; "N°" &amp; H942 &amp; " - " &amp; Tabela1[[#This Row],[Coluna1]]</f>
        <v xml:space="preserve">LOJAS NOVAS  1512 - HTB - N°15102 - </v>
      </c>
      <c r="V942" s="85">
        <v>2398787</v>
      </c>
      <c r="W942" s="64" t="s">
        <v>5231</v>
      </c>
      <c r="X942" s="1" t="str">
        <f t="shared" si="51"/>
        <v>ABERTO</v>
      </c>
      <c r="Y942" s="48"/>
      <c r="Z942" s="51"/>
      <c r="AA942" s="1">
        <f>IF(Tabela1[[#This Row],[CHAMADO]]="ABERTO",Tabela1[[#This Row],[procx status]],"")</f>
        <v>0</v>
      </c>
      <c r="AC942" s="49">
        <v>45904</v>
      </c>
      <c r="AE942" s="1" t="str">
        <f>IF(Tabela1[[#This Row],[Status Result1]]="Aguardando autorização pgto", "sim","")</f>
        <v/>
      </c>
      <c r="AF9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42" s="12"/>
      <c r="AJ942" s="53"/>
      <c r="AK942" s="12">
        <f>IF(Tabela1[[#This Row],[procx ticket]]="",Tabela1[[#This Row],[Data criação ticket]],Tabela1[[#This Row],[procx ticket]])</f>
        <v>0</v>
      </c>
      <c r="AM9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2" s="62"/>
      <c r="AP942" s="62"/>
      <c r="AQ9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151260574648500ANDRELOJAS NOVASGerenciadoraHTB</v>
      </c>
      <c r="AR942" s="62" t="e">
        <v>#N/A</v>
      </c>
    </row>
    <row r="943" spans="1:44" ht="15" hidden="1" customHeight="1">
      <c r="A943" s="1">
        <f t="shared" si="53"/>
        <v>1000</v>
      </c>
      <c r="B943" s="1">
        <v>1476</v>
      </c>
      <c r="C943" s="1" t="s">
        <v>243</v>
      </c>
      <c r="D943" s="1" t="s">
        <v>244</v>
      </c>
      <c r="E943" s="1" t="s">
        <v>76</v>
      </c>
      <c r="F943" s="1" t="s">
        <v>23</v>
      </c>
      <c r="G943" s="1" t="s">
        <v>4392</v>
      </c>
      <c r="H943" s="1">
        <v>15099</v>
      </c>
      <c r="I943" s="1" t="s">
        <v>72</v>
      </c>
      <c r="M943" s="1">
        <v>603852</v>
      </c>
      <c r="N943" s="1">
        <v>10023009</v>
      </c>
      <c r="O943" s="1" t="s">
        <v>4163</v>
      </c>
      <c r="P943" s="47">
        <v>48500</v>
      </c>
      <c r="Q943" s="47">
        <v>14550</v>
      </c>
      <c r="R943" s="47">
        <f>IF(Tabela1[[#This Row],[VALOR A PAGAR]]&gt;1,Tabela1[[#This Row],[VALOR A PAGAR]],Tabela1[[#This Row],[VALOR RC]])</f>
        <v>14550</v>
      </c>
      <c r="S9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3" s="1">
        <v>4500937546</v>
      </c>
      <c r="U943" s="54" t="str">
        <f>F943 &amp; " " &amp; " " &amp; B943 &amp; " - " &amp; I943 &amp; " - " &amp; "N°" &amp; H943 &amp; " - " &amp; Tabela1[[#This Row],[Coluna1]]</f>
        <v xml:space="preserve">LOJAS NOVAS  1476 - HTB - N°15099 - </v>
      </c>
      <c r="V943" s="85">
        <v>2398787</v>
      </c>
      <c r="W943" s="64" t="s">
        <v>5231</v>
      </c>
      <c r="X943" s="1" t="str">
        <f t="shared" si="51"/>
        <v>ABERTO</v>
      </c>
      <c r="Y943" s="48"/>
      <c r="Z943" s="51"/>
      <c r="AA943" s="1">
        <f>IF(Tabela1[[#This Row],[CHAMADO]]="ABERTO",Tabela1[[#This Row],[procx status]],"")</f>
        <v>0</v>
      </c>
      <c r="AC943" s="49">
        <v>45904</v>
      </c>
      <c r="AE943" s="1" t="str">
        <f>IF(Tabela1[[#This Row],[Status Result1]]="Aguardando autorização pgto", "sim","")</f>
        <v/>
      </c>
      <c r="AF9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43" s="12"/>
      <c r="AJ943" s="53"/>
      <c r="AK943" s="12">
        <f>IF(Tabela1[[#This Row],[procx ticket]]="",Tabela1[[#This Row],[Data criação ticket]],Tabela1[[#This Row],[procx ticket]])</f>
        <v>0</v>
      </c>
      <c r="AM9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3" s="62"/>
      <c r="AP943" s="62"/>
      <c r="AQ9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147660385248500HENRIQUELOJAS NOVASGerenciadoraHTB</v>
      </c>
      <c r="AR943" s="62" t="e">
        <v>#N/A</v>
      </c>
    </row>
    <row r="944" spans="1:44" ht="15" hidden="1" customHeight="1">
      <c r="A944" s="1">
        <f t="shared" si="53"/>
        <v>1000</v>
      </c>
      <c r="B944" s="1">
        <v>1504</v>
      </c>
      <c r="C944" s="1" t="s">
        <v>4087</v>
      </c>
      <c r="D944" s="1" t="s">
        <v>4185</v>
      </c>
      <c r="E944" s="1" t="s">
        <v>76</v>
      </c>
      <c r="F944" s="1" t="s">
        <v>23</v>
      </c>
      <c r="G944" s="1" t="s">
        <v>4392</v>
      </c>
      <c r="H944" s="1">
        <v>15124</v>
      </c>
      <c r="I944" s="1" t="s">
        <v>72</v>
      </c>
      <c r="M944" s="1">
        <v>604037</v>
      </c>
      <c r="N944" s="1">
        <v>10023009</v>
      </c>
      <c r="O944" s="1" t="s">
        <v>4163</v>
      </c>
      <c r="P944" s="47">
        <v>48500</v>
      </c>
      <c r="Q944" s="47">
        <v>14550</v>
      </c>
      <c r="R944" s="47">
        <f>IF(Tabela1[[#This Row],[VALOR A PAGAR]]&gt;1,Tabela1[[#This Row],[VALOR A PAGAR]],Tabela1[[#This Row],[VALOR RC]])</f>
        <v>14550</v>
      </c>
      <c r="S9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4" s="1">
        <v>4500937546</v>
      </c>
      <c r="U944" s="54" t="str">
        <f>F944 &amp; " " &amp; " " &amp; B944 &amp; " - " &amp; I944 &amp; " - " &amp; "N°" &amp; H944 &amp; " - " &amp; Tabela1[[#This Row],[Coluna1]]</f>
        <v xml:space="preserve">LOJAS NOVAS  1504 - HTB - N°15124 - </v>
      </c>
      <c r="V944" s="85">
        <v>2398787</v>
      </c>
      <c r="W944" s="64" t="s">
        <v>5231</v>
      </c>
      <c r="X944" s="1" t="str">
        <f t="shared" si="51"/>
        <v>ABERTO</v>
      </c>
      <c r="Y944" s="48"/>
      <c r="Z944" s="51"/>
      <c r="AA944" s="1">
        <f>IF(Tabela1[[#This Row],[CHAMADO]]="ABERTO",Tabela1[[#This Row],[procx status]],"")</f>
        <v>0</v>
      </c>
      <c r="AC944" s="49">
        <v>45904</v>
      </c>
      <c r="AE944" s="1" t="str">
        <f>IF(Tabela1[[#This Row],[Status Result1]]="Aguardando autorização pgto", "sim","")</f>
        <v/>
      </c>
      <c r="AF9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9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944" s="12"/>
      <c r="AJ944" s="53"/>
      <c r="AK944" s="12">
        <f>IF(Tabela1[[#This Row],[procx ticket]]="",Tabela1[[#This Row],[Data criação ticket]],Tabela1[[#This Row],[procx ticket]])</f>
        <v>0</v>
      </c>
      <c r="AM9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4" s="62"/>
      <c r="AP944" s="62"/>
      <c r="AQ9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150460403748500HENRIQUELOJAS NOVASGerenciadoraHTB</v>
      </c>
      <c r="AR944" s="62" t="e">
        <v>#N/A</v>
      </c>
    </row>
    <row r="945" spans="1:44" ht="15" hidden="1" customHeight="1">
      <c r="A945" s="1">
        <f t="shared" si="53"/>
        <v>1000</v>
      </c>
      <c r="B945" s="51">
        <v>1455</v>
      </c>
      <c r="C945" s="51" t="s">
        <v>36</v>
      </c>
      <c r="D945" s="51" t="s">
        <v>37</v>
      </c>
      <c r="E945" s="51" t="s">
        <v>55</v>
      </c>
      <c r="F945" s="51" t="s">
        <v>23</v>
      </c>
      <c r="G945" s="1" t="s">
        <v>4392</v>
      </c>
      <c r="H945" s="51">
        <v>14419</v>
      </c>
      <c r="I945" s="51" t="s">
        <v>72</v>
      </c>
      <c r="J945" s="51"/>
      <c r="K945" s="51"/>
      <c r="L945" s="51">
        <v>76614</v>
      </c>
      <c r="M945" s="51">
        <v>603908</v>
      </c>
      <c r="N945" s="51">
        <v>10020101</v>
      </c>
      <c r="O945" s="51"/>
      <c r="Q945" s="46">
        <v>14550</v>
      </c>
      <c r="R945" s="46">
        <f>IF(Tabela1[[#This Row],[VALOR A PAGAR]]&gt;1,Tabela1[[#This Row],[VALOR A PAGAR]],Tabela1[[#This Row],[VALOR RC]])</f>
        <v>14550</v>
      </c>
      <c r="S9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5" s="51">
        <v>4500770563</v>
      </c>
      <c r="U945" s="54" t="str">
        <f>F945 &amp; " " &amp; " " &amp; B945 &amp; " - " &amp; I945 &amp; " - " &amp; "N°" &amp; H945 &amp; " - " &amp; Tabela1[[#This Row],[Coluna1]]</f>
        <v xml:space="preserve">LOJAS NOVAS  1455 - HTB - N°14419 - </v>
      </c>
      <c r="V945" s="85">
        <v>856038</v>
      </c>
      <c r="W945" s="51"/>
      <c r="X945" s="1" t="str">
        <f t="shared" si="51"/>
        <v>ABERTO</v>
      </c>
      <c r="Y945" s="51" t="s">
        <v>4159</v>
      </c>
      <c r="Z945" s="51" t="s">
        <v>4159</v>
      </c>
      <c r="AA945" s="51" t="str">
        <f>IF(Tabela1[[#This Row],[CHAMADO]]="ABERTO",Tabela1[[#This Row],[procx status]],"")</f>
        <v>Closed</v>
      </c>
      <c r="AB945" s="51" t="str">
        <f>IFERROR(IF(OR(Y945="Solved",Y945="Closed"),"OK","OUTRO"),"")</f>
        <v>OK</v>
      </c>
      <c r="AC945" s="52">
        <v>45296</v>
      </c>
      <c r="AD945" s="55">
        <v>5105834139</v>
      </c>
      <c r="AE945" s="51" t="str">
        <f>IF(Tabela1[[#This Row],[Status Result1]]="Aguardando autorização pgto", "sim","")</f>
        <v/>
      </c>
      <c r="AF94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05/01/2024</v>
      </c>
      <c r="AG9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05/01/2024</v>
      </c>
      <c r="AH945" s="53">
        <v>45643</v>
      </c>
      <c r="AI945" s="53" t="s">
        <v>4187</v>
      </c>
      <c r="AJ945" s="53" t="s">
        <v>4187</v>
      </c>
      <c r="AK945" s="53" t="str">
        <f>IF(Tabela1[[#This Row],[procx ticket]]="",Tabela1[[#This Row],[Data criação ticket]],Tabela1[[#This Row],[procx ticket]])</f>
        <v>2024-12-17</v>
      </c>
      <c r="AL945" s="53">
        <v>45637</v>
      </c>
      <c r="AM9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94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5" s="62"/>
      <c r="AP945" s="62"/>
      <c r="AQ9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NOVASGerenciadoraHTB</v>
      </c>
      <c r="AR945" s="62" t="e">
        <v>#N/A</v>
      </c>
    </row>
    <row r="946" spans="1:44" ht="15" hidden="1" customHeight="1">
      <c r="A946" s="1">
        <f t="shared" si="53"/>
        <v>1000</v>
      </c>
      <c r="B946" s="1">
        <v>1502</v>
      </c>
      <c r="C946" s="1" t="s">
        <v>4080</v>
      </c>
      <c r="D946" s="1" t="s">
        <v>4165</v>
      </c>
      <c r="E946" s="1" t="s">
        <v>76</v>
      </c>
      <c r="F946" s="1" t="s">
        <v>23</v>
      </c>
      <c r="G946" s="1" t="s">
        <v>4392</v>
      </c>
      <c r="H946" s="1">
        <v>15290</v>
      </c>
      <c r="I946" s="1" t="s">
        <v>72</v>
      </c>
      <c r="M946" s="1">
        <v>605470</v>
      </c>
      <c r="N946" s="1">
        <v>10023009</v>
      </c>
      <c r="O946" s="1" t="s">
        <v>4163</v>
      </c>
      <c r="P946" s="47">
        <v>48500</v>
      </c>
      <c r="Q946" s="47">
        <v>19400</v>
      </c>
      <c r="R946" s="47">
        <f>IF(Tabela1[[#This Row],[VALOR A PAGAR]]&gt;1,Tabela1[[#This Row],[VALOR A PAGAR]],Tabela1[[#This Row],[VALOR RC]])</f>
        <v>19400</v>
      </c>
      <c r="S9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6" s="1">
        <v>4500937546</v>
      </c>
      <c r="U946" s="54" t="str">
        <f>F946 &amp; " " &amp; " " &amp; B946 &amp; " - " &amp; I946 &amp; " - " &amp; "N°" &amp; H946 &amp; " - " &amp; Tabela1[[#This Row],[Coluna1]]</f>
        <v xml:space="preserve">LOJAS NOVAS  1502 - HTB - N°15290 - </v>
      </c>
      <c r="V946" s="85">
        <v>2860417</v>
      </c>
      <c r="W946" s="89" t="s">
        <v>4176</v>
      </c>
      <c r="X946" s="1" t="str">
        <f t="shared" si="51"/>
        <v>ABERTO</v>
      </c>
      <c r="Y946" s="48"/>
      <c r="Z946" s="51"/>
      <c r="AA946" s="1">
        <f>IF(Tabela1[[#This Row],[CHAMADO]]="ABERTO",Tabela1[[#This Row],[procx status]],"")</f>
        <v>0</v>
      </c>
      <c r="AC946" s="49">
        <v>45966</v>
      </c>
      <c r="AE946" s="1" t="str">
        <f>IF(Tabela1[[#This Row],[Status Result1]]="Aguardando autorização pgto", "sim","")</f>
        <v/>
      </c>
      <c r="AF9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46" s="116"/>
      <c r="AJ946" s="117"/>
      <c r="AK946" s="116">
        <f>IF(Tabela1[[#This Row],[procx ticket]]="",Tabela1[[#This Row],[Data criação ticket]],Tabela1[[#This Row],[procx ticket]])</f>
        <v>0</v>
      </c>
      <c r="AL946" s="116"/>
      <c r="AM946" s="53" t="s">
        <v>5184</v>
      </c>
      <c r="AN9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6" s="62"/>
      <c r="AP946" s="62"/>
      <c r="AQ9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150260547048500HENRIQUELOJAS NOVASGerenciadoraHTB</v>
      </c>
      <c r="AR946" s="62" t="e">
        <v>#N/A</v>
      </c>
    </row>
    <row r="947" spans="1:44" ht="15" hidden="1" customHeight="1">
      <c r="A947" s="1">
        <f t="shared" si="53"/>
        <v>1000</v>
      </c>
      <c r="B947" s="1">
        <v>1504</v>
      </c>
      <c r="C947" s="1" t="s">
        <v>4087</v>
      </c>
      <c r="D947" s="1" t="s">
        <v>4185</v>
      </c>
      <c r="E947" s="1" t="s">
        <v>76</v>
      </c>
      <c r="F947" s="1" t="s">
        <v>23</v>
      </c>
      <c r="G947" s="1" t="s">
        <v>4392</v>
      </c>
      <c r="H947" s="1">
        <v>15291</v>
      </c>
      <c r="I947" s="1" t="s">
        <v>72</v>
      </c>
      <c r="M947" s="1">
        <v>604037</v>
      </c>
      <c r="N947" s="1">
        <v>10023009</v>
      </c>
      <c r="O947" s="1" t="s">
        <v>4163</v>
      </c>
      <c r="P947" s="47">
        <v>48500</v>
      </c>
      <c r="Q947" s="47">
        <v>14550</v>
      </c>
      <c r="R947" s="47">
        <f>IF(Tabela1[[#This Row],[VALOR A PAGAR]]&gt;1,Tabela1[[#This Row],[VALOR A PAGAR]],Tabela1[[#This Row],[VALOR RC]])</f>
        <v>14550</v>
      </c>
      <c r="S9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7" s="1">
        <v>4500937546</v>
      </c>
      <c r="U947" s="54" t="str">
        <f>F947 &amp; " " &amp; " " &amp; B947 &amp; " - " &amp; I947 &amp; " - " &amp; "N°" &amp; H947 &amp; " - " &amp; Tabela1[[#This Row],[Coluna1]]</f>
        <v xml:space="preserve">LOJAS NOVAS  1504 - HTB - N°15291 - </v>
      </c>
      <c r="V947" s="85">
        <v>2860817</v>
      </c>
      <c r="W947" s="89" t="s">
        <v>4176</v>
      </c>
      <c r="X947" s="1" t="str">
        <f t="shared" si="51"/>
        <v>ABERTO</v>
      </c>
      <c r="Y947" s="48"/>
      <c r="Z947" s="51"/>
      <c r="AA947" s="1">
        <f>IF(Tabela1[[#This Row],[CHAMADO]]="ABERTO",Tabela1[[#This Row],[procx status]],"")</f>
        <v>0</v>
      </c>
      <c r="AC947" s="49">
        <v>45966</v>
      </c>
      <c r="AE947" s="1" t="str">
        <f>IF(Tabela1[[#This Row],[Status Result1]]="Aguardando autorização pgto", "sim","")</f>
        <v/>
      </c>
      <c r="AF9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47" s="116"/>
      <c r="AJ947" s="117"/>
      <c r="AK947" s="116">
        <f>IF(Tabela1[[#This Row],[procx ticket]]="",Tabela1[[#This Row],[Data criação ticket]],Tabela1[[#This Row],[procx ticket]])</f>
        <v>0</v>
      </c>
      <c r="AL947" s="116"/>
      <c r="AM947" s="53" t="s">
        <v>5184</v>
      </c>
      <c r="AN9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7" s="62"/>
      <c r="AP947" s="62"/>
      <c r="AQ9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150460403748500HENRIQUELOJAS NOVASGerenciadoraHTB</v>
      </c>
      <c r="AR947" s="62" t="e">
        <v>#N/A</v>
      </c>
    </row>
    <row r="948" spans="1:44" ht="15" hidden="1" customHeight="1">
      <c r="A948" s="1">
        <f t="shared" si="53"/>
        <v>1000</v>
      </c>
      <c r="B948" s="1">
        <v>1435</v>
      </c>
      <c r="C948" s="1" t="s">
        <v>268</v>
      </c>
      <c r="D948" s="1" t="s">
        <v>4203</v>
      </c>
      <c r="E948" s="1" t="s">
        <v>30</v>
      </c>
      <c r="F948" s="1" t="s">
        <v>23</v>
      </c>
      <c r="G948" s="1" t="s">
        <v>4392</v>
      </c>
      <c r="H948" s="1">
        <v>15288</v>
      </c>
      <c r="I948" s="1" t="s">
        <v>72</v>
      </c>
      <c r="M948" s="1">
        <v>603839</v>
      </c>
      <c r="N948" s="1">
        <v>10023132</v>
      </c>
      <c r="O948" s="1" t="s">
        <v>4163</v>
      </c>
      <c r="P948" s="47">
        <v>48500</v>
      </c>
      <c r="Q948" s="47">
        <v>19400</v>
      </c>
      <c r="R948" s="47">
        <f>IF(Tabela1[[#This Row],[VALOR A PAGAR]]&gt;1,Tabela1[[#This Row],[VALOR A PAGAR]],Tabela1[[#This Row],[VALOR RC]])</f>
        <v>19400</v>
      </c>
      <c r="S9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8" s="48">
        <v>4500949902</v>
      </c>
      <c r="U948" s="54" t="str">
        <f>F948 &amp; " " &amp; " " &amp; B948 &amp; " - " &amp; I948 &amp; " - " &amp; "N°" &amp; H948 &amp; " - " &amp; Tabela1[[#This Row],[Coluna1]]</f>
        <v xml:space="preserve">LOJAS NOVAS  1435 - HTB - N°15288 - </v>
      </c>
      <c r="V948" s="85">
        <v>2857791</v>
      </c>
      <c r="W948" s="89" t="s">
        <v>4176</v>
      </c>
      <c r="X948" s="1" t="str">
        <f t="shared" si="51"/>
        <v>ABERTO</v>
      </c>
      <c r="Y948" s="48"/>
      <c r="Z948" s="51"/>
      <c r="AA948" s="1">
        <f>IF(Tabela1[[#This Row],[CHAMADO]]="ABERTO",Tabela1[[#This Row],[procx status]],"")</f>
        <v>0</v>
      </c>
      <c r="AC948" s="49">
        <v>45966</v>
      </c>
      <c r="AE948" s="1" t="str">
        <f>IF(Tabela1[[#This Row],[Status Result1]]="Aguardando autorização pgto", "sim","")</f>
        <v/>
      </c>
      <c r="AF9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48" s="116"/>
      <c r="AJ948" s="117"/>
      <c r="AK948" s="116">
        <f>IF(Tabela1[[#This Row],[procx ticket]]="",Tabela1[[#This Row],[Data criação ticket]],Tabela1[[#This Row],[procx ticket]])</f>
        <v>0</v>
      </c>
      <c r="AL948" s="116"/>
      <c r="AM948" s="53" t="s">
        <v>5184</v>
      </c>
      <c r="AN9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8" s="62"/>
      <c r="AP948" s="62"/>
      <c r="AQ9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143560383948500ANDRELOJAS NOVASGerenciadoraHTB</v>
      </c>
      <c r="AR948" s="62" t="e">
        <v>#N/A</v>
      </c>
    </row>
    <row r="949" spans="1:44" ht="15" hidden="1" customHeight="1">
      <c r="A949" s="1">
        <f t="shared" si="53"/>
        <v>1000</v>
      </c>
      <c r="B949" s="1">
        <v>1505</v>
      </c>
      <c r="C949" s="1" t="s">
        <v>4085</v>
      </c>
      <c r="D949" s="1" t="s">
        <v>4216</v>
      </c>
      <c r="E949" s="1" t="s">
        <v>30</v>
      </c>
      <c r="F949" s="1" t="s">
        <v>23</v>
      </c>
      <c r="G949" s="1" t="s">
        <v>4392</v>
      </c>
      <c r="H949" s="1">
        <v>15289</v>
      </c>
      <c r="I949" s="1" t="s">
        <v>72</v>
      </c>
      <c r="M949" s="1">
        <v>605728</v>
      </c>
      <c r="N949" s="1">
        <v>10023311</v>
      </c>
      <c r="O949" s="1" t="s">
        <v>4163</v>
      </c>
      <c r="P949" s="47">
        <v>48500</v>
      </c>
      <c r="Q949" s="47">
        <v>19400</v>
      </c>
      <c r="R949" s="47">
        <f>IF(Tabela1[[#This Row],[VALOR A PAGAR]]&gt;1,Tabela1[[#This Row],[VALOR A PAGAR]],Tabela1[[#This Row],[VALOR RC]])</f>
        <v>19400</v>
      </c>
      <c r="S9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49" s="1">
        <v>4500964734</v>
      </c>
      <c r="U949" s="54" t="str">
        <f>F949 &amp; " " &amp; " " &amp; B949 &amp; " - " &amp; I949 &amp; " - " &amp; "N°" &amp; H949 &amp; " - " &amp; Tabela1[[#This Row],[Coluna1]]</f>
        <v xml:space="preserve">LOJAS NOVAS  1505 - HTB - N°15289 - </v>
      </c>
      <c r="V949" s="85">
        <v>2857797</v>
      </c>
      <c r="W949" s="89" t="s">
        <v>4176</v>
      </c>
      <c r="X949" s="1" t="str">
        <f t="shared" si="51"/>
        <v>ABERTO</v>
      </c>
      <c r="Y949" s="48"/>
      <c r="Z949" s="51"/>
      <c r="AA949" s="1">
        <f>IF(Tabela1[[#This Row],[CHAMADO]]="ABERTO",Tabela1[[#This Row],[procx status]],"")</f>
        <v>0</v>
      </c>
      <c r="AC949" s="49">
        <v>45966</v>
      </c>
      <c r="AE949" s="1" t="str">
        <f>IF(Tabela1[[#This Row],[Status Result1]]="Aguardando autorização pgto", "sim","")</f>
        <v/>
      </c>
      <c r="AF9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49" s="116"/>
      <c r="AJ949" s="117"/>
      <c r="AK949" s="116">
        <f>IF(Tabela1[[#This Row],[procx ticket]]="",Tabela1[[#This Row],[Data criação ticket]],Tabela1[[#This Row],[procx ticket]])</f>
        <v>0</v>
      </c>
      <c r="AL949" s="116"/>
      <c r="AM949" s="53" t="s">
        <v>5184</v>
      </c>
      <c r="AN9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49" s="62"/>
      <c r="AP949" s="62"/>
      <c r="AQ9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150560572848500ANDRELOJAS NOVASGerenciadoraHTB</v>
      </c>
      <c r="AR949" s="62" t="e">
        <v>#N/A</v>
      </c>
    </row>
    <row r="950" spans="1:44" ht="15" hidden="1" customHeight="1">
      <c r="A950" s="1">
        <f t="shared" si="53"/>
        <v>1000</v>
      </c>
      <c r="B950" s="1">
        <v>1508</v>
      </c>
      <c r="C950" s="1" t="s">
        <v>4074</v>
      </c>
      <c r="D950" s="1" t="s">
        <v>4198</v>
      </c>
      <c r="E950" s="1" t="s">
        <v>76</v>
      </c>
      <c r="F950" s="1" t="s">
        <v>23</v>
      </c>
      <c r="G950" s="1" t="s">
        <v>4392</v>
      </c>
      <c r="H950" s="1">
        <v>15284</v>
      </c>
      <c r="I950" s="1" t="s">
        <v>72</v>
      </c>
      <c r="M950" s="1">
        <v>605664</v>
      </c>
      <c r="N950" s="1">
        <v>10023447</v>
      </c>
      <c r="O950" s="1" t="s">
        <v>4163</v>
      </c>
      <c r="P950" s="47">
        <v>48500</v>
      </c>
      <c r="Q950" s="47">
        <v>9700</v>
      </c>
      <c r="R950" s="47">
        <f>IF(Tabela1[[#This Row],[VALOR A PAGAR]]&gt;1,Tabela1[[#This Row],[VALOR A PAGAR]],Tabela1[[#This Row],[VALOR RC]])</f>
        <v>9700</v>
      </c>
      <c r="S9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0" s="1">
        <v>4500972007</v>
      </c>
      <c r="U950" s="54" t="str">
        <f>F950 &amp; " " &amp; " " &amp; B950 &amp; " - " &amp; I950 &amp; " - " &amp; "N°" &amp; H950 &amp; " - " &amp; Tabela1[[#This Row],[Coluna1]]</f>
        <v xml:space="preserve">LOJAS NOVAS  1508 - HTB - N°15284 - </v>
      </c>
      <c r="V950" s="85">
        <v>2857480</v>
      </c>
      <c r="W950" s="89" t="s">
        <v>4176</v>
      </c>
      <c r="X950" s="1" t="str">
        <f t="shared" si="51"/>
        <v>ABERTO</v>
      </c>
      <c r="Y950" s="48"/>
      <c r="Z950" s="51"/>
      <c r="AA950" s="1">
        <f>IF(Tabela1[[#This Row],[CHAMADO]]="ABERTO",Tabela1[[#This Row],[procx status]],"")</f>
        <v>0</v>
      </c>
      <c r="AC950" s="49">
        <v>45966</v>
      </c>
      <c r="AD950" s="55">
        <v>5106048725</v>
      </c>
      <c r="AE950" s="1" t="str">
        <f>IF(Tabela1[[#This Row],[Status Result1]]="Aguardando autorização pgto", "sim","")</f>
        <v/>
      </c>
      <c r="AF9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50" s="116"/>
      <c r="AJ950" s="117"/>
      <c r="AK950" s="116">
        <f>IF(Tabela1[[#This Row],[procx ticket]]="",Tabela1[[#This Row],[Data criação ticket]],Tabela1[[#This Row],[procx ticket]])</f>
        <v>0</v>
      </c>
      <c r="AL950" s="116"/>
      <c r="AM950" s="53" t="s">
        <v>5184</v>
      </c>
      <c r="AN9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0" s="62"/>
      <c r="AP950" s="62"/>
      <c r="AQ9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150860566448500HENRIQUELOJAS NOVASGerenciadoraHTB</v>
      </c>
      <c r="AR950" s="62" t="e">
        <v>#N/A</v>
      </c>
    </row>
    <row r="951" spans="1:44" ht="15" hidden="1" customHeight="1">
      <c r="A951" s="1">
        <f t="shared" si="53"/>
        <v>1000</v>
      </c>
      <c r="B951" s="1">
        <v>1506</v>
      </c>
      <c r="C951" s="1" t="s">
        <v>4094</v>
      </c>
      <c r="D951" s="1" t="s">
        <v>4201</v>
      </c>
      <c r="E951" s="1" t="s">
        <v>30</v>
      </c>
      <c r="F951" s="1" t="s">
        <v>23</v>
      </c>
      <c r="G951" s="1" t="s">
        <v>4392</v>
      </c>
      <c r="H951" s="1">
        <v>15287</v>
      </c>
      <c r="I951" s="1" t="s">
        <v>72</v>
      </c>
      <c r="M951" s="1">
        <v>605804</v>
      </c>
      <c r="N951" s="1">
        <v>10023558</v>
      </c>
      <c r="O951" s="1" t="s">
        <v>4163</v>
      </c>
      <c r="P951" s="47">
        <v>48500</v>
      </c>
      <c r="Q951" s="47">
        <v>19400</v>
      </c>
      <c r="R951" s="47">
        <f>IF(Tabela1[[#This Row],[VALOR A PAGAR]]&gt;1,Tabela1[[#This Row],[VALOR A PAGAR]],Tabela1[[#This Row],[VALOR RC]])</f>
        <v>19400</v>
      </c>
      <c r="S9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1" s="1">
        <v>4500983883</v>
      </c>
      <c r="U951" s="54" t="str">
        <f>F951 &amp; " " &amp; " " &amp; B951 &amp; " - " &amp; I951 &amp; " - " &amp; "N°" &amp; H951 &amp; " - " &amp; Tabela1[[#This Row],[Coluna1]]</f>
        <v xml:space="preserve">LOJAS NOVAS  1506 - HTB - N°15287 - </v>
      </c>
      <c r="V951" s="85">
        <v>2857781</v>
      </c>
      <c r="W951" s="89" t="s">
        <v>4176</v>
      </c>
      <c r="X951" s="1" t="str">
        <f t="shared" si="51"/>
        <v>ABERTO</v>
      </c>
      <c r="Y951" s="48"/>
      <c r="Z951" s="51"/>
      <c r="AA951" s="1">
        <f>IF(Tabela1[[#This Row],[CHAMADO]]="ABERTO",Tabela1[[#This Row],[procx status]],"")</f>
        <v>0</v>
      </c>
      <c r="AC951" s="49">
        <v>45966</v>
      </c>
      <c r="AE951" s="1" t="str">
        <f>IF(Tabela1[[#This Row],[Status Result1]]="Aguardando autorização pgto", "sim","")</f>
        <v/>
      </c>
      <c r="AF9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05/11/2025</v>
      </c>
      <c r="AG9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05/11/2025</v>
      </c>
      <c r="AH951" s="116"/>
      <c r="AJ951" s="117"/>
      <c r="AK951" s="116">
        <f>IF(Tabela1[[#This Row],[procx ticket]]="",Tabela1[[#This Row],[Data criação ticket]],Tabela1[[#This Row],[procx ticket]])</f>
        <v>0</v>
      </c>
      <c r="AL951" s="116"/>
      <c r="AM951" s="53" t="s">
        <v>5184</v>
      </c>
      <c r="AN9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1" s="62"/>
      <c r="AP951" s="62"/>
      <c r="AQ9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150660580448500ANDRELOJAS NOVASGerenciadoraHTB</v>
      </c>
      <c r="AR951" s="62" t="e">
        <v>#N/A</v>
      </c>
    </row>
    <row r="952" spans="1:44" ht="15" hidden="1" customHeight="1">
      <c r="A952" s="1">
        <f t="shared" si="53"/>
        <v>1000</v>
      </c>
      <c r="B952" s="1">
        <v>1455</v>
      </c>
      <c r="C952" s="1" t="s">
        <v>36</v>
      </c>
      <c r="D952" s="1" t="s">
        <v>37</v>
      </c>
      <c r="E952" s="1" t="s">
        <v>55</v>
      </c>
      <c r="F952" s="1" t="s">
        <v>23</v>
      </c>
      <c r="G952" s="1" t="s">
        <v>4392</v>
      </c>
      <c r="H952" s="1">
        <v>14542</v>
      </c>
      <c r="I952" s="1" t="s">
        <v>72</v>
      </c>
      <c r="L952" s="1">
        <v>76614</v>
      </c>
      <c r="M952" s="1">
        <v>603908</v>
      </c>
      <c r="N952" s="1">
        <v>10020101</v>
      </c>
      <c r="Q952" s="47">
        <v>19400</v>
      </c>
      <c r="R952" s="47">
        <f>IF(Tabela1[[#This Row],[VALOR A PAGAR]]&gt;1,Tabela1[[#This Row],[VALOR A PAGAR]],Tabela1[[#This Row],[VALOR RC]])</f>
        <v>19400</v>
      </c>
      <c r="S9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2" s="1">
        <v>4500770563</v>
      </c>
      <c r="U952" s="54" t="str">
        <f>F952 &amp; " " &amp; " " &amp; B952 &amp; " - " &amp; I952 &amp; " - " &amp; "N°" &amp; H952 &amp; " - " &amp; Tabela1[[#This Row],[Coluna1]]</f>
        <v xml:space="preserve">LOJAS NOVAS  1455 - HTB - N°14542 - </v>
      </c>
      <c r="V952" s="85">
        <v>1049377</v>
      </c>
      <c r="X952" s="1" t="str">
        <f t="shared" si="51"/>
        <v>ABERTO</v>
      </c>
      <c r="Y952" s="49" t="s">
        <v>4159</v>
      </c>
      <c r="Z952" s="51" t="s">
        <v>4159</v>
      </c>
      <c r="AA952" s="51" t="str">
        <f>IF(Tabela1[[#This Row],[CHAMADO]]="ABERTO",Tabela1[[#This Row],[procx status]],"")</f>
        <v>Closed</v>
      </c>
      <c r="AC952" s="52">
        <f>Tabela1[[#This Row],[Data criação ticket br]]+15</f>
        <v>45694</v>
      </c>
      <c r="AD952" s="55">
        <v>5105854897</v>
      </c>
      <c r="AE952" s="1" t="str">
        <f>IF(Tabela1[[#This Row],[Status Result1]]="Aguardando autorização pgto", "sim","")</f>
        <v/>
      </c>
      <c r="AF9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06/02/2025</v>
      </c>
      <c r="AG9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06/02/2025</v>
      </c>
      <c r="AH952" s="12">
        <v>45678</v>
      </c>
      <c r="AI952" s="12" t="s">
        <v>5195</v>
      </c>
      <c r="AJ952" s="53" t="s">
        <v>5195</v>
      </c>
      <c r="AK952" s="12" t="str">
        <f>IF(Tabela1[[#This Row],[procx ticket]]="",Tabela1[[#This Row],[Data criação ticket]],Tabela1[[#This Row],[procx ticket]])</f>
        <v>2025-01-22</v>
      </c>
      <c r="AL952" s="53">
        <v>45637</v>
      </c>
      <c r="AM9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95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2" s="62"/>
      <c r="AP952" s="62"/>
      <c r="AQ9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NOVASGerenciadoraHTB</v>
      </c>
      <c r="AR952" s="62" t="e">
        <v>#N/A</v>
      </c>
    </row>
    <row r="953" spans="1:44" ht="15" hidden="1" customHeight="1">
      <c r="A953" s="1">
        <f t="shared" si="53"/>
        <v>1000</v>
      </c>
      <c r="B953" s="1">
        <v>1483</v>
      </c>
      <c r="C953" s="1" t="s">
        <v>28</v>
      </c>
      <c r="D953" s="1" t="s">
        <v>29</v>
      </c>
      <c r="E953" s="1" t="s">
        <v>30</v>
      </c>
      <c r="F953" s="1" t="s">
        <v>23</v>
      </c>
      <c r="G953" s="1" t="s">
        <v>4392</v>
      </c>
      <c r="H953" s="1">
        <v>14795</v>
      </c>
      <c r="I953" s="1" t="s">
        <v>72</v>
      </c>
      <c r="L953" s="1">
        <v>76614</v>
      </c>
      <c r="M953" s="1">
        <v>603320</v>
      </c>
      <c r="N953" s="1">
        <v>10021936</v>
      </c>
      <c r="Q953" s="47">
        <v>9700</v>
      </c>
      <c r="R953" s="47">
        <f>IF(Tabela1[[#This Row],[VALOR A PAGAR]]&gt;1,Tabela1[[#This Row],[VALOR A PAGAR]],Tabela1[[#This Row],[VALOR RC]])</f>
        <v>9700</v>
      </c>
      <c r="S9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3" s="1">
        <v>4500770562</v>
      </c>
      <c r="U953" s="54" t="str">
        <f>F953 &amp; " " &amp; " " &amp; B953 &amp; " - " &amp; I953 &amp; " - " &amp; "N°" &amp; H953 &amp; " - " &amp; Tabela1[[#This Row],[Coluna1]]</f>
        <v>LOJAS NOVAS  1483 - HTB - N°14795 - aguardando novo pedido</v>
      </c>
      <c r="V953" s="85">
        <v>1860050</v>
      </c>
      <c r="W953" s="89" t="s">
        <v>5218</v>
      </c>
      <c r="X953" s="1" t="str">
        <f t="shared" si="51"/>
        <v>ABERTO</v>
      </c>
      <c r="Y953" s="48"/>
      <c r="Z953" s="51">
        <v>0</v>
      </c>
      <c r="AA953" s="1">
        <f>IF(Tabela1[[#This Row],[CHAMADO]]="ABERTO",Tabela1[[#This Row],[procx status]],"")</f>
        <v>0</v>
      </c>
      <c r="AC953" s="49">
        <v>45814</v>
      </c>
      <c r="AD953" s="55">
        <v>5105941406</v>
      </c>
      <c r="AE953" s="1" t="str">
        <f>IF(Tabela1[[#This Row],[Status Result1]]="Aguardando autorização pgto", "sim","")</f>
        <v/>
      </c>
      <c r="AF9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06/06/2025</v>
      </c>
      <c r="AG9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06/06/2025</v>
      </c>
      <c r="AH953" s="12">
        <v>45789</v>
      </c>
      <c r="AI953" s="1" t="s">
        <v>4323</v>
      </c>
      <c r="AJ953" s="53" t="s">
        <v>4323</v>
      </c>
      <c r="AK953" s="12" t="str">
        <f>IF(Tabela1[[#This Row],[procx ticket]]="",Tabela1[[#This Row],[Data criação ticket]],Tabela1[[#This Row],[procx ticket]])</f>
        <v>2025-05-29</v>
      </c>
      <c r="AM9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9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3" s="62" t="s">
        <v>5219</v>
      </c>
      <c r="AP953" s="62" t="s">
        <v>5220</v>
      </c>
      <c r="AQ9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NOVASGerenciadoraHTB</v>
      </c>
      <c r="AR953" s="62" t="e">
        <v>#N/A</v>
      </c>
    </row>
    <row r="954" spans="1:44" ht="15" hidden="1" customHeight="1">
      <c r="A954" s="1">
        <f t="shared" si="53"/>
        <v>1000</v>
      </c>
      <c r="B954" s="1">
        <v>585</v>
      </c>
      <c r="C954" s="1" t="s">
        <v>4093</v>
      </c>
      <c r="D954" s="1" t="s">
        <v>1381</v>
      </c>
      <c r="E954" s="1" t="s">
        <v>30</v>
      </c>
      <c r="F954" s="1" t="s">
        <v>23</v>
      </c>
      <c r="G954" s="1" t="s">
        <v>4392</v>
      </c>
      <c r="H954" s="1">
        <v>15306</v>
      </c>
      <c r="I954" s="1" t="s">
        <v>72</v>
      </c>
      <c r="M954" s="1">
        <v>605740</v>
      </c>
      <c r="N954" s="1">
        <v>10023684</v>
      </c>
      <c r="O954" s="1" t="s">
        <v>4163</v>
      </c>
      <c r="P954" s="47">
        <v>48500</v>
      </c>
      <c r="Q954" s="47">
        <v>14550</v>
      </c>
      <c r="R954" s="47">
        <f>IF(Tabela1[[#This Row],[VALOR A PAGAR]]&gt;1,Tabela1[[#This Row],[VALOR A PAGAR]],Tabela1[[#This Row],[VALOR RC]])</f>
        <v>14550</v>
      </c>
      <c r="S9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4" s="1">
        <v>4500986644</v>
      </c>
      <c r="U954" s="54" t="str">
        <f>F954 &amp; " " &amp; " " &amp; B954 &amp; " - " &amp; I954 &amp; " - " &amp; "N°" &amp; H954 &amp; " - " &amp; Tabela1[[#This Row],[Coluna1]]</f>
        <v xml:space="preserve">LOJAS NOVAS  585 - HTB - N°15306 - </v>
      </c>
      <c r="V954" s="85">
        <v>2897793</v>
      </c>
      <c r="W954" s="89" t="s">
        <v>4176</v>
      </c>
      <c r="X954" s="1" t="str">
        <f t="shared" si="51"/>
        <v>ABERTO</v>
      </c>
      <c r="Y954" s="48"/>
      <c r="Z954" s="51"/>
      <c r="AA954" s="1">
        <f>IF(Tabela1[[#This Row],[CHAMADO]]="ABERTO",Tabela1[[#This Row],[procx status]],"")</f>
        <v>0</v>
      </c>
      <c r="AC954" s="49">
        <v>45967</v>
      </c>
      <c r="AD954" s="55">
        <v>5106049677</v>
      </c>
      <c r="AE954" s="1" t="str">
        <f>IF(Tabela1[[#This Row],[Status Result1]]="Aguardando autorização pgto", "sim","")</f>
        <v/>
      </c>
      <c r="AF9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06/11/2025</v>
      </c>
      <c r="AG9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06/11/2025</v>
      </c>
      <c r="AH954" s="116"/>
      <c r="AJ954" s="117"/>
      <c r="AK954" s="116">
        <f>IF(Tabela1[[#This Row],[procx ticket]]="",Tabela1[[#This Row],[Data criação ticket]],Tabela1[[#This Row],[procx ticket]])</f>
        <v>0</v>
      </c>
      <c r="AL954" s="116"/>
      <c r="AM954" s="53" t="s">
        <v>5183</v>
      </c>
      <c r="AN9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4" s="62"/>
      <c r="AP954" s="62"/>
      <c r="AQ9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58560574048500ANDRELOJAS NOVASGerenciadoraHTB</v>
      </c>
      <c r="AR954" s="62" t="e">
        <v>#N/A</v>
      </c>
    </row>
    <row r="955" spans="1:44" ht="15" hidden="1" customHeight="1">
      <c r="A955" s="1">
        <f t="shared" si="53"/>
        <v>1000</v>
      </c>
      <c r="B955" s="1">
        <v>1440</v>
      </c>
      <c r="C955" s="1" t="s">
        <v>35</v>
      </c>
      <c r="D955" s="1" t="s">
        <v>187</v>
      </c>
      <c r="E955" s="1" t="s">
        <v>30</v>
      </c>
      <c r="F955" s="51" t="s">
        <v>23</v>
      </c>
      <c r="G955" s="1" t="s">
        <v>4392</v>
      </c>
      <c r="H955" s="1">
        <v>14668</v>
      </c>
      <c r="I955" s="1" t="s">
        <v>72</v>
      </c>
      <c r="L955" s="1">
        <v>76614</v>
      </c>
      <c r="M955" s="1">
        <v>602883</v>
      </c>
      <c r="Q955" s="47">
        <v>4850</v>
      </c>
      <c r="R955" s="47">
        <f>IF(Tabela1[[#This Row],[VALOR A PAGAR]]&gt;1,Tabela1[[#This Row],[VALOR A PAGAR]],Tabela1[[#This Row],[VALOR RC]])</f>
        <v>4850</v>
      </c>
      <c r="S9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5" s="1">
        <v>4500770552</v>
      </c>
      <c r="U955" s="54" t="str">
        <f>F955 &amp; " " &amp; " " &amp; B955 &amp; " - " &amp; I955 &amp; " - " &amp; "N°" &amp; H955 &amp; " - " &amp; Tabela1[[#This Row],[Coluna1]]</f>
        <v xml:space="preserve">LOJAS NOVAS  1440 - HTB - N°14668 - </v>
      </c>
      <c r="V955" s="85">
        <v>1469725</v>
      </c>
      <c r="W955" s="89" t="s">
        <v>5252</v>
      </c>
      <c r="X955" s="1" t="str">
        <f t="shared" si="51"/>
        <v>ABERTO</v>
      </c>
      <c r="Y955" s="48" t="s">
        <v>4448</v>
      </c>
      <c r="Z955" s="51" t="s">
        <v>4448</v>
      </c>
      <c r="AA955" s="1" t="str">
        <f>IF(Tabela1[[#This Row],[CHAMADO]]="ABERTO",Tabela1[[#This Row],[procx status]],"")</f>
        <v>Solved</v>
      </c>
      <c r="AC955" s="49">
        <v>45754</v>
      </c>
      <c r="AD955" s="55">
        <v>5105900094</v>
      </c>
      <c r="AE955" s="1" t="str">
        <f>IF(Tabela1[[#This Row],[Status Result1]]="Aguardando autorização pgto", "sim","")</f>
        <v/>
      </c>
      <c r="AF9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9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955" s="12">
        <v>45748</v>
      </c>
      <c r="AI955" s="1" t="s">
        <v>4449</v>
      </c>
      <c r="AJ955" s="53" t="s">
        <v>4449</v>
      </c>
      <c r="AK955" s="12" t="str">
        <f>IF(Tabela1[[#This Row],[procx ticket]]="",Tabela1[[#This Row],[Data criação ticket]],Tabela1[[#This Row],[procx ticket]])</f>
        <v>2025-03-31</v>
      </c>
      <c r="AL955" s="60">
        <v>0</v>
      </c>
      <c r="AM9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9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5" s="62"/>
      <c r="AP955" s="62"/>
      <c r="AQ9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1440602883ANDRELOJAS NOVASGerenciadoraHTB</v>
      </c>
      <c r="AR955" s="62" t="e">
        <v>#N/A</v>
      </c>
    </row>
    <row r="956" spans="1:44" ht="15" hidden="1" customHeight="1">
      <c r="A956" s="1">
        <f t="shared" si="53"/>
        <v>1000</v>
      </c>
      <c r="B956" s="1">
        <v>1372</v>
      </c>
      <c r="C956" s="1" t="s">
        <v>31</v>
      </c>
      <c r="D956" s="1" t="s">
        <v>32</v>
      </c>
      <c r="E956" s="1" t="s">
        <v>55</v>
      </c>
      <c r="F956" s="51" t="s">
        <v>23</v>
      </c>
      <c r="G956" s="1" t="s">
        <v>4392</v>
      </c>
      <c r="H956" s="1">
        <v>14669</v>
      </c>
      <c r="I956" s="1" t="s">
        <v>72</v>
      </c>
      <c r="L956" s="1">
        <v>76614</v>
      </c>
      <c r="M956" s="1">
        <v>603125</v>
      </c>
      <c r="Q956" s="47">
        <v>4850</v>
      </c>
      <c r="R956" s="47">
        <f>IF(Tabela1[[#This Row],[VALOR A PAGAR]]&gt;1,Tabela1[[#This Row],[VALOR A PAGAR]],Tabela1[[#This Row],[VALOR RC]])</f>
        <v>4850</v>
      </c>
      <c r="S9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6" s="1">
        <v>4500770561</v>
      </c>
      <c r="U956" s="54" t="str">
        <f>F956 &amp; " " &amp; " " &amp; B956 &amp; " - " &amp; I956 &amp; " - " &amp; "N°" &amp; H956 &amp; " - " &amp; Tabela1[[#This Row],[Coluna1]]</f>
        <v xml:space="preserve">LOJAS NOVAS  1372 - HTB - N°14669 - </v>
      </c>
      <c r="V956" s="85">
        <v>1469745</v>
      </c>
      <c r="W956" s="89" t="s">
        <v>5255</v>
      </c>
      <c r="X956" s="1" t="str">
        <f t="shared" si="51"/>
        <v>ABERTO</v>
      </c>
      <c r="Y956" s="48" t="s">
        <v>4448</v>
      </c>
      <c r="Z956" s="51" t="s">
        <v>4448</v>
      </c>
      <c r="AA956" s="1" t="str">
        <f>IF(Tabela1[[#This Row],[CHAMADO]]="ABERTO",Tabela1[[#This Row],[procx status]],"")</f>
        <v>Solved</v>
      </c>
      <c r="AC956" s="49">
        <v>45754</v>
      </c>
      <c r="AD956" s="55">
        <v>5105900115</v>
      </c>
      <c r="AE956" s="1" t="str">
        <f>IF(Tabela1[[#This Row],[Status Result1]]="Aguardando autorização pgto", "sim","")</f>
        <v/>
      </c>
      <c r="AF9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9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956" s="12">
        <v>45747</v>
      </c>
      <c r="AI956" s="1" t="s">
        <v>4449</v>
      </c>
      <c r="AJ956" s="53" t="s">
        <v>4449</v>
      </c>
      <c r="AK956" s="12" t="str">
        <f>IF(Tabela1[[#This Row],[procx ticket]]="",Tabela1[[#This Row],[Data criação ticket]],Tabela1[[#This Row],[procx ticket]])</f>
        <v>2025-03-31</v>
      </c>
      <c r="AL956" s="60">
        <v>0</v>
      </c>
      <c r="AM9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9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6" s="62"/>
      <c r="AP956" s="62"/>
      <c r="AQ9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1372603125JORDANALOJAS NOVASGerenciadoraHTB</v>
      </c>
      <c r="AR956" s="62" t="e">
        <v>#N/A</v>
      </c>
    </row>
    <row r="957" spans="1:44" ht="15" hidden="1" customHeight="1">
      <c r="A957" s="1">
        <f t="shared" si="53"/>
        <v>1000</v>
      </c>
      <c r="B957" s="1">
        <v>1464</v>
      </c>
      <c r="C957" s="1" t="s">
        <v>40</v>
      </c>
      <c r="D957" s="1" t="s">
        <v>168</v>
      </c>
      <c r="E957" s="1" t="s">
        <v>30</v>
      </c>
      <c r="F957" s="51" t="s">
        <v>23</v>
      </c>
      <c r="G957" s="1" t="s">
        <v>4392</v>
      </c>
      <c r="H957" s="1">
        <v>14671</v>
      </c>
      <c r="I957" s="1" t="s">
        <v>72</v>
      </c>
      <c r="L957" s="1">
        <v>76614</v>
      </c>
      <c r="M957" s="1">
        <v>604010</v>
      </c>
      <c r="Q957" s="47">
        <v>9700</v>
      </c>
      <c r="R957" s="47">
        <f>IF(Tabela1[[#This Row],[VALOR A PAGAR]]&gt;1,Tabela1[[#This Row],[VALOR A PAGAR]],Tabela1[[#This Row],[VALOR RC]])</f>
        <v>9700</v>
      </c>
      <c r="S9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7" s="1">
        <v>4500775039</v>
      </c>
      <c r="U957" s="54" t="str">
        <f>F957 &amp; " " &amp; " " &amp; B957 &amp; " - " &amp; I957 &amp; " - " &amp; "N°" &amp; H957 &amp; " - " &amp; Tabela1[[#This Row],[Coluna1]]</f>
        <v xml:space="preserve">LOJAS NOVAS  1464 - HTB - N°14671 - </v>
      </c>
      <c r="V957" s="85">
        <v>1469778</v>
      </c>
      <c r="W957" s="89" t="s">
        <v>5249</v>
      </c>
      <c r="X957" s="1" t="str">
        <f t="shared" si="51"/>
        <v>ABERTO</v>
      </c>
      <c r="Y957" s="48" t="s">
        <v>4448</v>
      </c>
      <c r="Z957" s="51" t="s">
        <v>4448</v>
      </c>
      <c r="AA957" s="1" t="str">
        <f>IF(Tabela1[[#This Row],[CHAMADO]]="ABERTO",Tabela1[[#This Row],[procx status]],"")</f>
        <v>Solved</v>
      </c>
      <c r="AC957" s="49">
        <v>45754</v>
      </c>
      <c r="AD957" s="55">
        <v>5105900136</v>
      </c>
      <c r="AE957" s="1" t="str">
        <f>IF(Tabela1[[#This Row],[Status Result1]]="Aguardando autorização pgto", "sim","")</f>
        <v/>
      </c>
      <c r="AF9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9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957" s="12">
        <v>45747</v>
      </c>
      <c r="AI957" s="1" t="s">
        <v>4449</v>
      </c>
      <c r="AJ957" s="53" t="s">
        <v>4449</v>
      </c>
      <c r="AK957" s="12" t="str">
        <f>IF(Tabela1[[#This Row],[procx ticket]]="",Tabela1[[#This Row],[Data criação ticket]],Tabela1[[#This Row],[procx ticket]])</f>
        <v>2025-03-31</v>
      </c>
      <c r="AL957" s="60">
        <v>0</v>
      </c>
      <c r="AM9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9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7" s="62"/>
      <c r="AP957" s="62"/>
      <c r="AQ9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NOVASGerenciadoraHTB</v>
      </c>
      <c r="AR957" s="62" t="e">
        <v>#N/A</v>
      </c>
    </row>
    <row r="958" spans="1:44" ht="15" hidden="1" customHeight="1">
      <c r="A958" s="1">
        <f t="shared" si="53"/>
        <v>1000</v>
      </c>
      <c r="B958" s="1">
        <v>1381</v>
      </c>
      <c r="C958" s="1" t="s">
        <v>169</v>
      </c>
      <c r="D958" s="1" t="s">
        <v>170</v>
      </c>
      <c r="E958" s="1" t="s">
        <v>30</v>
      </c>
      <c r="F958" s="51" t="s">
        <v>23</v>
      </c>
      <c r="G958" s="1" t="s">
        <v>4392</v>
      </c>
      <c r="H958" s="1">
        <v>14673</v>
      </c>
      <c r="I958" s="1" t="s">
        <v>72</v>
      </c>
      <c r="L958" s="1">
        <v>76614</v>
      </c>
      <c r="M958" s="1">
        <v>603265</v>
      </c>
      <c r="Q958" s="47">
        <v>19400</v>
      </c>
      <c r="R958" s="47">
        <f>IF(Tabela1[[#This Row],[VALOR A PAGAR]]&gt;1,Tabela1[[#This Row],[VALOR A PAGAR]],Tabela1[[#This Row],[VALOR RC]])</f>
        <v>19400</v>
      </c>
      <c r="S9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8" s="1">
        <v>4500814858</v>
      </c>
      <c r="U958" s="54" t="str">
        <f>F958 &amp; " " &amp; " " &amp; B958 &amp; " - " &amp; I958 &amp; " - " &amp; "N°" &amp; H958 &amp; " - " &amp; Tabela1[[#This Row],[Coluna1]]</f>
        <v xml:space="preserve">LOJAS NOVAS  1381 - HTB - N°14673 - </v>
      </c>
      <c r="V958" s="85">
        <v>1469843</v>
      </c>
      <c r="W958" s="89" t="s">
        <v>5251</v>
      </c>
      <c r="X958" s="1" t="str">
        <f t="shared" si="51"/>
        <v>ABERTO</v>
      </c>
      <c r="Y958" s="48" t="s">
        <v>4448</v>
      </c>
      <c r="Z958" s="51" t="s">
        <v>4448</v>
      </c>
      <c r="AA958" s="1" t="str">
        <f>IF(Tabela1[[#This Row],[CHAMADO]]="ABERTO",Tabela1[[#This Row],[procx status]],"")</f>
        <v>Solved</v>
      </c>
      <c r="AC958" s="49">
        <v>45754</v>
      </c>
      <c r="AD958" s="55">
        <v>5105900147</v>
      </c>
      <c r="AE958" s="1" t="str">
        <f>IF(Tabela1[[#This Row],[Status Result1]]="Aguardando autorização pgto", "sim","")</f>
        <v/>
      </c>
      <c r="AF9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9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958" s="12">
        <v>45747</v>
      </c>
      <c r="AI958" s="1" t="s">
        <v>4449</v>
      </c>
      <c r="AJ958" s="53" t="s">
        <v>4449</v>
      </c>
      <c r="AK958" s="12" t="str">
        <f>IF(Tabela1[[#This Row],[procx ticket]]="",Tabela1[[#This Row],[Data criação ticket]],Tabela1[[#This Row],[procx ticket]])</f>
        <v>2025-03-31</v>
      </c>
      <c r="AL958" s="60">
        <v>0</v>
      </c>
      <c r="AM9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95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8" s="62"/>
      <c r="AP958" s="62"/>
      <c r="AQ9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NOVASGerenciadoraHTB</v>
      </c>
      <c r="AR958" s="62" t="e">
        <v>#N/A</v>
      </c>
    </row>
    <row r="959" spans="1:44" ht="15" hidden="1" customHeight="1">
      <c r="A959" s="1">
        <f t="shared" si="53"/>
        <v>1000</v>
      </c>
      <c r="B959" s="1">
        <v>1446</v>
      </c>
      <c r="C959" s="1" t="s">
        <v>175</v>
      </c>
      <c r="D959" s="1" t="s">
        <v>176</v>
      </c>
      <c r="E959" s="1" t="s">
        <v>76</v>
      </c>
      <c r="F959" s="51" t="s">
        <v>23</v>
      </c>
      <c r="G959" s="1" t="s">
        <v>4392</v>
      </c>
      <c r="H959" s="1">
        <v>14672</v>
      </c>
      <c r="I959" s="1" t="s">
        <v>72</v>
      </c>
      <c r="L959" s="1">
        <v>76614</v>
      </c>
      <c r="M959" s="1">
        <v>603787</v>
      </c>
      <c r="Q959" s="47">
        <v>19400</v>
      </c>
      <c r="R959" s="47">
        <f>IF(Tabela1[[#This Row],[VALOR A PAGAR]]&gt;1,Tabela1[[#This Row],[VALOR A PAGAR]],Tabela1[[#This Row],[VALOR RC]])</f>
        <v>19400</v>
      </c>
      <c r="S9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59" s="1" t="s">
        <v>5200</v>
      </c>
      <c r="U959" s="54" t="str">
        <f>F959 &amp; " " &amp; " " &amp; B959 &amp; " - " &amp; I959 &amp; " - " &amp; "N°" &amp; H959 &amp; " - " &amp; Tabela1[[#This Row],[Coluna1]]</f>
        <v xml:space="preserve">LOJAS NOVAS  1446 - HTB - N°14672 - </v>
      </c>
      <c r="V959" s="85">
        <v>1469806</v>
      </c>
      <c r="W959" s="89" t="s">
        <v>5254</v>
      </c>
      <c r="X959" s="1" t="str">
        <f t="shared" si="51"/>
        <v>ABERTO</v>
      </c>
      <c r="Y959" s="48" t="s">
        <v>4448</v>
      </c>
      <c r="Z959" s="51" t="s">
        <v>4448</v>
      </c>
      <c r="AA959" s="1" t="str">
        <f>IF(Tabela1[[#This Row],[CHAMADO]]="ABERTO",Tabela1[[#This Row],[procx status]],"")</f>
        <v>Solved</v>
      </c>
      <c r="AC959" s="49">
        <v>45754</v>
      </c>
      <c r="AD959" s="55">
        <v>5105900143</v>
      </c>
      <c r="AE959" s="1" t="str">
        <f>IF(Tabela1[[#This Row],[Status Result1]]="Aguardando autorização pgto", "sim","")</f>
        <v/>
      </c>
      <c r="AF9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9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959" s="12">
        <v>45747</v>
      </c>
      <c r="AI959" s="1" t="s">
        <v>4449</v>
      </c>
      <c r="AJ959" s="53" t="s">
        <v>4449</v>
      </c>
      <c r="AK959" s="12" t="str">
        <f>IF(Tabela1[[#This Row],[procx ticket]]="",Tabela1[[#This Row],[Data criação ticket]],Tabela1[[#This Row],[procx ticket]])</f>
        <v>2025-03-31</v>
      </c>
      <c r="AL959" s="60">
        <v>0</v>
      </c>
      <c r="AM9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95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59" s="62"/>
      <c r="AP959" s="62"/>
      <c r="AQ9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1446603787HENRIQUELOJAS NOVASGerenciadoraHTB</v>
      </c>
      <c r="AR959" s="62" t="e">
        <v>#N/A</v>
      </c>
    </row>
    <row r="960" spans="1:44" ht="15" hidden="1" customHeight="1">
      <c r="A960" s="1">
        <f t="shared" si="53"/>
        <v>1000</v>
      </c>
      <c r="B960" s="1">
        <v>1475</v>
      </c>
      <c r="C960" s="1" t="s">
        <v>256</v>
      </c>
      <c r="D960" s="1" t="s">
        <v>257</v>
      </c>
      <c r="E960" s="1" t="s">
        <v>30</v>
      </c>
      <c r="F960" s="51" t="s">
        <v>23</v>
      </c>
      <c r="G960" s="1" t="s">
        <v>4392</v>
      </c>
      <c r="H960" s="1">
        <v>14748</v>
      </c>
      <c r="I960" s="1" t="s">
        <v>72</v>
      </c>
      <c r="L960" s="1">
        <v>76614</v>
      </c>
      <c r="M960" s="1">
        <v>604002</v>
      </c>
      <c r="N960" s="1">
        <v>10021493</v>
      </c>
      <c r="O960" s="1" t="s">
        <v>4163</v>
      </c>
      <c r="P960" s="47">
        <v>48500</v>
      </c>
      <c r="Q960" s="47">
        <v>14550</v>
      </c>
      <c r="R960" s="47">
        <f>IF(Tabela1[[#This Row],[VALOR A PAGAR]]&gt;1,Tabela1[[#This Row],[VALOR A PAGAR]],Tabela1[[#This Row],[VALOR RC]])</f>
        <v>14550</v>
      </c>
      <c r="S9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0" s="1">
        <v>4500867492</v>
      </c>
      <c r="U960" s="54" t="str">
        <f>F960 &amp; " " &amp; " " &amp; B960 &amp; " - " &amp; I960 &amp; " - " &amp; "N°" &amp; H960 &amp; " - " &amp; Tabela1[[#This Row],[Coluna1]]</f>
        <v xml:space="preserve">LOJAS NOVAS  1475 - HTB - N°14748 - </v>
      </c>
      <c r="V960" s="85">
        <v>1660693</v>
      </c>
      <c r="W960" s="89" t="s">
        <v>5214</v>
      </c>
      <c r="X960" s="1" t="str">
        <f t="shared" si="51"/>
        <v>ABERTO</v>
      </c>
      <c r="Y960" s="48"/>
      <c r="Z960" s="51">
        <v>0</v>
      </c>
      <c r="AA960" s="1">
        <f>IF(Tabela1[[#This Row],[CHAMADO]]="ABERTO",Tabela1[[#This Row],[procx status]],"")</f>
        <v>0</v>
      </c>
      <c r="AC960" s="49">
        <v>45784</v>
      </c>
      <c r="AD960" s="55">
        <v>5105921364</v>
      </c>
      <c r="AE960" s="1" t="str">
        <f>IF(Tabela1[[#This Row],[Status Result1]]="Aguardando autorização pgto", "sim","")</f>
        <v/>
      </c>
      <c r="AF9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9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960" s="12">
        <v>45761</v>
      </c>
      <c r="AI960" s="1" t="s">
        <v>4461</v>
      </c>
      <c r="AJ960" s="53" t="s">
        <v>4461</v>
      </c>
      <c r="AK960" s="12" t="str">
        <f>IF(Tabela1[[#This Row],[procx ticket]]="",Tabela1[[#This Row],[Data criação ticket]],Tabela1[[#This Row],[procx ticket]])</f>
        <v>2025-04-29</v>
      </c>
      <c r="AL960" s="12">
        <v>45763</v>
      </c>
      <c r="AM9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9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0" s="62"/>
      <c r="AP960" s="62"/>
      <c r="AQ9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147560400248500ANDRELOJAS NOVASGerenciadoraHTB</v>
      </c>
      <c r="AR960" s="62" t="e">
        <v>#N/A</v>
      </c>
    </row>
    <row r="961" spans="1:44" ht="15" hidden="1" customHeight="1">
      <c r="A961" s="1">
        <f t="shared" si="53"/>
        <v>1000</v>
      </c>
      <c r="B961" s="1">
        <v>1459</v>
      </c>
      <c r="C961" s="1" t="s">
        <v>4058</v>
      </c>
      <c r="D961" s="1" t="s">
        <v>4981</v>
      </c>
      <c r="E961" s="1" t="s">
        <v>30</v>
      </c>
      <c r="F961" s="1" t="s">
        <v>23</v>
      </c>
      <c r="G961" s="1" t="s">
        <v>4392</v>
      </c>
      <c r="H961" s="1">
        <v>14877</v>
      </c>
      <c r="I961" s="1" t="s">
        <v>72</v>
      </c>
      <c r="M961" s="1">
        <v>603123</v>
      </c>
      <c r="N961" s="1">
        <v>10022331</v>
      </c>
      <c r="O961" s="1" t="s">
        <v>4163</v>
      </c>
      <c r="P961" s="47">
        <v>48500</v>
      </c>
      <c r="Q961" s="47">
        <v>14550</v>
      </c>
      <c r="R961" s="47">
        <f>IF(Tabela1[[#This Row],[VALOR A PAGAR]]&gt;1,Tabela1[[#This Row],[VALOR A PAGAR]],Tabela1[[#This Row],[VALOR RC]])</f>
        <v>14550</v>
      </c>
      <c r="S9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1" s="1">
        <v>4500905503</v>
      </c>
      <c r="U961" s="54" t="str">
        <f>F961 &amp; " " &amp; " " &amp; B961 &amp; " - " &amp; I961 &amp; " - " &amp; "N°" &amp; H961 &amp; " - " &amp; Tabela1[[#This Row],[Coluna1]]</f>
        <v xml:space="preserve">LOJAS NOVAS  1459 - HTB - N°14877 - </v>
      </c>
      <c r="V961" s="85">
        <v>2056140</v>
      </c>
      <c r="W961" s="89" t="s">
        <v>5227</v>
      </c>
      <c r="X961" s="1" t="str">
        <f t="shared" si="51"/>
        <v>ABERTO</v>
      </c>
      <c r="Y961" s="48"/>
      <c r="Z961" s="51">
        <v>0</v>
      </c>
      <c r="AA961" s="1">
        <f>IF(Tabela1[[#This Row],[CHAMADO]]="ABERTO",Tabela1[[#This Row],[procx status]],"")</f>
        <v>0</v>
      </c>
      <c r="AC961" s="49">
        <v>45845</v>
      </c>
      <c r="AD961" s="90">
        <v>5105961924</v>
      </c>
      <c r="AE961" s="1" t="str">
        <f>IF(Tabela1[[#This Row],[Status Result1]]="Aguardando autorização pgto", "sim","")</f>
        <v/>
      </c>
      <c r="AF9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07/07/2025</v>
      </c>
      <c r="AG9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07/07/2025</v>
      </c>
      <c r="AH961" s="12"/>
      <c r="AI961" s="1" t="s">
        <v>4234</v>
      </c>
      <c r="AJ961" s="53" t="s">
        <v>4255</v>
      </c>
      <c r="AK961" s="12" t="str">
        <f>IF(Tabela1[[#This Row],[procx ticket]]="",Tabela1[[#This Row],[Data criação ticket]],Tabela1[[#This Row],[procx ticket]])</f>
        <v>2025-06-27</v>
      </c>
      <c r="AM9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1" s="62"/>
      <c r="AP961" s="62"/>
      <c r="AQ9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145960312348500ANDRELOJAS NOVASGerenciadoraHTB</v>
      </c>
      <c r="AR961" s="62" t="e">
        <v>#N/A</v>
      </c>
    </row>
    <row r="962" spans="1:44" ht="15" hidden="1" customHeight="1">
      <c r="A962" s="1">
        <f t="shared" si="53"/>
        <v>2000</v>
      </c>
      <c r="B962" s="1">
        <v>7114</v>
      </c>
      <c r="C962" s="1" t="str">
        <f>_xlfn.XLOOKUP(Tabela1[[#This Row],[FILIAL]],'CNPJ BASE jan25'!A:A,'CNPJ BASE jan25'!B:B)</f>
        <v>BEL25-Betania-PA-EF</v>
      </c>
      <c r="D962" s="1" t="str">
        <f>_xlfn.XLOOKUP(Tabela1[[#This Row],[FILIAL]],'CNPJ BASE jan25'!A:A,'CNPJ BASE jan25'!C:C)</f>
        <v>04.899.316/0114-03</v>
      </c>
      <c r="E962" s="1" t="s">
        <v>76</v>
      </c>
      <c r="F962" s="1" t="s">
        <v>51</v>
      </c>
      <c r="G962" s="1" t="s">
        <v>4392</v>
      </c>
      <c r="H962" s="1">
        <v>15005</v>
      </c>
      <c r="I962" s="1" t="s">
        <v>72</v>
      </c>
      <c r="M962" s="1">
        <v>605845</v>
      </c>
      <c r="N962" s="1">
        <v>10022023</v>
      </c>
      <c r="O962" s="1" t="s">
        <v>4163</v>
      </c>
      <c r="P962" s="47">
        <v>4000</v>
      </c>
      <c r="R962" s="47">
        <f>IF(Tabela1[[#This Row],[VALOR A PAGAR]]&gt;1,Tabela1[[#This Row],[VALOR A PAGAR]],Tabela1[[#This Row],[VALOR RC]])</f>
        <v>4000</v>
      </c>
      <c r="S9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2" s="1">
        <v>4500929195</v>
      </c>
      <c r="U962" s="54" t="str">
        <f>F962 &amp; " " &amp; " " &amp; B962 &amp; " - " &amp; I962 &amp; " - " &amp; "N°" &amp; H962 &amp; " - " &amp; Tabela1[[#This Row],[Coluna1]]</f>
        <v xml:space="preserve">VIRADA DE BANDEIRA  7114 - HTB - N°15005 - </v>
      </c>
      <c r="V962" s="85">
        <v>2237692</v>
      </c>
      <c r="W962" s="64" t="s">
        <v>5222</v>
      </c>
      <c r="X962" s="1" t="str">
        <f t="shared" ref="X962:X1025" si="54">IF(V962&lt;&gt;"","ABERTO","PENDENTE")</f>
        <v>ABERTO</v>
      </c>
      <c r="Y962" s="48"/>
      <c r="Z962" s="51">
        <v>0</v>
      </c>
      <c r="AA962" s="1">
        <f>IF(Tabela1[[#This Row],[CHAMADO]]="ABERTO",Tabela1[[#This Row],[procx status]],"")</f>
        <v>0</v>
      </c>
      <c r="AC962" s="49">
        <v>45876</v>
      </c>
      <c r="AE962" s="1" t="str">
        <f>IF(Tabela1[[#This Row],[Status Result1]]="Aguardando autorização pgto", "sim","")</f>
        <v/>
      </c>
      <c r="AF9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2" s="12">
        <v>45807</v>
      </c>
      <c r="AI962" s="1" t="s">
        <v>4234</v>
      </c>
      <c r="AJ962" s="53" t="s">
        <v>4234</v>
      </c>
      <c r="AK962" s="12" t="str">
        <f>IF(Tabela1[[#This Row],[procx ticket]]="",Tabela1[[#This Row],[Data criação ticket]],Tabela1[[#This Row],[procx ticket]])</f>
        <v>não aberto ticket</v>
      </c>
      <c r="AM9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2" s="62"/>
      <c r="AP962" s="62"/>
      <c r="AQ9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71146058454000HENRIQUEVIRADA DE BANDEIRAGerenciadoraHTB</v>
      </c>
      <c r="AR962" s="62" t="e">
        <v>#N/A</v>
      </c>
    </row>
    <row r="963" spans="1:44" ht="15" hidden="1" customHeight="1">
      <c r="A963" s="1">
        <f t="shared" si="53"/>
        <v>2000</v>
      </c>
      <c r="B963" s="1">
        <v>7030</v>
      </c>
      <c r="C963" s="1" t="str">
        <f>_xlfn.XLOOKUP(Tabela1[[#This Row],[FILIAL]],'CNPJ BASE jan25'!A:A,'CNPJ BASE jan25'!B:B)</f>
        <v>BEL33-PreVar-PA-EF</v>
      </c>
      <c r="D963" s="1" t="str">
        <f>_xlfn.XLOOKUP(Tabela1[[#This Row],[FILIAL]],'CNPJ BASE jan25'!A:A,'CNPJ BASE jan25'!C:C)</f>
        <v>04.899.316/0030-52</v>
      </c>
      <c r="E963" s="1" t="s">
        <v>76</v>
      </c>
      <c r="F963" s="1" t="s">
        <v>51</v>
      </c>
      <c r="G963" s="1" t="s">
        <v>4392</v>
      </c>
      <c r="H963" s="1">
        <v>15003</v>
      </c>
      <c r="I963" s="1" t="s">
        <v>72</v>
      </c>
      <c r="M963" s="1">
        <v>605843</v>
      </c>
      <c r="N963" s="1">
        <v>10022023</v>
      </c>
      <c r="O963" s="1" t="s">
        <v>4163</v>
      </c>
      <c r="P963" s="47">
        <v>4000</v>
      </c>
      <c r="R963" s="47">
        <f>IF(Tabela1[[#This Row],[VALOR A PAGAR]]&gt;1,Tabela1[[#This Row],[VALOR A PAGAR]],Tabela1[[#This Row],[VALOR RC]])</f>
        <v>4000</v>
      </c>
      <c r="S9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3" s="1">
        <v>4500929195</v>
      </c>
      <c r="U963" s="54" t="str">
        <f>F963 &amp; " " &amp; " " &amp; B963 &amp; " - " &amp; I963 &amp; " - " &amp; "N°" &amp; H963 &amp; " - " &amp; Tabela1[[#This Row],[Coluna1]]</f>
        <v xml:space="preserve">VIRADA DE BANDEIRA  7030 - HTB - N°15003 - </v>
      </c>
      <c r="V963" s="85">
        <v>2237692</v>
      </c>
      <c r="W963" s="64" t="s">
        <v>5222</v>
      </c>
      <c r="X963" s="1" t="str">
        <f t="shared" si="54"/>
        <v>ABERTO</v>
      </c>
      <c r="Y963" s="48"/>
      <c r="Z963" s="51">
        <v>0</v>
      </c>
      <c r="AA963" s="1">
        <f>IF(Tabela1[[#This Row],[CHAMADO]]="ABERTO",Tabela1[[#This Row],[procx status]],"")</f>
        <v>0</v>
      </c>
      <c r="AC963" s="49">
        <v>45876</v>
      </c>
      <c r="AE963" s="1" t="str">
        <f>IF(Tabela1[[#This Row],[Status Result1]]="Aguardando autorização pgto", "sim","")</f>
        <v/>
      </c>
      <c r="AF9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3" s="12">
        <v>45807</v>
      </c>
      <c r="AI963" s="1" t="s">
        <v>4234</v>
      </c>
      <c r="AJ963" s="53" t="s">
        <v>4234</v>
      </c>
      <c r="AK963" s="12" t="str">
        <f>IF(Tabela1[[#This Row],[procx ticket]]="",Tabela1[[#This Row],[Data criação ticket]],Tabela1[[#This Row],[procx ticket]])</f>
        <v>não aberto ticket</v>
      </c>
      <c r="AM9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3" s="62"/>
      <c r="AP963" s="62"/>
      <c r="AQ9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70306058434000HENRIQUEVIRADA DE BANDEIRAGerenciadoraHTB</v>
      </c>
      <c r="AR963" s="62" t="e">
        <v>#N/A</v>
      </c>
    </row>
    <row r="964" spans="1:44" ht="15" hidden="1" customHeight="1">
      <c r="A964" s="1">
        <f t="shared" si="53"/>
        <v>2000</v>
      </c>
      <c r="B964" s="1">
        <v>7084</v>
      </c>
      <c r="C964" s="1" t="str">
        <f>_xlfn.XLOOKUP(Tabela1[[#This Row],[FILIAL]],'CNPJ BASE jan25'!A:A,'CNPJ BASE jan25'!B:B)</f>
        <v>BEL42-CelMal-PA-EF</v>
      </c>
      <c r="D964" s="1" t="str">
        <f>_xlfn.XLOOKUP(Tabela1[[#This Row],[FILIAL]],'CNPJ BASE jan25'!A:A,'CNPJ BASE jan25'!C:C)</f>
        <v>04.899.316/0084-45</v>
      </c>
      <c r="E964" s="1" t="s">
        <v>76</v>
      </c>
      <c r="F964" s="1" t="s">
        <v>51</v>
      </c>
      <c r="G964" s="1" t="s">
        <v>4392</v>
      </c>
      <c r="H964" s="1">
        <v>15004</v>
      </c>
      <c r="I964" s="1" t="s">
        <v>72</v>
      </c>
      <c r="M964" s="1">
        <v>605844</v>
      </c>
      <c r="N964" s="1">
        <v>10022023</v>
      </c>
      <c r="O964" s="1" t="s">
        <v>4163</v>
      </c>
      <c r="P964" s="47">
        <v>4000</v>
      </c>
      <c r="R964" s="47">
        <f>IF(Tabela1[[#This Row],[VALOR A PAGAR]]&gt;1,Tabela1[[#This Row],[VALOR A PAGAR]],Tabela1[[#This Row],[VALOR RC]])</f>
        <v>4000</v>
      </c>
      <c r="S9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4" s="1">
        <v>4500929195</v>
      </c>
      <c r="U964" s="54" t="str">
        <f>F964 &amp; " " &amp; " " &amp; B964 &amp; " - " &amp; I964 &amp; " - " &amp; "N°" &amp; H964 &amp; " - " &amp; Tabela1[[#This Row],[Coluna1]]</f>
        <v xml:space="preserve">VIRADA DE BANDEIRA  7084 - HTB - N°15004 - </v>
      </c>
      <c r="V964" s="85">
        <v>2237692</v>
      </c>
      <c r="W964" s="64" t="s">
        <v>5222</v>
      </c>
      <c r="X964" s="1" t="str">
        <f t="shared" si="54"/>
        <v>ABERTO</v>
      </c>
      <c r="Y964" s="48"/>
      <c r="Z964" s="51">
        <v>0</v>
      </c>
      <c r="AA964" s="1">
        <f>IF(Tabela1[[#This Row],[CHAMADO]]="ABERTO",Tabela1[[#This Row],[procx status]],"")</f>
        <v>0</v>
      </c>
      <c r="AC964" s="49">
        <v>45876</v>
      </c>
      <c r="AE964" s="1" t="str">
        <f>IF(Tabela1[[#This Row],[Status Result1]]="Aguardando autorização pgto", "sim","")</f>
        <v/>
      </c>
      <c r="AF9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4" s="12">
        <v>45807</v>
      </c>
      <c r="AI964" s="1" t="s">
        <v>4234</v>
      </c>
      <c r="AJ964" s="53" t="s">
        <v>4234</v>
      </c>
      <c r="AK964" s="12" t="str">
        <f>IF(Tabela1[[#This Row],[procx ticket]]="",Tabela1[[#This Row],[Data criação ticket]],Tabela1[[#This Row],[procx ticket]])</f>
        <v>não aberto ticket</v>
      </c>
      <c r="AM9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4" s="62"/>
      <c r="AP964" s="62"/>
      <c r="AQ9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70846058444000HENRIQUEVIRADA DE BANDEIRAGerenciadoraHTB</v>
      </c>
      <c r="AR964" s="62" t="e">
        <v>#N/A</v>
      </c>
    </row>
    <row r="965" spans="1:44" ht="15" hidden="1" customHeight="1">
      <c r="A965" s="1">
        <f t="shared" si="53"/>
        <v>2000</v>
      </c>
      <c r="B965" s="1">
        <v>7109</v>
      </c>
      <c r="C965" s="1" t="str">
        <f>_xlfn.XLOOKUP(Tabela1[[#This Row],[FILIAL]],'CNPJ BASE jan25'!A:A,'CNPJ BASE jan25'!B:B)</f>
        <v>BEL59-ConJoaAl-PA-EF</v>
      </c>
      <c r="D965" s="1" t="str">
        <f>_xlfn.XLOOKUP(Tabela1[[#This Row],[FILIAL]],'CNPJ BASE jan25'!A:A,'CNPJ BASE jan25'!C:C)</f>
        <v>04.899.316/0109-38</v>
      </c>
      <c r="E965" s="1" t="s">
        <v>76</v>
      </c>
      <c r="F965" s="1" t="s">
        <v>51</v>
      </c>
      <c r="G965" s="1" t="s">
        <v>4392</v>
      </c>
      <c r="H965" s="1">
        <v>15011</v>
      </c>
      <c r="I965" s="1" t="s">
        <v>72</v>
      </c>
      <c r="M965" s="1">
        <v>605852</v>
      </c>
      <c r="N965" s="1">
        <v>10022023</v>
      </c>
      <c r="O965" s="1" t="s">
        <v>4163</v>
      </c>
      <c r="P965" s="47">
        <v>4000</v>
      </c>
      <c r="R965" s="47">
        <f>IF(Tabela1[[#This Row],[VALOR A PAGAR]]&gt;1,Tabela1[[#This Row],[VALOR A PAGAR]],Tabela1[[#This Row],[VALOR RC]])</f>
        <v>4000</v>
      </c>
      <c r="S9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5" s="1">
        <v>4500929195</v>
      </c>
      <c r="U965" s="54" t="str">
        <f>F965 &amp; " " &amp; " " &amp; B965 &amp; " - " &amp; I965 &amp; " - " &amp; "N°" &amp; H965 &amp; " - " &amp; Tabela1[[#This Row],[Coluna1]]</f>
        <v xml:space="preserve">VIRADA DE BANDEIRA  7109 - HTB - N°15011 - </v>
      </c>
      <c r="V965" s="85">
        <v>2237692</v>
      </c>
      <c r="W965" s="64" t="s">
        <v>5222</v>
      </c>
      <c r="X965" s="1" t="str">
        <f t="shared" si="54"/>
        <v>ABERTO</v>
      </c>
      <c r="Y965" s="48"/>
      <c r="Z965" s="51">
        <v>0</v>
      </c>
      <c r="AA965" s="1">
        <f>IF(Tabela1[[#This Row],[CHAMADO]]="ABERTO",Tabela1[[#This Row],[procx status]],"")</f>
        <v>0</v>
      </c>
      <c r="AC965" s="49">
        <v>45876</v>
      </c>
      <c r="AE965" s="1" t="str">
        <f>IF(Tabela1[[#This Row],[Status Result1]]="Aguardando autorização pgto", "sim","")</f>
        <v/>
      </c>
      <c r="AF9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5" s="12">
        <v>45807</v>
      </c>
      <c r="AI965" s="1" t="s">
        <v>4234</v>
      </c>
      <c r="AJ965" s="53" t="s">
        <v>4234</v>
      </c>
      <c r="AK965" s="12" t="str">
        <f>IF(Tabela1[[#This Row],[procx ticket]]="",Tabela1[[#This Row],[Data criação ticket]],Tabela1[[#This Row],[procx ticket]])</f>
        <v>não aberto ticket</v>
      </c>
      <c r="AM9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5" s="62"/>
      <c r="AP965" s="62"/>
      <c r="AQ9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71096058524000HENRIQUEVIRADA DE BANDEIRAGerenciadoraHTB</v>
      </c>
      <c r="AR965" s="62" t="e">
        <v>#N/A</v>
      </c>
    </row>
    <row r="966" spans="1:44" ht="15" hidden="1" customHeight="1">
      <c r="A966" s="1">
        <f t="shared" si="53"/>
        <v>2000</v>
      </c>
      <c r="B966" s="1">
        <v>7013</v>
      </c>
      <c r="C966" s="1" t="str">
        <f>_xlfn.XLOOKUP(Tabela1[[#This Row],[FILIAL]],'CNPJ BASE jan25'!A:A,'CNPJ BASE jan25'!B:B)</f>
        <v>BEL74-Atalaia-PA-EF</v>
      </c>
      <c r="D966" s="1" t="str">
        <f>_xlfn.XLOOKUP(Tabela1[[#This Row],[FILIAL]],'CNPJ BASE jan25'!A:A,'CNPJ BASE jan25'!C:C)</f>
        <v>04.899.316/0013-51</v>
      </c>
      <c r="E966" s="1" t="s">
        <v>76</v>
      </c>
      <c r="F966" s="1" t="s">
        <v>51</v>
      </c>
      <c r="G966" s="1" t="s">
        <v>4392</v>
      </c>
      <c r="H966" s="1">
        <v>15002</v>
      </c>
      <c r="I966" s="1" t="s">
        <v>72</v>
      </c>
      <c r="M966" s="1">
        <v>605842</v>
      </c>
      <c r="N966" s="1">
        <v>10022023</v>
      </c>
      <c r="O966" s="1" t="s">
        <v>4163</v>
      </c>
      <c r="P966" s="47">
        <v>4000</v>
      </c>
      <c r="R966" s="47">
        <f>IF(Tabela1[[#This Row],[VALOR A PAGAR]]&gt;1,Tabela1[[#This Row],[VALOR A PAGAR]],Tabela1[[#This Row],[VALOR RC]])</f>
        <v>4000</v>
      </c>
      <c r="S9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6" s="1">
        <v>4500929195</v>
      </c>
      <c r="U966" s="54" t="str">
        <f>F966 &amp; " " &amp; " " &amp; B966 &amp; " - " &amp; I966 &amp; " - " &amp; "N°" &amp; H966 &amp; " - " &amp; Tabela1[[#This Row],[Coluna1]]</f>
        <v xml:space="preserve">VIRADA DE BANDEIRA  7013 - HTB - N°15002 - </v>
      </c>
      <c r="V966" s="85">
        <v>2237692</v>
      </c>
      <c r="W966" s="64" t="s">
        <v>5222</v>
      </c>
      <c r="X966" s="1" t="str">
        <f t="shared" si="54"/>
        <v>ABERTO</v>
      </c>
      <c r="Y966" s="48"/>
      <c r="Z966" s="51">
        <v>0</v>
      </c>
      <c r="AA966" s="1">
        <f>IF(Tabela1[[#This Row],[CHAMADO]]="ABERTO",Tabela1[[#This Row],[procx status]],"")</f>
        <v>0</v>
      </c>
      <c r="AC966" s="49">
        <v>45876</v>
      </c>
      <c r="AE966" s="1" t="str">
        <f>IF(Tabela1[[#This Row],[Status Result1]]="Aguardando autorização pgto", "sim","")</f>
        <v/>
      </c>
      <c r="AF9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6" s="12">
        <v>45807</v>
      </c>
      <c r="AI966" s="1" t="s">
        <v>4234</v>
      </c>
      <c r="AJ966" s="53" t="s">
        <v>4234</v>
      </c>
      <c r="AK966" s="12" t="str">
        <f>IF(Tabela1[[#This Row],[procx ticket]]="",Tabela1[[#This Row],[Data criação ticket]],Tabela1[[#This Row],[procx ticket]])</f>
        <v>não aberto ticket</v>
      </c>
      <c r="AM9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6" s="62"/>
      <c r="AP966" s="62"/>
      <c r="AQ9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70136058424000HENRIQUEVIRADA DE BANDEIRAGerenciadoraHTB</v>
      </c>
      <c r="AR966" s="62" t="e">
        <v>#N/A</v>
      </c>
    </row>
    <row r="967" spans="1:44" ht="15" hidden="1" customHeight="1">
      <c r="A967" s="1">
        <f t="shared" si="53"/>
        <v>2000</v>
      </c>
      <c r="B967" s="1">
        <v>7275</v>
      </c>
      <c r="C967" s="1" t="str">
        <f>_xlfn.XLOOKUP(Tabela1[[#This Row],[FILIAL]],'CNPJ BASE jan25'!A:A,'CNPJ BASE jan25'!B:B)</f>
        <v>CNC02-WeyCaval-PA-EF</v>
      </c>
      <c r="D967" s="1" t="str">
        <f>_xlfn.XLOOKUP(Tabela1[[#This Row],[FILIAL]],'CNPJ BASE jan25'!A:A,'CNPJ BASE jan25'!C:C)</f>
        <v>04.899.316/0275-80</v>
      </c>
      <c r="E967" s="1" t="s">
        <v>76</v>
      </c>
      <c r="F967" s="1" t="s">
        <v>51</v>
      </c>
      <c r="G967" s="1" t="s">
        <v>4392</v>
      </c>
      <c r="H967" s="1">
        <v>15019</v>
      </c>
      <c r="I967" s="1" t="s">
        <v>72</v>
      </c>
      <c r="M967" s="1">
        <v>605846</v>
      </c>
      <c r="N967" s="1">
        <v>10022023</v>
      </c>
      <c r="O967" s="1" t="s">
        <v>4163</v>
      </c>
      <c r="P967" s="47">
        <v>4000</v>
      </c>
      <c r="R967" s="47">
        <f>IF(Tabela1[[#This Row],[VALOR A PAGAR]]&gt;1,Tabela1[[#This Row],[VALOR A PAGAR]],Tabela1[[#This Row],[VALOR RC]])</f>
        <v>4000</v>
      </c>
      <c r="S9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7" s="1">
        <v>4500929195</v>
      </c>
      <c r="U967" s="54" t="str">
        <f>F967 &amp; " " &amp; " " &amp; B967 &amp; " - " &amp; I967 &amp; " - " &amp; "N°" &amp; H967 &amp; " - " &amp; Tabela1[[#This Row],[Coluna1]]</f>
        <v xml:space="preserve">VIRADA DE BANDEIRA  7275 - HTB - N°15019 - </v>
      </c>
      <c r="V967" s="85">
        <v>2237692</v>
      </c>
      <c r="W967" s="64" t="s">
        <v>5222</v>
      </c>
      <c r="X967" s="1" t="str">
        <f t="shared" si="54"/>
        <v>ABERTO</v>
      </c>
      <c r="Y967" s="48"/>
      <c r="Z967" s="51">
        <v>0</v>
      </c>
      <c r="AA967" s="1">
        <f>IF(Tabela1[[#This Row],[CHAMADO]]="ABERTO",Tabela1[[#This Row],[procx status]],"")</f>
        <v>0</v>
      </c>
      <c r="AC967" s="49">
        <v>45876</v>
      </c>
      <c r="AE967" s="1" t="str">
        <f>IF(Tabela1[[#This Row],[Status Result1]]="Aguardando autorização pgto", "sim","")</f>
        <v/>
      </c>
      <c r="AF9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7" s="12">
        <v>45807</v>
      </c>
      <c r="AI967" s="1" t="s">
        <v>4234</v>
      </c>
      <c r="AJ967" s="53" t="s">
        <v>4234</v>
      </c>
      <c r="AK967" s="12" t="str">
        <f>IF(Tabela1[[#This Row],[procx ticket]]="",Tabela1[[#This Row],[Data criação ticket]],Tabela1[[#This Row],[procx ticket]])</f>
        <v>não aberto ticket</v>
      </c>
      <c r="AM9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7" s="62"/>
      <c r="AP967" s="62"/>
      <c r="AQ9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72756058464000HENRIQUEVIRADA DE BANDEIRAGerenciadoraHTB</v>
      </c>
      <c r="AR967" s="62" t="e">
        <v>#N/A</v>
      </c>
    </row>
    <row r="968" spans="1:44" ht="15" hidden="1" customHeight="1">
      <c r="A968" s="1">
        <f t="shared" si="53"/>
        <v>2000</v>
      </c>
      <c r="B968" s="1">
        <v>7319</v>
      </c>
      <c r="C968" s="1" t="str">
        <f>_xlfn.XLOOKUP(Tabela1[[#This Row],[FILIAL]],'CNPJ BASE jan25'!A:A,'CNPJ BASE jan25'!B:B)</f>
        <v>FOR131-FreiMan-CE-EF</v>
      </c>
      <c r="D968" s="1" t="str">
        <f>_xlfn.XLOOKUP(Tabela1[[#This Row],[FILIAL]],'CNPJ BASE jan25'!A:A,'CNPJ BASE jan25'!C:C)</f>
        <v>04.899.316/0319-35</v>
      </c>
      <c r="E968" s="1" t="s">
        <v>55</v>
      </c>
      <c r="F968" s="1" t="s">
        <v>51</v>
      </c>
      <c r="G968" s="1" t="s">
        <v>4392</v>
      </c>
      <c r="H968" s="1">
        <v>15006</v>
      </c>
      <c r="I968" s="1" t="s">
        <v>72</v>
      </c>
      <c r="M968" s="1">
        <v>605689</v>
      </c>
      <c r="N968" s="1">
        <v>10022023</v>
      </c>
      <c r="O968" s="1" t="s">
        <v>4163</v>
      </c>
      <c r="P968" s="47">
        <v>4000</v>
      </c>
      <c r="R968" s="47">
        <f>IF(Tabela1[[#This Row],[VALOR A PAGAR]]&gt;1,Tabela1[[#This Row],[VALOR A PAGAR]],Tabela1[[#This Row],[VALOR RC]])</f>
        <v>4000</v>
      </c>
      <c r="S9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8" s="1">
        <v>4500929195</v>
      </c>
      <c r="U968" s="54" t="str">
        <f>F968 &amp; " " &amp; " " &amp; B968 &amp; " - " &amp; I968 &amp; " - " &amp; "N°" &amp; H968 &amp; " - " &amp; Tabela1[[#This Row],[Coluna1]]</f>
        <v xml:space="preserve">VIRADA DE BANDEIRA  7319 - HTB - N°15006 - </v>
      </c>
      <c r="V968" s="85">
        <v>2237692</v>
      </c>
      <c r="W968" s="64" t="s">
        <v>5222</v>
      </c>
      <c r="X968" s="1" t="str">
        <f t="shared" si="54"/>
        <v>ABERTO</v>
      </c>
      <c r="Y968" s="48"/>
      <c r="Z968" s="51">
        <v>0</v>
      </c>
      <c r="AA968" s="1">
        <f>IF(Tabela1[[#This Row],[CHAMADO]]="ABERTO",Tabela1[[#This Row],[procx status]],"")</f>
        <v>0</v>
      </c>
      <c r="AC968" s="49">
        <v>45876</v>
      </c>
      <c r="AE968" s="1" t="str">
        <f>IF(Tabela1[[#This Row],[Status Result1]]="Aguardando autorização pgto", "sim","")</f>
        <v/>
      </c>
      <c r="AF9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8" s="12">
        <v>45807</v>
      </c>
      <c r="AI968" s="1" t="s">
        <v>4234</v>
      </c>
      <c r="AJ968" s="53" t="s">
        <v>4234</v>
      </c>
      <c r="AK968" s="12" t="str">
        <f>IF(Tabela1[[#This Row],[procx ticket]]="",Tabela1[[#This Row],[Data criação ticket]],Tabela1[[#This Row],[procx ticket]])</f>
        <v>não aberto ticket</v>
      </c>
      <c r="AM9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8" s="62"/>
      <c r="AP968" s="62"/>
      <c r="AQ9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73196056894000JORDANAVIRADA DE BANDEIRAGerenciadoraHTB</v>
      </c>
      <c r="AR968" s="62" t="e">
        <v>#N/A</v>
      </c>
    </row>
    <row r="969" spans="1:44" ht="15" hidden="1" customHeight="1">
      <c r="A969" s="1">
        <f t="shared" si="53"/>
        <v>2000</v>
      </c>
      <c r="B969" s="1">
        <v>7357</v>
      </c>
      <c r="C969" s="1" t="str">
        <f>_xlfn.XLOOKUP(Tabela1[[#This Row],[FILIAL]],'CNPJ BASE jan25'!A:A,'CNPJ BASE jan25'!B:B)</f>
        <v>FOR137-WasSoar-CE-EF</v>
      </c>
      <c r="D969" s="1" t="str">
        <f>_xlfn.XLOOKUP(Tabela1[[#This Row],[FILIAL]],'CNPJ BASE jan25'!A:A,'CNPJ BASE jan25'!C:C)</f>
        <v>04.899.316/0357-60</v>
      </c>
      <c r="E969" s="1" t="s">
        <v>55</v>
      </c>
      <c r="F969" s="1" t="s">
        <v>51</v>
      </c>
      <c r="G969" s="1" t="s">
        <v>4392</v>
      </c>
      <c r="H969" s="1">
        <v>15007</v>
      </c>
      <c r="I969" s="1" t="s">
        <v>72</v>
      </c>
      <c r="M969" s="1">
        <v>605848</v>
      </c>
      <c r="N969" s="1">
        <v>10022023</v>
      </c>
      <c r="O969" s="1" t="s">
        <v>4163</v>
      </c>
      <c r="P969" s="47">
        <v>4000</v>
      </c>
      <c r="R969" s="47">
        <f>IF(Tabela1[[#This Row],[VALOR A PAGAR]]&gt;1,Tabela1[[#This Row],[VALOR A PAGAR]],Tabela1[[#This Row],[VALOR RC]])</f>
        <v>4000</v>
      </c>
      <c r="S9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69" s="1">
        <v>4500929195</v>
      </c>
      <c r="U969" s="54" t="str">
        <f>F969 &amp; " " &amp; " " &amp; B969 &amp; " - " &amp; I969 &amp; " - " &amp; "N°" &amp; H969 &amp; " - " &amp; Tabela1[[#This Row],[Coluna1]]</f>
        <v xml:space="preserve">VIRADA DE BANDEIRA  7357 - HTB - N°15007 - </v>
      </c>
      <c r="V969" s="85">
        <v>2237692</v>
      </c>
      <c r="W969" s="64" t="s">
        <v>5222</v>
      </c>
      <c r="X969" s="1" t="str">
        <f t="shared" si="54"/>
        <v>ABERTO</v>
      </c>
      <c r="Y969" s="48"/>
      <c r="Z969" s="51">
        <v>0</v>
      </c>
      <c r="AA969" s="1">
        <f>IF(Tabela1[[#This Row],[CHAMADO]]="ABERTO",Tabela1[[#This Row],[procx status]],"")</f>
        <v>0</v>
      </c>
      <c r="AC969" s="49">
        <v>45876</v>
      </c>
      <c r="AE969" s="1" t="str">
        <f>IF(Tabela1[[#This Row],[Status Result1]]="Aguardando autorização pgto", "sim","")</f>
        <v/>
      </c>
      <c r="AF9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69" s="12">
        <v>45807</v>
      </c>
      <c r="AI969" s="1" t="s">
        <v>4234</v>
      </c>
      <c r="AJ969" s="53" t="s">
        <v>4234</v>
      </c>
      <c r="AK969" s="12" t="str">
        <f>IF(Tabela1[[#This Row],[procx ticket]]="",Tabela1[[#This Row],[Data criação ticket]],Tabela1[[#This Row],[procx ticket]])</f>
        <v>não aberto ticket</v>
      </c>
      <c r="AM9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69" s="62"/>
      <c r="AP969" s="62"/>
      <c r="AQ9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73576058484000JORDANAVIRADA DE BANDEIRAGerenciadoraHTB</v>
      </c>
      <c r="AR969" s="62" t="e">
        <v>#N/A</v>
      </c>
    </row>
    <row r="970" spans="1:44" ht="15" hidden="1" customHeight="1">
      <c r="A970" s="1">
        <f t="shared" si="53"/>
        <v>2000</v>
      </c>
      <c r="B970" s="1">
        <v>7363</v>
      </c>
      <c r="C970" s="1" t="str">
        <f>_xlfn.XLOOKUP(Tabela1[[#This Row],[FILIAL]],'CNPJ BASE jan25'!A:A,'CNPJ BASE jan25'!B:B)</f>
        <v>FOR140-DSilMun-CE-EF</v>
      </c>
      <c r="D970" s="1" t="str">
        <f>_xlfn.XLOOKUP(Tabela1[[#This Row],[FILIAL]],'CNPJ BASE jan25'!A:A,'CNPJ BASE jan25'!C:C)</f>
        <v>04.899.316/0363-09</v>
      </c>
      <c r="E970" s="1" t="s">
        <v>55</v>
      </c>
      <c r="F970" s="1" t="s">
        <v>51</v>
      </c>
      <c r="G970" s="1" t="s">
        <v>4392</v>
      </c>
      <c r="H970" s="1">
        <v>15008</v>
      </c>
      <c r="I970" s="1" t="s">
        <v>72</v>
      </c>
      <c r="M970" s="1">
        <v>605849</v>
      </c>
      <c r="N970" s="1">
        <v>10022023</v>
      </c>
      <c r="O970" s="1" t="s">
        <v>4163</v>
      </c>
      <c r="P970" s="47">
        <v>4000</v>
      </c>
      <c r="R970" s="47">
        <f>IF(Tabela1[[#This Row],[VALOR A PAGAR]]&gt;1,Tabela1[[#This Row],[VALOR A PAGAR]],Tabela1[[#This Row],[VALOR RC]])</f>
        <v>4000</v>
      </c>
      <c r="S9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0" s="1">
        <v>4500929195</v>
      </c>
      <c r="U970" s="54" t="str">
        <f>F970 &amp; " " &amp; " " &amp; B970 &amp; " - " &amp; I970 &amp; " - " &amp; "N°" &amp; H970 &amp; " - " &amp; Tabela1[[#This Row],[Coluna1]]</f>
        <v xml:space="preserve">VIRADA DE BANDEIRA  7363 - HTB - N°15008 - </v>
      </c>
      <c r="V970" s="85">
        <v>2237692</v>
      </c>
      <c r="W970" s="64" t="s">
        <v>5222</v>
      </c>
      <c r="X970" s="1" t="str">
        <f t="shared" si="54"/>
        <v>ABERTO</v>
      </c>
      <c r="Y970" s="48"/>
      <c r="Z970" s="51">
        <v>0</v>
      </c>
      <c r="AA970" s="1">
        <f>IF(Tabela1[[#This Row],[CHAMADO]]="ABERTO",Tabela1[[#This Row],[procx status]],"")</f>
        <v>0</v>
      </c>
      <c r="AC970" s="49">
        <v>45876</v>
      </c>
      <c r="AE970" s="1" t="str">
        <f>IF(Tabela1[[#This Row],[Status Result1]]="Aguardando autorização pgto", "sim","")</f>
        <v/>
      </c>
      <c r="AF9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70" s="12">
        <v>45807</v>
      </c>
      <c r="AI970" s="1" t="s">
        <v>4234</v>
      </c>
      <c r="AJ970" s="53" t="s">
        <v>4234</v>
      </c>
      <c r="AK970" s="12" t="str">
        <f>IF(Tabela1[[#This Row],[procx ticket]]="",Tabela1[[#This Row],[Data criação ticket]],Tabela1[[#This Row],[procx ticket]])</f>
        <v>não aberto ticket</v>
      </c>
      <c r="AM9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0" s="62"/>
      <c r="AP970" s="62"/>
      <c r="AQ9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73636058494000JORDANAVIRADA DE BANDEIRAGerenciadoraHTB</v>
      </c>
      <c r="AR970" s="62" t="e">
        <v>#N/A</v>
      </c>
    </row>
    <row r="971" spans="1:44" ht="15" hidden="1" customHeight="1">
      <c r="A971" s="1">
        <f t="shared" si="53"/>
        <v>2000</v>
      </c>
      <c r="B971" s="1">
        <v>7412</v>
      </c>
      <c r="C971" s="1" t="str">
        <f>_xlfn.XLOOKUP(Tabela1[[#This Row],[FILIAL]],'CNPJ BASE jan25'!A:A,'CNPJ BASE jan25'!B:B)</f>
        <v>FOR186-RuiBarb-CE-EF</v>
      </c>
      <c r="D971" s="1" t="str">
        <f>_xlfn.XLOOKUP(Tabela1[[#This Row],[FILIAL]],'CNPJ BASE jan25'!A:A,'CNPJ BASE jan25'!C:C)</f>
        <v>04.899.316/0412-21</v>
      </c>
      <c r="E971" s="1" t="s">
        <v>55</v>
      </c>
      <c r="F971" s="1" t="s">
        <v>51</v>
      </c>
      <c r="G971" s="1" t="s">
        <v>4392</v>
      </c>
      <c r="H971" s="1">
        <v>15009</v>
      </c>
      <c r="I971" s="1" t="s">
        <v>72</v>
      </c>
      <c r="M971" s="1">
        <v>605850</v>
      </c>
      <c r="N971" s="1">
        <v>10022023</v>
      </c>
      <c r="O971" s="1" t="s">
        <v>4163</v>
      </c>
      <c r="P971" s="47">
        <v>4000</v>
      </c>
      <c r="R971" s="47">
        <f>IF(Tabela1[[#This Row],[VALOR A PAGAR]]&gt;1,Tabela1[[#This Row],[VALOR A PAGAR]],Tabela1[[#This Row],[VALOR RC]])</f>
        <v>4000</v>
      </c>
      <c r="S9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1" s="1">
        <v>4500929195</v>
      </c>
      <c r="U971" s="54" t="str">
        <f>F971 &amp; " " &amp; " " &amp; B971 &amp; " - " &amp; I971 &amp; " - " &amp; "N°" &amp; H971 &amp; " - " &amp; Tabela1[[#This Row],[Coluna1]]</f>
        <v xml:space="preserve">VIRADA DE BANDEIRA  7412 - HTB - N°15009 - </v>
      </c>
      <c r="V971" s="85">
        <v>2237692</v>
      </c>
      <c r="W971" s="64" t="s">
        <v>5222</v>
      </c>
      <c r="X971" s="1" t="str">
        <f t="shared" si="54"/>
        <v>ABERTO</v>
      </c>
      <c r="Y971" s="48"/>
      <c r="Z971" s="51">
        <v>0</v>
      </c>
      <c r="AA971" s="1">
        <f>IF(Tabela1[[#This Row],[CHAMADO]]="ABERTO",Tabela1[[#This Row],[procx status]],"")</f>
        <v>0</v>
      </c>
      <c r="AC971" s="49">
        <v>45876</v>
      </c>
      <c r="AE971" s="1" t="str">
        <f>IF(Tabela1[[#This Row],[Status Result1]]="Aguardando autorização pgto", "sim","")</f>
        <v/>
      </c>
      <c r="AF9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71" s="12">
        <v>45807</v>
      </c>
      <c r="AI971" s="1" t="s">
        <v>4234</v>
      </c>
      <c r="AJ971" s="53" t="s">
        <v>4234</v>
      </c>
      <c r="AK971" s="12" t="str">
        <f>IF(Tabela1[[#This Row],[procx ticket]]="",Tabela1[[#This Row],[Data criação ticket]],Tabela1[[#This Row],[procx ticket]])</f>
        <v>não aberto ticket</v>
      </c>
      <c r="AM9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1" s="62"/>
      <c r="AP971" s="62"/>
      <c r="AQ9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74126058504000JORDANAVIRADA DE BANDEIRAGerenciadoraHTB</v>
      </c>
      <c r="AR971" s="62" t="e">
        <v>#N/A</v>
      </c>
    </row>
    <row r="972" spans="1:44" ht="15" hidden="1" customHeight="1">
      <c r="A972" s="1">
        <f t="shared" si="53"/>
        <v>2000</v>
      </c>
      <c r="B972" s="1">
        <v>7515</v>
      </c>
      <c r="C972" s="1" t="str">
        <f>_xlfn.XLOOKUP(Tabela1[[#This Row],[FILIAL]],'CNPJ BASE jan25'!A:A,'CNPJ BASE jan25'!B:B)</f>
        <v>FOR193-SenPomp-CE-EF</v>
      </c>
      <c r="D972" s="1" t="str">
        <f>_xlfn.XLOOKUP(Tabela1[[#This Row],[FILIAL]],'CNPJ BASE jan25'!A:A,'CNPJ BASE jan25'!C:C)</f>
        <v>04.899.316/0515-37</v>
      </c>
      <c r="E972" s="51" t="s">
        <v>55</v>
      </c>
      <c r="F972" s="1" t="s">
        <v>51</v>
      </c>
      <c r="G972" s="1" t="s">
        <v>4392</v>
      </c>
      <c r="H972" s="1">
        <v>15010</v>
      </c>
      <c r="I972" s="1" t="s">
        <v>72</v>
      </c>
      <c r="M972" s="1">
        <v>605851</v>
      </c>
      <c r="N972" s="1">
        <v>10022023</v>
      </c>
      <c r="O972" s="1" t="s">
        <v>4163</v>
      </c>
      <c r="P972" s="47">
        <v>4000</v>
      </c>
      <c r="R972" s="47">
        <f>IF(Tabela1[[#This Row],[VALOR A PAGAR]]&gt;1,Tabela1[[#This Row],[VALOR A PAGAR]],Tabela1[[#This Row],[VALOR RC]])</f>
        <v>4000</v>
      </c>
      <c r="S9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2" s="1">
        <v>4500929195</v>
      </c>
      <c r="U972" s="54" t="str">
        <f>F972 &amp; " " &amp; " " &amp; B972 &amp; " - " &amp; I972 &amp; " - " &amp; "N°" &amp; H972 &amp; " - " &amp; Tabela1[[#This Row],[Coluna1]]</f>
        <v xml:space="preserve">VIRADA DE BANDEIRA  7515 - HTB - N°15010 - </v>
      </c>
      <c r="V972" s="85">
        <v>2237692</v>
      </c>
      <c r="W972" s="64" t="s">
        <v>5222</v>
      </c>
      <c r="X972" s="1" t="str">
        <f t="shared" si="54"/>
        <v>ABERTO</v>
      </c>
      <c r="Y972" s="48"/>
      <c r="Z972" s="51">
        <v>0</v>
      </c>
      <c r="AA972" s="1">
        <f>IF(Tabela1[[#This Row],[CHAMADO]]="ABERTO",Tabela1[[#This Row],[procx status]],"")</f>
        <v>0</v>
      </c>
      <c r="AC972" s="49">
        <v>45876</v>
      </c>
      <c r="AE972" s="1" t="str">
        <f>IF(Tabela1[[#This Row],[Status Result1]]="Aguardando autorização pgto", "sim","")</f>
        <v/>
      </c>
      <c r="AF9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72" s="12">
        <v>45807</v>
      </c>
      <c r="AI972" s="1" t="s">
        <v>4234</v>
      </c>
      <c r="AJ972" s="53" t="s">
        <v>4234</v>
      </c>
      <c r="AK972" s="12" t="str">
        <f>IF(Tabela1[[#This Row],[procx ticket]]="",Tabela1[[#This Row],[Data criação ticket]],Tabela1[[#This Row],[procx ticket]])</f>
        <v>não aberto ticket</v>
      </c>
      <c r="AM9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2" s="62"/>
      <c r="AP972" s="62"/>
      <c r="AQ9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75156058514000JORDANAVIRADA DE BANDEIRAGerenciadoraHTB</v>
      </c>
      <c r="AR972" s="62" t="e">
        <v>#N/A</v>
      </c>
    </row>
    <row r="973" spans="1:44" ht="15" hidden="1" customHeight="1">
      <c r="A973" s="1">
        <f t="shared" ref="A973:A1004" si="55">IF(B973&lt;7000,1000,2000)</f>
        <v>2000</v>
      </c>
      <c r="B973" s="1">
        <v>7243</v>
      </c>
      <c r="C973" s="1" t="str">
        <f>_xlfn.XLOOKUP(Tabela1[[#This Row],[FILIAL]],'CNPJ BASE jan25'!A:A,'CNPJ BASE jan25'!B:B)</f>
        <v>MDR01-MaeDoRio-PA-EF</v>
      </c>
      <c r="D973" s="1" t="str">
        <f>_xlfn.XLOOKUP(Tabela1[[#This Row],[FILIAL]],'CNPJ BASE jan25'!A:A,'CNPJ BASE jan25'!C:C)</f>
        <v>04.899.316/0243-00</v>
      </c>
      <c r="E973" s="1" t="s">
        <v>76</v>
      </c>
      <c r="F973" s="1" t="s">
        <v>51</v>
      </c>
      <c r="G973" s="1" t="s">
        <v>4392</v>
      </c>
      <c r="H973" s="1">
        <v>15021</v>
      </c>
      <c r="I973" s="1" t="s">
        <v>72</v>
      </c>
      <c r="M973" s="1">
        <v>605853</v>
      </c>
      <c r="N973" s="1">
        <v>10022023</v>
      </c>
      <c r="O973" s="1" t="s">
        <v>4163</v>
      </c>
      <c r="P973" s="47">
        <v>4000</v>
      </c>
      <c r="R973" s="47">
        <f>IF(Tabela1[[#This Row],[VALOR A PAGAR]]&gt;1,Tabela1[[#This Row],[VALOR A PAGAR]],Tabela1[[#This Row],[VALOR RC]])</f>
        <v>4000</v>
      </c>
      <c r="S9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3" s="1">
        <v>4500929195</v>
      </c>
      <c r="U973" s="54" t="str">
        <f>F973 &amp; " " &amp; " " &amp; B973 &amp; " - " &amp; I973 &amp; " - " &amp; "N°" &amp; H973 &amp; " - " &amp; Tabela1[[#This Row],[Coluna1]]</f>
        <v xml:space="preserve">VIRADA DE BANDEIRA  7243 - HTB - N°15021 - </v>
      </c>
      <c r="V973" s="85">
        <v>2237692</v>
      </c>
      <c r="W973" s="64" t="s">
        <v>5222</v>
      </c>
      <c r="X973" s="1" t="str">
        <f t="shared" si="54"/>
        <v>ABERTO</v>
      </c>
      <c r="Y973" s="48"/>
      <c r="Z973" s="51">
        <v>0</v>
      </c>
      <c r="AA973" s="1">
        <f>IF(Tabela1[[#This Row],[CHAMADO]]="ABERTO",Tabela1[[#This Row],[procx status]],"")</f>
        <v>0</v>
      </c>
      <c r="AC973" s="49">
        <v>45876</v>
      </c>
      <c r="AE973" s="1" t="str">
        <f>IF(Tabela1[[#This Row],[Status Result1]]="Aguardando autorização pgto", "sim","")</f>
        <v/>
      </c>
      <c r="AF9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73" s="12">
        <v>45807</v>
      </c>
      <c r="AI973" s="1" t="s">
        <v>4234</v>
      </c>
      <c r="AJ973" s="53" t="s">
        <v>4234</v>
      </c>
      <c r="AK973" s="12" t="str">
        <f>IF(Tabela1[[#This Row],[procx ticket]]="",Tabela1[[#This Row],[Data criação ticket]],Tabela1[[#This Row],[procx ticket]])</f>
        <v>não aberto ticket</v>
      </c>
      <c r="AM9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3" s="62"/>
      <c r="AP973" s="62"/>
      <c r="AQ9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72436058534000HENRIQUEVIRADA DE BANDEIRAGerenciadoraHTB</v>
      </c>
      <c r="AR973" s="62" t="e">
        <v>#N/A</v>
      </c>
    </row>
    <row r="974" spans="1:44" ht="15" hidden="1" customHeight="1">
      <c r="A974" s="1">
        <f t="shared" si="55"/>
        <v>2000</v>
      </c>
      <c r="B974" s="1">
        <v>7441</v>
      </c>
      <c r="C974" s="1" t="str">
        <f>_xlfn.XLOOKUP(Tabela1[[#This Row],[FILIAL]],'CNPJ BASE jan25'!A:A,'CNPJ BASE jan25'!B:B)</f>
        <v>XIN01-Xinguara-PA-EF</v>
      </c>
      <c r="D974" s="1" t="str">
        <f>_xlfn.XLOOKUP(Tabela1[[#This Row],[FILIAL]],'CNPJ BASE jan25'!A:A,'CNPJ BASE jan25'!C:C)</f>
        <v>04.899.316/0441-66</v>
      </c>
      <c r="E974" s="1" t="s">
        <v>76</v>
      </c>
      <c r="F974" s="1" t="s">
        <v>51</v>
      </c>
      <c r="G974" s="1" t="s">
        <v>4392</v>
      </c>
      <c r="H974" s="1">
        <v>15020</v>
      </c>
      <c r="I974" s="1" t="s">
        <v>72</v>
      </c>
      <c r="M974" s="1">
        <v>605855</v>
      </c>
      <c r="N974" s="1">
        <v>10022023</v>
      </c>
      <c r="P974" s="47">
        <v>4000</v>
      </c>
      <c r="R974" s="47">
        <f>IF(Tabela1[[#This Row],[VALOR A PAGAR]]&gt;1,Tabela1[[#This Row],[VALOR A PAGAR]],Tabela1[[#This Row],[VALOR RC]])</f>
        <v>4000</v>
      </c>
      <c r="S9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4" s="1">
        <v>4500929195</v>
      </c>
      <c r="U974" s="54" t="str">
        <f>F974 &amp; " " &amp; " " &amp; B974 &amp; " - " &amp; I974 &amp; " - " &amp; "N°" &amp; H974 &amp; " - " &amp; Tabela1[[#This Row],[Coluna1]]</f>
        <v xml:space="preserve">VIRADA DE BANDEIRA  7441 - HTB - N°15020 - </v>
      </c>
      <c r="V974" s="85">
        <v>2237692</v>
      </c>
      <c r="W974" s="64" t="s">
        <v>5222</v>
      </c>
      <c r="X974" s="1" t="str">
        <f t="shared" si="54"/>
        <v>ABERTO</v>
      </c>
      <c r="Y974" s="48"/>
      <c r="Z974" s="51">
        <v>0</v>
      </c>
      <c r="AA974" s="1">
        <f>IF(Tabela1[[#This Row],[CHAMADO]]="ABERTO",Tabela1[[#This Row],[procx status]],"")</f>
        <v>0</v>
      </c>
      <c r="AC974" s="49">
        <v>45876</v>
      </c>
      <c r="AE974" s="1" t="str">
        <f>IF(Tabela1[[#This Row],[Status Result1]]="Aguardando autorização pgto", "sim","")</f>
        <v/>
      </c>
      <c r="AF9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9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974" s="12">
        <v>45807</v>
      </c>
      <c r="AI974" s="1" t="s">
        <v>4234</v>
      </c>
      <c r="AJ974" s="53" t="s">
        <v>4234</v>
      </c>
      <c r="AK974" s="12" t="str">
        <f>IF(Tabela1[[#This Row],[procx ticket]]="",Tabela1[[#This Row],[Data criação ticket]],Tabela1[[#This Row],[procx ticket]])</f>
        <v>não aberto ticket</v>
      </c>
      <c r="AM9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9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4" s="62"/>
      <c r="AP974" s="62"/>
      <c r="AQ9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74416058554000HENRIQUEVIRADA DE BANDEIRAGerenciadoraHTB</v>
      </c>
      <c r="AR974" s="62" t="e">
        <v>#N/A</v>
      </c>
    </row>
    <row r="975" spans="1:44" ht="15" hidden="1" customHeight="1">
      <c r="A975" s="1">
        <f t="shared" si="55"/>
        <v>1000</v>
      </c>
      <c r="B975" s="1">
        <v>1510</v>
      </c>
      <c r="C975" s="1" t="s">
        <v>4098</v>
      </c>
      <c r="D975" s="1" t="s">
        <v>1258</v>
      </c>
      <c r="E975" s="1" t="s">
        <v>76</v>
      </c>
      <c r="F975" s="1" t="s">
        <v>23</v>
      </c>
      <c r="G975" s="1" t="s">
        <v>4392</v>
      </c>
      <c r="H975" s="1">
        <v>15307</v>
      </c>
      <c r="I975" s="1" t="s">
        <v>72</v>
      </c>
      <c r="M975" s="1">
        <v>605801</v>
      </c>
      <c r="N975" s="1">
        <v>10023538</v>
      </c>
      <c r="O975" s="1" t="s">
        <v>4163</v>
      </c>
      <c r="P975" s="47">
        <v>48500</v>
      </c>
      <c r="Q975" s="47">
        <v>14550</v>
      </c>
      <c r="R975" s="47">
        <f>IF(Tabela1[[#This Row],[VALOR A PAGAR]]&gt;1,Tabela1[[#This Row],[VALOR A PAGAR]],Tabela1[[#This Row],[VALOR RC]])</f>
        <v>14550</v>
      </c>
      <c r="S9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5" s="1">
        <v>4500983761</v>
      </c>
      <c r="U975" s="54" t="str">
        <f>F975 &amp; " " &amp; " " &amp; B975 &amp; " - " &amp; I975 &amp; " - " &amp; "N°" &amp; H975 &amp; " - " &amp; Tabela1[[#This Row],[Coluna1]]</f>
        <v xml:space="preserve">LOJAS NOVAS  1510 - HTB - N°15307 - </v>
      </c>
      <c r="V975" s="85">
        <v>2897803</v>
      </c>
      <c r="W975" s="89" t="s">
        <v>4176</v>
      </c>
      <c r="X975" s="1" t="str">
        <f t="shared" si="54"/>
        <v>ABERTO</v>
      </c>
      <c r="Y975" s="48"/>
      <c r="Z975" s="51"/>
      <c r="AA975" s="1">
        <f>IF(Tabela1[[#This Row],[CHAMADO]]="ABERTO",Tabela1[[#This Row],[procx status]],"")</f>
        <v>0</v>
      </c>
      <c r="AC975" s="49">
        <v>45937</v>
      </c>
      <c r="AD975" s="55">
        <v>5106050145</v>
      </c>
      <c r="AE975" s="1" t="str">
        <f>IF(Tabela1[[#This Row],[Status Result1]]="Aguardando autorização pgto", "sim","")</f>
        <v/>
      </c>
      <c r="AF9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9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975" s="116"/>
      <c r="AJ975" s="117"/>
      <c r="AK975" s="116">
        <f>IF(Tabela1[[#This Row],[procx ticket]]="",Tabela1[[#This Row],[Data criação ticket]],Tabela1[[#This Row],[procx ticket]])</f>
        <v>0</v>
      </c>
      <c r="AL975" s="116"/>
      <c r="AM975" s="53" t="s">
        <v>5183</v>
      </c>
      <c r="AN9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5" s="62"/>
      <c r="AP975" s="62"/>
      <c r="AQ9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151060580148500HENRIQUELOJAS NOVASGerenciadoraHTB</v>
      </c>
      <c r="AR975" s="62" t="e">
        <v>#N/A</v>
      </c>
    </row>
    <row r="976" spans="1:44" ht="15" hidden="1" customHeight="1">
      <c r="A976" s="1">
        <f t="shared" si="55"/>
        <v>2000</v>
      </c>
      <c r="B976" s="1">
        <v>7170</v>
      </c>
      <c r="C976" s="1" t="str">
        <f>_xlfn.XLOOKUP(Tabela1[[#This Row],[FILIAL]],'CNPJ BASE jan25'!A:A,'CNPJ BASE jan25'!B:B)</f>
        <v>FOR162-PonViei-CE-EF</v>
      </c>
      <c r="D976" s="1" t="str">
        <f>_xlfn.XLOOKUP(Tabela1[[#This Row],[FILIAL]],'CNPJ BASE jan25'!A:A,'CNPJ BASE jan25'!C:C)</f>
        <v>04.899.316/0170-02</v>
      </c>
      <c r="E976" s="1" t="s">
        <v>4025</v>
      </c>
      <c r="F976" s="1" t="s">
        <v>51</v>
      </c>
      <c r="G976" s="1" t="s">
        <v>4392</v>
      </c>
      <c r="H976" s="1">
        <v>15303</v>
      </c>
      <c r="I976" s="1" t="s">
        <v>72</v>
      </c>
      <c r="M976" s="1">
        <v>606020</v>
      </c>
      <c r="N976" s="1">
        <v>10023686</v>
      </c>
      <c r="O976" s="1" t="s">
        <v>4163</v>
      </c>
      <c r="P976" s="47">
        <v>4000</v>
      </c>
      <c r="R976" s="47">
        <f>IF(Tabela1[[#This Row],[VALOR A PAGAR]]&gt;1,Tabela1[[#This Row],[VALOR A PAGAR]],Tabela1[[#This Row],[VALOR RC]])</f>
        <v>4000</v>
      </c>
      <c r="S9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6" s="1">
        <v>4500986661</v>
      </c>
      <c r="U976" s="54" t="str">
        <f>F976 &amp; " " &amp; " " &amp; B976 &amp; " - " &amp; I976 &amp; " - " &amp; "N°" &amp; H976 &amp; " - " &amp; Tabela1[[#This Row],[Coluna1]]</f>
        <v xml:space="preserve">VIRADA DE BANDEIRA  7170 - HTB - N°15303 - </v>
      </c>
      <c r="V976" s="85">
        <v>2884714</v>
      </c>
      <c r="W976" s="89" t="s">
        <v>4176</v>
      </c>
      <c r="X976" s="1" t="str">
        <f t="shared" si="54"/>
        <v>ABERTO</v>
      </c>
      <c r="Y976" s="48"/>
      <c r="Z976" s="51"/>
      <c r="AA976" s="1">
        <f>IF(Tabela1[[#This Row],[CHAMADO]]="ABERTO",Tabela1[[#This Row],[procx status]],"")</f>
        <v>0</v>
      </c>
      <c r="AC976" s="49">
        <v>45968</v>
      </c>
      <c r="AE976" s="1" t="str">
        <f>IF(Tabela1[[#This Row],[Status Result1]]="Aguardando autorização pgto", "sim","")</f>
        <v/>
      </c>
      <c r="AF9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9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976" s="116"/>
      <c r="AJ976" s="117"/>
      <c r="AK976" s="116">
        <f>IF(Tabela1[[#This Row],[procx ticket]]="",Tabela1[[#This Row],[Data criação ticket]],Tabela1[[#This Row],[procx ticket]])</f>
        <v>0</v>
      </c>
      <c r="AL976" s="116"/>
      <c r="AM976" s="53" t="s">
        <v>5186</v>
      </c>
      <c r="AN9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6" s="62"/>
      <c r="AP976" s="62"/>
      <c r="AQ9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71706060204000ADRIANOVIRADA DE BANDEIRAGerenciadoraHTB</v>
      </c>
      <c r="AR976" s="62" t="e">
        <v>#N/A</v>
      </c>
    </row>
    <row r="977" spans="1:44" ht="15" hidden="1" customHeight="1">
      <c r="A977" s="1">
        <f t="shared" si="55"/>
        <v>2000</v>
      </c>
      <c r="B977" s="1">
        <v>7302</v>
      </c>
      <c r="C977" s="1" t="str">
        <f>_xlfn.XLOOKUP(Tabela1[[#This Row],[FILIAL]],'CNPJ BASE jan25'!A:A,'CNPJ BASE jan25'!B:B)</f>
        <v>FOR181-DesMore-CE-EF</v>
      </c>
      <c r="D977" s="1" t="str">
        <f>_xlfn.XLOOKUP(Tabela1[[#This Row],[FILIAL]],'CNPJ BASE jan25'!A:A,'CNPJ BASE jan25'!C:C)</f>
        <v>04.899.316/0302-97</v>
      </c>
      <c r="E977" s="1" t="s">
        <v>4025</v>
      </c>
      <c r="F977" s="1" t="s">
        <v>51</v>
      </c>
      <c r="G977" s="1" t="s">
        <v>4392</v>
      </c>
      <c r="H977" s="1">
        <v>15304</v>
      </c>
      <c r="I977" s="1" t="s">
        <v>72</v>
      </c>
      <c r="M977" s="1">
        <v>606021</v>
      </c>
      <c r="N977" s="1">
        <v>10023686</v>
      </c>
      <c r="O977" s="1" t="s">
        <v>4163</v>
      </c>
      <c r="P977" s="47">
        <v>4000</v>
      </c>
      <c r="R977" s="47">
        <f>IF(Tabela1[[#This Row],[VALOR A PAGAR]]&gt;1,Tabela1[[#This Row],[VALOR A PAGAR]],Tabela1[[#This Row],[VALOR RC]])</f>
        <v>4000</v>
      </c>
      <c r="S9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7" s="1">
        <v>4500986661</v>
      </c>
      <c r="U977" s="54" t="str">
        <f>F977 &amp; " " &amp; " " &amp; B977 &amp; " - " &amp; I977 &amp; " - " &amp; "N°" &amp; H977 &amp; " - " &amp; Tabela1[[#This Row],[Coluna1]]</f>
        <v xml:space="preserve">VIRADA DE BANDEIRA  7302 - HTB - N°15304 - </v>
      </c>
      <c r="V977" s="85">
        <v>2884756</v>
      </c>
      <c r="W977" s="89" t="s">
        <v>4176</v>
      </c>
      <c r="X977" s="1" t="str">
        <f t="shared" si="54"/>
        <v>ABERTO</v>
      </c>
      <c r="Y977" s="48"/>
      <c r="Z977" s="51"/>
      <c r="AA977" s="1">
        <f>IF(Tabela1[[#This Row],[CHAMADO]]="ABERTO",Tabela1[[#This Row],[procx status]],"")</f>
        <v>0</v>
      </c>
      <c r="AC977" s="49">
        <v>45968</v>
      </c>
      <c r="AE977" s="1" t="str">
        <f>IF(Tabela1[[#This Row],[Status Result1]]="Aguardando autorização pgto", "sim","")</f>
        <v/>
      </c>
      <c r="AF9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9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977" s="116"/>
      <c r="AJ977" s="117"/>
      <c r="AK977" s="116">
        <f>IF(Tabela1[[#This Row],[procx ticket]]="",Tabela1[[#This Row],[Data criação ticket]],Tabela1[[#This Row],[procx ticket]])</f>
        <v>0</v>
      </c>
      <c r="AL977" s="116"/>
      <c r="AM977" s="53" t="s">
        <v>5186</v>
      </c>
      <c r="AN9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7" s="62"/>
      <c r="AP977" s="62"/>
      <c r="AQ9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73026060214000ADRIANOVIRADA DE BANDEIRAGerenciadoraHTB</v>
      </c>
      <c r="AR977" s="62" t="e">
        <v>#N/A</v>
      </c>
    </row>
    <row r="978" spans="1:44" ht="15" hidden="1" customHeight="1">
      <c r="A978" s="1">
        <f t="shared" si="55"/>
        <v>1000</v>
      </c>
      <c r="B978" s="1">
        <v>1446</v>
      </c>
      <c r="C978" s="1" t="s">
        <v>175</v>
      </c>
      <c r="D978" s="1" t="s">
        <v>176</v>
      </c>
      <c r="E978" s="1" t="s">
        <v>76</v>
      </c>
      <c r="F978" s="1" t="s">
        <v>23</v>
      </c>
      <c r="G978" s="1" t="s">
        <v>4392</v>
      </c>
      <c r="H978" s="1">
        <v>14581</v>
      </c>
      <c r="I978" s="1" t="s">
        <v>72</v>
      </c>
      <c r="L978" s="1">
        <v>76614</v>
      </c>
      <c r="M978" s="147">
        <v>603787</v>
      </c>
      <c r="N978" s="1">
        <v>10020340</v>
      </c>
      <c r="P978" s="47">
        <v>48500</v>
      </c>
      <c r="Q978" s="47">
        <v>14550</v>
      </c>
      <c r="R978" s="47">
        <f>IF(Tabela1[[#This Row],[VALOR A PAGAR]]&gt;1,Tabela1[[#This Row],[VALOR A PAGAR]],Tabela1[[#This Row],[VALOR RC]])</f>
        <v>14550</v>
      </c>
      <c r="S9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8" s="1" t="s">
        <v>5200</v>
      </c>
      <c r="U978" s="54" t="str">
        <f>F978 &amp; " " &amp; " " &amp; B978 &amp; " - " &amp; I978 &amp; " - " &amp; "N°" &amp; H978 &amp; " - " &amp; Tabela1[[#This Row],[Coluna1]]</f>
        <v xml:space="preserve">LOJAS NOVAS  1446 - HTB - N°14581 - </v>
      </c>
      <c r="V978" s="85">
        <v>1092835</v>
      </c>
      <c r="X978" s="1" t="str">
        <f t="shared" si="54"/>
        <v>ABERTO</v>
      </c>
      <c r="Y978" s="48" t="s">
        <v>4159</v>
      </c>
      <c r="Z978" s="51" t="s">
        <v>4159</v>
      </c>
      <c r="AA978" s="51" t="str">
        <f>IF(Tabela1[[#This Row],[CHAMADO]]="ABERTO",Tabela1[[#This Row],[procx status]],"")</f>
        <v>Closed</v>
      </c>
      <c r="AC978" s="49">
        <v>45696</v>
      </c>
      <c r="AD978" s="55">
        <v>5105861074</v>
      </c>
      <c r="AE978" s="1" t="str">
        <f>IF(Tabela1[[#This Row],[Status Result1]]="Aguardando autorização pgto", "sim","")</f>
        <v/>
      </c>
      <c r="AF9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08/02/2025</v>
      </c>
      <c r="AG9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08/02/2025</v>
      </c>
      <c r="AH978" s="12">
        <v>45679</v>
      </c>
      <c r="AI978" s="12" t="s">
        <v>4712</v>
      </c>
      <c r="AJ978" s="53" t="s">
        <v>4712</v>
      </c>
      <c r="AK978" s="12" t="str">
        <f>IF(Tabela1[[#This Row],[procx ticket]]="",Tabela1[[#This Row],[Data criação ticket]],Tabela1[[#This Row],[procx ticket]])</f>
        <v>2025-01-29</v>
      </c>
      <c r="AL978" s="53">
        <v>45679</v>
      </c>
      <c r="AM9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29/01/2025</v>
      </c>
      <c r="AN97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8" s="62"/>
      <c r="AP978" s="62"/>
      <c r="AQ9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144660378748500HENRIQUELOJAS NOVASGerenciadoraHTB</v>
      </c>
      <c r="AR978" s="62" t="e">
        <v>#N/A</v>
      </c>
    </row>
    <row r="979" spans="1:44" ht="15" hidden="1" customHeight="1">
      <c r="A979" s="1">
        <f t="shared" si="55"/>
        <v>1000</v>
      </c>
      <c r="B979" s="1">
        <v>1494</v>
      </c>
      <c r="C979" s="1" t="s">
        <v>4059</v>
      </c>
      <c r="D979" s="1" t="s">
        <v>3019</v>
      </c>
      <c r="E979" s="1" t="s">
        <v>55</v>
      </c>
      <c r="F979" s="1" t="s">
        <v>23</v>
      </c>
      <c r="G979" s="1" t="s">
        <v>4392</v>
      </c>
      <c r="H979" s="1">
        <v>15205</v>
      </c>
      <c r="I979" s="1" t="s">
        <v>72</v>
      </c>
      <c r="M979" s="147">
        <v>605741</v>
      </c>
      <c r="Q979" s="47">
        <v>3675</v>
      </c>
      <c r="R979" s="47">
        <f>IF(Tabela1[[#This Row],[VALOR A PAGAR]]&gt;1,Tabela1[[#This Row],[VALOR A PAGAR]],Tabela1[[#This Row],[VALOR RC]])</f>
        <v>3675</v>
      </c>
      <c r="S9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79" s="1">
        <v>4500898753</v>
      </c>
      <c r="U979" s="54" t="str">
        <f>F979 &amp; " " &amp; " " &amp; B979 &amp; " - " &amp; I979 &amp; " - " &amp; "N°" &amp; H979 &amp; " - " &amp; Tabela1[[#This Row],[Coluna1]]</f>
        <v xml:space="preserve">LOJAS NOVAS  1494 - HTB - N°15205 - </v>
      </c>
      <c r="V979" s="85">
        <v>2605160</v>
      </c>
      <c r="W979" s="64" t="s">
        <v>5246</v>
      </c>
      <c r="X979" s="1" t="str">
        <f t="shared" si="54"/>
        <v>ABERTO</v>
      </c>
      <c r="Y979" s="48"/>
      <c r="Z979" s="51"/>
      <c r="AA979" s="1">
        <f>IF(Tabela1[[#This Row],[CHAMADO]]="ABERTO",Tabela1[[#This Row],[procx status]],"")</f>
        <v>0</v>
      </c>
      <c r="AC979" s="49">
        <v>45939</v>
      </c>
      <c r="AE979" s="1" t="str">
        <f>IF(Tabela1[[#This Row],[Status Result1]]="Aguardando autorização pgto", "sim","")</f>
        <v/>
      </c>
      <c r="AF9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79" s="116"/>
      <c r="AJ979" s="117"/>
      <c r="AK979" s="116">
        <f>IF(Tabela1[[#This Row],[procx ticket]]="",Tabela1[[#This Row],[Data criação ticket]],Tabela1[[#This Row],[procx ticket]])</f>
        <v>0</v>
      </c>
      <c r="AL979" s="116"/>
      <c r="AM979" s="53" t="e">
        <v>#N/A</v>
      </c>
      <c r="AN9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79" s="62"/>
      <c r="AP979" s="62"/>
      <c r="AQ9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1494605741JORDANALOJAS NOVASGerenciadoraHTB</v>
      </c>
      <c r="AR979" s="62" t="e">
        <v>#N/A</v>
      </c>
    </row>
    <row r="980" spans="1:44" ht="15" hidden="1" customHeight="1">
      <c r="A980" s="1">
        <f t="shared" si="55"/>
        <v>1000</v>
      </c>
      <c r="B980" s="1">
        <v>1496</v>
      </c>
      <c r="C980" s="1" t="s">
        <v>262</v>
      </c>
      <c r="D980" s="12" t="s">
        <v>1573</v>
      </c>
      <c r="E980" s="1" t="s">
        <v>76</v>
      </c>
      <c r="F980" s="1" t="s">
        <v>23</v>
      </c>
      <c r="G980" s="1" t="s">
        <v>4392</v>
      </c>
      <c r="H980" s="1">
        <v>15208</v>
      </c>
      <c r="I980" s="1" t="s">
        <v>72</v>
      </c>
      <c r="M980" s="1">
        <v>604328</v>
      </c>
      <c r="Q980" s="47">
        <v>9700</v>
      </c>
      <c r="R980" s="47">
        <f>IF(Tabela1[[#This Row],[VALOR A PAGAR]]&gt;1,Tabela1[[#This Row],[VALOR A PAGAR]],Tabela1[[#This Row],[VALOR RC]])</f>
        <v>9700</v>
      </c>
      <c r="S9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0" s="1">
        <v>4500898754</v>
      </c>
      <c r="U980" s="54" t="str">
        <f>F980 &amp; " " &amp; " " &amp; B980 &amp; " - " &amp; I980 &amp; " - " &amp; "N°" &amp; H980 &amp; " - " &amp; Tabela1[[#This Row],[Coluna1]]</f>
        <v xml:space="preserve">LOJAS NOVAS  1496 - HTB - N°15208 - </v>
      </c>
      <c r="V980" s="85">
        <v>2605160</v>
      </c>
      <c r="W980" s="64" t="s">
        <v>5246</v>
      </c>
      <c r="X980" s="1" t="str">
        <f t="shared" si="54"/>
        <v>ABERTO</v>
      </c>
      <c r="Y980" s="48"/>
      <c r="Z980" s="51"/>
      <c r="AA980" s="1">
        <f>IF(Tabela1[[#This Row],[CHAMADO]]="ABERTO",Tabela1[[#This Row],[procx status]],"")</f>
        <v>0</v>
      </c>
      <c r="AC980" s="49">
        <v>45939</v>
      </c>
      <c r="AE980" s="1" t="str">
        <f>IF(Tabela1[[#This Row],[Status Result1]]="Aguardando autorização pgto", "sim","")</f>
        <v/>
      </c>
      <c r="AF9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0" s="116"/>
      <c r="AJ980" s="117"/>
      <c r="AK980" s="116">
        <f>IF(Tabela1[[#This Row],[procx ticket]]="",Tabela1[[#This Row],[Data criação ticket]],Tabela1[[#This Row],[procx ticket]])</f>
        <v>0</v>
      </c>
      <c r="AL980" s="116"/>
      <c r="AM980" s="53" t="e">
        <v>#N/A</v>
      </c>
      <c r="AN9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0" s="62"/>
      <c r="AP980" s="62"/>
      <c r="AQ9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1496604328HENRIQUELOJAS NOVASGerenciadoraHTB</v>
      </c>
      <c r="AR980" s="62" t="e">
        <v>#N/A</v>
      </c>
    </row>
    <row r="981" spans="1:44" ht="15" hidden="1" customHeight="1">
      <c r="A981" s="1">
        <f t="shared" si="55"/>
        <v>1000</v>
      </c>
      <c r="B981" s="1">
        <v>1459</v>
      </c>
      <c r="C981" s="1" t="s">
        <v>4058</v>
      </c>
      <c r="D981" s="1" t="s">
        <v>4981</v>
      </c>
      <c r="E981" s="1" t="s">
        <v>30</v>
      </c>
      <c r="F981" s="1" t="s">
        <v>23</v>
      </c>
      <c r="G981" s="1" t="s">
        <v>4392</v>
      </c>
      <c r="H981" s="1">
        <v>15204</v>
      </c>
      <c r="I981" s="1" t="s">
        <v>72</v>
      </c>
      <c r="M981" s="1">
        <v>603123</v>
      </c>
      <c r="Q981" s="47">
        <v>9700</v>
      </c>
      <c r="R981" s="47">
        <f>IF(Tabela1[[#This Row],[VALOR A PAGAR]]&gt;1,Tabela1[[#This Row],[VALOR A PAGAR]],Tabela1[[#This Row],[VALOR RC]])</f>
        <v>9700</v>
      </c>
      <c r="S9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1" s="1">
        <v>4500905503</v>
      </c>
      <c r="U981" s="54" t="str">
        <f>F981 &amp; " " &amp; " " &amp; B981 &amp; " - " &amp; I981 &amp; " - " &amp; "N°" &amp; H981 &amp; " - " &amp; Tabela1[[#This Row],[Coluna1]]</f>
        <v xml:space="preserve">LOJAS NOVAS  1459 - HTB - N°15204 - </v>
      </c>
      <c r="V981" s="85">
        <v>2605160</v>
      </c>
      <c r="W981" s="64" t="s">
        <v>5246</v>
      </c>
      <c r="X981" s="1" t="str">
        <f t="shared" si="54"/>
        <v>ABERTO</v>
      </c>
      <c r="Y981" s="48"/>
      <c r="Z981" s="51"/>
      <c r="AA981" s="1">
        <f>IF(Tabela1[[#This Row],[CHAMADO]]="ABERTO",Tabela1[[#This Row],[procx status]],"")</f>
        <v>0</v>
      </c>
      <c r="AC981" s="49">
        <v>45939</v>
      </c>
      <c r="AE981" s="1" t="str">
        <f>IF(Tabela1[[#This Row],[Status Result1]]="Aguardando autorização pgto", "sim","")</f>
        <v/>
      </c>
      <c r="AF9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1" s="116"/>
      <c r="AJ981" s="117"/>
      <c r="AK981" s="116">
        <f>IF(Tabela1[[#This Row],[procx ticket]]="",Tabela1[[#This Row],[Data criação ticket]],Tabela1[[#This Row],[procx ticket]])</f>
        <v>0</v>
      </c>
      <c r="AL981" s="116"/>
      <c r="AM981" s="53" t="e">
        <v>#N/A</v>
      </c>
      <c r="AN9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1" s="62"/>
      <c r="AP981" s="62"/>
      <c r="AQ9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1459603123ANDRELOJAS NOVASGerenciadoraHTB</v>
      </c>
      <c r="AR981" s="62" t="e">
        <v>#N/A</v>
      </c>
    </row>
    <row r="982" spans="1:44" ht="15" hidden="1" customHeight="1">
      <c r="A982" s="1">
        <f t="shared" si="55"/>
        <v>1000</v>
      </c>
      <c r="B982" s="1">
        <v>1497</v>
      </c>
      <c r="C982" s="1" t="s">
        <v>4062</v>
      </c>
      <c r="D982" s="1" t="s">
        <v>185</v>
      </c>
      <c r="E982" s="1" t="s">
        <v>76</v>
      </c>
      <c r="F982" s="1" t="s">
        <v>23</v>
      </c>
      <c r="G982" s="1" t="s">
        <v>4392</v>
      </c>
      <c r="H982" s="1">
        <v>15206</v>
      </c>
      <c r="I982" s="1" t="s">
        <v>72</v>
      </c>
      <c r="M982" s="1">
        <v>605480</v>
      </c>
      <c r="Q982" s="47">
        <v>9700</v>
      </c>
      <c r="R982" s="47">
        <f>IF(Tabela1[[#This Row],[VALOR A PAGAR]]&gt;1,Tabela1[[#This Row],[VALOR A PAGAR]],Tabela1[[#This Row],[VALOR RC]])</f>
        <v>9700</v>
      </c>
      <c r="S9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2" s="1">
        <v>4500905509</v>
      </c>
      <c r="U982" s="54" t="str">
        <f>F982 &amp; " " &amp; " " &amp; B982 &amp; " - " &amp; I982 &amp; " - " &amp; "N°" &amp; H982 &amp; " - " &amp; Tabela1[[#This Row],[Coluna1]]</f>
        <v xml:space="preserve">LOJAS NOVAS  1497 - HTB - N°15206 - </v>
      </c>
      <c r="V982" s="85">
        <v>2605160</v>
      </c>
      <c r="W982" s="64" t="s">
        <v>5246</v>
      </c>
      <c r="X982" s="1" t="str">
        <f t="shared" si="54"/>
        <v>ABERTO</v>
      </c>
      <c r="Y982" s="48"/>
      <c r="Z982" s="51"/>
      <c r="AA982" s="1">
        <f>IF(Tabela1[[#This Row],[CHAMADO]]="ABERTO",Tabela1[[#This Row],[procx status]],"")</f>
        <v>0</v>
      </c>
      <c r="AC982" s="49">
        <v>45939</v>
      </c>
      <c r="AE982" s="1" t="str">
        <f>IF(Tabela1[[#This Row],[Status Result1]]="Aguardando autorização pgto", "sim","")</f>
        <v/>
      </c>
      <c r="AF9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2" s="116"/>
      <c r="AJ982" s="117"/>
      <c r="AK982" s="116">
        <f>IF(Tabela1[[#This Row],[procx ticket]]="",Tabela1[[#This Row],[Data criação ticket]],Tabela1[[#This Row],[procx ticket]])</f>
        <v>0</v>
      </c>
      <c r="AL982" s="116"/>
      <c r="AM982" s="53" t="e">
        <v>#N/A</v>
      </c>
      <c r="AN9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2" s="62"/>
      <c r="AP982" s="62"/>
      <c r="AQ9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NOVASGerenciadoraHTB</v>
      </c>
      <c r="AR982" s="62" t="e">
        <v>#N/A</v>
      </c>
    </row>
    <row r="983" spans="1:44" ht="15" hidden="1" customHeight="1">
      <c r="A983" s="1">
        <f t="shared" si="55"/>
        <v>2000</v>
      </c>
      <c r="B983" s="1" t="s">
        <v>5178</v>
      </c>
      <c r="D983" s="1" t="s">
        <v>5179</v>
      </c>
      <c r="E983" s="1" t="s">
        <v>76</v>
      </c>
      <c r="F983" s="1" t="s">
        <v>4574</v>
      </c>
      <c r="G983" s="1" t="s">
        <v>4392</v>
      </c>
      <c r="H983" s="1">
        <v>15203</v>
      </c>
      <c r="I983" s="1" t="s">
        <v>72</v>
      </c>
      <c r="M983" s="1">
        <v>605700</v>
      </c>
      <c r="Q983" s="47">
        <v>28500</v>
      </c>
      <c r="R983" s="47">
        <f>IF(Tabela1[[#This Row],[VALOR A PAGAR]]&gt;1,Tabela1[[#This Row],[VALOR A PAGAR]],Tabela1[[#This Row],[VALOR RC]])</f>
        <v>28500</v>
      </c>
      <c r="S9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3" s="1">
        <v>4500916339</v>
      </c>
      <c r="U983" s="54" t="str">
        <f>F983 &amp; " " &amp; " " &amp; B983 &amp; " - " &amp; I983 &amp; " - " &amp; "N°" &amp; H983 &amp; " - " &amp; Tabela1[[#This Row],[Coluna1]]</f>
        <v xml:space="preserve">PROJETO ESPECIAL  CD PB - HTB - N°15203 - </v>
      </c>
      <c r="V983" s="85">
        <v>2605160</v>
      </c>
      <c r="W983" s="64" t="s">
        <v>5246</v>
      </c>
      <c r="X983" s="1" t="str">
        <f t="shared" si="54"/>
        <v>ABERTO</v>
      </c>
      <c r="Y983" s="48"/>
      <c r="Z983" s="51"/>
      <c r="AA983" s="1">
        <f>IF(Tabela1[[#This Row],[CHAMADO]]="ABERTO",Tabela1[[#This Row],[procx status]],"")</f>
        <v>0</v>
      </c>
      <c r="AC983" s="49">
        <v>45939</v>
      </c>
      <c r="AE983" s="1" t="str">
        <f>IF(Tabela1[[#This Row],[Status Result1]]="Aguardando autorização pgto", "sim","")</f>
        <v/>
      </c>
      <c r="AF9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3" s="116"/>
      <c r="AJ983" s="117"/>
      <c r="AK983" s="116">
        <f>IF(Tabela1[[#This Row],[procx ticket]]="",Tabela1[[#This Row],[Data criação ticket]],Tabela1[[#This Row],[procx ticket]])</f>
        <v>0</v>
      </c>
      <c r="AL983" s="116"/>
      <c r="AM983" s="53" t="e">
        <v>#N/A</v>
      </c>
      <c r="AN9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3" s="62"/>
      <c r="AP983" s="62"/>
      <c r="AQ9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ESPECIALGerenciadoraHTB</v>
      </c>
      <c r="AR983" s="62" t="e">
        <v>#N/A</v>
      </c>
    </row>
    <row r="984" spans="1:44" ht="15" hidden="1" customHeight="1">
      <c r="A984" s="1">
        <f t="shared" si="55"/>
        <v>1000</v>
      </c>
      <c r="B984" s="1">
        <v>1495</v>
      </c>
      <c r="C984" s="1" t="s">
        <v>285</v>
      </c>
      <c r="D984" s="1" t="s">
        <v>4226</v>
      </c>
      <c r="E984" s="1" t="s">
        <v>76</v>
      </c>
      <c r="F984" s="1" t="s">
        <v>23</v>
      </c>
      <c r="G984" s="1" t="s">
        <v>4392</v>
      </c>
      <c r="H984" s="1">
        <v>15207</v>
      </c>
      <c r="I984" s="1" t="s">
        <v>72</v>
      </c>
      <c r="M984" s="147">
        <v>605462</v>
      </c>
      <c r="Q984" s="47">
        <v>9700</v>
      </c>
      <c r="R984" s="47">
        <f>IF(Tabela1[[#This Row],[VALOR A PAGAR]]&gt;1,Tabela1[[#This Row],[VALOR A PAGAR]],Tabela1[[#This Row],[VALOR RC]])</f>
        <v>9700</v>
      </c>
      <c r="S9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4" s="1">
        <v>4500917375</v>
      </c>
      <c r="U984" s="54" t="str">
        <f>F984 &amp; " " &amp; " " &amp; B984 &amp; " - " &amp; I984 &amp; " - " &amp; "N°" &amp; H984 &amp; " - " &amp; Tabela1[[#This Row],[Coluna1]]</f>
        <v xml:space="preserve">LOJAS NOVAS  1495 - HTB - N°15207 - </v>
      </c>
      <c r="V984" s="85">
        <v>2605160</v>
      </c>
      <c r="W984" s="64" t="s">
        <v>5246</v>
      </c>
      <c r="X984" s="1" t="str">
        <f t="shared" si="54"/>
        <v>ABERTO</v>
      </c>
      <c r="Y984" s="48"/>
      <c r="Z984" s="51"/>
      <c r="AA984" s="1">
        <f>IF(Tabela1[[#This Row],[CHAMADO]]="ABERTO",Tabela1[[#This Row],[procx status]],"")</f>
        <v>0</v>
      </c>
      <c r="AC984" s="49">
        <v>45939</v>
      </c>
      <c r="AE984" s="1" t="str">
        <f>IF(Tabela1[[#This Row],[Status Result1]]="Aguardando autorização pgto", "sim","")</f>
        <v/>
      </c>
      <c r="AF9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4" s="116"/>
      <c r="AJ984" s="117"/>
      <c r="AK984" s="116">
        <f>IF(Tabela1[[#This Row],[procx ticket]]="",Tabela1[[#This Row],[Data criação ticket]],Tabela1[[#This Row],[procx ticket]])</f>
        <v>0</v>
      </c>
      <c r="AL984" s="116"/>
      <c r="AM984" s="53" t="e">
        <v>#N/A</v>
      </c>
      <c r="AN9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4" s="62"/>
      <c r="AP984" s="62"/>
      <c r="AQ9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1495605462HENRIQUELOJAS NOVASGerenciadoraHTB</v>
      </c>
      <c r="AR984" s="62" t="e">
        <v>#N/A</v>
      </c>
    </row>
    <row r="985" spans="1:44" ht="15" hidden="1" customHeight="1">
      <c r="A985" s="1">
        <f t="shared" si="55"/>
        <v>1000</v>
      </c>
      <c r="B985" s="1">
        <v>1428</v>
      </c>
      <c r="C985" s="1" t="s">
        <v>275</v>
      </c>
      <c r="D985" s="1" t="s">
        <v>276</v>
      </c>
      <c r="E985" s="1" t="s">
        <v>30</v>
      </c>
      <c r="F985" s="1" t="s">
        <v>23</v>
      </c>
      <c r="G985" s="1" t="s">
        <v>4392</v>
      </c>
      <c r="H985" s="1">
        <v>15209</v>
      </c>
      <c r="I985" s="1" t="s">
        <v>72</v>
      </c>
      <c r="M985" s="1">
        <v>602884</v>
      </c>
      <c r="Q985" s="47">
        <v>29100</v>
      </c>
      <c r="R985" s="47">
        <f>IF(Tabela1[[#This Row],[VALOR A PAGAR]]&gt;1,Tabela1[[#This Row],[VALOR A PAGAR]],Tabela1[[#This Row],[VALOR RC]])</f>
        <v>29100</v>
      </c>
      <c r="S9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5" s="1">
        <v>4500917934</v>
      </c>
      <c r="U985" s="54" t="str">
        <f>F985 &amp; " " &amp; " " &amp; B985 &amp; " - " &amp; I985 &amp; " - " &amp; "N°" &amp; H985 &amp; " - " &amp; Tabela1[[#This Row],[Coluna1]]</f>
        <v xml:space="preserve">LOJAS NOVAS  1428 - HTB - N°15209 - </v>
      </c>
      <c r="V985" s="85">
        <v>2605160</v>
      </c>
      <c r="W985" s="64" t="s">
        <v>5246</v>
      </c>
      <c r="X985" s="1" t="str">
        <f t="shared" si="54"/>
        <v>ABERTO</v>
      </c>
      <c r="Y985" s="48"/>
      <c r="Z985" s="51"/>
      <c r="AA985" s="1">
        <f>IF(Tabela1[[#This Row],[CHAMADO]]="ABERTO",Tabela1[[#This Row],[procx status]],"")</f>
        <v>0</v>
      </c>
      <c r="AC985" s="49">
        <v>45939</v>
      </c>
      <c r="AE985" s="1" t="str">
        <f>IF(Tabela1[[#This Row],[Status Result1]]="Aguardando autorização pgto", "sim","")</f>
        <v/>
      </c>
      <c r="AF9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5" s="116"/>
      <c r="AJ985" s="117"/>
      <c r="AK985" s="116">
        <f>IF(Tabela1[[#This Row],[procx ticket]]="",Tabela1[[#This Row],[Data criação ticket]],Tabela1[[#This Row],[procx ticket]])</f>
        <v>0</v>
      </c>
      <c r="AL985" s="116"/>
      <c r="AM985" s="53" t="e">
        <v>#N/A</v>
      </c>
      <c r="AN9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5" s="62"/>
      <c r="AP985" s="62"/>
      <c r="AQ9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1428602884ANDRELOJAS NOVASGerenciadoraHTB</v>
      </c>
      <c r="AR985" s="62" t="e">
        <v>#N/A</v>
      </c>
    </row>
    <row r="986" spans="1:44" ht="15" hidden="1" customHeight="1">
      <c r="A986" s="1">
        <f t="shared" si="55"/>
        <v>1000</v>
      </c>
      <c r="B986" s="1">
        <v>1488</v>
      </c>
      <c r="C986" s="1" t="s">
        <v>4077</v>
      </c>
      <c r="D986" s="1" t="s">
        <v>4207</v>
      </c>
      <c r="E986" s="1" t="s">
        <v>30</v>
      </c>
      <c r="F986" s="1" t="s">
        <v>23</v>
      </c>
      <c r="G986" s="1" t="s">
        <v>4392</v>
      </c>
      <c r="H986" s="1">
        <v>15212</v>
      </c>
      <c r="I986" s="1" t="s">
        <v>72</v>
      </c>
      <c r="M986" s="1">
        <v>604006</v>
      </c>
      <c r="Q986" s="47">
        <v>29100</v>
      </c>
      <c r="R986" s="47">
        <f>IF(Tabela1[[#This Row],[VALOR A PAGAR]]&gt;1,Tabela1[[#This Row],[VALOR A PAGAR]],Tabela1[[#This Row],[VALOR RC]])</f>
        <v>29100</v>
      </c>
      <c r="S9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6" s="1">
        <v>4500917938</v>
      </c>
      <c r="U986" s="54" t="str">
        <f>F986 &amp; " " &amp; " " &amp; B986 &amp; " - " &amp; I986 &amp; " - " &amp; "N°" &amp; H986 &amp; " - " &amp; Tabela1[[#This Row],[Coluna1]]</f>
        <v xml:space="preserve">LOJAS NOVAS  1488 - HTB - N°15212 - </v>
      </c>
      <c r="V986" s="85">
        <v>2605160</v>
      </c>
      <c r="W986" s="64" t="s">
        <v>5246</v>
      </c>
      <c r="X986" s="1" t="str">
        <f t="shared" si="54"/>
        <v>ABERTO</v>
      </c>
      <c r="Y986" s="48"/>
      <c r="Z986" s="51"/>
      <c r="AA986" s="1">
        <f>IF(Tabela1[[#This Row],[CHAMADO]]="ABERTO",Tabela1[[#This Row],[procx status]],"")</f>
        <v>0</v>
      </c>
      <c r="AC986" s="49">
        <v>45939</v>
      </c>
      <c r="AE986" s="1" t="str">
        <f>IF(Tabela1[[#This Row],[Status Result1]]="Aguardando autorização pgto", "sim","")</f>
        <v/>
      </c>
      <c r="AF9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6" s="116"/>
      <c r="AJ986" s="117"/>
      <c r="AK986" s="116">
        <f>IF(Tabela1[[#This Row],[procx ticket]]="",Tabela1[[#This Row],[Data criação ticket]],Tabela1[[#This Row],[procx ticket]])</f>
        <v>0</v>
      </c>
      <c r="AL986" s="116"/>
      <c r="AM986" s="53" t="e">
        <v>#N/A</v>
      </c>
      <c r="AN9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6" s="62"/>
      <c r="AP986" s="62"/>
      <c r="AQ9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1488604006ANDRELOJAS NOVASGerenciadoraHTB</v>
      </c>
      <c r="AR986" s="62" t="e">
        <v>#N/A</v>
      </c>
    </row>
    <row r="987" spans="1:44" ht="15" hidden="1" customHeight="1">
      <c r="A987" s="1">
        <f t="shared" si="55"/>
        <v>1000</v>
      </c>
      <c r="B987" s="1">
        <v>1470</v>
      </c>
      <c r="C987" s="1" t="s">
        <v>4068</v>
      </c>
      <c r="D987" s="1" t="s">
        <v>4228</v>
      </c>
      <c r="E987" s="1" t="s">
        <v>76</v>
      </c>
      <c r="F987" s="1" t="s">
        <v>23</v>
      </c>
      <c r="G987" s="1" t="s">
        <v>4392</v>
      </c>
      <c r="H987" s="1">
        <v>15211</v>
      </c>
      <c r="I987" s="1" t="s">
        <v>72</v>
      </c>
      <c r="M987" s="1">
        <v>604306</v>
      </c>
      <c r="Q987" s="47">
        <v>19400</v>
      </c>
      <c r="R987" s="47">
        <f>IF(Tabela1[[#This Row],[VALOR A PAGAR]]&gt;1,Tabela1[[#This Row],[VALOR A PAGAR]],Tabela1[[#This Row],[VALOR RC]])</f>
        <v>19400</v>
      </c>
      <c r="S9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7" s="1">
        <v>4500922345</v>
      </c>
      <c r="U987" s="54" t="str">
        <f>F987 &amp; " " &amp; " " &amp; B987 &amp; " - " &amp; I987 &amp; " - " &amp; "N°" &amp; H987 &amp; " - " &amp; Tabela1[[#This Row],[Coluna1]]</f>
        <v xml:space="preserve">LOJAS NOVAS  1470 - HTB - N°15211 - </v>
      </c>
      <c r="V987" s="85">
        <v>2605160</v>
      </c>
      <c r="W987" s="64" t="s">
        <v>5246</v>
      </c>
      <c r="X987" s="1" t="str">
        <f t="shared" si="54"/>
        <v>ABERTO</v>
      </c>
      <c r="Y987" s="48"/>
      <c r="Z987" s="51"/>
      <c r="AA987" s="1">
        <f>IF(Tabela1[[#This Row],[CHAMADO]]="ABERTO",Tabela1[[#This Row],[procx status]],"")</f>
        <v>0</v>
      </c>
      <c r="AC987" s="49">
        <v>45939</v>
      </c>
      <c r="AE987" s="1" t="str">
        <f>IF(Tabela1[[#This Row],[Status Result1]]="Aguardando autorização pgto", "sim","")</f>
        <v/>
      </c>
      <c r="AF9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09/10/2025</v>
      </c>
      <c r="AG9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09/10/2025</v>
      </c>
      <c r="AH987" s="116"/>
      <c r="AJ987" s="117"/>
      <c r="AK987" s="116">
        <f>IF(Tabela1[[#This Row],[procx ticket]]="",Tabela1[[#This Row],[Data criação ticket]],Tabela1[[#This Row],[procx ticket]])</f>
        <v>0</v>
      </c>
      <c r="AL987" s="116"/>
      <c r="AM987" s="53" t="e">
        <v>#N/A</v>
      </c>
      <c r="AN9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7" s="62"/>
      <c r="AP987" s="62"/>
      <c r="AQ9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NOVASGerenciadoraHTB</v>
      </c>
      <c r="AR987" s="62" t="e">
        <v>#N/A</v>
      </c>
    </row>
    <row r="988" spans="1:44" ht="15" hidden="1" customHeight="1">
      <c r="A988" s="1">
        <f t="shared" si="55"/>
        <v>1000</v>
      </c>
      <c r="B988" s="1">
        <v>1480</v>
      </c>
      <c r="C988" s="1" t="s">
        <v>211</v>
      </c>
      <c r="D988" s="1" t="s">
        <v>510</v>
      </c>
      <c r="E988" s="1" t="s">
        <v>55</v>
      </c>
      <c r="F988" s="51" t="s">
        <v>23</v>
      </c>
      <c r="G988" s="1" t="s">
        <v>4392</v>
      </c>
      <c r="H988" s="1">
        <v>14732</v>
      </c>
      <c r="I988" s="1" t="s">
        <v>72</v>
      </c>
      <c r="L988" s="1">
        <v>76614</v>
      </c>
      <c r="M988" s="1">
        <v>603914</v>
      </c>
      <c r="N988" s="1">
        <v>10021029</v>
      </c>
      <c r="P988" s="47">
        <v>48500</v>
      </c>
      <c r="Q988" s="47">
        <v>14550</v>
      </c>
      <c r="R988" s="47">
        <f>IF(Tabela1[[#This Row],[VALOR A PAGAR]]&gt;1,Tabela1[[#This Row],[VALOR A PAGAR]],Tabela1[[#This Row],[VALOR RC]])</f>
        <v>14550</v>
      </c>
      <c r="S9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8" s="1">
        <v>4500847645</v>
      </c>
      <c r="U988" s="54" t="str">
        <f>F988 &amp; " " &amp; " " &amp; B988 &amp; " - " &amp; I988 &amp; " - " &amp; "N°" &amp; H988 &amp; " - " &amp; Tabela1[[#This Row],[Coluna1]]</f>
        <v xml:space="preserve">LOJAS NOVAS  1480 - HTB - N°14732 - </v>
      </c>
      <c r="V988" s="85">
        <v>1485744</v>
      </c>
      <c r="W988" s="89" t="s">
        <v>5205</v>
      </c>
      <c r="X988" s="1" t="str">
        <f t="shared" si="54"/>
        <v>ABERTO</v>
      </c>
      <c r="Y988" s="48">
        <v>0</v>
      </c>
      <c r="Z988" s="51">
        <v>0</v>
      </c>
      <c r="AA988" s="1">
        <f>IF(Tabela1[[#This Row],[CHAMADO]]="ABERTO",Tabela1[[#This Row],[procx status]],"")</f>
        <v>0</v>
      </c>
      <c r="AC988" s="49">
        <v>45757</v>
      </c>
      <c r="AD988" s="55">
        <v>5105902326</v>
      </c>
      <c r="AE988" s="1" t="str">
        <f>IF(Tabela1[[#This Row],[Status Result1]]="Aguardando autorização pgto", "sim","")</f>
        <v/>
      </c>
      <c r="AF9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9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988" s="12">
        <v>45747</v>
      </c>
      <c r="AI988" s="1" t="s">
        <v>5206</v>
      </c>
      <c r="AJ988" s="53" t="s">
        <v>5206</v>
      </c>
      <c r="AK988" s="12" t="str">
        <f>IF(Tabela1[[#This Row],[procx ticket]]="",Tabela1[[#This Row],[Data criação ticket]],Tabela1[[#This Row],[procx ticket]])</f>
        <v>2025-04-02</v>
      </c>
      <c r="AL988" s="60">
        <v>45747</v>
      </c>
      <c r="AM9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02/04/2025</v>
      </c>
      <c r="AN9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8" s="62"/>
      <c r="AP988" s="62"/>
      <c r="AQ9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148060391448500JORDANALOJAS NOVASGerenciadoraHTB</v>
      </c>
      <c r="AR988" s="62" t="e">
        <v>#N/A</v>
      </c>
    </row>
    <row r="989" spans="1:44" ht="15" hidden="1" customHeight="1">
      <c r="A989" s="1">
        <f t="shared" si="55"/>
        <v>1000</v>
      </c>
      <c r="B989" s="1">
        <v>1481</v>
      </c>
      <c r="C989" s="1" t="s">
        <v>166</v>
      </c>
      <c r="D989" s="1">
        <v>1481</v>
      </c>
      <c r="E989" s="1" t="s">
        <v>55</v>
      </c>
      <c r="F989" s="51" t="s">
        <v>23</v>
      </c>
      <c r="G989" s="1" t="s">
        <v>4392</v>
      </c>
      <c r="H989" s="1">
        <v>14670</v>
      </c>
      <c r="I989" s="1" t="s">
        <v>72</v>
      </c>
      <c r="L989" s="1">
        <v>76614</v>
      </c>
      <c r="M989" s="1">
        <v>603999</v>
      </c>
      <c r="Q989" s="47">
        <v>9700</v>
      </c>
      <c r="R989" s="47">
        <f>IF(Tabela1[[#This Row],[VALOR A PAGAR]]&gt;1,Tabela1[[#This Row],[VALOR A PAGAR]],Tabela1[[#This Row],[VALOR RC]])</f>
        <v>9700</v>
      </c>
      <c r="S9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89" s="1">
        <v>4500780399</v>
      </c>
      <c r="U989" s="54" t="str">
        <f>F989 &amp; " " &amp; " " &amp; B989 &amp; " - " &amp; I989 &amp; " - " &amp; "N°" &amp; H989 &amp; " - " &amp; Tabela1[[#This Row],[Coluna1]]</f>
        <v xml:space="preserve">LOJAS NOVAS  1481 - HTB - N°14670 - </v>
      </c>
      <c r="V989" s="85">
        <v>1494982</v>
      </c>
      <c r="W989" s="89" t="s">
        <v>5243</v>
      </c>
      <c r="X989" s="1" t="str">
        <f t="shared" si="54"/>
        <v>ABERTO</v>
      </c>
      <c r="Y989" s="48" t="s">
        <v>5104</v>
      </c>
      <c r="Z989" s="51" t="s">
        <v>5104</v>
      </c>
      <c r="AA989" s="1" t="str">
        <f>IF(Tabela1[[#This Row],[CHAMADO]]="ABERTO",Tabela1[[#This Row],[procx status]],"")</f>
        <v>Hold</v>
      </c>
      <c r="AC989" s="49">
        <v>45757</v>
      </c>
      <c r="AD989" s="55">
        <v>5105902560</v>
      </c>
      <c r="AE989" s="1" t="str">
        <f>IF(Tabela1[[#This Row],[Status Result1]]="Aguardando autorização pgto", "sim","")</f>
        <v/>
      </c>
      <c r="AF9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9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989" s="12">
        <v>45747</v>
      </c>
      <c r="AI989" s="1" t="s">
        <v>5244</v>
      </c>
      <c r="AJ989" s="53" t="s">
        <v>5244</v>
      </c>
      <c r="AK989" s="12" t="str">
        <f>IF(Tabela1[[#This Row],[procx ticket]]="",Tabela1[[#This Row],[Data criação ticket]],Tabela1[[#This Row],[procx ticket]])</f>
        <v>2025-04-03</v>
      </c>
      <c r="AL989" s="60">
        <v>0</v>
      </c>
      <c r="AM9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03/04/2025</v>
      </c>
      <c r="AN9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89" s="62"/>
      <c r="AP989" s="62"/>
      <c r="AQ9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1481603999JORDANALOJAS NOVASGerenciadoraHTB</v>
      </c>
      <c r="AR989" s="62" t="e">
        <v>#N/A</v>
      </c>
    </row>
    <row r="990" spans="1:44" ht="15" hidden="1" customHeight="1">
      <c r="A990" s="1">
        <f t="shared" si="55"/>
        <v>1000</v>
      </c>
      <c r="B990" s="1">
        <v>1508</v>
      </c>
      <c r="C990" s="1" t="s">
        <v>4074</v>
      </c>
      <c r="D990" s="1" t="s">
        <v>4198</v>
      </c>
      <c r="E990" s="1" t="s">
        <v>76</v>
      </c>
      <c r="F990" s="1" t="s">
        <v>23</v>
      </c>
      <c r="G990" s="1" t="s">
        <v>4392</v>
      </c>
      <c r="H990" s="1">
        <v>15148</v>
      </c>
      <c r="I990" s="1" t="s">
        <v>72</v>
      </c>
      <c r="M990" s="1">
        <v>605664</v>
      </c>
      <c r="N990" s="1">
        <v>10023447</v>
      </c>
      <c r="O990" s="1" t="s">
        <v>4163</v>
      </c>
      <c r="P990" s="47">
        <v>48500</v>
      </c>
      <c r="Q990" s="47">
        <v>14550</v>
      </c>
      <c r="R990" s="47">
        <f>IF(Tabela1[[#This Row],[VALOR A PAGAR]]&gt;1,Tabela1[[#This Row],[VALOR A PAGAR]],Tabela1[[#This Row],[VALOR RC]])</f>
        <v>14550</v>
      </c>
      <c r="S9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0" s="1">
        <v>4500972007</v>
      </c>
      <c r="U990" s="54" t="str">
        <f>F990 &amp; " " &amp; " " &amp; B990 &amp; " - " &amp; I990 &amp; " - " &amp; "N°" &amp; H990 &amp; " - " &amp; Tabela1[[#This Row],[Coluna1]]</f>
        <v xml:space="preserve">LOJAS NOVAS  1508 - HTB - N°15148 - </v>
      </c>
      <c r="V990" s="85">
        <v>2705796</v>
      </c>
      <c r="W990" s="64" t="s">
        <v>5238</v>
      </c>
      <c r="X990" s="1" t="str">
        <f t="shared" si="54"/>
        <v>ABERTO</v>
      </c>
      <c r="Y990" s="48"/>
      <c r="Z990" s="51"/>
      <c r="AA990" s="1">
        <f>IF(Tabela1[[#This Row],[CHAMADO]]="ABERTO",Tabela1[[#This Row],[procx status]],"")</f>
        <v>0</v>
      </c>
      <c r="AC990" s="49">
        <v>45940</v>
      </c>
      <c r="AD990" s="65">
        <v>5106032189</v>
      </c>
      <c r="AE990" s="1" t="str">
        <f>IF(Tabela1[[#This Row],[Status Result1]]="Aguardando autorização pgto", "sim","")</f>
        <v/>
      </c>
      <c r="AF9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10/10/2025</v>
      </c>
      <c r="AG9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10/10/2025</v>
      </c>
      <c r="AH990" s="12"/>
      <c r="AJ990" s="53"/>
      <c r="AK990" s="12">
        <f>IF(Tabela1[[#This Row],[procx ticket]]="",Tabela1[[#This Row],[Data criação ticket]],Tabela1[[#This Row],[procx ticket]])</f>
        <v>0</v>
      </c>
      <c r="AM990" s="53">
        <v>45698</v>
      </c>
      <c r="AN9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0" s="62"/>
      <c r="AP990" s="62"/>
      <c r="AQ9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150860566448500HENRIQUELOJAS NOVASGerenciadoraHTB</v>
      </c>
      <c r="AR990" s="62" t="e">
        <v>#N/A</v>
      </c>
    </row>
    <row r="991" spans="1:44" ht="15" hidden="1" customHeight="1">
      <c r="A991" s="1">
        <f t="shared" si="55"/>
        <v>1000</v>
      </c>
      <c r="B991" s="1">
        <v>1500</v>
      </c>
      <c r="C991" s="1" t="s">
        <v>4075</v>
      </c>
      <c r="D991" s="1" t="s">
        <v>2392</v>
      </c>
      <c r="E991" s="1" t="s">
        <v>76</v>
      </c>
      <c r="F991" s="1" t="s">
        <v>23</v>
      </c>
      <c r="G991" s="1" t="s">
        <v>4392</v>
      </c>
      <c r="H991" s="1">
        <v>15213</v>
      </c>
      <c r="I991" s="1" t="s">
        <v>72</v>
      </c>
      <c r="M991" s="1">
        <v>605662</v>
      </c>
      <c r="N991" s="1">
        <v>10022528</v>
      </c>
      <c r="O991" s="1" t="s">
        <v>4163</v>
      </c>
      <c r="P991" s="47">
        <f>48500-14550</f>
        <v>33950</v>
      </c>
      <c r="Q991" s="47">
        <v>19400</v>
      </c>
      <c r="R991" s="47">
        <f>IF(Tabela1[[#This Row],[VALOR A PAGAR]]&gt;1,Tabela1[[#This Row],[VALOR A PAGAR]],Tabela1[[#This Row],[VALOR RC]])</f>
        <v>19400</v>
      </c>
      <c r="S9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1" s="1">
        <v>4500973148</v>
      </c>
      <c r="U991" s="54" t="str">
        <f>F991 &amp; " " &amp; " " &amp; B991 &amp; " - " &amp; I991 &amp; " - " &amp; "N°" &amp; H991 &amp; " - " &amp; Tabela1[[#This Row],[Coluna1]]</f>
        <v xml:space="preserve">LOJAS NOVAS  1500 - HTB - N°15213 - </v>
      </c>
      <c r="V991" s="85">
        <v>2705850</v>
      </c>
      <c r="W991" s="64" t="s">
        <v>5230</v>
      </c>
      <c r="X991" s="1" t="str">
        <f t="shared" si="54"/>
        <v>ABERTO</v>
      </c>
      <c r="Y991" s="48"/>
      <c r="Z991" s="51"/>
      <c r="AA991" s="1">
        <f>IF(Tabela1[[#This Row],[CHAMADO]]="ABERTO",Tabela1[[#This Row],[procx status]],"")</f>
        <v>0</v>
      </c>
      <c r="AC991" s="49">
        <v>45940</v>
      </c>
      <c r="AD991" s="65">
        <v>5106032441</v>
      </c>
      <c r="AE991" s="1" t="str">
        <f>IF(Tabela1[[#This Row],[Status Result1]]="Aguardando autorização pgto", "sim","")</f>
        <v/>
      </c>
      <c r="AF9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10/10/2025</v>
      </c>
      <c r="AG9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10/10/2025</v>
      </c>
      <c r="AH991" s="116"/>
      <c r="AJ991" s="117"/>
      <c r="AK991" s="116">
        <f>IF(Tabela1[[#This Row],[procx ticket]]="",Tabela1[[#This Row],[Data criação ticket]],Tabela1[[#This Row],[procx ticket]])</f>
        <v>0</v>
      </c>
      <c r="AL991" s="116"/>
      <c r="AM991" s="53">
        <v>45698</v>
      </c>
      <c r="AN9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1" s="62"/>
      <c r="AP991" s="62"/>
      <c r="AQ9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150060566233950HENRIQUELOJAS NOVASGerenciadoraHTB</v>
      </c>
      <c r="AR991" s="62" t="e">
        <v>#N/A</v>
      </c>
    </row>
    <row r="992" spans="1:44" ht="15" hidden="1" customHeight="1">
      <c r="A992" s="1">
        <f t="shared" si="55"/>
        <v>2000</v>
      </c>
      <c r="B992" s="1" t="s">
        <v>4156</v>
      </c>
      <c r="D992" s="1" t="s">
        <v>4166</v>
      </c>
      <c r="E992" s="1" t="s">
        <v>30</v>
      </c>
      <c r="F992" s="1" t="s">
        <v>4157</v>
      </c>
      <c r="G992" s="1" t="s">
        <v>4392</v>
      </c>
      <c r="H992" s="1">
        <v>2532</v>
      </c>
      <c r="I992" s="1" t="s">
        <v>4393</v>
      </c>
      <c r="M992" s="55">
        <v>604946</v>
      </c>
      <c r="Q992" s="47">
        <v>22500</v>
      </c>
      <c r="R992" s="47">
        <f>IF(Tabela1[[#This Row],[VALOR A PAGAR]]&gt;1,Tabela1[[#This Row],[VALOR A PAGAR]],Tabela1[[#This Row],[VALOR RC]])</f>
        <v>22500</v>
      </c>
      <c r="S9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2" s="1">
        <v>4500814830</v>
      </c>
      <c r="U992" s="54" t="str">
        <f>F992 &amp; " " &amp; " " &amp; B992 &amp; " - " &amp; I992 &amp; " - " &amp; "N°" &amp; H992 &amp; " - " &amp; Tabela1[[#This Row],[Coluna1]]</f>
        <v xml:space="preserve">LAUDO DE RISCO CD  CD CE - CAMARGO PENTEADO - N°2532 - </v>
      </c>
      <c r="V992" s="85">
        <v>1502390</v>
      </c>
      <c r="W992" s="89" t="s">
        <v>4398</v>
      </c>
      <c r="X992" s="1" t="str">
        <f t="shared" si="54"/>
        <v>ABERTO</v>
      </c>
      <c r="Y992" s="48"/>
      <c r="Z992" s="51">
        <v>0</v>
      </c>
      <c r="AA992" s="1">
        <f>IF(Tabela1[[#This Row],[CHAMADO]]="ABERTO",Tabela1[[#This Row],[procx status]],"")</f>
        <v>0</v>
      </c>
      <c r="AC992" s="49">
        <v>45758</v>
      </c>
      <c r="AD992" s="90">
        <v>5105903193</v>
      </c>
      <c r="AE992" s="1" t="str">
        <f>IF(Tabela1[[#This Row],[Status Result1]]="Aguardando autorização pgto", "sim","")</f>
        <v/>
      </c>
      <c r="AF9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11/04/2025</v>
      </c>
      <c r="AG9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11/04/2025</v>
      </c>
      <c r="AH992" s="12">
        <v>45750</v>
      </c>
      <c r="AI992" s="1" t="s">
        <v>4399</v>
      </c>
      <c r="AJ992" s="53" t="s">
        <v>4399</v>
      </c>
      <c r="AK992" s="12" t="str">
        <f>IF(Tabela1[[#This Row],[procx ticket]]="",Tabela1[[#This Row],[Data criação ticket]],Tabela1[[#This Row],[procx ticket]])</f>
        <v>2025-04-04</v>
      </c>
      <c r="AL992" s="60">
        <v>0</v>
      </c>
      <c r="AM9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04/04/2025</v>
      </c>
      <c r="AN9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2" s="62"/>
      <c r="AP992" s="62"/>
      <c r="AQ9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CDGerenciadoraCAMARGO PENTEADO</v>
      </c>
      <c r="AR992" s="62" t="e">
        <v>#N/A</v>
      </c>
    </row>
    <row r="993" spans="1:44" ht="15" hidden="1" customHeight="1">
      <c r="A993" s="1">
        <f t="shared" si="55"/>
        <v>2000</v>
      </c>
      <c r="B993" s="1">
        <v>7161</v>
      </c>
      <c r="C993" s="1" t="str">
        <f>_xlfn.XLOOKUP(Tabela1[[#This Row],[FILIAL]],'CNPJ BASE jan25'!A:A,'CNPJ BASE jan25'!B:B)</f>
        <v>FOR161-AntSale-CE-EF</v>
      </c>
      <c r="D993" s="1" t="str">
        <f>_xlfn.XLOOKUP(Tabela1[[#This Row],[FILIAL]],'CNPJ BASE jan25'!A:A,'CNPJ BASE jan25'!C:C)</f>
        <v>04.899.316/0161-11</v>
      </c>
      <c r="E993" s="1" t="s">
        <v>4025</v>
      </c>
      <c r="F993" s="1" t="s">
        <v>51</v>
      </c>
      <c r="G993" s="1" t="s">
        <v>4392</v>
      </c>
      <c r="H993" s="1">
        <v>15418</v>
      </c>
      <c r="I993" s="1" t="s">
        <v>72</v>
      </c>
      <c r="M993" s="1">
        <v>605999</v>
      </c>
      <c r="N993" s="1">
        <v>10023788</v>
      </c>
      <c r="O993" s="1" t="s">
        <v>4163</v>
      </c>
      <c r="P993" s="47">
        <v>4000</v>
      </c>
      <c r="R993" s="47">
        <f>IF(Tabela1[[#This Row],[VALOR A PAGAR]]&gt;1,Tabela1[[#This Row],[VALOR A PAGAR]],Tabela1[[#This Row],[VALOR RC]])</f>
        <v>4000</v>
      </c>
      <c r="S9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3" s="1">
        <v>4500991678</v>
      </c>
      <c r="U993" s="54" t="str">
        <f>F993 &amp; " " &amp; " " &amp; B993 &amp; " - " &amp; I993 &amp; " - " &amp; "N°" &amp; H993 &amp; " - " &amp; Tabela1[[#This Row],[Coluna1]]</f>
        <v xml:space="preserve">VIRADA DE BANDEIRA  7161 - HTB - N°15418 - </v>
      </c>
      <c r="V993" s="85">
        <v>3235494</v>
      </c>
      <c r="W993" s="89" t="s">
        <v>4176</v>
      </c>
      <c r="X993" s="1" t="str">
        <f t="shared" si="54"/>
        <v>ABERTO</v>
      </c>
      <c r="Y993" s="48"/>
      <c r="Z993" s="51"/>
      <c r="AA993" s="1">
        <f>IF(Tabela1[[#This Row],[CHAMADO]]="ABERTO",Tabela1[[#This Row],[procx status]],"")</f>
        <v>0</v>
      </c>
      <c r="AC993" s="49">
        <v>46002</v>
      </c>
      <c r="AE993" s="1" t="s">
        <v>4177</v>
      </c>
      <c r="AF9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3" s="116"/>
      <c r="AJ993" s="117"/>
      <c r="AK993" s="116">
        <f>IF(Tabela1[[#This Row],[procx ticket]]="",Tabela1[[#This Row],[Data criação ticket]],Tabela1[[#This Row],[procx ticket]])</f>
        <v>0</v>
      </c>
      <c r="AL993" s="116"/>
      <c r="AM993" s="53">
        <v>45994</v>
      </c>
      <c r="AN9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3" s="62"/>
      <c r="AP993" s="62"/>
      <c r="AQ9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71616059994000ADRIANOVIRADA DE BANDEIRAGerenciadoraHTB</v>
      </c>
      <c r="AR993" s="62" t="e">
        <v>#N/A</v>
      </c>
    </row>
    <row r="994" spans="1:44" ht="15" hidden="1" customHeight="1">
      <c r="A994" s="1">
        <f t="shared" si="55"/>
        <v>2000</v>
      </c>
      <c r="B994" s="1">
        <v>7336</v>
      </c>
      <c r="C994" s="1" t="str">
        <f>_xlfn.XLOOKUP(Tabela1[[#This Row],[FILIAL]],'CNPJ BASE jan25'!A:A,'CNPJ BASE jan25'!B:B)</f>
        <v>MAU06-DrMenSte-CE-EF</v>
      </c>
      <c r="D994" s="1" t="str">
        <f>_xlfn.XLOOKUP(Tabela1[[#This Row],[FILIAL]],'CNPJ BASE jan25'!A:A,'CNPJ BASE jan25'!C:C)</f>
        <v>04.899.316/0336-36</v>
      </c>
      <c r="E994" s="1" t="s">
        <v>4025</v>
      </c>
      <c r="F994" s="1" t="s">
        <v>51</v>
      </c>
      <c r="G994" s="1" t="s">
        <v>4392</v>
      </c>
      <c r="H994" s="1">
        <v>15422</v>
      </c>
      <c r="I994" s="1" t="s">
        <v>72</v>
      </c>
      <c r="M994" s="1">
        <v>606022</v>
      </c>
      <c r="N994" s="1">
        <v>10023788</v>
      </c>
      <c r="O994" s="1" t="s">
        <v>4163</v>
      </c>
      <c r="P994" s="47">
        <v>4000</v>
      </c>
      <c r="R994" s="47">
        <f>IF(Tabela1[[#This Row],[VALOR A PAGAR]]&gt;1,Tabela1[[#This Row],[VALOR A PAGAR]],Tabela1[[#This Row],[VALOR RC]])</f>
        <v>4000</v>
      </c>
      <c r="S9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4" s="1">
        <v>4500991678</v>
      </c>
      <c r="U994" s="54" t="str">
        <f>F994 &amp; " " &amp; " " &amp; B994 &amp; " - " &amp; I994 &amp; " - " &amp; "N°" &amp; H994 &amp; " - " &amp; Tabela1[[#This Row],[Coluna1]]</f>
        <v xml:space="preserve">VIRADA DE BANDEIRA  7336 - HTB - N°15422 - </v>
      </c>
      <c r="V994" s="85">
        <v>3235498</v>
      </c>
      <c r="W994" s="89" t="s">
        <v>4176</v>
      </c>
      <c r="X994" s="1" t="str">
        <f t="shared" si="54"/>
        <v>ABERTO</v>
      </c>
      <c r="Y994" s="48"/>
      <c r="Z994" s="51"/>
      <c r="AA994" s="1">
        <f>IF(Tabela1[[#This Row],[CHAMADO]]="ABERTO",Tabela1[[#This Row],[procx status]],"")</f>
        <v>0</v>
      </c>
      <c r="AC994" s="49">
        <v>46002</v>
      </c>
      <c r="AE994" s="1" t="s">
        <v>4177</v>
      </c>
      <c r="AF9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4" s="116"/>
      <c r="AJ994" s="117"/>
      <c r="AK994" s="116">
        <f>IF(Tabela1[[#This Row],[procx ticket]]="",Tabela1[[#This Row],[Data criação ticket]],Tabela1[[#This Row],[procx ticket]])</f>
        <v>0</v>
      </c>
      <c r="AL994" s="116"/>
      <c r="AM994" s="53">
        <v>45994</v>
      </c>
      <c r="AN9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4" s="62"/>
      <c r="AP994" s="62"/>
      <c r="AQ9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73366060224000ADRIANOVIRADA DE BANDEIRAGerenciadoraHTB</v>
      </c>
      <c r="AR994" s="62" t="e">
        <v>#N/A</v>
      </c>
    </row>
    <row r="995" spans="1:44" ht="15" hidden="1" customHeight="1">
      <c r="A995" s="1">
        <f t="shared" si="55"/>
        <v>2000</v>
      </c>
      <c r="B995" s="1">
        <v>7381</v>
      </c>
      <c r="C995" s="1" t="str">
        <f>_xlfn.XLOOKUP(Tabela1[[#This Row],[FILIAL]],'CNPJ BASE jan25'!A:A,'CNPJ BASE jan25'!B:B)</f>
        <v>IGU03-FloPeixo-CE-EF</v>
      </c>
      <c r="D995" s="1" t="str">
        <f>_xlfn.XLOOKUP(Tabela1[[#This Row],[FILIAL]],'CNPJ BASE jan25'!A:A,'CNPJ BASE jan25'!C:C)</f>
        <v>04.899.316/0381-90</v>
      </c>
      <c r="E995" s="1" t="s">
        <v>4025</v>
      </c>
      <c r="F995" s="1" t="s">
        <v>51</v>
      </c>
      <c r="G995" s="1" t="s">
        <v>4392</v>
      </c>
      <c r="H995" s="1">
        <v>15424</v>
      </c>
      <c r="I995" s="1" t="s">
        <v>72</v>
      </c>
      <c r="M995" s="1">
        <v>606023</v>
      </c>
      <c r="N995" s="1">
        <v>10023788</v>
      </c>
      <c r="O995" s="1" t="s">
        <v>4163</v>
      </c>
      <c r="P995" s="47">
        <v>4000</v>
      </c>
      <c r="R995" s="47">
        <f>IF(Tabela1[[#This Row],[VALOR A PAGAR]]&gt;1,Tabela1[[#This Row],[VALOR A PAGAR]],Tabela1[[#This Row],[VALOR RC]])</f>
        <v>4000</v>
      </c>
      <c r="S9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5" s="1">
        <v>4500991678</v>
      </c>
      <c r="U995" s="54" t="str">
        <f>F995 &amp; " " &amp; " " &amp; B995 &amp; " - " &amp; I995 &amp; " - " &amp; "N°" &amp; H995 &amp; " - " &amp; Tabela1[[#This Row],[Coluna1]]</f>
        <v xml:space="preserve">VIRADA DE BANDEIRA  7381 - HTB - N°15424 - </v>
      </c>
      <c r="V995" s="85">
        <v>3235503</v>
      </c>
      <c r="W995" s="89" t="s">
        <v>4176</v>
      </c>
      <c r="X995" s="1" t="str">
        <f t="shared" si="54"/>
        <v>ABERTO</v>
      </c>
      <c r="Y995" s="48"/>
      <c r="Z995" s="51"/>
      <c r="AA995" s="1">
        <f>IF(Tabela1[[#This Row],[CHAMADO]]="ABERTO",Tabela1[[#This Row],[procx status]],"")</f>
        <v>0</v>
      </c>
      <c r="AC995" s="49">
        <v>46002</v>
      </c>
      <c r="AE995" s="1" t="s">
        <v>4177</v>
      </c>
      <c r="AF9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5" s="116"/>
      <c r="AJ995" s="117"/>
      <c r="AK995" s="116">
        <f>IF(Tabela1[[#This Row],[procx ticket]]="",Tabela1[[#This Row],[Data criação ticket]],Tabela1[[#This Row],[procx ticket]])</f>
        <v>0</v>
      </c>
      <c r="AL995" s="116"/>
      <c r="AM995" s="53">
        <v>45994</v>
      </c>
      <c r="AN9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5" s="62"/>
      <c r="AP995" s="62"/>
      <c r="AQ9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73816060234000ADRIANOVIRADA DE BANDEIRAGerenciadoraHTB</v>
      </c>
      <c r="AR995" s="62" t="e">
        <v>#N/A</v>
      </c>
    </row>
    <row r="996" spans="1:44" ht="15" hidden="1" customHeight="1">
      <c r="A996" s="1">
        <f t="shared" si="55"/>
        <v>2000</v>
      </c>
      <c r="B996" s="1">
        <v>7402</v>
      </c>
      <c r="C996" s="1" t="str">
        <f>_xlfn.XLOOKUP(Tabela1[[#This Row],[FILIAL]],'CNPJ BASE jan25'!A:A,'CNPJ BASE jan25'!B:B)</f>
        <v>FOR152-VisMaua-CE-EF</v>
      </c>
      <c r="D996" s="1" t="str">
        <f>_xlfn.XLOOKUP(Tabela1[[#This Row],[FILIAL]],'CNPJ BASE jan25'!A:A,'CNPJ BASE jan25'!C:C)</f>
        <v>04.899.316/0402-50</v>
      </c>
      <c r="E996" s="1" t="s">
        <v>4025</v>
      </c>
      <c r="F996" s="1" t="s">
        <v>51</v>
      </c>
      <c r="G996" s="1" t="s">
        <v>4392</v>
      </c>
      <c r="H996" s="1">
        <v>15417</v>
      </c>
      <c r="I996" s="1" t="s">
        <v>72</v>
      </c>
      <c r="M996" s="1">
        <v>606024</v>
      </c>
      <c r="N996" s="1">
        <v>10023788</v>
      </c>
      <c r="O996" s="1" t="s">
        <v>4163</v>
      </c>
      <c r="P996" s="47">
        <v>4000</v>
      </c>
      <c r="R996" s="47">
        <f>IF(Tabela1[[#This Row],[VALOR A PAGAR]]&gt;1,Tabela1[[#This Row],[VALOR A PAGAR]],Tabela1[[#This Row],[VALOR RC]])</f>
        <v>4000</v>
      </c>
      <c r="S9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6" s="1">
        <v>4500991678</v>
      </c>
      <c r="U996" s="54" t="str">
        <f>F996 &amp; " " &amp; " " &amp; B996 &amp; " - " &amp; I996 &amp; " - " &amp; "N°" &amp; H996 &amp; " - " &amp; Tabela1[[#This Row],[Coluna1]]</f>
        <v xml:space="preserve">VIRADA DE BANDEIRA  7402 - HTB - N°15417 - </v>
      </c>
      <c r="V996" s="85">
        <v>3235508</v>
      </c>
      <c r="W996" s="89" t="s">
        <v>4176</v>
      </c>
      <c r="X996" s="1" t="str">
        <f t="shared" si="54"/>
        <v>ABERTO</v>
      </c>
      <c r="Y996" s="48"/>
      <c r="Z996" s="51"/>
      <c r="AA996" s="1">
        <f>IF(Tabela1[[#This Row],[CHAMADO]]="ABERTO",Tabela1[[#This Row],[procx status]],"")</f>
        <v>0</v>
      </c>
      <c r="AC996" s="49">
        <v>46002</v>
      </c>
      <c r="AD996" s="55">
        <v>5106075530</v>
      </c>
      <c r="AE996" s="1" t="s">
        <v>4177</v>
      </c>
      <c r="AF9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6" s="116"/>
      <c r="AJ996" s="117"/>
      <c r="AK996" s="116">
        <f>IF(Tabela1[[#This Row],[procx ticket]]="",Tabela1[[#This Row],[Data criação ticket]],Tabela1[[#This Row],[procx ticket]])</f>
        <v>0</v>
      </c>
      <c r="AL996" s="116"/>
      <c r="AM996" s="53">
        <v>45994</v>
      </c>
      <c r="AN9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6" s="62"/>
      <c r="AP996" s="62"/>
      <c r="AQ9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74026060244000ADRIANOVIRADA DE BANDEIRAGerenciadoraHTB</v>
      </c>
      <c r="AR996" s="62" t="e">
        <v>#N/A</v>
      </c>
    </row>
    <row r="997" spans="1:44" ht="15" hidden="1" customHeight="1">
      <c r="A997" s="1">
        <f t="shared" si="55"/>
        <v>2000</v>
      </c>
      <c r="B997" s="1">
        <v>7194</v>
      </c>
      <c r="C997" s="1" t="str">
        <f>_xlfn.XLOOKUP(Tabela1[[#This Row],[FILIAL]],'CNPJ BASE jan25'!A:A,'CNPJ BASE jan25'!B:B)</f>
        <v>QUI02-TabEneas-CE-EF</v>
      </c>
      <c r="D997" s="1" t="str">
        <f>_xlfn.XLOOKUP(Tabela1[[#This Row],[FILIAL]],'CNPJ BASE jan25'!A:A,'CNPJ BASE jan25'!C:C)</f>
        <v>04.899.316/0194-80</v>
      </c>
      <c r="E997" s="1" t="s">
        <v>4025</v>
      </c>
      <c r="F997" s="1" t="s">
        <v>51</v>
      </c>
      <c r="G997" s="1" t="s">
        <v>4392</v>
      </c>
      <c r="H997" s="1">
        <v>15426</v>
      </c>
      <c r="I997" s="1" t="s">
        <v>72</v>
      </c>
      <c r="M997" s="1">
        <v>606025</v>
      </c>
      <c r="N997" s="1">
        <v>10023788</v>
      </c>
      <c r="O997" s="1" t="s">
        <v>4163</v>
      </c>
      <c r="P997" s="47">
        <v>4000</v>
      </c>
      <c r="R997" s="47">
        <f>IF(Tabela1[[#This Row],[VALOR A PAGAR]]&gt;1,Tabela1[[#This Row],[VALOR A PAGAR]],Tabela1[[#This Row],[VALOR RC]])</f>
        <v>4000</v>
      </c>
      <c r="S9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7" s="1">
        <v>4500991678</v>
      </c>
      <c r="U997" s="54" t="str">
        <f>F997 &amp; " " &amp; " " &amp; B997 &amp; " - " &amp; I997 &amp; " - " &amp; "N°" &amp; H997 &amp; " - " &amp; Tabela1[[#This Row],[Coluna1]]</f>
        <v xml:space="preserve">VIRADA DE BANDEIRA  7194 - HTB - N°15426 - </v>
      </c>
      <c r="V997" s="85">
        <v>3235515</v>
      </c>
      <c r="W997" s="89" t="s">
        <v>4176</v>
      </c>
      <c r="X997" s="1" t="str">
        <f t="shared" si="54"/>
        <v>ABERTO</v>
      </c>
      <c r="Y997" s="48"/>
      <c r="Z997" s="51"/>
      <c r="AA997" s="1">
        <f>IF(Tabela1[[#This Row],[CHAMADO]]="ABERTO",Tabela1[[#This Row],[procx status]],"")</f>
        <v>0</v>
      </c>
      <c r="AC997" s="49">
        <v>46002</v>
      </c>
      <c r="AE997" s="1" t="s">
        <v>4177</v>
      </c>
      <c r="AF9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7" s="116"/>
      <c r="AJ997" s="117"/>
      <c r="AK997" s="116">
        <f>IF(Tabela1[[#This Row],[procx ticket]]="",Tabela1[[#This Row],[Data criação ticket]],Tabela1[[#This Row],[procx ticket]])</f>
        <v>0</v>
      </c>
      <c r="AL997" s="116"/>
      <c r="AM997" s="53">
        <v>45994</v>
      </c>
      <c r="AN9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7" s="62"/>
      <c r="AP997" s="62"/>
      <c r="AQ9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71946060254000ADRIANOVIRADA DE BANDEIRAGerenciadoraHTB</v>
      </c>
      <c r="AR997" s="62" t="e">
        <v>#N/A</v>
      </c>
    </row>
    <row r="998" spans="1:44" ht="15" hidden="1" customHeight="1">
      <c r="A998" s="1">
        <f t="shared" si="55"/>
        <v>2000</v>
      </c>
      <c r="B998" s="1">
        <v>7279</v>
      </c>
      <c r="C998" s="1" t="str">
        <f>_xlfn.XLOOKUP(Tabela1[[#This Row],[FILIAL]],'CNPJ BASE jan25'!A:A,'CNPJ BASE jan25'!B:B)</f>
        <v>SOB08-CeJosSab-CE-EF</v>
      </c>
      <c r="D998" s="1" t="str">
        <f>_xlfn.XLOOKUP(Tabela1[[#This Row],[FILIAL]],'CNPJ BASE jan25'!A:A,'CNPJ BASE jan25'!C:C)</f>
        <v>04.899.316/0279-03</v>
      </c>
      <c r="E998" s="1" t="s">
        <v>4025</v>
      </c>
      <c r="F998" s="1" t="s">
        <v>51</v>
      </c>
      <c r="G998" s="1" t="s">
        <v>4392</v>
      </c>
      <c r="H998" s="1">
        <v>15423</v>
      </c>
      <c r="I998" s="1" t="s">
        <v>72</v>
      </c>
      <c r="M998" s="1">
        <v>606026</v>
      </c>
      <c r="N998" s="1">
        <v>10023788</v>
      </c>
      <c r="O998" s="1" t="s">
        <v>4163</v>
      </c>
      <c r="P998" s="47">
        <v>4000</v>
      </c>
      <c r="R998" s="47">
        <f>IF(Tabela1[[#This Row],[VALOR A PAGAR]]&gt;1,Tabela1[[#This Row],[VALOR A PAGAR]],Tabela1[[#This Row],[VALOR RC]])</f>
        <v>4000</v>
      </c>
      <c r="S9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8" s="1">
        <v>4500991678</v>
      </c>
      <c r="U998" s="54" t="str">
        <f>F998 &amp; " " &amp; " " &amp; B998 &amp; " - " &amp; I998 &amp; " - " &amp; "N°" &amp; H998 &amp; " - " &amp; Tabela1[[#This Row],[Coluna1]]</f>
        <v xml:space="preserve">VIRADA DE BANDEIRA  7279 - HTB - N°15423 - </v>
      </c>
      <c r="V998" s="85">
        <v>3235520</v>
      </c>
      <c r="W998" s="89" t="s">
        <v>4176</v>
      </c>
      <c r="X998" s="1" t="str">
        <f t="shared" si="54"/>
        <v>ABERTO</v>
      </c>
      <c r="Y998" s="48"/>
      <c r="Z998" s="51"/>
      <c r="AA998" s="1">
        <f>IF(Tabela1[[#This Row],[CHAMADO]]="ABERTO",Tabela1[[#This Row],[procx status]],"")</f>
        <v>0</v>
      </c>
      <c r="AC998" s="49">
        <v>46002</v>
      </c>
      <c r="AD998" s="55">
        <v>5106075533</v>
      </c>
      <c r="AE998" s="1" t="s">
        <v>4177</v>
      </c>
      <c r="AF9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8" s="116"/>
      <c r="AJ998" s="117"/>
      <c r="AK998" s="116">
        <f>IF(Tabela1[[#This Row],[procx ticket]]="",Tabela1[[#This Row],[Data criação ticket]],Tabela1[[#This Row],[procx ticket]])</f>
        <v>0</v>
      </c>
      <c r="AL998" s="116"/>
      <c r="AM998" s="53">
        <v>45994</v>
      </c>
      <c r="AN9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8" s="62"/>
      <c r="AP998" s="62"/>
      <c r="AQ9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72796060264000ADRIANOVIRADA DE BANDEIRAGerenciadoraHTB</v>
      </c>
      <c r="AR998" s="62" t="e">
        <v>#N/A</v>
      </c>
    </row>
    <row r="999" spans="1:44" ht="15" hidden="1" customHeight="1">
      <c r="A999" s="1">
        <f t="shared" si="55"/>
        <v>2000</v>
      </c>
      <c r="B999" s="1">
        <v>7305</v>
      </c>
      <c r="C999" s="1" t="str">
        <f>_xlfn.XLOOKUP(Tabela1[[#This Row],[FILIAL]],'CNPJ BASE jan25'!A:A,'CNPJ BASE jan25'!B:B)</f>
        <v>JUA011-SPedro-CE-EF</v>
      </c>
      <c r="D999" s="1" t="str">
        <f>_xlfn.XLOOKUP(Tabela1[[#This Row],[FILIAL]],'CNPJ BASE jan25'!A:A,'CNPJ BASE jan25'!C:C)</f>
        <v>04.899.316/0305-30</v>
      </c>
      <c r="E999" s="1" t="s">
        <v>4025</v>
      </c>
      <c r="F999" s="1" t="s">
        <v>51</v>
      </c>
      <c r="G999" s="1" t="s">
        <v>4392</v>
      </c>
      <c r="H999" s="1">
        <v>15425</v>
      </c>
      <c r="I999" s="1" t="s">
        <v>72</v>
      </c>
      <c r="M999" s="1">
        <v>606027</v>
      </c>
      <c r="N999" s="1">
        <v>10023788</v>
      </c>
      <c r="O999" s="1" t="s">
        <v>4163</v>
      </c>
      <c r="P999" s="47">
        <v>4000</v>
      </c>
      <c r="R999" s="47">
        <f>IF(Tabela1[[#This Row],[VALOR A PAGAR]]&gt;1,Tabela1[[#This Row],[VALOR A PAGAR]],Tabela1[[#This Row],[VALOR RC]])</f>
        <v>4000</v>
      </c>
      <c r="S9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999" s="1">
        <v>4500991678</v>
      </c>
      <c r="U999" s="54" t="str">
        <f>F999 &amp; " " &amp; " " &amp; B999 &amp; " - " &amp; I999 &amp; " - " &amp; "N°" &amp; H999 &amp; " - " &amp; Tabela1[[#This Row],[Coluna1]]</f>
        <v xml:space="preserve">VIRADA DE BANDEIRA  7305 - HTB - N°15425 - </v>
      </c>
      <c r="V999" s="85">
        <v>3235524</v>
      </c>
      <c r="W999" s="89" t="s">
        <v>4176</v>
      </c>
      <c r="X999" s="1" t="str">
        <f t="shared" si="54"/>
        <v>ABERTO</v>
      </c>
      <c r="Y999" s="48"/>
      <c r="Z999" s="51"/>
      <c r="AA999" s="1">
        <f>IF(Tabela1[[#This Row],[CHAMADO]]="ABERTO",Tabela1[[#This Row],[procx status]],"")</f>
        <v>0</v>
      </c>
      <c r="AC999" s="49">
        <v>46002</v>
      </c>
      <c r="AD999" s="55">
        <v>5106075539</v>
      </c>
      <c r="AE999" s="1" t="s">
        <v>4177</v>
      </c>
      <c r="AF9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9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999" s="116"/>
      <c r="AJ999" s="117"/>
      <c r="AK999" s="116">
        <f>IF(Tabela1[[#This Row],[procx ticket]]="",Tabela1[[#This Row],[Data criação ticket]],Tabela1[[#This Row],[procx ticket]])</f>
        <v>0</v>
      </c>
      <c r="AL999" s="116"/>
      <c r="AM999" s="53">
        <v>45994</v>
      </c>
      <c r="AN9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999" s="62"/>
      <c r="AP999" s="62"/>
      <c r="AQ9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73056060274000ADRIANOVIRADA DE BANDEIRAGerenciadoraHTB</v>
      </c>
      <c r="AR999" s="62" t="e">
        <v>#N/A</v>
      </c>
    </row>
    <row r="1000" spans="1:44" ht="15" hidden="1" customHeight="1">
      <c r="A1000" s="1">
        <f t="shared" si="55"/>
        <v>2000</v>
      </c>
      <c r="B1000" s="1">
        <v>7041</v>
      </c>
      <c r="C1000" s="1" t="str">
        <f>_xlfn.XLOOKUP(Tabela1[[#This Row],[FILIAL]],'CNPJ BASE jan25'!A:A,'CNPJ BASE jan25'!B:B)</f>
        <v>SLU72-15-MA-EF</v>
      </c>
      <c r="D1000" s="1" t="str">
        <f>_xlfn.XLOOKUP(Tabela1[[#This Row],[FILIAL]],'CNPJ BASE jan25'!A:A,'CNPJ BASE jan25'!C:C)</f>
        <v>04.899.316/0041-05</v>
      </c>
      <c r="E1000" s="1" t="s">
        <v>76</v>
      </c>
      <c r="F1000" s="1" t="s">
        <v>51</v>
      </c>
      <c r="G1000" s="1" t="s">
        <v>4392</v>
      </c>
      <c r="H1000" s="1">
        <v>15435</v>
      </c>
      <c r="I1000" s="1" t="s">
        <v>72</v>
      </c>
      <c r="M1000" s="1">
        <v>606028</v>
      </c>
      <c r="N1000" s="1">
        <v>10023789</v>
      </c>
      <c r="O1000" s="1" t="s">
        <v>4163</v>
      </c>
      <c r="P1000" s="47">
        <v>4000</v>
      </c>
      <c r="R1000" s="47">
        <f>IF(Tabela1[[#This Row],[VALOR A PAGAR]]&gt;1,Tabela1[[#This Row],[VALOR A PAGAR]],Tabela1[[#This Row],[VALOR RC]])</f>
        <v>4000</v>
      </c>
      <c r="S10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0" s="1">
        <v>4500991682</v>
      </c>
      <c r="U1000" s="54" t="str">
        <f>F1000 &amp; " " &amp; " " &amp; B1000 &amp; " - " &amp; I1000 &amp; " - " &amp; "N°" &amp; H1000 &amp; " - " &amp; Tabela1[[#This Row],[Coluna1]]</f>
        <v xml:space="preserve">VIRADA DE BANDEIRA  7041 - HTB - N°15435 - </v>
      </c>
      <c r="V1000" s="85">
        <v>3235531</v>
      </c>
      <c r="W1000" s="89" t="s">
        <v>4176</v>
      </c>
      <c r="X1000" s="1" t="str">
        <f t="shared" si="54"/>
        <v>ABERTO</v>
      </c>
      <c r="Y1000" s="48"/>
      <c r="Z1000" s="51"/>
      <c r="AA1000" s="1">
        <f>IF(Tabela1[[#This Row],[CHAMADO]]="ABERTO",Tabela1[[#This Row],[procx status]],"")</f>
        <v>0</v>
      </c>
      <c r="AC1000" s="49">
        <v>46002</v>
      </c>
      <c r="AD1000" s="55">
        <v>5106075545</v>
      </c>
      <c r="AE1000" s="1" t="s">
        <v>4177</v>
      </c>
      <c r="AF10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0" s="116"/>
      <c r="AJ1000" s="117"/>
      <c r="AK1000" s="116">
        <f>IF(Tabela1[[#This Row],[procx ticket]]="",Tabela1[[#This Row],[Data criação ticket]],Tabela1[[#This Row],[procx ticket]])</f>
        <v>0</v>
      </c>
      <c r="AL1000" s="116"/>
      <c r="AM1000" s="53">
        <v>45994</v>
      </c>
      <c r="AN10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0" s="62"/>
      <c r="AP1000" s="62"/>
      <c r="AQ10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70416060284000HENRIQUEVIRADA DE BANDEIRAGerenciadoraHTB</v>
      </c>
      <c r="AR1000" s="62" t="e">
        <v>#N/A</v>
      </c>
    </row>
    <row r="1001" spans="1:44" ht="15" hidden="1" customHeight="1">
      <c r="A1001" s="1">
        <f t="shared" si="55"/>
        <v>2000</v>
      </c>
      <c r="B1001" s="1">
        <v>7045</v>
      </c>
      <c r="C1001" s="1" t="str">
        <f>_xlfn.XLOOKUP(Tabela1[[#This Row],[FILIAL]],'CNPJ BASE jan25'!A:A,'CNPJ BASE jan25'!B:B)</f>
        <v>SLU36-JoaPesso-MA-EF</v>
      </c>
      <c r="D1001" s="1" t="str">
        <f>_xlfn.XLOOKUP(Tabela1[[#This Row],[FILIAL]],'CNPJ BASE jan25'!A:A,'CNPJ BASE jan25'!C:C)</f>
        <v>04.899.316/0045-39</v>
      </c>
      <c r="E1001" s="1" t="s">
        <v>76</v>
      </c>
      <c r="F1001" s="1" t="s">
        <v>51</v>
      </c>
      <c r="G1001" s="1" t="s">
        <v>4392</v>
      </c>
      <c r="H1001" s="1">
        <v>15427</v>
      </c>
      <c r="I1001" s="1" t="s">
        <v>72</v>
      </c>
      <c r="M1001" s="1">
        <v>606029</v>
      </c>
      <c r="N1001" s="1">
        <v>10023789</v>
      </c>
      <c r="O1001" s="1" t="s">
        <v>4163</v>
      </c>
      <c r="P1001" s="47">
        <v>4000</v>
      </c>
      <c r="R1001" s="47">
        <f>IF(Tabela1[[#This Row],[VALOR A PAGAR]]&gt;1,Tabela1[[#This Row],[VALOR A PAGAR]],Tabela1[[#This Row],[VALOR RC]])</f>
        <v>4000</v>
      </c>
      <c r="S10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1" s="1">
        <v>4500991682</v>
      </c>
      <c r="U1001" s="54" t="str">
        <f>F1001 &amp; " " &amp; " " &amp; B1001 &amp; " - " &amp; I1001 &amp; " - " &amp; "N°" &amp; H1001 &amp; " - " &amp; Tabela1[[#This Row],[Coluna1]]</f>
        <v xml:space="preserve">VIRADA DE BANDEIRA  7045 - HTB - N°15427 - </v>
      </c>
      <c r="V1001" s="85">
        <v>3235539</v>
      </c>
      <c r="W1001" s="89" t="s">
        <v>4176</v>
      </c>
      <c r="X1001" s="1" t="str">
        <f t="shared" si="54"/>
        <v>ABERTO</v>
      </c>
      <c r="Y1001" s="48"/>
      <c r="Z1001" s="51"/>
      <c r="AA1001" s="1">
        <f>IF(Tabela1[[#This Row],[CHAMADO]]="ABERTO",Tabela1[[#This Row],[procx status]],"")</f>
        <v>0</v>
      </c>
      <c r="AC1001" s="49">
        <v>46002</v>
      </c>
      <c r="AD1001" s="55">
        <v>5106075546</v>
      </c>
      <c r="AE1001" s="1" t="s">
        <v>4177</v>
      </c>
      <c r="AF10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1" s="116"/>
      <c r="AJ1001" s="117"/>
      <c r="AK1001" s="116">
        <f>IF(Tabela1[[#This Row],[procx ticket]]="",Tabela1[[#This Row],[Data criação ticket]],Tabela1[[#This Row],[procx ticket]])</f>
        <v>0</v>
      </c>
      <c r="AL1001" s="116"/>
      <c r="AM1001" s="53">
        <v>45994</v>
      </c>
      <c r="AN10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1" s="62"/>
      <c r="AP1001" s="62"/>
      <c r="AQ10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70456060294000HENRIQUEVIRADA DE BANDEIRAGerenciadoraHTB</v>
      </c>
      <c r="AR1001" s="62" t="e">
        <v>#N/A</v>
      </c>
    </row>
    <row r="1002" spans="1:44" ht="15" hidden="1" customHeight="1">
      <c r="A1002" s="1">
        <f t="shared" si="55"/>
        <v>2000</v>
      </c>
      <c r="B1002" s="1">
        <v>7050</v>
      </c>
      <c r="C1002" s="1" t="str">
        <f>_xlfn.XLOOKUP(Tabela1[[#This Row],[FILIAL]],'CNPJ BASE jan25'!A:A,'CNPJ BASE jan25'!B:B)</f>
        <v>SLU38-GetVarga-MA-EF</v>
      </c>
      <c r="D1002" s="1" t="str">
        <f>_xlfn.XLOOKUP(Tabela1[[#This Row],[FILIAL]],'CNPJ BASE jan25'!A:A,'CNPJ BASE jan25'!C:C)</f>
        <v>04.899.316/0050-04</v>
      </c>
      <c r="E1002" s="1" t="s">
        <v>76</v>
      </c>
      <c r="F1002" s="1" t="s">
        <v>51</v>
      </c>
      <c r="G1002" s="1" t="s">
        <v>4392</v>
      </c>
      <c r="H1002" s="1">
        <v>15436</v>
      </c>
      <c r="I1002" s="1" t="s">
        <v>72</v>
      </c>
      <c r="M1002" s="1">
        <v>606030</v>
      </c>
      <c r="N1002" s="1">
        <v>10023789</v>
      </c>
      <c r="O1002" s="1" t="s">
        <v>4163</v>
      </c>
      <c r="P1002" s="47">
        <v>4000</v>
      </c>
      <c r="R1002" s="47">
        <f>IF(Tabela1[[#This Row],[VALOR A PAGAR]]&gt;1,Tabela1[[#This Row],[VALOR A PAGAR]],Tabela1[[#This Row],[VALOR RC]])</f>
        <v>4000</v>
      </c>
      <c r="S10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2" s="1">
        <v>4500991682</v>
      </c>
      <c r="U1002" s="54" t="str">
        <f>F1002 &amp; " " &amp; " " &amp; B1002 &amp; " - " &amp; I1002 &amp; " - " &amp; "N°" &amp; H1002 &amp; " - " &amp; Tabela1[[#This Row],[Coluna1]]</f>
        <v xml:space="preserve">VIRADA DE BANDEIRA  7050 - HTB - N°15436 - </v>
      </c>
      <c r="V1002" s="85">
        <v>3235547</v>
      </c>
      <c r="W1002" s="89" t="s">
        <v>4176</v>
      </c>
      <c r="X1002" s="1" t="str">
        <f t="shared" si="54"/>
        <v>ABERTO</v>
      </c>
      <c r="Y1002" s="48"/>
      <c r="Z1002" s="51"/>
      <c r="AA1002" s="1">
        <f>IF(Tabela1[[#This Row],[CHAMADO]]="ABERTO",Tabela1[[#This Row],[procx status]],"")</f>
        <v>0</v>
      </c>
      <c r="AC1002" s="49">
        <v>46002</v>
      </c>
      <c r="AD1002" s="55">
        <v>5106075551</v>
      </c>
      <c r="AE1002" s="1" t="s">
        <v>4177</v>
      </c>
      <c r="AF10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2" s="116"/>
      <c r="AJ1002" s="117"/>
      <c r="AK1002" s="116">
        <f>IF(Tabela1[[#This Row],[procx ticket]]="",Tabela1[[#This Row],[Data criação ticket]],Tabela1[[#This Row],[procx ticket]])</f>
        <v>0</v>
      </c>
      <c r="AL1002" s="116"/>
      <c r="AM1002" s="53">
        <v>45994</v>
      </c>
      <c r="AN10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2" s="62"/>
      <c r="AP1002" s="62"/>
      <c r="AQ10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70506060304000HENRIQUEVIRADA DE BANDEIRAGerenciadoraHTB</v>
      </c>
      <c r="AR1002" s="62" t="e">
        <v>#N/A</v>
      </c>
    </row>
    <row r="1003" spans="1:44" ht="15" hidden="1" customHeight="1">
      <c r="A1003" s="1">
        <f t="shared" si="55"/>
        <v>2000</v>
      </c>
      <c r="B1003" s="1">
        <v>7054</v>
      </c>
      <c r="C1003" s="1" t="str">
        <f>_xlfn.XLOOKUP(Tabela1[[#This Row],[FILIAL]],'CNPJ BASE jan25'!A:A,'CNPJ BASE jan25'!B:B)</f>
        <v>SLU45-ColMor49-MA-EF</v>
      </c>
      <c r="D1003" s="1" t="str">
        <f>_xlfn.XLOOKUP(Tabela1[[#This Row],[FILIAL]],'CNPJ BASE jan25'!A:A,'CNPJ BASE jan25'!C:C)</f>
        <v>04.899.316/0054-20</v>
      </c>
      <c r="E1003" s="1" t="s">
        <v>76</v>
      </c>
      <c r="F1003" s="1" t="s">
        <v>51</v>
      </c>
      <c r="G1003" s="1" t="s">
        <v>4392</v>
      </c>
      <c r="H1003" s="1">
        <v>15428</v>
      </c>
      <c r="I1003" s="1" t="s">
        <v>72</v>
      </c>
      <c r="M1003" s="1">
        <v>606031</v>
      </c>
      <c r="N1003" s="1">
        <v>10023789</v>
      </c>
      <c r="O1003" s="1" t="s">
        <v>4163</v>
      </c>
      <c r="P1003" s="47">
        <v>4000</v>
      </c>
      <c r="R1003" s="47">
        <f>IF(Tabela1[[#This Row],[VALOR A PAGAR]]&gt;1,Tabela1[[#This Row],[VALOR A PAGAR]],Tabela1[[#This Row],[VALOR RC]])</f>
        <v>4000</v>
      </c>
      <c r="S10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3" s="1">
        <v>4500991682</v>
      </c>
      <c r="U1003" s="54" t="str">
        <f>F1003 &amp; " " &amp; " " &amp; B1003 &amp; " - " &amp; I1003 &amp; " - " &amp; "N°" &amp; H1003 &amp; " - " &amp; Tabela1[[#This Row],[Coluna1]]</f>
        <v xml:space="preserve">VIRADA DE BANDEIRA  7054 - HTB - N°15428 - </v>
      </c>
      <c r="V1003" s="85">
        <v>3235555</v>
      </c>
      <c r="W1003" s="89" t="s">
        <v>4176</v>
      </c>
      <c r="X1003" s="1" t="str">
        <f t="shared" si="54"/>
        <v>ABERTO</v>
      </c>
      <c r="Y1003" s="48"/>
      <c r="Z1003" s="51"/>
      <c r="AA1003" s="1">
        <f>IF(Tabela1[[#This Row],[CHAMADO]]="ABERTO",Tabela1[[#This Row],[procx status]],"")</f>
        <v>0</v>
      </c>
      <c r="AC1003" s="49">
        <v>46002</v>
      </c>
      <c r="AD1003" s="55">
        <v>5106075555</v>
      </c>
      <c r="AE1003" s="1" t="s">
        <v>4177</v>
      </c>
      <c r="AF10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3" s="116"/>
      <c r="AJ1003" s="117"/>
      <c r="AK1003" s="116">
        <f>IF(Tabela1[[#This Row],[procx ticket]]="",Tabela1[[#This Row],[Data criação ticket]],Tabela1[[#This Row],[procx ticket]])</f>
        <v>0</v>
      </c>
      <c r="AL1003" s="116"/>
      <c r="AM1003" s="53">
        <v>45994</v>
      </c>
      <c r="AN10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3" s="62"/>
      <c r="AP1003" s="62"/>
      <c r="AQ10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70546060314000HENRIQUEVIRADA DE BANDEIRAGerenciadoraHTB</v>
      </c>
      <c r="AR1003" s="62" t="e">
        <v>#N/A</v>
      </c>
    </row>
    <row r="1004" spans="1:44" ht="15" hidden="1" customHeight="1">
      <c r="A1004" s="1">
        <f t="shared" si="55"/>
        <v>2000</v>
      </c>
      <c r="B1004" s="1">
        <v>7126</v>
      </c>
      <c r="C1004" s="1" t="str">
        <f>_xlfn.XLOOKUP(Tabela1[[#This Row],[FILIAL]],'CNPJ BASE jan25'!A:A,'CNPJ BASE jan25'!B:B)</f>
        <v>SLU51-Principa-MA-EF</v>
      </c>
      <c r="D1004" s="1" t="str">
        <f>_xlfn.XLOOKUP(Tabela1[[#This Row],[FILIAL]],'CNPJ BASE jan25'!A:A,'CNPJ BASE jan25'!C:C)</f>
        <v>04.899.316/0126-39</v>
      </c>
      <c r="E1004" s="1" t="s">
        <v>76</v>
      </c>
      <c r="F1004" s="1" t="s">
        <v>51</v>
      </c>
      <c r="G1004" s="1" t="s">
        <v>4392</v>
      </c>
      <c r="H1004" s="1">
        <v>15437</v>
      </c>
      <c r="I1004" s="1" t="s">
        <v>72</v>
      </c>
      <c r="M1004" s="1">
        <v>606032</v>
      </c>
      <c r="N1004" s="1">
        <v>10023789</v>
      </c>
      <c r="O1004" s="1" t="s">
        <v>4163</v>
      </c>
      <c r="P1004" s="47">
        <v>4000</v>
      </c>
      <c r="R1004" s="47">
        <f>IF(Tabela1[[#This Row],[VALOR A PAGAR]]&gt;1,Tabela1[[#This Row],[VALOR A PAGAR]],Tabela1[[#This Row],[VALOR RC]])</f>
        <v>4000</v>
      </c>
      <c r="S10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4" s="1">
        <v>4500991682</v>
      </c>
      <c r="U1004" s="54" t="str">
        <f>F1004 &amp; " " &amp; " " &amp; B1004 &amp; " - " &amp; I1004 &amp; " - " &amp; "N°" &amp; H1004 &amp; " - " &amp; Tabela1[[#This Row],[Coluna1]]</f>
        <v xml:space="preserve">VIRADA DE BANDEIRA  7126 - HTB - N°15437 - </v>
      </c>
      <c r="V1004" s="85">
        <v>3235557</v>
      </c>
      <c r="W1004" s="89" t="s">
        <v>4176</v>
      </c>
      <c r="X1004" s="1" t="str">
        <f t="shared" si="54"/>
        <v>ABERTO</v>
      </c>
      <c r="Y1004" s="48"/>
      <c r="Z1004" s="51"/>
      <c r="AA1004" s="1">
        <f>IF(Tabela1[[#This Row],[CHAMADO]]="ABERTO",Tabela1[[#This Row],[procx status]],"")</f>
        <v>0</v>
      </c>
      <c r="AC1004" s="49">
        <v>46002</v>
      </c>
      <c r="AD1004" s="55">
        <v>5106075558</v>
      </c>
      <c r="AE1004" s="1" t="s">
        <v>4177</v>
      </c>
      <c r="AF10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4" s="116"/>
      <c r="AJ1004" s="117"/>
      <c r="AK1004" s="116">
        <f>IF(Tabela1[[#This Row],[procx ticket]]="",Tabela1[[#This Row],[Data criação ticket]],Tabela1[[#This Row],[procx ticket]])</f>
        <v>0</v>
      </c>
      <c r="AL1004" s="116"/>
      <c r="AM1004" s="53">
        <v>45994</v>
      </c>
      <c r="AN10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4" s="62"/>
      <c r="AP1004" s="62"/>
      <c r="AQ10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71266060324000HENRIQUEVIRADA DE BANDEIRAGerenciadoraHTB</v>
      </c>
      <c r="AR1004" s="62" t="e">
        <v>#N/A</v>
      </c>
    </row>
    <row r="1005" spans="1:44" ht="15" hidden="1" customHeight="1">
      <c r="A1005" s="1">
        <f t="shared" ref="A1005:A1019" si="56">IF(B1005&lt;7000,1000,2000)</f>
        <v>2000</v>
      </c>
      <c r="B1005" s="1">
        <v>7127</v>
      </c>
      <c r="C1005" s="1" t="str">
        <f>_xlfn.XLOOKUP(Tabela1[[#This Row],[FILIAL]],'CNPJ BASE jan25'!A:A,'CNPJ BASE jan25'!B:B)</f>
        <v>STI03-Comercio-MA-EF</v>
      </c>
      <c r="D1005" s="1" t="str">
        <f>_xlfn.XLOOKUP(Tabela1[[#This Row],[FILIAL]],'CNPJ BASE jan25'!A:A,'CNPJ BASE jan25'!C:C)</f>
        <v>04.899.316/0127-10</v>
      </c>
      <c r="E1005" s="1" t="s">
        <v>76</v>
      </c>
      <c r="F1005" s="1" t="s">
        <v>51</v>
      </c>
      <c r="G1005" s="1" t="s">
        <v>4392</v>
      </c>
      <c r="H1005" s="1">
        <v>15429</v>
      </c>
      <c r="I1005" s="1" t="s">
        <v>72</v>
      </c>
      <c r="M1005" s="1">
        <v>606033</v>
      </c>
      <c r="N1005" s="1">
        <v>10023789</v>
      </c>
      <c r="O1005" s="1" t="s">
        <v>4163</v>
      </c>
      <c r="P1005" s="47">
        <v>4000</v>
      </c>
      <c r="R1005" s="47">
        <f>IF(Tabela1[[#This Row],[VALOR A PAGAR]]&gt;1,Tabela1[[#This Row],[VALOR A PAGAR]],Tabela1[[#This Row],[VALOR RC]])</f>
        <v>4000</v>
      </c>
      <c r="S10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5" s="1">
        <v>4500991682</v>
      </c>
      <c r="U1005" s="54" t="str">
        <f>F1005 &amp; " " &amp; " " &amp; B1005 &amp; " - " &amp; I1005 &amp; " - " &amp; "N°" &amp; H1005 &amp; " - " &amp; Tabela1[[#This Row],[Coluna1]]</f>
        <v xml:space="preserve">VIRADA DE BANDEIRA  7127 - HTB - N°15429 - </v>
      </c>
      <c r="V1005" s="85">
        <v>3235569</v>
      </c>
      <c r="W1005" s="89" t="s">
        <v>4176</v>
      </c>
      <c r="X1005" s="1" t="str">
        <f t="shared" si="54"/>
        <v>ABERTO</v>
      </c>
      <c r="Y1005" s="48"/>
      <c r="Z1005" s="51"/>
      <c r="AA1005" s="1">
        <f>IF(Tabela1[[#This Row],[CHAMADO]]="ABERTO",Tabela1[[#This Row],[procx status]],"")</f>
        <v>0</v>
      </c>
      <c r="AC1005" s="49">
        <v>46002</v>
      </c>
      <c r="AD1005" s="55">
        <v>5106075559</v>
      </c>
      <c r="AE1005" s="1" t="s">
        <v>4177</v>
      </c>
      <c r="AF10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5" s="116"/>
      <c r="AJ1005" s="117"/>
      <c r="AK1005" s="116">
        <f>IF(Tabela1[[#This Row],[procx ticket]]="",Tabela1[[#This Row],[Data criação ticket]],Tabela1[[#This Row],[procx ticket]])</f>
        <v>0</v>
      </c>
      <c r="AL1005" s="116"/>
      <c r="AM1005" s="53">
        <v>45994</v>
      </c>
      <c r="AN10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5" s="62"/>
      <c r="AP1005" s="62"/>
      <c r="AQ10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71276060334000HENRIQUEVIRADA DE BANDEIRAGerenciadoraHTB</v>
      </c>
      <c r="AR1005" s="62" t="e">
        <v>#N/A</v>
      </c>
    </row>
    <row r="1006" spans="1:44" ht="15" hidden="1" customHeight="1">
      <c r="A1006" s="1">
        <f t="shared" si="56"/>
        <v>1000</v>
      </c>
      <c r="B1006" s="1">
        <v>1459</v>
      </c>
      <c r="C1006" s="1" t="s">
        <v>4058</v>
      </c>
      <c r="D1006" s="1">
        <v>1459</v>
      </c>
      <c r="E1006" s="1" t="s">
        <v>30</v>
      </c>
      <c r="F1006" s="51" t="s">
        <v>23</v>
      </c>
      <c r="G1006" s="1" t="s">
        <v>4392</v>
      </c>
      <c r="H1006" s="1">
        <v>15401</v>
      </c>
      <c r="I1006" s="1" t="s">
        <v>72</v>
      </c>
      <c r="Q1006" s="47">
        <v>4850</v>
      </c>
      <c r="R1006" s="47">
        <f>IF(Tabela1[[#This Row],[VALOR A PAGAR]]&gt;1,Tabela1[[#This Row],[VALOR A PAGAR]],Tabela1[[#This Row],[VALOR RC]])</f>
        <v>4850</v>
      </c>
      <c r="S10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6" s="1">
        <v>4500905503</v>
      </c>
      <c r="U1006" s="54" t="str">
        <f>F1006 &amp; " " &amp; " " &amp; B1006 &amp; " - " &amp; I1006 &amp; " - " &amp; "N°" &amp; H1006 &amp; " - " &amp; Tabela1[[#This Row],[Coluna1]]</f>
        <v xml:space="preserve">LOJAS NOVAS  1459 - HTB - N°15401 - </v>
      </c>
      <c r="V1006" s="85">
        <v>3235052</v>
      </c>
      <c r="W1006" s="89" t="s">
        <v>4176</v>
      </c>
      <c r="X1006" s="1" t="str">
        <f t="shared" si="54"/>
        <v>ABERTO</v>
      </c>
      <c r="Y1006" s="48"/>
      <c r="Z1006" s="51"/>
      <c r="AA1006" s="1">
        <f>IF(Tabela1[[#This Row],[CHAMADO]]="ABERTO",Tabela1[[#This Row],[procx status]],"")</f>
        <v>0</v>
      </c>
      <c r="AC1006" s="49">
        <v>46002</v>
      </c>
      <c r="AE1006" s="1" t="s">
        <v>4177</v>
      </c>
      <c r="AF10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6" s="116"/>
      <c r="AJ1006" s="117"/>
      <c r="AK1006" s="116">
        <f>IF(Tabela1[[#This Row],[procx ticket]]="",Tabela1[[#This Row],[Data criação ticket]],Tabela1[[#This Row],[procx ticket]])</f>
        <v>0</v>
      </c>
      <c r="AL1006" s="116"/>
      <c r="AM1006" s="53">
        <v>45994</v>
      </c>
      <c r="AN10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6" s="62"/>
      <c r="AP1006" s="62"/>
      <c r="AQ10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1459ANDRELOJAS NOVASGerenciadoraHTB</v>
      </c>
      <c r="AR1006" s="62" t="e">
        <v>#N/A</v>
      </c>
    </row>
    <row r="1007" spans="1:44" ht="15" hidden="1" customHeight="1">
      <c r="A1007" s="1">
        <f t="shared" si="56"/>
        <v>1000</v>
      </c>
      <c r="B1007" s="1">
        <v>1496</v>
      </c>
      <c r="C1007" s="1" t="s">
        <v>262</v>
      </c>
      <c r="D1007" s="1" t="s">
        <v>1573</v>
      </c>
      <c r="E1007" s="1" t="s">
        <v>76</v>
      </c>
      <c r="F1007" s="51" t="s">
        <v>23</v>
      </c>
      <c r="G1007" s="1" t="s">
        <v>4392</v>
      </c>
      <c r="H1007" s="1">
        <v>15404</v>
      </c>
      <c r="I1007" s="1" t="s">
        <v>72</v>
      </c>
      <c r="Q1007" s="47">
        <v>4850</v>
      </c>
      <c r="R1007" s="47">
        <f>IF(Tabela1[[#This Row],[VALOR A PAGAR]]&gt;1,Tabela1[[#This Row],[VALOR A PAGAR]],Tabela1[[#This Row],[VALOR RC]])</f>
        <v>4850</v>
      </c>
      <c r="S10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7" s="1">
        <v>4500898754</v>
      </c>
      <c r="U1007" s="54" t="str">
        <f>F1007 &amp; " " &amp; " " &amp; B1007 &amp; " - " &amp; I1007 &amp; " - " &amp; "N°" &amp; H1007 &amp; " - " &amp; Tabela1[[#This Row],[Coluna1]]</f>
        <v xml:space="preserve">LOJAS NOVAS  1496 - HTB - N°15404 - </v>
      </c>
      <c r="V1007" s="85">
        <v>3235065</v>
      </c>
      <c r="W1007" s="89" t="s">
        <v>4176</v>
      </c>
      <c r="X1007" s="1" t="str">
        <f t="shared" si="54"/>
        <v>ABERTO</v>
      </c>
      <c r="Y1007" s="48"/>
      <c r="Z1007" s="51"/>
      <c r="AA1007" s="1">
        <f>IF(Tabela1[[#This Row],[CHAMADO]]="ABERTO",Tabela1[[#This Row],[procx status]],"")</f>
        <v>0</v>
      </c>
      <c r="AC1007" s="49">
        <v>46002</v>
      </c>
      <c r="AE1007" s="1" t="s">
        <v>4177</v>
      </c>
      <c r="AF10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7" s="116"/>
      <c r="AJ1007" s="117"/>
      <c r="AK1007" s="116">
        <f>IF(Tabela1[[#This Row],[procx ticket]]="",Tabela1[[#This Row],[Data criação ticket]],Tabela1[[#This Row],[procx ticket]])</f>
        <v>0</v>
      </c>
      <c r="AL1007" s="116"/>
      <c r="AM1007" s="53">
        <v>45994</v>
      </c>
      <c r="AN10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7" s="62"/>
      <c r="AP1007" s="62"/>
      <c r="AQ10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1496HENRIQUELOJAS NOVASGerenciadoraHTB</v>
      </c>
      <c r="AR1007" s="62" t="e">
        <v>#N/A</v>
      </c>
    </row>
    <row r="1008" spans="1:44" ht="15" hidden="1" customHeight="1">
      <c r="A1008" s="1">
        <f t="shared" si="56"/>
        <v>1000</v>
      </c>
      <c r="B1008" s="1">
        <v>1487</v>
      </c>
      <c r="C1008" s="1" t="s">
        <v>278</v>
      </c>
      <c r="D1008" s="1" t="s">
        <v>992</v>
      </c>
      <c r="E1008" s="1" t="s">
        <v>76</v>
      </c>
      <c r="F1008" s="51" t="s">
        <v>23</v>
      </c>
      <c r="G1008" s="1" t="s">
        <v>4392</v>
      </c>
      <c r="H1008" s="1">
        <v>15406</v>
      </c>
      <c r="I1008" s="1" t="s">
        <v>72</v>
      </c>
      <c r="Q1008" s="47">
        <v>9700</v>
      </c>
      <c r="R1008" s="47">
        <f>IF(Tabela1[[#This Row],[VALOR A PAGAR]]&gt;1,Tabela1[[#This Row],[VALOR A PAGAR]],Tabela1[[#This Row],[VALOR RC]])</f>
        <v>9700</v>
      </c>
      <c r="S10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8" s="1">
        <v>4500937546</v>
      </c>
      <c r="U1008" s="54" t="str">
        <f>F1008 &amp; " " &amp; " " &amp; B1008 &amp; " - " &amp; I1008 &amp; " - " &amp; "N°" &amp; H1008 &amp; " - " &amp; Tabela1[[#This Row],[Coluna1]]</f>
        <v xml:space="preserve">LOJAS NOVAS  1487 - HTB - N°15406 - </v>
      </c>
      <c r="V1008" s="85">
        <v>3235076</v>
      </c>
      <c r="W1008" s="89" t="s">
        <v>4176</v>
      </c>
      <c r="X1008" s="1" t="str">
        <f t="shared" si="54"/>
        <v>ABERTO</v>
      </c>
      <c r="Y1008" s="48"/>
      <c r="Z1008" s="51"/>
      <c r="AA1008" s="1">
        <f>IF(Tabela1[[#This Row],[CHAMADO]]="ABERTO",Tabela1[[#This Row],[procx status]],"")</f>
        <v>0</v>
      </c>
      <c r="AC1008" s="49">
        <v>46002</v>
      </c>
      <c r="AE1008" s="1" t="s">
        <v>4177</v>
      </c>
      <c r="AF10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8" s="116"/>
      <c r="AJ1008" s="117"/>
      <c r="AK1008" s="116">
        <f>IF(Tabela1[[#This Row],[procx ticket]]="",Tabela1[[#This Row],[Data criação ticket]],Tabela1[[#This Row],[procx ticket]])</f>
        <v>0</v>
      </c>
      <c r="AL1008" s="116"/>
      <c r="AM1008" s="53">
        <v>45994</v>
      </c>
      <c r="AN10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8" s="62"/>
      <c r="AP1008" s="62"/>
      <c r="AQ10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1487HENRIQUELOJAS NOVASGerenciadoraHTB</v>
      </c>
      <c r="AR1008" s="62" t="e">
        <v>#N/A</v>
      </c>
    </row>
    <row r="1009" spans="1:44" ht="15" hidden="1" customHeight="1">
      <c r="A1009" s="1">
        <f t="shared" si="56"/>
        <v>1000</v>
      </c>
      <c r="B1009" s="1">
        <v>1476</v>
      </c>
      <c r="C1009" s="1" t="s">
        <v>243</v>
      </c>
      <c r="D1009" s="1" t="s">
        <v>244</v>
      </c>
      <c r="E1009" s="1" t="s">
        <v>76</v>
      </c>
      <c r="F1009" s="51" t="s">
        <v>23</v>
      </c>
      <c r="G1009" s="1" t="s">
        <v>4392</v>
      </c>
      <c r="H1009" s="1">
        <v>15407</v>
      </c>
      <c r="I1009" s="1" t="s">
        <v>72</v>
      </c>
      <c r="M1009" s="1">
        <v>603852</v>
      </c>
      <c r="Q1009" s="47">
        <v>9700</v>
      </c>
      <c r="R1009" s="47">
        <f>IF(Tabela1[[#This Row],[VALOR A PAGAR]]&gt;1,Tabela1[[#This Row],[VALOR A PAGAR]],Tabela1[[#This Row],[VALOR RC]])</f>
        <v>9700</v>
      </c>
      <c r="S10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09" s="1">
        <v>4500937546</v>
      </c>
      <c r="U1009" s="54" t="str">
        <f>F1009 &amp; " " &amp; " " &amp; B1009 &amp; " - " &amp; I1009 &amp; " - " &amp; "N°" &amp; H1009 &amp; " - " &amp; Tabela1[[#This Row],[Coluna1]]</f>
        <v xml:space="preserve">LOJAS NOVAS  1476 - HTB - N°15407 - </v>
      </c>
      <c r="V1009" s="85">
        <v>3235085</v>
      </c>
      <c r="W1009" s="89" t="s">
        <v>4176</v>
      </c>
      <c r="X1009" s="1" t="str">
        <f t="shared" si="54"/>
        <v>ABERTO</v>
      </c>
      <c r="Y1009" s="48"/>
      <c r="Z1009" s="51"/>
      <c r="AA1009" s="1">
        <f>IF(Tabela1[[#This Row],[CHAMADO]]="ABERTO",Tabela1[[#This Row],[procx status]],"")</f>
        <v>0</v>
      </c>
      <c r="AC1009" s="49">
        <v>46002</v>
      </c>
      <c r="AE1009" s="1" t="s">
        <v>4177</v>
      </c>
      <c r="AF10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09" s="116"/>
      <c r="AJ1009" s="117"/>
      <c r="AK1009" s="116">
        <f>IF(Tabela1[[#This Row],[procx ticket]]="",Tabela1[[#This Row],[Data criação ticket]],Tabela1[[#This Row],[procx ticket]])</f>
        <v>0</v>
      </c>
      <c r="AL1009" s="116"/>
      <c r="AM1009" s="53">
        <v>45994</v>
      </c>
      <c r="AN10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09" s="62"/>
      <c r="AP1009" s="62"/>
      <c r="AQ10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NOVASGerenciadoraHTB</v>
      </c>
      <c r="AR1009" s="62" t="e">
        <v>#N/A</v>
      </c>
    </row>
    <row r="1010" spans="1:44" ht="15" hidden="1" customHeight="1">
      <c r="A1010" s="1">
        <f t="shared" si="56"/>
        <v>1000</v>
      </c>
      <c r="B1010" s="1">
        <v>1427</v>
      </c>
      <c r="C1010" s="1" t="s">
        <v>229</v>
      </c>
      <c r="D1010" s="1" t="s">
        <v>230</v>
      </c>
      <c r="E1010" s="1" t="s">
        <v>4025</v>
      </c>
      <c r="F1010" s="51" t="s">
        <v>23</v>
      </c>
      <c r="G1010" s="1" t="s">
        <v>4392</v>
      </c>
      <c r="H1010" s="1">
        <v>15408</v>
      </c>
      <c r="I1010" s="1" t="s">
        <v>72</v>
      </c>
      <c r="Q1010" s="47">
        <v>9700</v>
      </c>
      <c r="R1010" s="47">
        <f>IF(Tabela1[[#This Row],[VALOR A PAGAR]]&gt;1,Tabela1[[#This Row],[VALOR A PAGAR]],Tabela1[[#This Row],[VALOR RC]])</f>
        <v>9700</v>
      </c>
      <c r="S10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0" s="1">
        <v>4500937546</v>
      </c>
      <c r="U1010" s="54" t="str">
        <f>F1010 &amp; " " &amp; " " &amp; B1010 &amp; " - " &amp; I1010 &amp; " - " &amp; "N°" &amp; H1010 &amp; " - " &amp; Tabela1[[#This Row],[Coluna1]]</f>
        <v xml:space="preserve">LOJAS NOVAS  1427 - HTB - N°15408 - </v>
      </c>
      <c r="V1010" s="85">
        <v>3235093</v>
      </c>
      <c r="W1010" s="89" t="s">
        <v>4176</v>
      </c>
      <c r="X1010" s="1" t="str">
        <f t="shared" si="54"/>
        <v>ABERTO</v>
      </c>
      <c r="Y1010" s="48"/>
      <c r="Z1010" s="51"/>
      <c r="AA1010" s="1">
        <f>IF(Tabela1[[#This Row],[CHAMADO]]="ABERTO",Tabela1[[#This Row],[procx status]],"")</f>
        <v>0</v>
      </c>
      <c r="AC1010" s="49">
        <v>46002</v>
      </c>
      <c r="AE1010" s="1" t="s">
        <v>4177</v>
      </c>
      <c r="AF10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0" s="116"/>
      <c r="AJ1010" s="117"/>
      <c r="AK1010" s="116">
        <f>IF(Tabela1[[#This Row],[procx ticket]]="",Tabela1[[#This Row],[Data criação ticket]],Tabela1[[#This Row],[procx ticket]])</f>
        <v>0</v>
      </c>
      <c r="AL1010" s="116"/>
      <c r="AM1010" s="53">
        <v>45994</v>
      </c>
      <c r="AN10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0" s="62"/>
      <c r="AP1010" s="62"/>
      <c r="AQ10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1427ADRIANOLOJAS NOVASGerenciadoraHTB</v>
      </c>
      <c r="AR1010" s="62" t="e">
        <v>#N/A</v>
      </c>
    </row>
    <row r="1011" spans="1:44" ht="15" hidden="1" customHeight="1">
      <c r="A1011" s="1">
        <f t="shared" si="56"/>
        <v>1000</v>
      </c>
      <c r="B1011" s="1">
        <v>1506</v>
      </c>
      <c r="C1011" s="1" t="s">
        <v>4094</v>
      </c>
      <c r="D1011" s="1" t="s">
        <v>4201</v>
      </c>
      <c r="E1011" s="1" t="s">
        <v>30</v>
      </c>
      <c r="F1011" s="51" t="s">
        <v>23</v>
      </c>
      <c r="G1011" s="1" t="s">
        <v>4392</v>
      </c>
      <c r="H1011" s="1">
        <v>15409</v>
      </c>
      <c r="I1011" s="1" t="s">
        <v>72</v>
      </c>
      <c r="Q1011" s="47">
        <v>9700</v>
      </c>
      <c r="R1011" s="47">
        <f>IF(Tabela1[[#This Row],[VALOR A PAGAR]]&gt;1,Tabela1[[#This Row],[VALOR A PAGAR]],Tabela1[[#This Row],[VALOR RC]])</f>
        <v>9700</v>
      </c>
      <c r="S10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1" s="1">
        <v>4500983883</v>
      </c>
      <c r="U1011" s="54" t="str">
        <f>F1011 &amp; " " &amp; " " &amp; B1011 &amp; " - " &amp; I1011 &amp; " - " &amp; "N°" &amp; H1011 &amp; " - " &amp; Tabela1[[#This Row],[Coluna1]]</f>
        <v xml:space="preserve">LOJAS NOVAS  1506 - HTB - N°15409 - </v>
      </c>
      <c r="V1011" s="85">
        <v>3235099</v>
      </c>
      <c r="W1011" s="89" t="s">
        <v>4176</v>
      </c>
      <c r="X1011" s="1" t="str">
        <f t="shared" si="54"/>
        <v>ABERTO</v>
      </c>
      <c r="Y1011" s="48"/>
      <c r="Z1011" s="51"/>
      <c r="AA1011" s="1">
        <f>IF(Tabela1[[#This Row],[CHAMADO]]="ABERTO",Tabela1[[#This Row],[procx status]],"")</f>
        <v>0</v>
      </c>
      <c r="AC1011" s="49">
        <v>46002</v>
      </c>
      <c r="AE1011" s="1" t="s">
        <v>4177</v>
      </c>
      <c r="AF10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1" s="116"/>
      <c r="AJ1011" s="117"/>
      <c r="AK1011" s="116">
        <f>IF(Tabela1[[#This Row],[procx ticket]]="",Tabela1[[#This Row],[Data criação ticket]],Tabela1[[#This Row],[procx ticket]])</f>
        <v>0</v>
      </c>
      <c r="AL1011" s="116"/>
      <c r="AM1011" s="53">
        <v>45994</v>
      </c>
      <c r="AN10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1" s="62"/>
      <c r="AP1011" s="62"/>
      <c r="AQ10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1506ANDRELOJAS NOVASGerenciadoraHTB</v>
      </c>
      <c r="AR1011" s="62" t="e">
        <v>#N/A</v>
      </c>
    </row>
    <row r="1012" spans="1:44" ht="15" hidden="1" customHeight="1">
      <c r="A1012" s="1">
        <f t="shared" si="56"/>
        <v>1000</v>
      </c>
      <c r="B1012" s="1">
        <v>1435</v>
      </c>
      <c r="C1012" s="1" t="s">
        <v>268</v>
      </c>
      <c r="D1012" s="1" t="s">
        <v>4203</v>
      </c>
      <c r="E1012" s="1" t="s">
        <v>30</v>
      </c>
      <c r="F1012" s="51" t="s">
        <v>23</v>
      </c>
      <c r="G1012" s="1" t="s">
        <v>4392</v>
      </c>
      <c r="H1012" s="1">
        <v>15410</v>
      </c>
      <c r="I1012" s="1" t="s">
        <v>72</v>
      </c>
      <c r="Q1012" s="47">
        <v>14550</v>
      </c>
      <c r="R1012" s="47">
        <f>IF(Tabela1[[#This Row],[VALOR A PAGAR]]&gt;1,Tabela1[[#This Row],[VALOR A PAGAR]],Tabela1[[#This Row],[VALOR RC]])</f>
        <v>14550</v>
      </c>
      <c r="S10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2" s="1">
        <v>4500949902</v>
      </c>
      <c r="U1012" s="54" t="str">
        <f>F1012 &amp; " " &amp; " " &amp; B1012 &amp; " - " &amp; I1012 &amp; " - " &amp; "N°" &amp; H1012 &amp; " - " &amp; Tabela1[[#This Row],[Coluna1]]</f>
        <v xml:space="preserve">LOJAS NOVAS  1435 - HTB - N°15410 - </v>
      </c>
      <c r="V1012" s="85">
        <v>3235103</v>
      </c>
      <c r="W1012" s="89" t="s">
        <v>4176</v>
      </c>
      <c r="X1012" s="1" t="str">
        <f t="shared" si="54"/>
        <v>ABERTO</v>
      </c>
      <c r="Y1012" s="48"/>
      <c r="Z1012" s="51"/>
      <c r="AA1012" s="1">
        <f>IF(Tabela1[[#This Row],[CHAMADO]]="ABERTO",Tabela1[[#This Row],[procx status]],"")</f>
        <v>0</v>
      </c>
      <c r="AC1012" s="49">
        <v>46002</v>
      </c>
      <c r="AE1012" s="1" t="s">
        <v>4177</v>
      </c>
      <c r="AF10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2" s="116"/>
      <c r="AJ1012" s="117"/>
      <c r="AK1012" s="116">
        <f>IF(Tabela1[[#This Row],[procx ticket]]="",Tabela1[[#This Row],[Data criação ticket]],Tabela1[[#This Row],[procx ticket]])</f>
        <v>0</v>
      </c>
      <c r="AL1012" s="116"/>
      <c r="AM1012" s="53">
        <v>45994</v>
      </c>
      <c r="AN10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2" s="62"/>
      <c r="AP1012" s="62"/>
      <c r="AQ10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1435ANDRELOJAS NOVASGerenciadoraHTB</v>
      </c>
      <c r="AR1012" s="62" t="e">
        <v>#N/A</v>
      </c>
    </row>
    <row r="1013" spans="1:44" ht="15" hidden="1" customHeight="1">
      <c r="A1013" s="1">
        <f t="shared" si="56"/>
        <v>1000</v>
      </c>
      <c r="B1013" s="1">
        <v>1401</v>
      </c>
      <c r="C1013" s="1" t="s">
        <v>4078</v>
      </c>
      <c r="D1013" s="1" t="s">
        <v>2935</v>
      </c>
      <c r="E1013" s="1" t="s">
        <v>30</v>
      </c>
      <c r="F1013" s="51" t="s">
        <v>23</v>
      </c>
      <c r="G1013" s="1" t="s">
        <v>4392</v>
      </c>
      <c r="H1013" s="1">
        <v>15411</v>
      </c>
      <c r="I1013" s="1" t="s">
        <v>72</v>
      </c>
      <c r="M1013" s="1">
        <v>605746</v>
      </c>
      <c r="Q1013" s="47">
        <v>29100</v>
      </c>
      <c r="R1013" s="47">
        <f>IF(Tabela1[[#This Row],[VALOR A PAGAR]]&gt;1,Tabela1[[#This Row],[VALOR A PAGAR]],Tabela1[[#This Row],[VALOR RC]])</f>
        <v>29100</v>
      </c>
      <c r="S10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3" s="1">
        <v>4500937546</v>
      </c>
      <c r="U1013" s="54" t="str">
        <f>F1013 &amp; " " &amp; " " &amp; B1013 &amp; " - " &amp; I1013 &amp; " - " &amp; "N°" &amp; H1013 &amp; " - " &amp; Tabela1[[#This Row],[Coluna1]]</f>
        <v xml:space="preserve">LOJAS NOVAS  1401 - HTB - N°15411 - </v>
      </c>
      <c r="V1013" s="85">
        <v>3235111</v>
      </c>
      <c r="W1013" s="89" t="s">
        <v>4176</v>
      </c>
      <c r="X1013" s="1" t="str">
        <f t="shared" si="54"/>
        <v>ABERTO</v>
      </c>
      <c r="Y1013" s="48"/>
      <c r="Z1013" s="51"/>
      <c r="AA1013" s="1">
        <f>IF(Tabela1[[#This Row],[CHAMADO]]="ABERTO",Tabela1[[#This Row],[procx status]],"")</f>
        <v>0</v>
      </c>
      <c r="AC1013" s="49">
        <v>46002</v>
      </c>
      <c r="AE1013" s="1" t="s">
        <v>4177</v>
      </c>
      <c r="AF10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3" s="116"/>
      <c r="AJ1013" s="117"/>
      <c r="AK1013" s="116">
        <f>IF(Tabela1[[#This Row],[procx ticket]]="",Tabela1[[#This Row],[Data criação ticket]],Tabela1[[#This Row],[procx ticket]])</f>
        <v>0</v>
      </c>
      <c r="AL1013" s="116"/>
      <c r="AM1013" s="53">
        <v>45994</v>
      </c>
      <c r="AN10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3" s="62"/>
      <c r="AP1013" s="62"/>
      <c r="AQ10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1401605746ANDRELOJAS NOVASGerenciadoraHTB</v>
      </c>
      <c r="AR1013" s="62" t="e">
        <v>#N/A</v>
      </c>
    </row>
    <row r="1014" spans="1:44" ht="15" hidden="1" customHeight="1">
      <c r="A1014" s="1">
        <f t="shared" si="56"/>
        <v>1000</v>
      </c>
      <c r="B1014" s="1">
        <v>1505</v>
      </c>
      <c r="C1014" s="1" t="s">
        <v>4085</v>
      </c>
      <c r="D1014" s="1" t="s">
        <v>4216</v>
      </c>
      <c r="E1014" s="1" t="s">
        <v>30</v>
      </c>
      <c r="F1014" s="51" t="s">
        <v>23</v>
      </c>
      <c r="G1014" s="1" t="s">
        <v>4392</v>
      </c>
      <c r="H1014" s="1">
        <v>15412</v>
      </c>
      <c r="I1014" s="1" t="s">
        <v>72</v>
      </c>
      <c r="M1014" s="1">
        <v>605728</v>
      </c>
      <c r="Q1014" s="47">
        <v>9700</v>
      </c>
      <c r="R1014" s="47">
        <f>IF(Tabela1[[#This Row],[VALOR A PAGAR]]&gt;1,Tabela1[[#This Row],[VALOR A PAGAR]],Tabela1[[#This Row],[VALOR RC]])</f>
        <v>9700</v>
      </c>
      <c r="S10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4" s="1">
        <v>4500964734</v>
      </c>
      <c r="U1014" s="54" t="str">
        <f>F1014 &amp; " " &amp; " " &amp; B1014 &amp; " - " &amp; I1014 &amp; " - " &amp; "N°" &amp; H1014 &amp; " - " &amp; Tabela1[[#This Row],[Coluna1]]</f>
        <v xml:space="preserve">LOJAS NOVAS  1505 - HTB - N°15412 - </v>
      </c>
      <c r="V1014" s="85">
        <v>3235120</v>
      </c>
      <c r="W1014" s="89" t="s">
        <v>4176</v>
      </c>
      <c r="X1014" s="1" t="str">
        <f t="shared" si="54"/>
        <v>ABERTO</v>
      </c>
      <c r="Y1014" s="48"/>
      <c r="Z1014" s="51"/>
      <c r="AA1014" s="1">
        <f>IF(Tabela1[[#This Row],[CHAMADO]]="ABERTO",Tabela1[[#This Row],[procx status]],"")</f>
        <v>0</v>
      </c>
      <c r="AC1014" s="49">
        <v>46002</v>
      </c>
      <c r="AE1014" s="1" t="s">
        <v>4177</v>
      </c>
      <c r="AF10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4" s="116"/>
      <c r="AJ1014" s="117"/>
      <c r="AK1014" s="116">
        <f>IF(Tabela1[[#This Row],[procx ticket]]="",Tabela1[[#This Row],[Data criação ticket]],Tabela1[[#This Row],[procx ticket]])</f>
        <v>0</v>
      </c>
      <c r="AL1014" s="116"/>
      <c r="AM1014" s="53">
        <v>45994</v>
      </c>
      <c r="AN10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4" s="62"/>
      <c r="AP1014" s="62"/>
      <c r="AQ10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NOVASGerenciadoraHTB</v>
      </c>
      <c r="AR1014" s="62" t="e">
        <v>#N/A</v>
      </c>
    </row>
    <row r="1015" spans="1:44" ht="15" hidden="1" customHeight="1">
      <c r="A1015" s="1">
        <f t="shared" si="56"/>
        <v>1000</v>
      </c>
      <c r="B1015" s="1">
        <v>1502</v>
      </c>
      <c r="C1015" s="1" t="s">
        <v>4080</v>
      </c>
      <c r="D1015" s="1" t="s">
        <v>4165</v>
      </c>
      <c r="E1015" s="1" t="s">
        <v>76</v>
      </c>
      <c r="F1015" s="51" t="s">
        <v>23</v>
      </c>
      <c r="G1015" s="1" t="s">
        <v>4392</v>
      </c>
      <c r="H1015" s="1">
        <v>15413</v>
      </c>
      <c r="I1015" s="1" t="s">
        <v>72</v>
      </c>
      <c r="M1015" s="1">
        <v>605470</v>
      </c>
      <c r="Q1015" s="47">
        <v>9700</v>
      </c>
      <c r="R1015" s="47">
        <f>IF(Tabela1[[#This Row],[VALOR A PAGAR]]&gt;1,Tabela1[[#This Row],[VALOR A PAGAR]],Tabela1[[#This Row],[VALOR RC]])</f>
        <v>9700</v>
      </c>
      <c r="S10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5" s="1">
        <v>4500937546</v>
      </c>
      <c r="U1015" s="54" t="str">
        <f>F1015 &amp; " " &amp; " " &amp; B1015 &amp; " - " &amp; I1015 &amp; " - " &amp; "N°" &amp; H1015 &amp; " - " &amp; Tabela1[[#This Row],[Coluna1]]</f>
        <v xml:space="preserve">LOJAS NOVAS  1502 - HTB - N°15413 - </v>
      </c>
      <c r="V1015" s="85">
        <v>3235126</v>
      </c>
      <c r="W1015" s="89" t="s">
        <v>4176</v>
      </c>
      <c r="X1015" s="1" t="str">
        <f t="shared" si="54"/>
        <v>ABERTO</v>
      </c>
      <c r="Y1015" s="48"/>
      <c r="Z1015" s="51"/>
      <c r="AA1015" s="1">
        <f>IF(Tabela1[[#This Row],[CHAMADO]]="ABERTO",Tabela1[[#This Row],[procx status]],"")</f>
        <v>0</v>
      </c>
      <c r="AC1015" s="49">
        <v>46002</v>
      </c>
      <c r="AE1015" s="1" t="s">
        <v>4177</v>
      </c>
      <c r="AF10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5" s="116"/>
      <c r="AJ1015" s="117"/>
      <c r="AK1015" s="116">
        <f>IF(Tabela1[[#This Row],[procx ticket]]="",Tabela1[[#This Row],[Data criação ticket]],Tabela1[[#This Row],[procx ticket]])</f>
        <v>0</v>
      </c>
      <c r="AL1015" s="116"/>
      <c r="AM1015" s="53">
        <v>45994</v>
      </c>
      <c r="AN10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5" s="62"/>
      <c r="AP1015" s="62"/>
      <c r="AQ10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1502605470HENRIQUELOJAS NOVASGerenciadoraHTB</v>
      </c>
      <c r="AR1015" s="62" t="e">
        <v>#N/A</v>
      </c>
    </row>
    <row r="1016" spans="1:44" ht="15" hidden="1" customHeight="1">
      <c r="A1016" s="1">
        <f t="shared" si="56"/>
        <v>1000</v>
      </c>
      <c r="B1016" s="1">
        <v>1504</v>
      </c>
      <c r="C1016" s="1" t="s">
        <v>4087</v>
      </c>
      <c r="D1016" s="1" t="s">
        <v>4185</v>
      </c>
      <c r="E1016" s="1" t="s">
        <v>76</v>
      </c>
      <c r="F1016" s="51" t="s">
        <v>23</v>
      </c>
      <c r="G1016" s="1" t="s">
        <v>4392</v>
      </c>
      <c r="H1016" s="1">
        <v>15414</v>
      </c>
      <c r="I1016" s="1" t="s">
        <v>72</v>
      </c>
      <c r="M1016" s="1">
        <v>604037</v>
      </c>
      <c r="Q1016" s="47">
        <v>9700</v>
      </c>
      <c r="R1016" s="47">
        <f>IF(Tabela1[[#This Row],[VALOR A PAGAR]]&gt;1,Tabela1[[#This Row],[VALOR A PAGAR]],Tabela1[[#This Row],[VALOR RC]])</f>
        <v>9700</v>
      </c>
      <c r="S10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6" s="1">
        <v>4500937546</v>
      </c>
      <c r="U1016" s="54" t="str">
        <f>F1016 &amp; " " &amp; " " &amp; B1016 &amp; " - " &amp; I1016 &amp; " - " &amp; "N°" &amp; H1016 &amp; " - " &amp; Tabela1[[#This Row],[Coluna1]]</f>
        <v xml:space="preserve">LOJAS NOVAS  1504 - HTB - N°15414 - </v>
      </c>
      <c r="V1016" s="85">
        <v>3235131</v>
      </c>
      <c r="W1016" s="89" t="s">
        <v>4176</v>
      </c>
      <c r="X1016" s="1" t="str">
        <f t="shared" si="54"/>
        <v>ABERTO</v>
      </c>
      <c r="Y1016" s="48"/>
      <c r="Z1016" s="51"/>
      <c r="AA1016" s="1">
        <f>IF(Tabela1[[#This Row],[CHAMADO]]="ABERTO",Tabela1[[#This Row],[procx status]],"")</f>
        <v>0</v>
      </c>
      <c r="AC1016" s="49">
        <v>46002</v>
      </c>
      <c r="AE1016" s="1" t="s">
        <v>4177</v>
      </c>
      <c r="AF10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6" s="116"/>
      <c r="AJ1016" s="117"/>
      <c r="AK1016" s="116">
        <f>IF(Tabela1[[#This Row],[procx ticket]]="",Tabela1[[#This Row],[Data criação ticket]],Tabela1[[#This Row],[procx ticket]])</f>
        <v>0</v>
      </c>
      <c r="AL1016" s="116"/>
      <c r="AM1016" s="53">
        <v>45994</v>
      </c>
      <c r="AN10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6" s="62"/>
      <c r="AP1016" s="62"/>
      <c r="AQ10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NOVASGerenciadoraHTB</v>
      </c>
      <c r="AR1016" s="62" t="e">
        <v>#N/A</v>
      </c>
    </row>
    <row r="1017" spans="1:44" ht="15" hidden="1" customHeight="1">
      <c r="A1017" s="1">
        <f t="shared" si="56"/>
        <v>1000</v>
      </c>
      <c r="B1017" s="1">
        <v>1437</v>
      </c>
      <c r="C1017" s="1" t="s">
        <v>4091</v>
      </c>
      <c r="D1017" s="1" t="s">
        <v>4229</v>
      </c>
      <c r="E1017" s="1" t="s">
        <v>4025</v>
      </c>
      <c r="F1017" s="51" t="s">
        <v>23</v>
      </c>
      <c r="G1017" s="1" t="s">
        <v>4392</v>
      </c>
      <c r="H1017" s="1">
        <v>15415</v>
      </c>
      <c r="I1017" s="1" t="s">
        <v>72</v>
      </c>
      <c r="M1017" s="1">
        <v>605905</v>
      </c>
      <c r="Q1017" s="47">
        <v>9700</v>
      </c>
      <c r="R1017" s="47">
        <f>IF(Tabela1[[#This Row],[VALOR A PAGAR]]&gt;1,Tabela1[[#This Row],[VALOR A PAGAR]],Tabela1[[#This Row],[VALOR RC]])</f>
        <v>9700</v>
      </c>
      <c r="S10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7" s="1">
        <v>4500964801</v>
      </c>
      <c r="U1017" s="54" t="str">
        <f>F1017 &amp; " " &amp; " " &amp; B1017 &amp; " - " &amp; I1017 &amp; " - " &amp; "N°" &amp; H1017 &amp; " - " &amp; Tabela1[[#This Row],[Coluna1]]</f>
        <v xml:space="preserve">LOJAS NOVAS  1437 - HTB - N°15415 - </v>
      </c>
      <c r="V1017" s="85">
        <v>3235138</v>
      </c>
      <c r="W1017" s="89" t="s">
        <v>4176</v>
      </c>
      <c r="X1017" s="1" t="str">
        <f t="shared" si="54"/>
        <v>ABERTO</v>
      </c>
      <c r="Y1017" s="48"/>
      <c r="Z1017" s="51"/>
      <c r="AA1017" s="1">
        <f>IF(Tabela1[[#This Row],[CHAMADO]]="ABERTO",Tabela1[[#This Row],[procx status]],"")</f>
        <v>0</v>
      </c>
      <c r="AC1017" s="49">
        <v>46002</v>
      </c>
      <c r="AE1017" s="1" t="s">
        <v>4177</v>
      </c>
      <c r="AF10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7" s="116"/>
      <c r="AJ1017" s="117"/>
      <c r="AK1017" s="116">
        <f>IF(Tabela1[[#This Row],[procx ticket]]="",Tabela1[[#This Row],[Data criação ticket]],Tabela1[[#This Row],[procx ticket]])</f>
        <v>0</v>
      </c>
      <c r="AL1017" s="116"/>
      <c r="AM1017" s="53">
        <v>45994</v>
      </c>
      <c r="AN10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7" s="62"/>
      <c r="AP1017" s="62"/>
      <c r="AQ10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NOVASGerenciadoraHTB</v>
      </c>
      <c r="AR1017" s="62" t="e">
        <v>#N/A</v>
      </c>
    </row>
    <row r="1018" spans="1:44" ht="15" hidden="1" customHeight="1">
      <c r="A1018" s="1">
        <f t="shared" si="56"/>
        <v>1000</v>
      </c>
      <c r="B1018" s="1">
        <v>1334</v>
      </c>
      <c r="C1018" s="1" t="s">
        <v>4090</v>
      </c>
      <c r="D1018" s="1" t="s">
        <v>2813</v>
      </c>
      <c r="E1018" s="1" t="s">
        <v>76</v>
      </c>
      <c r="F1018" s="51" t="s">
        <v>23</v>
      </c>
      <c r="G1018" s="1" t="s">
        <v>4392</v>
      </c>
      <c r="H1018" s="1">
        <v>15419</v>
      </c>
      <c r="I1018" s="1" t="s">
        <v>72</v>
      </c>
      <c r="M1018" s="1">
        <v>605803</v>
      </c>
      <c r="Q1018" s="47">
        <v>19400</v>
      </c>
      <c r="R1018" s="47">
        <f>IF(Tabela1[[#This Row],[VALOR A PAGAR]]&gt;1,Tabela1[[#This Row],[VALOR A PAGAR]],Tabela1[[#This Row],[VALOR RC]])</f>
        <v>19400</v>
      </c>
      <c r="S10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8" s="1">
        <v>4500964794</v>
      </c>
      <c r="U1018" s="54" t="str">
        <f>F1018 &amp; " " &amp; " " &amp; B1018 &amp; " - " &amp; I1018 &amp; " - " &amp; "N°" &amp; H1018 &amp; " - " &amp; Tabela1[[#This Row],[Coluna1]]</f>
        <v xml:space="preserve">LOJAS NOVAS  1334 - HTB - N°15419 - </v>
      </c>
      <c r="V1018" s="85">
        <v>3235152</v>
      </c>
      <c r="W1018" s="89" t="s">
        <v>4176</v>
      </c>
      <c r="X1018" s="1" t="str">
        <f t="shared" si="54"/>
        <v>ABERTO</v>
      </c>
      <c r="Y1018" s="48"/>
      <c r="Z1018" s="51"/>
      <c r="AA1018" s="1">
        <f>IF(Tabela1[[#This Row],[CHAMADO]]="ABERTO",Tabela1[[#This Row],[procx status]],"")</f>
        <v>0</v>
      </c>
      <c r="AC1018" s="49">
        <v>46002</v>
      </c>
      <c r="AE1018" s="1" t="s">
        <v>4177</v>
      </c>
      <c r="AF10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8" s="116"/>
      <c r="AJ1018" s="117"/>
      <c r="AK1018" s="116">
        <f>IF(Tabela1[[#This Row],[procx ticket]]="",Tabela1[[#This Row],[Data criação ticket]],Tabela1[[#This Row],[procx ticket]])</f>
        <v>0</v>
      </c>
      <c r="AL1018" s="116"/>
      <c r="AM1018" s="53">
        <v>45994</v>
      </c>
      <c r="AN10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8" s="62"/>
      <c r="AP1018" s="62"/>
      <c r="AQ10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1334605803HENRIQUELOJAS NOVASGerenciadoraHTB</v>
      </c>
      <c r="AR1018" s="62" t="e">
        <v>#N/A</v>
      </c>
    </row>
    <row r="1019" spans="1:44" ht="15" hidden="1" customHeight="1">
      <c r="A1019" s="1">
        <f t="shared" si="56"/>
        <v>1000</v>
      </c>
      <c r="B1019" s="1">
        <v>1499</v>
      </c>
      <c r="C1019" s="1" t="s">
        <v>4065</v>
      </c>
      <c r="D1019" s="1" t="s">
        <v>4217</v>
      </c>
      <c r="E1019" s="1" t="s">
        <v>30</v>
      </c>
      <c r="F1019" s="51" t="s">
        <v>23</v>
      </c>
      <c r="G1019" s="1" t="s">
        <v>4392</v>
      </c>
      <c r="H1019" s="1">
        <v>15420</v>
      </c>
      <c r="I1019" s="1" t="s">
        <v>72</v>
      </c>
      <c r="M1019" s="1">
        <v>602910</v>
      </c>
      <c r="Q1019" s="47">
        <v>19400</v>
      </c>
      <c r="R1019" s="47">
        <f>IF(Tabela1[[#This Row],[VALOR A PAGAR]]&gt;1,Tabela1[[#This Row],[VALOR A PAGAR]],Tabela1[[#This Row],[VALOR RC]])</f>
        <v>19400</v>
      </c>
      <c r="S10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19" s="1">
        <v>4500964796</v>
      </c>
      <c r="U1019" s="54" t="str">
        <f>F1019 &amp; " " &amp; " " &amp; B1019 &amp; " - " &amp; I1019 &amp; " - " &amp; "N°" &amp; H1019 &amp; " - " &amp; Tabela1[[#This Row],[Coluna1]]</f>
        <v xml:space="preserve">LOJAS NOVAS  1499 - HTB - N°15420 - </v>
      </c>
      <c r="V1019" s="85">
        <v>3235158</v>
      </c>
      <c r="W1019" s="89" t="s">
        <v>4176</v>
      </c>
      <c r="X1019" s="1" t="str">
        <f t="shared" si="54"/>
        <v>ABERTO</v>
      </c>
      <c r="Y1019" s="48"/>
      <c r="Z1019" s="51"/>
      <c r="AA1019" s="1">
        <f>IF(Tabela1[[#This Row],[CHAMADO]]="ABERTO",Tabela1[[#This Row],[procx status]],"")</f>
        <v>0</v>
      </c>
      <c r="AC1019" s="49">
        <v>46002</v>
      </c>
      <c r="AE1019" s="1" t="s">
        <v>4177</v>
      </c>
      <c r="AF10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0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019" s="116"/>
      <c r="AJ1019" s="117"/>
      <c r="AK1019" s="116">
        <f>IF(Tabela1[[#This Row],[procx ticket]]="",Tabela1[[#This Row],[Data criação ticket]],Tabela1[[#This Row],[procx ticket]])</f>
        <v>0</v>
      </c>
      <c r="AL1019" s="116"/>
      <c r="AM1019" s="53">
        <v>45994</v>
      </c>
      <c r="AN10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19" s="62"/>
      <c r="AP1019" s="62"/>
      <c r="AQ10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NOVASGerenciadoraHTB</v>
      </c>
      <c r="AR1019" s="62" t="e">
        <v>#N/A</v>
      </c>
    </row>
    <row r="1020" spans="1:44" ht="15" hidden="1" customHeight="1">
      <c r="A1020" s="55">
        <v>2000</v>
      </c>
      <c r="B1020" s="55" t="s">
        <v>4156</v>
      </c>
      <c r="C1020" s="55" t="s">
        <v>4173</v>
      </c>
      <c r="D1020" s="1" t="s">
        <v>4166</v>
      </c>
      <c r="E1020" s="55" t="s">
        <v>30</v>
      </c>
      <c r="F1020" s="55" t="s">
        <v>4157</v>
      </c>
      <c r="G1020" s="1" t="s">
        <v>4392</v>
      </c>
      <c r="H1020" s="55">
        <v>2415</v>
      </c>
      <c r="I1020" s="55" t="s">
        <v>4393</v>
      </c>
      <c r="J1020" s="55"/>
      <c r="K1020" s="55"/>
      <c r="L1020" s="55" t="s">
        <v>4173</v>
      </c>
      <c r="M1020" s="56">
        <v>604946</v>
      </c>
      <c r="N1020" s="55">
        <v>10020078</v>
      </c>
      <c r="O1020" s="55"/>
      <c r="P1020" s="57">
        <v>27000</v>
      </c>
      <c r="Q1020" s="57">
        <v>13500</v>
      </c>
      <c r="R1020" s="88">
        <f>IF(Tabela1[[#This Row],[VALOR A PAGAR]]&gt;1,Tabela1[[#This Row],[VALOR A PAGAR]],Tabela1[[#This Row],[VALOR RC]])</f>
        <v>13500</v>
      </c>
      <c r="S10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0" s="58">
        <v>4500768411</v>
      </c>
      <c r="U1020" s="54" t="str">
        <f>F1020 &amp; " " &amp; " " &amp; B1020 &amp; " - " &amp; I1020 &amp; " - " &amp; "N°" &amp; H1020 &amp; " - " &amp; Tabela1[[#This Row],[Coluna1]]</f>
        <v xml:space="preserve">LAUDO DE RISCO CD  CD CE - CAMARGO PENTEADO - N°2415 - </v>
      </c>
      <c r="V1020" s="85">
        <v>1091095</v>
      </c>
      <c r="W1020" s="55"/>
      <c r="X1020" s="1" t="str">
        <f t="shared" si="54"/>
        <v>ABERTO</v>
      </c>
      <c r="Y1020" s="55" t="s">
        <v>4159</v>
      </c>
      <c r="Z1020" s="51" t="s">
        <v>4159</v>
      </c>
      <c r="AA1020" s="51" t="str">
        <f>IF(Tabela1[[#This Row],[CHAMADO]]="ABERTO",Tabela1[[#This Row],[procx status]],"")</f>
        <v>Closed</v>
      </c>
      <c r="AB1020" s="55" t="s">
        <v>4173</v>
      </c>
      <c r="AC1020" s="59">
        <v>45700</v>
      </c>
      <c r="AD1020" s="55">
        <v>5105860869</v>
      </c>
      <c r="AE1020" s="55" t="str">
        <f>IF(Tabela1[[#This Row],[Status Result1]]="Aguardando autorização pgto", "sim","")</f>
        <v/>
      </c>
      <c r="AF102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0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020" s="59">
        <v>45686</v>
      </c>
      <c r="AI1020" s="59">
        <v>45686</v>
      </c>
      <c r="AJ1020" s="53">
        <v>45686</v>
      </c>
      <c r="AK1020" s="12">
        <f>IF(Tabela1[[#This Row],[procx ticket]]="",Tabela1[[#This Row],[Data criação ticket]],Tabela1[[#This Row],[procx ticket]])</f>
        <v>45686</v>
      </c>
      <c r="AL1020" s="60">
        <v>45635</v>
      </c>
      <c r="AM10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0" s="62"/>
      <c r="AP1020" s="62"/>
      <c r="AQ10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CE60494627000ANDRELAUDO DE RISCO CDGerenciadoraCAMARGO PENTEADO</v>
      </c>
      <c r="AR1020" s="62" t="e">
        <v>#N/A</v>
      </c>
    </row>
    <row r="1021" spans="1:44" ht="15" hidden="1" customHeight="1">
      <c r="A1021" s="1">
        <f t="shared" ref="A1021:A1059" si="57">IF(B1021&lt;7000,1000,2000)</f>
        <v>1000</v>
      </c>
      <c r="B1021" s="1">
        <v>845</v>
      </c>
      <c r="C1021" s="1" t="s">
        <v>4276</v>
      </c>
      <c r="D1021" s="1" t="s">
        <v>2593</v>
      </c>
      <c r="E1021" s="1" t="s">
        <v>30</v>
      </c>
      <c r="F1021" s="51" t="s">
        <v>23</v>
      </c>
      <c r="G1021" s="1" t="s">
        <v>4392</v>
      </c>
      <c r="H1021" s="1">
        <v>14747</v>
      </c>
      <c r="I1021" s="1" t="s">
        <v>72</v>
      </c>
      <c r="L1021" s="1">
        <v>76614</v>
      </c>
      <c r="M1021" s="1">
        <v>605289</v>
      </c>
      <c r="N1021" s="1">
        <v>10021415</v>
      </c>
      <c r="O1021" s="1" t="s">
        <v>4163</v>
      </c>
      <c r="P1021" s="47">
        <v>36750</v>
      </c>
      <c r="Q1021" s="47">
        <v>11025</v>
      </c>
      <c r="R1021" s="47">
        <f>IF(Tabela1[[#This Row],[VALOR A PAGAR]]&gt;1,Tabela1[[#This Row],[VALOR A PAGAR]],Tabela1[[#This Row],[VALOR RC]])</f>
        <v>11025</v>
      </c>
      <c r="S10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1" s="1">
        <v>4500865208</v>
      </c>
      <c r="U1021" s="54" t="str">
        <f>F1021 &amp; " " &amp; " " &amp; B1021 &amp; " - " &amp; I1021 &amp; " - " &amp; "N°" &amp; H1021 &amp; " - " &amp; Tabela1[[#This Row],[Coluna1]]</f>
        <v xml:space="preserve">LOJAS NOVAS  845 - HTB - N°14747 - </v>
      </c>
      <c r="V1021" s="85">
        <v>1652626</v>
      </c>
      <c r="W1021" s="89" t="s">
        <v>5211</v>
      </c>
      <c r="X1021" s="1" t="str">
        <f t="shared" si="54"/>
        <v>ABERTO</v>
      </c>
      <c r="Y1021" s="48"/>
      <c r="Z1021" s="51">
        <v>0</v>
      </c>
      <c r="AA1021" s="1">
        <f>IF(Tabela1[[#This Row],[CHAMADO]]="ABERTO",Tabela1[[#This Row],[procx status]],"")</f>
        <v>0</v>
      </c>
      <c r="AC1021" s="49">
        <v>45789</v>
      </c>
      <c r="AD1021" s="55">
        <v>5105923732</v>
      </c>
      <c r="AE1021" s="1" t="str">
        <f>IF(Tabela1[[#This Row],[Status Result1]]="Aguardando autorização pgto", "sim","")</f>
        <v/>
      </c>
      <c r="AF10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10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1021" s="12">
        <v>45761</v>
      </c>
      <c r="AI1021" s="1" t="s">
        <v>4866</v>
      </c>
      <c r="AJ1021" s="53" t="s">
        <v>4866</v>
      </c>
      <c r="AK1021" s="12" t="str">
        <f>IF(Tabela1[[#This Row],[procx ticket]]="",Tabela1[[#This Row],[Data criação ticket]],Tabela1[[#This Row],[procx ticket]])</f>
        <v>2025-04-28</v>
      </c>
      <c r="AL1021" s="12">
        <v>45761</v>
      </c>
      <c r="AM10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28/04/2025</v>
      </c>
      <c r="AN10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1" s="62"/>
      <c r="AP1021" s="62"/>
      <c r="AQ10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84560528936750ANDRELOJAS NOVASGerenciadoraHTB</v>
      </c>
      <c r="AR1021" s="62" t="e">
        <v>#N/A</v>
      </c>
    </row>
    <row r="1022" spans="1:44" ht="15" hidden="1" customHeight="1">
      <c r="A1022" s="1">
        <f t="shared" si="57"/>
        <v>1000</v>
      </c>
      <c r="B1022" s="1">
        <v>1435</v>
      </c>
      <c r="C1022" s="1" t="s">
        <v>268</v>
      </c>
      <c r="D1022" s="1" t="s">
        <v>4203</v>
      </c>
      <c r="E1022" s="1" t="s">
        <v>30</v>
      </c>
      <c r="F1022" s="1" t="s">
        <v>23</v>
      </c>
      <c r="G1022" s="1" t="s">
        <v>4392</v>
      </c>
      <c r="H1022" s="1">
        <v>15101</v>
      </c>
      <c r="I1022" s="1" t="s">
        <v>72</v>
      </c>
      <c r="M1022" s="1">
        <v>603839</v>
      </c>
      <c r="N1022" s="1">
        <v>10023132</v>
      </c>
      <c r="O1022" s="1" t="s">
        <v>4163</v>
      </c>
      <c r="P1022" s="47">
        <v>48500</v>
      </c>
      <c r="Q1022" s="47">
        <v>14550</v>
      </c>
      <c r="R1022" s="47">
        <f>IF(Tabela1[[#This Row],[VALOR A PAGAR]]&gt;1,Tabela1[[#This Row],[VALOR A PAGAR]],Tabela1[[#This Row],[VALOR RC]])</f>
        <v>14550</v>
      </c>
      <c r="S10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2" s="48">
        <v>4500949902</v>
      </c>
      <c r="U1022" s="54" t="str">
        <f>F1022 &amp; " " &amp; " " &amp; B1022 &amp; " - " &amp; I1022 &amp; " - " &amp; "N°" &amp; H1022 &amp; " - " &amp; Tabela1[[#This Row],[Coluna1]]</f>
        <v xml:space="preserve">LOJAS NOVAS  1435 - HTB - N°15101 - </v>
      </c>
      <c r="V1022" s="85">
        <v>2472694</v>
      </c>
      <c r="W1022" s="64" t="s">
        <v>5232</v>
      </c>
      <c r="X1022" s="1" t="str">
        <f t="shared" si="54"/>
        <v>ABERTO</v>
      </c>
      <c r="Y1022" s="48"/>
      <c r="Z1022" s="51"/>
      <c r="AA1022" s="1">
        <f>IF(Tabela1[[#This Row],[CHAMADO]]="ABERTO",Tabela1[[#This Row],[procx status]],"")</f>
        <v>0</v>
      </c>
      <c r="AC1022" s="49">
        <v>45912</v>
      </c>
      <c r="AD1022" s="109">
        <v>5106009157</v>
      </c>
      <c r="AE1022" s="1" t="str">
        <f>IF(Tabela1[[#This Row],[Status Result1]]="Aguardando autorização pgto", "sim","")</f>
        <v/>
      </c>
      <c r="AF10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10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1022" s="12"/>
      <c r="AJ1022" s="53"/>
      <c r="AK1022" s="12">
        <f>IF(Tabela1[[#This Row],[procx ticket]]="",Tabela1[[#This Row],[Data criação ticket]],Tabela1[[#This Row],[procx ticket]])</f>
        <v>0</v>
      </c>
      <c r="AM1022" s="53" t="s">
        <v>75</v>
      </c>
      <c r="AN10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2" s="62"/>
      <c r="AP1022" s="62"/>
      <c r="AQ10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143560383948500ANDRELOJAS NOVASGerenciadoraHTB</v>
      </c>
      <c r="AR1022" s="62" t="e">
        <v>#N/A</v>
      </c>
    </row>
    <row r="1023" spans="1:44" ht="15" hidden="1" customHeight="1">
      <c r="A1023" s="1">
        <f t="shared" si="57"/>
        <v>2000</v>
      </c>
      <c r="B1023" s="1">
        <v>7129</v>
      </c>
      <c r="C1023" s="1" t="str">
        <f>_xlfn.XLOOKUP(Tabela1[[#This Row],[FILIAL]],'CNPJ BASE jan25'!A:A,'CNPJ BASE jan25'!B:B)</f>
        <v>SLU54-DoAraQ52-MA-EF</v>
      </c>
      <c r="D1023" s="1" t="str">
        <f>_xlfn.XLOOKUP(Tabela1[[#This Row],[FILIAL]],'CNPJ BASE jan25'!A:A,'CNPJ BASE jan25'!C:C)</f>
        <v>04.899.316/0129-81</v>
      </c>
      <c r="E1023" s="1" t="s">
        <v>76</v>
      </c>
      <c r="F1023" s="1" t="s">
        <v>51</v>
      </c>
      <c r="G1023" s="1" t="s">
        <v>4392</v>
      </c>
      <c r="H1023" s="1">
        <v>15438</v>
      </c>
      <c r="I1023" s="1" t="s">
        <v>72</v>
      </c>
      <c r="M1023" s="1">
        <v>606034</v>
      </c>
      <c r="N1023" s="1">
        <v>10023789</v>
      </c>
      <c r="O1023" s="1" t="s">
        <v>4163</v>
      </c>
      <c r="P1023" s="47">
        <v>4000</v>
      </c>
      <c r="R1023" s="47">
        <f>IF(Tabela1[[#This Row],[VALOR A PAGAR]]&gt;1,Tabela1[[#This Row],[VALOR A PAGAR]],Tabela1[[#This Row],[VALOR RC]])</f>
        <v>4000</v>
      </c>
      <c r="S10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3" s="1">
        <v>4500991682</v>
      </c>
      <c r="U1023" s="54" t="str">
        <f>F1023 &amp; " " &amp; " " &amp; B1023 &amp; " - " &amp; I1023 &amp; " - " &amp; "N°" &amp; H1023 &amp; " - " &amp; Tabela1[[#This Row],[Coluna1]]</f>
        <v xml:space="preserve">VIRADA DE BANDEIRA  7129 - HTB - N°15438 - </v>
      </c>
      <c r="V1023" s="85">
        <v>3235572</v>
      </c>
      <c r="W1023" s="89" t="s">
        <v>4176</v>
      </c>
      <c r="X1023" s="1" t="str">
        <f t="shared" si="54"/>
        <v>ABERTO</v>
      </c>
      <c r="Y1023" s="48"/>
      <c r="Z1023" s="51"/>
      <c r="AA1023" s="1">
        <f>IF(Tabela1[[#This Row],[CHAMADO]]="ABERTO",Tabela1[[#This Row],[procx status]],"")</f>
        <v>0</v>
      </c>
      <c r="AC1023" s="49">
        <v>46003</v>
      </c>
      <c r="AD1023" s="55">
        <v>5106075932</v>
      </c>
      <c r="AE1023" s="1" t="s">
        <v>4177</v>
      </c>
      <c r="AF10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3" s="116"/>
      <c r="AJ1023" s="117"/>
      <c r="AK1023" s="116">
        <f>IF(Tabela1[[#This Row],[procx ticket]]="",Tabela1[[#This Row],[Data criação ticket]],Tabela1[[#This Row],[procx ticket]])</f>
        <v>0</v>
      </c>
      <c r="AL1023" s="116"/>
      <c r="AM1023" s="53">
        <v>45994</v>
      </c>
      <c r="AN10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3" s="62"/>
      <c r="AP1023" s="62"/>
      <c r="AQ10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71296060344000HENRIQUEVIRADA DE BANDEIRAGerenciadoraHTB</v>
      </c>
      <c r="AR1023" s="62" t="e">
        <v>#N/A</v>
      </c>
    </row>
    <row r="1024" spans="1:44" ht="15" hidden="1" customHeight="1">
      <c r="A1024" s="1">
        <f t="shared" si="57"/>
        <v>2000</v>
      </c>
      <c r="B1024" s="1">
        <v>7132</v>
      </c>
      <c r="C1024" s="1" t="str">
        <f>_xlfn.XLOOKUP(Tabela1[[#This Row],[FILIAL]],'CNPJ BASE jan25'!A:A,'CNPJ BASE jan25'!B:B)</f>
        <v>SLU52-Mitra9-MA-EF</v>
      </c>
      <c r="D1024" s="1" t="str">
        <f>_xlfn.XLOOKUP(Tabela1[[#This Row],[FILIAL]],'CNPJ BASE jan25'!A:A,'CNPJ BASE jan25'!C:C)</f>
        <v>04.899.316/0132-87</v>
      </c>
      <c r="E1024" s="1" t="s">
        <v>76</v>
      </c>
      <c r="F1024" s="1" t="s">
        <v>51</v>
      </c>
      <c r="G1024" s="1" t="s">
        <v>4392</v>
      </c>
      <c r="H1024" s="1">
        <v>15430</v>
      </c>
      <c r="I1024" s="1" t="s">
        <v>72</v>
      </c>
      <c r="M1024" s="1">
        <v>606035</v>
      </c>
      <c r="N1024" s="1">
        <v>10023789</v>
      </c>
      <c r="O1024" s="1" t="s">
        <v>4163</v>
      </c>
      <c r="P1024" s="47">
        <v>4000</v>
      </c>
      <c r="R1024" s="47">
        <f>IF(Tabela1[[#This Row],[VALOR A PAGAR]]&gt;1,Tabela1[[#This Row],[VALOR A PAGAR]],Tabela1[[#This Row],[VALOR RC]])</f>
        <v>4000</v>
      </c>
      <c r="S10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4" s="1">
        <v>4500991682</v>
      </c>
      <c r="U1024" s="54" t="str">
        <f>F1024 &amp; " " &amp; " " &amp; B1024 &amp; " - " &amp; I1024 &amp; " - " &amp; "N°" &amp; H1024 &amp; " - " &amp; Tabela1[[#This Row],[Coluna1]]</f>
        <v xml:space="preserve">VIRADA DE BANDEIRA  7132 - HTB - N°15430 - </v>
      </c>
      <c r="V1024" s="85">
        <v>3235582</v>
      </c>
      <c r="W1024" s="89" t="s">
        <v>4176</v>
      </c>
      <c r="X1024" s="1" t="str">
        <f t="shared" si="54"/>
        <v>ABERTO</v>
      </c>
      <c r="Y1024" s="48"/>
      <c r="Z1024" s="51"/>
      <c r="AA1024" s="1">
        <f>IF(Tabela1[[#This Row],[CHAMADO]]="ABERTO",Tabela1[[#This Row],[procx status]],"")</f>
        <v>0</v>
      </c>
      <c r="AC1024" s="49">
        <v>46003</v>
      </c>
      <c r="AD1024" s="55">
        <v>5106075933</v>
      </c>
      <c r="AE1024" s="1" t="s">
        <v>4177</v>
      </c>
      <c r="AF10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4" s="116"/>
      <c r="AJ1024" s="117"/>
      <c r="AK1024" s="116">
        <f>IF(Tabela1[[#This Row],[procx ticket]]="",Tabela1[[#This Row],[Data criação ticket]],Tabela1[[#This Row],[procx ticket]])</f>
        <v>0</v>
      </c>
      <c r="AL1024" s="116"/>
      <c r="AM1024" s="53">
        <v>45994</v>
      </c>
      <c r="AN10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4" s="62"/>
      <c r="AP1024" s="62"/>
      <c r="AQ10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71326060354000HENRIQUEVIRADA DE BANDEIRAGerenciadoraHTB</v>
      </c>
      <c r="AR1024" s="62" t="e">
        <v>#N/A</v>
      </c>
    </row>
    <row r="1025" spans="1:44" ht="15" hidden="1" customHeight="1">
      <c r="A1025" s="1">
        <f t="shared" si="57"/>
        <v>2000</v>
      </c>
      <c r="B1025" s="1">
        <v>7140</v>
      </c>
      <c r="C1025" s="1" t="str">
        <f>_xlfn.XLOOKUP(Tabela1[[#This Row],[FILIAL]],'CNPJ BASE jan25'!A:A,'CNPJ BASE jan25'!B:B)</f>
        <v>IMP06-GetVarga-MA-EF</v>
      </c>
      <c r="D1025" s="1" t="str">
        <f>_xlfn.XLOOKUP(Tabela1[[#This Row],[FILIAL]],'CNPJ BASE jan25'!A:A,'CNPJ BASE jan25'!C:C)</f>
        <v>04.899.316/0140-97</v>
      </c>
      <c r="E1025" s="1" t="s">
        <v>76</v>
      </c>
      <c r="F1025" s="1" t="s">
        <v>51</v>
      </c>
      <c r="G1025" s="1" t="s">
        <v>4392</v>
      </c>
      <c r="H1025" s="1">
        <v>15439</v>
      </c>
      <c r="I1025" s="1" t="s">
        <v>72</v>
      </c>
      <c r="M1025" s="1">
        <v>606036</v>
      </c>
      <c r="N1025" s="1">
        <v>10023789</v>
      </c>
      <c r="O1025" s="1" t="s">
        <v>4163</v>
      </c>
      <c r="P1025" s="47">
        <v>4000</v>
      </c>
      <c r="R1025" s="47">
        <f>IF(Tabela1[[#This Row],[VALOR A PAGAR]]&gt;1,Tabela1[[#This Row],[VALOR A PAGAR]],Tabela1[[#This Row],[VALOR RC]])</f>
        <v>4000</v>
      </c>
      <c r="S10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5" s="1">
        <v>4500991682</v>
      </c>
      <c r="U1025" s="54" t="str">
        <f>F1025 &amp; " " &amp; " " &amp; B1025 &amp; " - " &amp; I1025 &amp; " - " &amp; "N°" &amp; H1025 &amp; " - " &amp; Tabela1[[#This Row],[Coluna1]]</f>
        <v xml:space="preserve">VIRADA DE BANDEIRA  7140 - HTB - N°15439 - </v>
      </c>
      <c r="V1025" s="85">
        <v>3235589</v>
      </c>
      <c r="W1025" s="89" t="s">
        <v>4176</v>
      </c>
      <c r="X1025" s="1" t="str">
        <f t="shared" si="54"/>
        <v>ABERTO</v>
      </c>
      <c r="Y1025" s="48"/>
      <c r="Z1025" s="51"/>
      <c r="AA1025" s="1">
        <f>IF(Tabela1[[#This Row],[CHAMADO]]="ABERTO",Tabela1[[#This Row],[procx status]],"")</f>
        <v>0</v>
      </c>
      <c r="AC1025" s="49">
        <v>46003</v>
      </c>
      <c r="AD1025" s="55">
        <v>5106075937</v>
      </c>
      <c r="AE1025" s="1" t="s">
        <v>4177</v>
      </c>
      <c r="AF10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5" s="116"/>
      <c r="AJ1025" s="117"/>
      <c r="AK1025" s="116">
        <f>IF(Tabela1[[#This Row],[procx ticket]]="",Tabela1[[#This Row],[Data criação ticket]],Tabela1[[#This Row],[procx ticket]])</f>
        <v>0</v>
      </c>
      <c r="AL1025" s="116"/>
      <c r="AM1025" s="53">
        <v>45994</v>
      </c>
      <c r="AN10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5" s="62"/>
      <c r="AP1025" s="62"/>
      <c r="AQ10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71406060364000HENRIQUEVIRADA DE BANDEIRAGerenciadoraHTB</v>
      </c>
      <c r="AR1025" s="62" t="e">
        <v>#N/A</v>
      </c>
    </row>
    <row r="1026" spans="1:44" ht="15" hidden="1" customHeight="1">
      <c r="A1026" s="1">
        <f t="shared" si="57"/>
        <v>2000</v>
      </c>
      <c r="B1026" s="1">
        <v>7208</v>
      </c>
      <c r="C1026" s="1" t="str">
        <f>_xlfn.XLOOKUP(Tabela1[[#This Row],[FILIAL]],'CNPJ BASE jan25'!A:A,'CNPJ BASE jan25'!B:B)</f>
        <v>SLU62-ContoSul-MA-EF</v>
      </c>
      <c r="D1026" s="1" t="str">
        <f>_xlfn.XLOOKUP(Tabela1[[#This Row],[FILIAL]],'CNPJ BASE jan25'!A:A,'CNPJ BASE jan25'!C:C)</f>
        <v>04.899.316/0208-10</v>
      </c>
      <c r="E1026" s="1" t="s">
        <v>76</v>
      </c>
      <c r="F1026" s="1" t="s">
        <v>51</v>
      </c>
      <c r="G1026" s="1" t="s">
        <v>4392</v>
      </c>
      <c r="H1026" s="1">
        <v>15440</v>
      </c>
      <c r="I1026" s="1" t="s">
        <v>72</v>
      </c>
      <c r="M1026" s="1">
        <v>606039</v>
      </c>
      <c r="N1026" s="1">
        <v>10023789</v>
      </c>
      <c r="O1026" s="1" t="s">
        <v>4163</v>
      </c>
      <c r="P1026" s="47">
        <v>4000</v>
      </c>
      <c r="R1026" s="47">
        <f>IF(Tabela1[[#This Row],[VALOR A PAGAR]]&gt;1,Tabela1[[#This Row],[VALOR A PAGAR]],Tabela1[[#This Row],[VALOR RC]])</f>
        <v>4000</v>
      </c>
      <c r="S10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6" s="1">
        <v>4500991682</v>
      </c>
      <c r="U1026" s="54" t="str">
        <f>F1026 &amp; " " &amp; " " &amp; B1026 &amp; " - " &amp; I1026 &amp; " - " &amp; "N°" &amp; H1026 &amp; " - " &amp; Tabela1[[#This Row],[Coluna1]]</f>
        <v xml:space="preserve">VIRADA DE BANDEIRA  7208 - HTB - N°15440 - </v>
      </c>
      <c r="V1026" s="85">
        <v>3235596</v>
      </c>
      <c r="W1026" s="89" t="s">
        <v>4176</v>
      </c>
      <c r="X1026" s="1" t="str">
        <f t="shared" ref="X1026:X1089" si="58">IF(V1026&lt;&gt;"","ABERTO","PENDENTE")</f>
        <v>ABERTO</v>
      </c>
      <c r="Y1026" s="48"/>
      <c r="Z1026" s="51"/>
      <c r="AA1026" s="1">
        <f>IF(Tabela1[[#This Row],[CHAMADO]]="ABERTO",Tabela1[[#This Row],[procx status]],"")</f>
        <v>0</v>
      </c>
      <c r="AC1026" s="49">
        <v>46003</v>
      </c>
      <c r="AD1026" s="55">
        <v>5106075936</v>
      </c>
      <c r="AE1026" s="1" t="s">
        <v>4177</v>
      </c>
      <c r="AF10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6" s="116"/>
      <c r="AJ1026" s="117"/>
      <c r="AK1026" s="116">
        <f>IF(Tabela1[[#This Row],[procx ticket]]="",Tabela1[[#This Row],[Data criação ticket]],Tabela1[[#This Row],[procx ticket]])</f>
        <v>0</v>
      </c>
      <c r="AL1026" s="116"/>
      <c r="AM1026" s="53">
        <v>45994</v>
      </c>
      <c r="AN10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6" s="62"/>
      <c r="AP1026" s="62"/>
      <c r="AQ10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72086060394000HENRIQUEVIRADA DE BANDEIRAGerenciadoraHTB</v>
      </c>
      <c r="AR1026" s="62" t="e">
        <v>#N/A</v>
      </c>
    </row>
    <row r="1027" spans="1:44" ht="15" hidden="1" customHeight="1">
      <c r="A1027" s="1">
        <f t="shared" si="57"/>
        <v>2000</v>
      </c>
      <c r="B1027" s="1">
        <v>7211</v>
      </c>
      <c r="C1027" s="1" t="str">
        <f>_xlfn.XLOOKUP(Tabela1[[#This Row],[FILIAL]],'CNPJ BASE jan25'!A:A,'CNPJ BASE jan25'!B:B)</f>
        <v>PIN03-GetVarga-MA-EF</v>
      </c>
      <c r="D1027" s="1" t="str">
        <f>_xlfn.XLOOKUP(Tabela1[[#This Row],[FILIAL]],'CNPJ BASE jan25'!A:A,'CNPJ BASE jan25'!C:C)</f>
        <v>04.899.316/0211-15</v>
      </c>
      <c r="E1027" s="1" t="s">
        <v>76</v>
      </c>
      <c r="F1027" s="1" t="s">
        <v>51</v>
      </c>
      <c r="G1027" s="1" t="s">
        <v>4392</v>
      </c>
      <c r="H1027" s="1">
        <v>15443</v>
      </c>
      <c r="I1027" s="1" t="s">
        <v>72</v>
      </c>
      <c r="M1027" s="1">
        <v>606040</v>
      </c>
      <c r="N1027" s="1">
        <v>10023789</v>
      </c>
      <c r="O1027" s="1" t="s">
        <v>4163</v>
      </c>
      <c r="P1027" s="47">
        <v>4000</v>
      </c>
      <c r="R1027" s="47">
        <f>IF(Tabela1[[#This Row],[VALOR A PAGAR]]&gt;1,Tabela1[[#This Row],[VALOR A PAGAR]],Tabela1[[#This Row],[VALOR RC]])</f>
        <v>4000</v>
      </c>
      <c r="S10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7" s="1">
        <v>4500991682</v>
      </c>
      <c r="U1027" s="54" t="str">
        <f>F1027 &amp; " " &amp; " " &amp; B1027 &amp; " - " &amp; I1027 &amp; " - " &amp; "N°" &amp; H1027 &amp; " - " &amp; Tabela1[[#This Row],[Coluna1]]</f>
        <v xml:space="preserve">VIRADA DE BANDEIRA  7211 - HTB - N°15443 - </v>
      </c>
      <c r="V1027" s="85">
        <v>3235607</v>
      </c>
      <c r="W1027" s="89" t="s">
        <v>4176</v>
      </c>
      <c r="X1027" s="1" t="str">
        <f t="shared" si="58"/>
        <v>ABERTO</v>
      </c>
      <c r="Y1027" s="48"/>
      <c r="Z1027" s="51"/>
      <c r="AA1027" s="1">
        <f>IF(Tabela1[[#This Row],[CHAMADO]]="ABERTO",Tabela1[[#This Row],[procx status]],"")</f>
        <v>0</v>
      </c>
      <c r="AC1027" s="49">
        <v>46003</v>
      </c>
      <c r="AD1027" s="55">
        <v>5106075938</v>
      </c>
      <c r="AE1027" s="1" t="s">
        <v>4177</v>
      </c>
      <c r="AF10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7" s="116"/>
      <c r="AJ1027" s="117"/>
      <c r="AK1027" s="116">
        <f>IF(Tabela1[[#This Row],[procx ticket]]="",Tabela1[[#This Row],[Data criação ticket]],Tabela1[[#This Row],[procx ticket]])</f>
        <v>0</v>
      </c>
      <c r="AL1027" s="116"/>
      <c r="AM1027" s="53">
        <v>45994</v>
      </c>
      <c r="AN10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7" s="62"/>
      <c r="AP1027" s="62"/>
      <c r="AQ10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72116060404000HENRIQUEVIRADA DE BANDEIRAGerenciadoraHTB</v>
      </c>
      <c r="AR1027" s="62" t="e">
        <v>#N/A</v>
      </c>
    </row>
    <row r="1028" spans="1:44" ht="15" hidden="1" customHeight="1">
      <c r="A1028" s="1">
        <f t="shared" si="57"/>
        <v>2000</v>
      </c>
      <c r="B1028" s="1">
        <v>7278</v>
      </c>
      <c r="C1028" s="1" t="str">
        <f>_xlfn.XLOOKUP(Tabela1[[#This Row],[FILIAL]],'CNPJ BASE jan25'!A:A,'CNPJ BASE jan25'!B:B)</f>
        <v>SLU68-DanLaTou-MA-EF</v>
      </c>
      <c r="D1028" s="1" t="str">
        <f>_xlfn.XLOOKUP(Tabela1[[#This Row],[FILIAL]],'CNPJ BASE jan25'!A:A,'CNPJ BASE jan25'!C:C)</f>
        <v>04.899.316/0278-22</v>
      </c>
      <c r="E1028" s="1" t="s">
        <v>76</v>
      </c>
      <c r="F1028" s="1" t="s">
        <v>51</v>
      </c>
      <c r="G1028" s="1" t="s">
        <v>4392</v>
      </c>
      <c r="H1028" s="1">
        <v>15431</v>
      </c>
      <c r="I1028" s="1" t="s">
        <v>72</v>
      </c>
      <c r="M1028" s="1">
        <v>606041</v>
      </c>
      <c r="N1028" s="1">
        <v>10023789</v>
      </c>
      <c r="O1028" s="1" t="s">
        <v>4163</v>
      </c>
      <c r="P1028" s="47">
        <v>4000</v>
      </c>
      <c r="R1028" s="47">
        <f>IF(Tabela1[[#This Row],[VALOR A PAGAR]]&gt;1,Tabela1[[#This Row],[VALOR A PAGAR]],Tabela1[[#This Row],[VALOR RC]])</f>
        <v>4000</v>
      </c>
      <c r="S10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8" s="1">
        <v>4500991682</v>
      </c>
      <c r="U1028" s="54" t="str">
        <f>F1028 &amp; " " &amp; " " &amp; B1028 &amp; " - " &amp; I1028 &amp; " - " &amp; "N°" &amp; H1028 &amp; " - " &amp; Tabela1[[#This Row],[Coluna1]]</f>
        <v xml:space="preserve">VIRADA DE BANDEIRA  7278 - HTB - N°15431 - </v>
      </c>
      <c r="V1028" s="85">
        <v>3235612</v>
      </c>
      <c r="W1028" s="89" t="s">
        <v>4176</v>
      </c>
      <c r="X1028" s="1" t="str">
        <f t="shared" si="58"/>
        <v>ABERTO</v>
      </c>
      <c r="Y1028" s="48"/>
      <c r="Z1028" s="51"/>
      <c r="AA1028" s="1">
        <f>IF(Tabela1[[#This Row],[CHAMADO]]="ABERTO",Tabela1[[#This Row],[procx status]],"")</f>
        <v>0</v>
      </c>
      <c r="AC1028" s="49">
        <v>46003</v>
      </c>
      <c r="AD1028" s="55">
        <v>5106075939</v>
      </c>
      <c r="AE1028" s="1" t="s">
        <v>4177</v>
      </c>
      <c r="AF10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8" s="116"/>
      <c r="AJ1028" s="117"/>
      <c r="AK1028" s="116">
        <f>IF(Tabela1[[#This Row],[procx ticket]]="",Tabela1[[#This Row],[Data criação ticket]],Tabela1[[#This Row],[procx ticket]])</f>
        <v>0</v>
      </c>
      <c r="AL1028" s="116"/>
      <c r="AM1028" s="53">
        <v>45994</v>
      </c>
      <c r="AN10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8" s="62"/>
      <c r="AP1028" s="62"/>
      <c r="AQ10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72786060414000HENRIQUEVIRADA DE BANDEIRAGerenciadoraHTB</v>
      </c>
      <c r="AR1028" s="62" t="e">
        <v>#N/A</v>
      </c>
    </row>
    <row r="1029" spans="1:44" ht="15" hidden="1" customHeight="1">
      <c r="A1029" s="1">
        <f t="shared" si="57"/>
        <v>2000</v>
      </c>
      <c r="B1029" s="1">
        <v>7341</v>
      </c>
      <c r="C1029" s="1" t="str">
        <f>_xlfn.XLOOKUP(Tabela1[[#This Row],[FILIAL]],'CNPJ BASE jan25'!A:A,'CNPJ BASE jan25'!B:B)</f>
        <v>SLU69-NinRodri-MA-EF</v>
      </c>
      <c r="D1029" s="1" t="str">
        <f>_xlfn.XLOOKUP(Tabela1[[#This Row],[FILIAL]],'CNPJ BASE jan25'!A:A,'CNPJ BASE jan25'!C:C)</f>
        <v>04.899.316/0341-01</v>
      </c>
      <c r="E1029" s="1" t="s">
        <v>76</v>
      </c>
      <c r="F1029" s="1" t="s">
        <v>51</v>
      </c>
      <c r="G1029" s="1" t="s">
        <v>4392</v>
      </c>
      <c r="H1029" s="1">
        <v>15433</v>
      </c>
      <c r="I1029" s="1" t="s">
        <v>72</v>
      </c>
      <c r="M1029" s="1">
        <v>606042</v>
      </c>
      <c r="N1029" s="1">
        <v>10023789</v>
      </c>
      <c r="O1029" s="1" t="s">
        <v>4163</v>
      </c>
      <c r="P1029" s="47">
        <v>4000</v>
      </c>
      <c r="R1029" s="47">
        <f>IF(Tabela1[[#This Row],[VALOR A PAGAR]]&gt;1,Tabela1[[#This Row],[VALOR A PAGAR]],Tabela1[[#This Row],[VALOR RC]])</f>
        <v>4000</v>
      </c>
      <c r="S10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29" s="1">
        <v>4500991682</v>
      </c>
      <c r="U1029" s="54" t="str">
        <f>F1029 &amp; " " &amp; " " &amp; B1029 &amp; " - " &amp; I1029 &amp; " - " &amp; "N°" &amp; H1029 &amp; " - " &amp; Tabela1[[#This Row],[Coluna1]]</f>
        <v xml:space="preserve">VIRADA DE BANDEIRA  7341 - HTB - N°15433 - </v>
      </c>
      <c r="V1029" s="85">
        <v>3245152</v>
      </c>
      <c r="W1029" s="89" t="s">
        <v>4176</v>
      </c>
      <c r="X1029" s="1" t="str">
        <f t="shared" si="58"/>
        <v>ABERTO</v>
      </c>
      <c r="Y1029" s="48"/>
      <c r="Z1029" s="51"/>
      <c r="AA1029" s="1">
        <f>IF(Tabela1[[#This Row],[CHAMADO]]="ABERTO",Tabela1[[#This Row],[procx status]],"")</f>
        <v>0</v>
      </c>
      <c r="AC1029" s="49">
        <v>46003</v>
      </c>
      <c r="AD1029" s="55">
        <v>5106075940</v>
      </c>
      <c r="AE1029" s="1" t="s">
        <v>4177</v>
      </c>
      <c r="AF10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29" s="116"/>
      <c r="AJ1029" s="117"/>
      <c r="AK1029" s="116">
        <f>IF(Tabela1[[#This Row],[procx ticket]]="",Tabela1[[#This Row],[Data criação ticket]],Tabela1[[#This Row],[procx ticket]])</f>
        <v>0</v>
      </c>
      <c r="AL1029" s="116"/>
      <c r="AM1029" s="53">
        <v>45995</v>
      </c>
      <c r="AN10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29" s="62"/>
      <c r="AP1029" s="62"/>
      <c r="AQ10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73416060424000HENRIQUEVIRADA DE BANDEIRAGerenciadoraHTB</v>
      </c>
      <c r="AR1029" s="62" t="e">
        <v>#N/A</v>
      </c>
    </row>
    <row r="1030" spans="1:44" ht="15" hidden="1" customHeight="1">
      <c r="A1030" s="1">
        <f t="shared" si="57"/>
        <v>2000</v>
      </c>
      <c r="B1030" s="1">
        <v>7358</v>
      </c>
      <c r="C1030" s="1" t="str">
        <f>_xlfn.XLOOKUP(Tabela1[[#This Row],[FILIAL]],'CNPJ BASE jan25'!A:A,'CNPJ BASE jan25'!B:B)</f>
        <v>SLU70-Moncao-MA-EF</v>
      </c>
      <c r="D1030" s="1" t="str">
        <f>_xlfn.XLOOKUP(Tabela1[[#This Row],[FILIAL]],'CNPJ BASE jan25'!A:A,'CNPJ BASE jan25'!C:C)</f>
        <v>04.899.316/0358-41</v>
      </c>
      <c r="E1030" s="1" t="s">
        <v>76</v>
      </c>
      <c r="F1030" s="1" t="s">
        <v>51</v>
      </c>
      <c r="G1030" s="1" t="s">
        <v>4392</v>
      </c>
      <c r="H1030" s="1">
        <v>15434</v>
      </c>
      <c r="I1030" s="1" t="s">
        <v>72</v>
      </c>
      <c r="M1030" s="1">
        <v>606043</v>
      </c>
      <c r="N1030" s="1">
        <v>10023789</v>
      </c>
      <c r="O1030" s="1" t="s">
        <v>4163</v>
      </c>
      <c r="P1030" s="47">
        <v>4000</v>
      </c>
      <c r="R1030" s="47">
        <f>IF(Tabela1[[#This Row],[VALOR A PAGAR]]&gt;1,Tabela1[[#This Row],[VALOR A PAGAR]],Tabela1[[#This Row],[VALOR RC]])</f>
        <v>4000</v>
      </c>
      <c r="S10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0" s="1">
        <v>4500991682</v>
      </c>
      <c r="U1030" s="54" t="str">
        <f>F1030 &amp; " " &amp; " " &amp; B1030 &amp; " - " &amp; I1030 &amp; " - " &amp; "N°" &amp; H1030 &amp; " - " &amp; Tabela1[[#This Row],[Coluna1]]</f>
        <v xml:space="preserve">VIRADA DE BANDEIRA  7358 - HTB - N°15434 - </v>
      </c>
      <c r="V1030" s="85">
        <v>3245160</v>
      </c>
      <c r="W1030" s="89" t="s">
        <v>4176</v>
      </c>
      <c r="X1030" s="1" t="str">
        <f t="shared" si="58"/>
        <v>ABERTO</v>
      </c>
      <c r="Y1030" s="48"/>
      <c r="Z1030" s="51"/>
      <c r="AA1030" s="1">
        <f>IF(Tabela1[[#This Row],[CHAMADO]]="ABERTO",Tabela1[[#This Row],[procx status]],"")</f>
        <v>0</v>
      </c>
      <c r="AC1030" s="49">
        <v>46003</v>
      </c>
      <c r="AD1030" s="55">
        <v>5106075941</v>
      </c>
      <c r="AE1030" s="1" t="s">
        <v>4177</v>
      </c>
      <c r="AF10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0" s="116"/>
      <c r="AJ1030" s="117"/>
      <c r="AK1030" s="116">
        <f>IF(Tabela1[[#This Row],[procx ticket]]="",Tabela1[[#This Row],[Data criação ticket]],Tabela1[[#This Row],[procx ticket]])</f>
        <v>0</v>
      </c>
      <c r="AL1030" s="116"/>
      <c r="AM1030" s="53">
        <v>45995</v>
      </c>
      <c r="AN10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0" s="62"/>
      <c r="AP1030" s="62"/>
      <c r="AQ10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73586060434000HENRIQUEVIRADA DE BANDEIRAGerenciadoraHTB</v>
      </c>
      <c r="AR1030" s="62" t="e">
        <v>#N/A</v>
      </c>
    </row>
    <row r="1031" spans="1:44" ht="15" hidden="1" customHeight="1">
      <c r="A1031" s="1">
        <f t="shared" si="57"/>
        <v>2000</v>
      </c>
      <c r="B1031" s="1">
        <v>7289</v>
      </c>
      <c r="C1031" s="1" t="str">
        <f>_xlfn.XLOOKUP(Tabela1[[#This Row],[FILIAL]],'CNPJ BASE jan25'!A:A,'CNPJ BASE jan25'!B:B)</f>
        <v>IMP08-SimMorei-MA-EF</v>
      </c>
      <c r="D1031" s="1" t="str">
        <f>_xlfn.XLOOKUP(Tabela1[[#This Row],[FILIAL]],'CNPJ BASE jan25'!A:A,'CNPJ BASE jan25'!C:C)</f>
        <v>04.899.316/0289-85</v>
      </c>
      <c r="E1031" s="1" t="s">
        <v>76</v>
      </c>
      <c r="F1031" s="1" t="s">
        <v>51</v>
      </c>
      <c r="G1031" s="1" t="s">
        <v>4392</v>
      </c>
      <c r="H1031" s="1">
        <v>15441</v>
      </c>
      <c r="I1031" s="1" t="s">
        <v>72</v>
      </c>
      <c r="M1031" s="1">
        <v>606044</v>
      </c>
      <c r="N1031" s="1">
        <v>10023789</v>
      </c>
      <c r="O1031" s="1" t="s">
        <v>4163</v>
      </c>
      <c r="P1031" s="47">
        <v>4000</v>
      </c>
      <c r="R1031" s="47">
        <f>IF(Tabela1[[#This Row],[VALOR A PAGAR]]&gt;1,Tabela1[[#This Row],[VALOR A PAGAR]],Tabela1[[#This Row],[VALOR RC]])</f>
        <v>4000</v>
      </c>
      <c r="S10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1" s="1">
        <v>4500991682</v>
      </c>
      <c r="U1031" s="54" t="str">
        <f>F1031 &amp; " " &amp; " " &amp; B1031 &amp; " - " &amp; I1031 &amp; " - " &amp; "N°" &amp; H1031 &amp; " - " &amp; Tabela1[[#This Row],[Coluna1]]</f>
        <v xml:space="preserve">VIRADA DE BANDEIRA  7289 - HTB - N°15441 - </v>
      </c>
      <c r="V1031" s="85">
        <v>3245171</v>
      </c>
      <c r="W1031" s="89" t="s">
        <v>4176</v>
      </c>
      <c r="X1031" s="1" t="str">
        <f t="shared" si="58"/>
        <v>ABERTO</v>
      </c>
      <c r="Y1031" s="48"/>
      <c r="Z1031" s="51"/>
      <c r="AA1031" s="1">
        <f>IF(Tabela1[[#This Row],[CHAMADO]]="ABERTO",Tabela1[[#This Row],[procx status]],"")</f>
        <v>0</v>
      </c>
      <c r="AC1031" s="49">
        <v>46003</v>
      </c>
      <c r="AD1031" s="55">
        <v>5106075942</v>
      </c>
      <c r="AE1031" s="1" t="s">
        <v>4177</v>
      </c>
      <c r="AF10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1" s="116"/>
      <c r="AJ1031" s="117"/>
      <c r="AK1031" s="116">
        <f>IF(Tabela1[[#This Row],[procx ticket]]="",Tabela1[[#This Row],[Data criação ticket]],Tabela1[[#This Row],[procx ticket]])</f>
        <v>0</v>
      </c>
      <c r="AL1031" s="116"/>
      <c r="AM1031" s="53">
        <v>45995</v>
      </c>
      <c r="AN10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1" s="62"/>
      <c r="AP1031" s="62"/>
      <c r="AQ10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72896060444000HENRIQUEVIRADA DE BANDEIRAGerenciadoraHTB</v>
      </c>
      <c r="AR1031" s="62" t="e">
        <v>#N/A</v>
      </c>
    </row>
    <row r="1032" spans="1:44" ht="15" hidden="1" customHeight="1">
      <c r="A1032" s="1">
        <f t="shared" si="57"/>
        <v>2000</v>
      </c>
      <c r="B1032" s="1">
        <v>7543</v>
      </c>
      <c r="C1032" s="1" t="str">
        <f>_xlfn.XLOOKUP(Tabela1[[#This Row],[FILIAL]],'CNPJ BASE jan25'!A:A,'CNPJ BASE jan25'!B:B)</f>
        <v>STI04-CasBranc-MA-EF</v>
      </c>
      <c r="D1032" s="1" t="str">
        <f>_xlfn.XLOOKUP(Tabela1[[#This Row],[FILIAL]],'CNPJ BASE jan25'!A:A,'CNPJ BASE jan25'!C:C)</f>
        <v>04.899.316/0543-90</v>
      </c>
      <c r="E1032" s="1" t="s">
        <v>76</v>
      </c>
      <c r="F1032" s="1" t="s">
        <v>51</v>
      </c>
      <c r="G1032" s="1" t="s">
        <v>4392</v>
      </c>
      <c r="H1032" s="1">
        <v>15444</v>
      </c>
      <c r="I1032" s="1" t="s">
        <v>72</v>
      </c>
      <c r="M1032" s="1">
        <v>606045</v>
      </c>
      <c r="N1032" s="1">
        <v>10023789</v>
      </c>
      <c r="O1032" s="1" t="s">
        <v>4163</v>
      </c>
      <c r="P1032" s="47">
        <v>4000</v>
      </c>
      <c r="R1032" s="47">
        <f>IF(Tabela1[[#This Row],[VALOR A PAGAR]]&gt;1,Tabela1[[#This Row],[VALOR A PAGAR]],Tabela1[[#This Row],[VALOR RC]])</f>
        <v>4000</v>
      </c>
      <c r="S10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2" s="1">
        <v>4500991682</v>
      </c>
      <c r="U1032" s="54" t="str">
        <f>F1032 &amp; " " &amp; " " &amp; B1032 &amp; " - " &amp; I1032 &amp; " - " &amp; "N°" &amp; H1032 &amp; " - " &amp; Tabela1[[#This Row],[Coluna1]]</f>
        <v xml:space="preserve">VIRADA DE BANDEIRA  7543 - HTB - N°15444 - </v>
      </c>
      <c r="V1032" s="85">
        <v>3245179</v>
      </c>
      <c r="W1032" s="89" t="s">
        <v>4176</v>
      </c>
      <c r="X1032" s="1" t="str">
        <f t="shared" si="58"/>
        <v>ABERTO</v>
      </c>
      <c r="Y1032" s="48"/>
      <c r="Z1032" s="51"/>
      <c r="AA1032" s="1">
        <f>IF(Tabela1[[#This Row],[CHAMADO]]="ABERTO",Tabela1[[#This Row],[procx status]],"")</f>
        <v>0</v>
      </c>
      <c r="AC1032" s="49">
        <v>46003</v>
      </c>
      <c r="AD1032" s="55">
        <v>5106075943</v>
      </c>
      <c r="AE1032" s="1" t="s">
        <v>4177</v>
      </c>
      <c r="AF10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2" s="116"/>
      <c r="AJ1032" s="117"/>
      <c r="AK1032" s="116">
        <f>IF(Tabela1[[#This Row],[procx ticket]]="",Tabela1[[#This Row],[Data criação ticket]],Tabela1[[#This Row],[procx ticket]])</f>
        <v>0</v>
      </c>
      <c r="AL1032" s="116"/>
      <c r="AM1032" s="53">
        <v>45995</v>
      </c>
      <c r="AN10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2" s="62"/>
      <c r="AP1032" s="62"/>
      <c r="AQ10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75436060454000HENRIQUEVIRADA DE BANDEIRAGerenciadoraHTB</v>
      </c>
      <c r="AR1032" s="62" t="e">
        <v>#N/A</v>
      </c>
    </row>
    <row r="1033" spans="1:44" ht="15" hidden="1" customHeight="1">
      <c r="A1033" s="1">
        <f t="shared" si="57"/>
        <v>2000</v>
      </c>
      <c r="B1033" s="1">
        <v>7078</v>
      </c>
      <c r="C1033" s="1" t="str">
        <f>_xlfn.XLOOKUP(Tabela1[[#This Row],[FILIAL]],'CNPJ BASE jan25'!A:A,'CNPJ BASE jan25'!B:B)</f>
        <v>SLU73-SLReiFra-MA-EF</v>
      </c>
      <c r="D1033" s="1" t="str">
        <f>_xlfn.XLOOKUP(Tabela1[[#This Row],[FILIAL]],'CNPJ BASE jan25'!A:A,'CNPJ BASE jan25'!C:C)</f>
        <v>04.899.316/0078-05</v>
      </c>
      <c r="E1033" s="1" t="s">
        <v>76</v>
      </c>
      <c r="F1033" s="1" t="s">
        <v>51</v>
      </c>
      <c r="G1033" s="1" t="s">
        <v>4392</v>
      </c>
      <c r="H1033" s="1">
        <v>15432</v>
      </c>
      <c r="I1033" s="1" t="s">
        <v>72</v>
      </c>
      <c r="M1033" s="1">
        <v>606046</v>
      </c>
      <c r="N1033" s="1">
        <v>10023789</v>
      </c>
      <c r="O1033" s="1" t="s">
        <v>4163</v>
      </c>
      <c r="P1033" s="47">
        <v>4000</v>
      </c>
      <c r="R1033" s="47">
        <f>IF(Tabela1[[#This Row],[VALOR A PAGAR]]&gt;1,Tabela1[[#This Row],[VALOR A PAGAR]],Tabela1[[#This Row],[VALOR RC]])</f>
        <v>4000</v>
      </c>
      <c r="S10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3" s="1">
        <v>4500991682</v>
      </c>
      <c r="U1033" s="54" t="str">
        <f>F1033 &amp; " " &amp; " " &amp; B1033 &amp; " - " &amp; I1033 &amp; " - " &amp; "N°" &amp; H1033 &amp; " - " &amp; Tabela1[[#This Row],[Coluna1]]</f>
        <v xml:space="preserve">VIRADA DE BANDEIRA  7078 - HTB - N°15432 - </v>
      </c>
      <c r="V1033" s="85">
        <v>3245187</v>
      </c>
      <c r="W1033" s="89" t="s">
        <v>4176</v>
      </c>
      <c r="X1033" s="1" t="str">
        <f t="shared" si="58"/>
        <v>ABERTO</v>
      </c>
      <c r="Y1033" s="48"/>
      <c r="Z1033" s="51"/>
      <c r="AA1033" s="1">
        <f>IF(Tabela1[[#This Row],[CHAMADO]]="ABERTO",Tabela1[[#This Row],[procx status]],"")</f>
        <v>0</v>
      </c>
      <c r="AC1033" s="49">
        <v>46003</v>
      </c>
      <c r="AD1033" s="55">
        <v>5106075944</v>
      </c>
      <c r="AE1033" s="1" t="s">
        <v>4177</v>
      </c>
      <c r="AF10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3" s="116"/>
      <c r="AJ1033" s="117"/>
      <c r="AK1033" s="116">
        <f>IF(Tabela1[[#This Row],[procx ticket]]="",Tabela1[[#This Row],[Data criação ticket]],Tabela1[[#This Row],[procx ticket]])</f>
        <v>0</v>
      </c>
      <c r="AL1033" s="116"/>
      <c r="AM1033" s="53">
        <v>45995</v>
      </c>
      <c r="AN10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3" s="62"/>
      <c r="AP1033" s="62"/>
      <c r="AQ10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70786060464000HENRIQUEVIRADA DE BANDEIRAGerenciadoraHTB</v>
      </c>
      <c r="AR1033" s="62" t="e">
        <v>#N/A</v>
      </c>
    </row>
    <row r="1034" spans="1:44" ht="15" hidden="1" customHeight="1">
      <c r="A1034" s="1">
        <f t="shared" si="57"/>
        <v>2000</v>
      </c>
      <c r="B1034" s="1">
        <v>7175</v>
      </c>
      <c r="C1034" s="1" t="str">
        <f>_xlfn.XLOOKUP(Tabela1[[#This Row],[FILIAL]],'CNPJ BASE jan25'!A:A,'CNPJ BASE jan25'!B:B)</f>
        <v>SLU59-01Quadra-MA-EF</v>
      </c>
      <c r="D1034" s="1" t="str">
        <f>_xlfn.XLOOKUP(Tabela1[[#This Row],[FILIAL]],'CNPJ BASE jan25'!A:A,'CNPJ BASE jan25'!C:C)</f>
        <v>04.899.316/0175-17</v>
      </c>
      <c r="E1034" s="1" t="s">
        <v>76</v>
      </c>
      <c r="F1034" s="1" t="s">
        <v>51</v>
      </c>
      <c r="G1034" s="1" t="s">
        <v>4392</v>
      </c>
      <c r="H1034" s="1">
        <v>15442</v>
      </c>
      <c r="I1034" s="1" t="s">
        <v>72</v>
      </c>
      <c r="J1034" s="1">
        <v>1</v>
      </c>
      <c r="M1034" s="1">
        <v>606038</v>
      </c>
      <c r="N1034" s="1">
        <v>10023954</v>
      </c>
      <c r="P1034" s="47">
        <v>4000</v>
      </c>
      <c r="R1034" s="47">
        <f>IF(Tabela1[[#This Row],[VALOR A PAGAR]]&gt;1,Tabela1[[#This Row],[VALOR A PAGAR]],Tabela1[[#This Row],[VALOR RC]])</f>
        <v>4000</v>
      </c>
      <c r="S10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4" s="1">
        <v>4501003467</v>
      </c>
      <c r="U1034" s="54" t="str">
        <f>F1034 &amp; " " &amp; " " &amp; B1034 &amp; " - " &amp; I1034 &amp; " - " &amp; "N°" &amp; H1034 &amp; " - " &amp; Tabela1[[#This Row],[Coluna1]]</f>
        <v>VIRADA DE BANDEIRA  7175 - HTB - N°15442 - suplementado</v>
      </c>
      <c r="V1034" s="85">
        <v>3245190</v>
      </c>
      <c r="W1034" s="89" t="s">
        <v>4176</v>
      </c>
      <c r="X1034" s="1" t="str">
        <f t="shared" si="58"/>
        <v>ABERTO</v>
      </c>
      <c r="Y1034" s="48"/>
      <c r="Z1034" s="51"/>
      <c r="AA1034" s="1">
        <f>IF(Tabela1[[#This Row],[CHAMADO]]="ABERTO",Tabela1[[#This Row],[procx status]],"")</f>
        <v>0</v>
      </c>
      <c r="AC1034" s="49">
        <v>46003</v>
      </c>
      <c r="AD1034" s="55">
        <v>5106075945</v>
      </c>
      <c r="AE1034" s="1" t="s">
        <v>4177</v>
      </c>
      <c r="AF10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4" s="116"/>
      <c r="AJ1034" s="117"/>
      <c r="AK1034" s="116">
        <f>IF(Tabela1[[#This Row],[procx ticket]]="",Tabela1[[#This Row],[Data criação ticket]],Tabela1[[#This Row],[procx ticket]])</f>
        <v>0</v>
      </c>
      <c r="AL1034" s="116"/>
      <c r="AM1034" s="53">
        <v>45995</v>
      </c>
      <c r="AN10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4" s="62"/>
      <c r="AP1034" s="47" t="s">
        <v>4391</v>
      </c>
      <c r="AQ10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71756060384000HENRIQUEVIRADA DE BANDEIRAGerenciadoraHTB</v>
      </c>
      <c r="AR1034" s="62" t="e">
        <v>#N/A</v>
      </c>
    </row>
    <row r="1035" spans="1:44" ht="15" hidden="1" customHeight="1">
      <c r="A1035" s="1">
        <f t="shared" si="57"/>
        <v>1000</v>
      </c>
      <c r="B1035" s="1">
        <v>1428</v>
      </c>
      <c r="C1035" s="1" t="s">
        <v>275</v>
      </c>
      <c r="D1035" s="1" t="s">
        <v>276</v>
      </c>
      <c r="E1035" s="1" t="s">
        <v>30</v>
      </c>
      <c r="F1035" s="51" t="s">
        <v>23</v>
      </c>
      <c r="G1035" s="1" t="s">
        <v>4392</v>
      </c>
      <c r="H1035" s="1">
        <v>15405</v>
      </c>
      <c r="I1035" s="1" t="s">
        <v>72</v>
      </c>
      <c r="Q1035" s="47">
        <v>4850</v>
      </c>
      <c r="R1035" s="47">
        <f>IF(Tabela1[[#This Row],[VALOR A PAGAR]]&gt;1,Tabela1[[#This Row],[VALOR A PAGAR]],Tabela1[[#This Row],[VALOR RC]])</f>
        <v>4850</v>
      </c>
      <c r="S10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5" s="1">
        <v>4500917934</v>
      </c>
      <c r="U1035" s="54" t="str">
        <f>F1035 &amp; " " &amp; " " &amp; B1035 &amp; " - " &amp; I1035 &amp; " - " &amp; "N°" &amp; H1035 &amp; " - " &amp; Tabela1[[#This Row],[Coluna1]]</f>
        <v xml:space="preserve">LOJAS NOVAS  1428 - HTB - N°15405 - </v>
      </c>
      <c r="V1035" s="85">
        <v>3235068</v>
      </c>
      <c r="W1035" s="89" t="s">
        <v>4176</v>
      </c>
      <c r="X1035" s="1" t="str">
        <f t="shared" si="58"/>
        <v>ABERTO</v>
      </c>
      <c r="Y1035" s="48"/>
      <c r="Z1035" s="51"/>
      <c r="AA1035" s="1">
        <f>IF(Tabela1[[#This Row],[CHAMADO]]="ABERTO",Tabela1[[#This Row],[procx status]],"")</f>
        <v>0</v>
      </c>
      <c r="AC1035" s="49">
        <v>46003</v>
      </c>
      <c r="AE1035" s="1" t="s">
        <v>4177</v>
      </c>
      <c r="AF10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0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035" s="116"/>
      <c r="AJ1035" s="117"/>
      <c r="AK1035" s="116">
        <f>IF(Tabela1[[#This Row],[procx ticket]]="",Tabela1[[#This Row],[Data criação ticket]],Tabela1[[#This Row],[procx ticket]])</f>
        <v>0</v>
      </c>
      <c r="AL1035" s="116"/>
      <c r="AM1035" s="53">
        <v>45994</v>
      </c>
      <c r="AN10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5" s="62"/>
      <c r="AP1035" s="62"/>
      <c r="AQ10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1428ANDRELOJAS NOVASGerenciadoraHTB</v>
      </c>
      <c r="AR1035" s="62" t="e">
        <v>#N/A</v>
      </c>
    </row>
    <row r="1036" spans="1:44" ht="15" hidden="1" customHeight="1">
      <c r="A1036" s="1">
        <f t="shared" si="57"/>
        <v>2000</v>
      </c>
      <c r="B1036" s="1" t="s">
        <v>5178</v>
      </c>
      <c r="D1036" s="1" t="s">
        <v>5179</v>
      </c>
      <c r="E1036" s="1" t="s">
        <v>76</v>
      </c>
      <c r="F1036" s="1" t="s">
        <v>4574</v>
      </c>
      <c r="G1036" s="1" t="s">
        <v>4392</v>
      </c>
      <c r="H1036" s="1">
        <v>15280</v>
      </c>
      <c r="I1036" s="1" t="s">
        <v>72</v>
      </c>
      <c r="M1036" s="1">
        <v>605700</v>
      </c>
      <c r="N1036" s="1">
        <v>10023790</v>
      </c>
      <c r="O1036" s="1" t="s">
        <v>4163</v>
      </c>
      <c r="P1036" s="47">
        <v>42750</v>
      </c>
      <c r="Q1036" s="47">
        <v>28500</v>
      </c>
      <c r="R1036" s="47">
        <f>IF(Tabela1[[#This Row],[VALOR A PAGAR]]&gt;1,Tabela1[[#This Row],[VALOR A PAGAR]],Tabela1[[#This Row],[VALOR RC]])</f>
        <v>28500</v>
      </c>
      <c r="S10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6" s="1">
        <v>4500991668</v>
      </c>
      <c r="U1036" s="54" t="str">
        <f>F1036 &amp; " " &amp; " " &amp; B1036 &amp; " - " &amp; I1036 &amp; " - " &amp; "N°" &amp; H1036 &amp; " - " &amp; Tabela1[[#This Row],[Coluna1]]</f>
        <v xml:space="preserve">PROJETO ESPECIAL  CD PB - HTB - N°15280 - </v>
      </c>
      <c r="V1036" s="85">
        <v>2971420</v>
      </c>
      <c r="W1036" s="64" t="s">
        <v>5180</v>
      </c>
      <c r="X1036" s="1" t="str">
        <f t="shared" si="58"/>
        <v>ABERTO</v>
      </c>
      <c r="Y1036" s="48"/>
      <c r="Z1036" s="51"/>
      <c r="AA1036" s="1">
        <f>IF(Tabela1[[#This Row],[CHAMADO]]="ABERTO",Tabela1[[#This Row],[procx status]],"")</f>
        <v>0</v>
      </c>
      <c r="AC1036" s="49">
        <v>45975</v>
      </c>
      <c r="AD1036" s="55">
        <v>5106056518</v>
      </c>
      <c r="AE1036" s="1" t="str">
        <f>IF(Tabela1[[#This Row],[Status Result1]]="Aguardando autorização pgto", "sim","")</f>
        <v/>
      </c>
      <c r="AF10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14/11/2025</v>
      </c>
      <c r="AG10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14/11/2025</v>
      </c>
      <c r="AH1036" s="116"/>
      <c r="AJ1036" s="117"/>
      <c r="AK1036" s="116">
        <f>IF(Tabela1[[#This Row],[procx ticket]]="",Tabela1[[#This Row],[Data criação ticket]],Tabela1[[#This Row],[procx ticket]])</f>
        <v>0</v>
      </c>
      <c r="AL1036" s="116"/>
      <c r="AM1036" s="53">
        <v>45966</v>
      </c>
      <c r="AN10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6" s="62"/>
      <c r="AP1036" s="62"/>
      <c r="AQ10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PB60570042750HENRIQUEPROJETO ESPECIALGerenciadoraHTB</v>
      </c>
      <c r="AR1036" s="62" t="e">
        <v>#N/A</v>
      </c>
    </row>
    <row r="1037" spans="1:44" ht="15" hidden="1" customHeight="1">
      <c r="A1037" s="1">
        <f t="shared" si="57"/>
        <v>1000</v>
      </c>
      <c r="B1037" s="1">
        <v>1508</v>
      </c>
      <c r="C1037" s="1" t="s">
        <v>4074</v>
      </c>
      <c r="D1037" s="1" t="s">
        <v>4198</v>
      </c>
      <c r="E1037" s="1" t="s">
        <v>76</v>
      </c>
      <c r="F1037" s="1" t="s">
        <v>23</v>
      </c>
      <c r="G1037" s="1" t="s">
        <v>4392</v>
      </c>
      <c r="H1037" s="1">
        <v>15214</v>
      </c>
      <c r="I1037" s="1" t="s">
        <v>72</v>
      </c>
      <c r="M1037" s="1">
        <v>605664</v>
      </c>
      <c r="N1037" s="1">
        <v>10023447</v>
      </c>
      <c r="O1037" s="1" t="s">
        <v>4163</v>
      </c>
      <c r="P1037" s="47">
        <v>48500</v>
      </c>
      <c r="Q1037" s="47">
        <v>19400</v>
      </c>
      <c r="R1037" s="47">
        <f>IF(Tabela1[[#This Row],[VALOR A PAGAR]]&gt;1,Tabela1[[#This Row],[VALOR A PAGAR]],Tabela1[[#This Row],[VALOR RC]])</f>
        <v>19400</v>
      </c>
      <c r="S10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7" s="1">
        <v>4500972007</v>
      </c>
      <c r="U1037" s="54" t="str">
        <f>F1037 &amp; " " &amp; " " &amp; B1037 &amp; " - " &amp; I1037 &amp; " - " &amp; "N°" &amp; H1037 &amp; " - " &amp; Tabela1[[#This Row],[Coluna1]]</f>
        <v xml:space="preserve">LOJAS NOVAS  1508 - HTB - N°15214 - </v>
      </c>
      <c r="V1037" s="85">
        <v>2705669</v>
      </c>
      <c r="W1037" s="64" t="s">
        <v>5239</v>
      </c>
      <c r="X1037" s="1" t="str">
        <f t="shared" si="58"/>
        <v>ABERTO</v>
      </c>
      <c r="Y1037" s="48"/>
      <c r="Z1037" s="51"/>
      <c r="AA1037" s="1">
        <f>IF(Tabela1[[#This Row],[CHAMADO]]="ABERTO",Tabela1[[#This Row],[procx status]],"")</f>
        <v>0</v>
      </c>
      <c r="AC1037" s="49">
        <v>45945</v>
      </c>
      <c r="AD1037" s="109">
        <v>5106034369</v>
      </c>
      <c r="AE1037" s="1" t="str">
        <f>IF(Tabela1[[#This Row],[Status Result1]]="Aguardando autorização pgto", "sim","")</f>
        <v/>
      </c>
      <c r="AF10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0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037" s="116"/>
      <c r="AJ1037" s="117"/>
      <c r="AK1037" s="116">
        <f>IF(Tabela1[[#This Row],[procx ticket]]="",Tabela1[[#This Row],[Data criação ticket]],Tabela1[[#This Row],[procx ticket]])</f>
        <v>0</v>
      </c>
      <c r="AL1037" s="116"/>
      <c r="AM1037" s="53">
        <v>45698</v>
      </c>
      <c r="AN10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7" s="62"/>
      <c r="AP1037" s="62"/>
      <c r="AQ10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150860566448500HENRIQUELOJAS NOVASGerenciadoraHTB</v>
      </c>
      <c r="AR1037" s="62" t="e">
        <v>#N/A</v>
      </c>
    </row>
    <row r="1038" spans="1:44" ht="15" hidden="1" customHeight="1">
      <c r="A1038" s="1">
        <f t="shared" si="57"/>
        <v>1000</v>
      </c>
      <c r="B1038" s="1">
        <v>1497</v>
      </c>
      <c r="C1038" s="1" t="s">
        <v>4062</v>
      </c>
      <c r="D1038" s="1" t="s">
        <v>185</v>
      </c>
      <c r="E1038" s="1" t="s">
        <v>76</v>
      </c>
      <c r="F1038" s="51" t="s">
        <v>23</v>
      </c>
      <c r="G1038" s="1" t="s">
        <v>4392</v>
      </c>
      <c r="H1038" s="1">
        <v>15402</v>
      </c>
      <c r="I1038" s="1" t="s">
        <v>72</v>
      </c>
      <c r="M1038" s="1">
        <v>605480</v>
      </c>
      <c r="Q1038" s="47">
        <v>4850</v>
      </c>
      <c r="R1038" s="47">
        <f>IF(Tabela1[[#This Row],[VALOR A PAGAR]]&gt;1,Tabela1[[#This Row],[VALOR A PAGAR]],Tabela1[[#This Row],[VALOR RC]])</f>
        <v>4850</v>
      </c>
      <c r="S10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8" s="1">
        <v>4500905509</v>
      </c>
      <c r="U1038" s="54" t="str">
        <f>F1038 &amp; " " &amp; " " &amp; B1038 &amp; " - " &amp; I1038 &amp; " - " &amp; "N°" &amp; H1038 &amp; " - " &amp; Tabela1[[#This Row],[Coluna1]]</f>
        <v xml:space="preserve">LOJAS NOVAS  1497 - HTB - N°15402 - </v>
      </c>
      <c r="V1038" s="85">
        <v>3273364</v>
      </c>
      <c r="W1038" s="64" t="s">
        <v>5965</v>
      </c>
      <c r="X1038" s="1" t="str">
        <f t="shared" si="58"/>
        <v>ABERTO</v>
      </c>
      <c r="Y1038" s="48"/>
      <c r="Z1038" s="51"/>
      <c r="AA1038" s="1">
        <f>IF(Tabela1[[#This Row],[CHAMADO]]="ABERTO",Tabela1[[#This Row],[procx status]],"")</f>
        <v>0</v>
      </c>
      <c r="AC1038" s="49">
        <v>46007</v>
      </c>
      <c r="AE1038" s="1" t="s">
        <v>4177</v>
      </c>
      <c r="AF10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10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1038" s="116"/>
      <c r="AJ1038" s="117"/>
      <c r="AK1038" s="116">
        <f>IF(Tabela1[[#This Row],[procx ticket]]="",Tabela1[[#This Row],[Data criação ticket]],Tabela1[[#This Row],[procx ticket]])</f>
        <v>0</v>
      </c>
      <c r="AL1038" s="116"/>
      <c r="AM1038" s="53">
        <v>45994</v>
      </c>
      <c r="AN10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8" s="62"/>
      <c r="AP1038" s="62"/>
      <c r="AQ10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1497605480HENRIQUELOJAS NOVASGerenciadoraHTB</v>
      </c>
      <c r="AR1038" s="62" t="e">
        <v>#N/A</v>
      </c>
    </row>
    <row r="1039" spans="1:44" ht="15" hidden="1" customHeight="1">
      <c r="A1039" s="1">
        <f t="shared" si="57"/>
        <v>2000</v>
      </c>
      <c r="B1039" s="1" t="s">
        <v>4156</v>
      </c>
      <c r="D1039" s="1" t="s">
        <v>4166</v>
      </c>
      <c r="E1039" s="1" t="s">
        <v>30</v>
      </c>
      <c r="F1039" s="1" t="s">
        <v>4157</v>
      </c>
      <c r="G1039" s="1" t="s">
        <v>4392</v>
      </c>
      <c r="H1039" s="1">
        <v>2489</v>
      </c>
      <c r="I1039" s="1" t="s">
        <v>4393</v>
      </c>
      <c r="M1039" s="55">
        <v>604946</v>
      </c>
      <c r="Q1039" s="47">
        <v>22500</v>
      </c>
      <c r="R1039" s="47">
        <f>IF(Tabela1[[#This Row],[VALOR A PAGAR]]&gt;1,Tabela1[[#This Row],[VALOR A PAGAR]],Tabela1[[#This Row],[VALOR RC]])</f>
        <v>22500</v>
      </c>
      <c r="S10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39" s="1">
        <v>4500814830</v>
      </c>
      <c r="U1039" s="54" t="str">
        <f>F1039 &amp; " " &amp; " " &amp; B1039 &amp; " - " &amp; I1039 &amp; " - " &amp; "N°" &amp; H1039 &amp; " - " &amp; Tabela1[[#This Row],[Coluna1]]</f>
        <v xml:space="preserve">LAUDO DE RISCO CD  CD CE - CAMARGO PENTEADO - N°2489 - </v>
      </c>
      <c r="V1039" s="85">
        <v>1348179</v>
      </c>
      <c r="X1039" s="1" t="str">
        <f t="shared" si="58"/>
        <v>ABERTO</v>
      </c>
      <c r="Y1039" s="48" t="s">
        <v>4159</v>
      </c>
      <c r="Z1039" s="51" t="s">
        <v>4159</v>
      </c>
      <c r="AA1039" s="1" t="str">
        <f>IF(Tabela1[[#This Row],[CHAMADO]]="ABERTO",Tabela1[[#This Row],[procx status]],"")</f>
        <v>Closed</v>
      </c>
      <c r="AC1039" s="49">
        <v>45735</v>
      </c>
      <c r="AD1039" s="55">
        <v>5105885894</v>
      </c>
      <c r="AE1039" s="1" t="str">
        <f>IF(Tabela1[[#This Row],[Status Result1]]="Aguardando autorização pgto", "sim","")</f>
        <v/>
      </c>
      <c r="AF10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19/03/2025</v>
      </c>
      <c r="AG10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19/03/2025</v>
      </c>
      <c r="AH1039" s="12">
        <v>45726</v>
      </c>
      <c r="AI1039" s="1" t="s">
        <v>4233</v>
      </c>
      <c r="AJ1039" s="53" t="s">
        <v>4233</v>
      </c>
      <c r="AK1039" s="12" t="str">
        <f>IF(Tabela1[[#This Row],[procx ticket]]="",Tabela1[[#This Row],[Data criação ticket]],Tabela1[[#This Row],[procx ticket]])</f>
        <v>2025-03-11</v>
      </c>
      <c r="AL1039" s="60">
        <v>0</v>
      </c>
      <c r="AM10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03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39" s="62"/>
      <c r="AP1039" s="62"/>
      <c r="AQ10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CDGerenciadoraCAMARGO PENTEADO</v>
      </c>
      <c r="AR1039" s="62" t="e">
        <v>#N/A</v>
      </c>
    </row>
    <row r="1040" spans="1:44" ht="15" hidden="1" customHeight="1">
      <c r="A1040" s="1">
        <f t="shared" si="57"/>
        <v>2000</v>
      </c>
      <c r="B1040" s="1" t="s">
        <v>4156</v>
      </c>
      <c r="D1040" s="1" t="s">
        <v>4166</v>
      </c>
      <c r="E1040" s="1" t="s">
        <v>30</v>
      </c>
      <c r="F1040" s="1" t="s">
        <v>4157</v>
      </c>
      <c r="G1040" s="1" t="s">
        <v>4392</v>
      </c>
      <c r="H1040" s="1">
        <v>2579</v>
      </c>
      <c r="I1040" s="1" t="s">
        <v>4393</v>
      </c>
      <c r="M1040" s="55">
        <v>604946</v>
      </c>
      <c r="N1040" s="75"/>
      <c r="Q1040" s="47">
        <v>22500</v>
      </c>
      <c r="R1040" s="47">
        <f>IF(Tabela1[[#This Row],[VALOR A PAGAR]]&gt;1,Tabela1[[#This Row],[VALOR A PAGAR]],Tabela1[[#This Row],[VALOR RC]])</f>
        <v>22500</v>
      </c>
      <c r="S10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0" s="1">
        <v>4500814830</v>
      </c>
      <c r="U1040" s="54" t="str">
        <f>F1040 &amp; " " &amp; " " &amp; B1040 &amp; " - " &amp; I1040 &amp; " - " &amp; "N°" &amp; H1040 &amp; " - " &amp; Tabela1[[#This Row],[Coluna1]]</f>
        <v xml:space="preserve">LAUDO DE RISCO CD  CD CE - CAMARGO PENTEADO - N°2579 - </v>
      </c>
      <c r="V1040" s="85">
        <v>1730947</v>
      </c>
      <c r="W1040" s="89" t="s">
        <v>4400</v>
      </c>
      <c r="X1040" s="1" t="str">
        <f t="shared" si="58"/>
        <v>ABERTO</v>
      </c>
      <c r="Y1040" s="48"/>
      <c r="Z1040" s="51">
        <v>0</v>
      </c>
      <c r="AA1040" s="1">
        <f>IF(Tabela1[[#This Row],[CHAMADO]]="ABERTO",Tabela1[[#This Row],[procx status]],"")</f>
        <v>0</v>
      </c>
      <c r="AC1040" s="49">
        <v>45796</v>
      </c>
      <c r="AD1040" s="90">
        <v>5105928944</v>
      </c>
      <c r="AE1040" s="1" t="str">
        <f>IF(Tabela1[[#This Row],[Status Result1]]="Aguardando autorização pgto", "sim","")</f>
        <v/>
      </c>
      <c r="AF10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0" s="12">
        <v>45786</v>
      </c>
      <c r="AI1040" s="1" t="s">
        <v>4401</v>
      </c>
      <c r="AJ1040" s="53" t="s">
        <v>4401</v>
      </c>
      <c r="AK1040" s="12" t="str">
        <f>IF(Tabela1[[#This Row],[procx ticket]]="",Tabela1[[#This Row],[Data criação ticket]],Tabela1[[#This Row],[procx ticket]])</f>
        <v>2025-05-09</v>
      </c>
      <c r="AM10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0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0" s="62"/>
      <c r="AP1040" s="62"/>
      <c r="AQ10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CDGerenciadoraCAMARGO PENTEADO</v>
      </c>
      <c r="AR1040" s="62" t="e">
        <v>#N/A</v>
      </c>
    </row>
    <row r="1041" spans="1:44" ht="15" hidden="1" customHeight="1">
      <c r="A1041" s="1">
        <f t="shared" si="57"/>
        <v>1000</v>
      </c>
      <c r="B1041" s="1">
        <v>1455</v>
      </c>
      <c r="C1041" s="1" t="s">
        <v>36</v>
      </c>
      <c r="D1041" s="1" t="s">
        <v>37</v>
      </c>
      <c r="E1041" s="1" t="s">
        <v>55</v>
      </c>
      <c r="F1041" s="1" t="s">
        <v>23</v>
      </c>
      <c r="G1041" s="1" t="s">
        <v>4392</v>
      </c>
      <c r="H1041" s="1">
        <v>14796</v>
      </c>
      <c r="I1041" s="1" t="s">
        <v>72</v>
      </c>
      <c r="L1041" s="1">
        <v>76614</v>
      </c>
      <c r="M1041" s="1">
        <v>603908</v>
      </c>
      <c r="N1041" s="1">
        <v>10020101</v>
      </c>
      <c r="Q1041" s="47">
        <v>9700</v>
      </c>
      <c r="R1041" s="47">
        <f>IF(Tabela1[[#This Row],[VALOR A PAGAR]]&gt;1,Tabela1[[#This Row],[VALOR A PAGAR]],Tabela1[[#This Row],[VALOR RC]])</f>
        <v>9700</v>
      </c>
      <c r="S10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1" s="1">
        <v>4500770563</v>
      </c>
      <c r="U1041" s="54" t="str">
        <f>F1041 &amp; " " &amp; " " &amp; B1041 &amp; " - " &amp; I1041 &amp; " - " &amp; "N°" &amp; H1041 &amp; " - " &amp; Tabela1[[#This Row],[Coluna1]]</f>
        <v xml:space="preserve">LOJAS NOVAS  1455 - HTB - N°14796 - </v>
      </c>
      <c r="V1041" s="85">
        <v>1744234</v>
      </c>
      <c r="W1041" s="89" t="s">
        <v>5198</v>
      </c>
      <c r="X1041" s="1" t="str">
        <f t="shared" si="58"/>
        <v>ABERTO</v>
      </c>
      <c r="Y1041" s="48"/>
      <c r="Z1041" s="51">
        <v>0</v>
      </c>
      <c r="AA1041" s="1">
        <f>IF(Tabela1[[#This Row],[CHAMADO]]="ABERTO",Tabela1[[#This Row],[procx status]],"")</f>
        <v>0</v>
      </c>
      <c r="AC1041" s="49">
        <v>45796</v>
      </c>
      <c r="AD1041" s="55">
        <v>5105929063</v>
      </c>
      <c r="AE1041" s="1" t="str">
        <f>IF(Tabela1[[#This Row],[Status Result1]]="Aguardando autorização pgto", "sim","")</f>
        <v/>
      </c>
      <c r="AF10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1" s="12">
        <v>45789</v>
      </c>
      <c r="AI1041" s="1" t="s">
        <v>4980</v>
      </c>
      <c r="AJ1041" s="53" t="s">
        <v>4980</v>
      </c>
      <c r="AK1041" s="12" t="str">
        <f>IF(Tabela1[[#This Row],[procx ticket]]="",Tabela1[[#This Row],[Data criação ticket]],Tabela1[[#This Row],[procx ticket]])</f>
        <v>2025-05-12</v>
      </c>
      <c r="AM10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1" s="62"/>
      <c r="AP1041" s="62"/>
      <c r="AQ10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NOVASGerenciadoraHTB</v>
      </c>
      <c r="AR1041" s="62" t="e">
        <v>#N/A</v>
      </c>
    </row>
    <row r="1042" spans="1:44" ht="15" hidden="1" customHeight="1">
      <c r="A1042" s="1">
        <f t="shared" si="57"/>
        <v>1000</v>
      </c>
      <c r="B1042" s="1">
        <v>1473</v>
      </c>
      <c r="C1042" s="1" t="s">
        <v>214</v>
      </c>
      <c r="D1042" s="1" t="s">
        <v>215</v>
      </c>
      <c r="E1042" s="1" t="s">
        <v>76</v>
      </c>
      <c r="F1042" s="1" t="s">
        <v>23</v>
      </c>
      <c r="G1042" s="1" t="s">
        <v>4392</v>
      </c>
      <c r="H1042" s="1">
        <v>14797</v>
      </c>
      <c r="I1042" s="1" t="s">
        <v>72</v>
      </c>
      <c r="L1042" s="1">
        <v>76614</v>
      </c>
      <c r="M1042" s="1">
        <v>603846</v>
      </c>
      <c r="N1042" s="1">
        <v>10020590</v>
      </c>
      <c r="Q1042" s="47">
        <v>9700</v>
      </c>
      <c r="R1042" s="47">
        <f>IF(Tabela1[[#This Row],[VALOR A PAGAR]]&gt;1,Tabela1[[#This Row],[VALOR A PAGAR]],Tabela1[[#This Row],[VALOR RC]])</f>
        <v>9700</v>
      </c>
      <c r="S10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2" s="1">
        <v>4500825707</v>
      </c>
      <c r="U1042" s="54" t="str">
        <f>F1042 &amp; " " &amp; " " &amp; B1042 &amp; " - " &amp; I1042 &amp; " - " &amp; "N°" &amp; H1042 &amp; " - " &amp; Tabela1[[#This Row],[Coluna1]]</f>
        <v xml:space="preserve">LOJAS NOVAS  1473 - HTB - N°14797 - </v>
      </c>
      <c r="V1042" s="85">
        <v>1744328</v>
      </c>
      <c r="W1042" s="89" t="s">
        <v>5203</v>
      </c>
      <c r="X1042" s="1" t="str">
        <f t="shared" si="58"/>
        <v>ABERTO</v>
      </c>
      <c r="Y1042" s="48"/>
      <c r="Z1042" s="51">
        <v>0</v>
      </c>
      <c r="AA1042" s="1">
        <f>IF(Tabela1[[#This Row],[CHAMADO]]="ABERTO",Tabela1[[#This Row],[procx status]],"")</f>
        <v>0</v>
      </c>
      <c r="AC1042" s="49">
        <v>45796</v>
      </c>
      <c r="AD1042" s="55">
        <v>5105929066</v>
      </c>
      <c r="AE1042" s="1" t="str">
        <f>IF(Tabela1[[#This Row],[Status Result1]]="Aguardando autorização pgto", "sim","")</f>
        <v/>
      </c>
      <c r="AF10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2" s="12">
        <v>45789</v>
      </c>
      <c r="AI1042" s="1" t="s">
        <v>4980</v>
      </c>
      <c r="AJ1042" s="53" t="s">
        <v>4980</v>
      </c>
      <c r="AK1042" s="12" t="str">
        <f>IF(Tabela1[[#This Row],[procx ticket]]="",Tabela1[[#This Row],[Data criação ticket]],Tabela1[[#This Row],[procx ticket]])</f>
        <v>2025-05-12</v>
      </c>
      <c r="AM10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2" s="62"/>
      <c r="AP1042" s="62"/>
      <c r="AQ10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NOVASGerenciadoraHTB</v>
      </c>
      <c r="AR1042" s="62" t="e">
        <v>#N/A</v>
      </c>
    </row>
    <row r="1043" spans="1:44" ht="15" hidden="1" customHeight="1">
      <c r="A1043" s="1">
        <f t="shared" si="57"/>
        <v>1000</v>
      </c>
      <c r="B1043" s="1">
        <v>1480</v>
      </c>
      <c r="C1043" s="1" t="s">
        <v>211</v>
      </c>
      <c r="D1043" s="1" t="s">
        <v>510</v>
      </c>
      <c r="E1043" s="1" t="s">
        <v>55</v>
      </c>
      <c r="F1043" s="1" t="s">
        <v>23</v>
      </c>
      <c r="G1043" s="1" t="s">
        <v>4392</v>
      </c>
      <c r="H1043" s="1">
        <v>14799</v>
      </c>
      <c r="I1043" s="1" t="s">
        <v>72</v>
      </c>
      <c r="L1043" s="1">
        <v>76614</v>
      </c>
      <c r="M1043" s="1">
        <v>603914</v>
      </c>
      <c r="N1043" s="1">
        <v>10021029</v>
      </c>
      <c r="Q1043" s="47">
        <v>19400</v>
      </c>
      <c r="R1043" s="5">
        <f>IF(Tabela1[[#This Row],[VALOR A PAGAR]]&gt;1,Tabela1[[#This Row],[VALOR A PAGAR]],Tabela1[[#This Row],[VALOR RC]])</f>
        <v>19400</v>
      </c>
      <c r="S10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3" s="1">
        <v>4500847645</v>
      </c>
      <c r="U1043" s="54" t="str">
        <f>F1043 &amp; " " &amp; " " &amp; B1043 &amp; " - " &amp; I1043 &amp; " - " &amp; "N°" &amp; H1043 &amp; " - " &amp; Tabela1[[#This Row],[Coluna1]]</f>
        <v xml:space="preserve">LOJAS NOVAS  1480 - HTB - N°14799 - </v>
      </c>
      <c r="V1043" s="85">
        <v>1744377</v>
      </c>
      <c r="W1043" s="89" t="s">
        <v>5207</v>
      </c>
      <c r="X1043" s="1" t="str">
        <f t="shared" si="58"/>
        <v>ABERTO</v>
      </c>
      <c r="Y1043" s="48"/>
      <c r="Z1043" s="51">
        <v>0</v>
      </c>
      <c r="AA1043" s="1">
        <f>IF(Tabela1[[#This Row],[CHAMADO]]="ABERTO",Tabela1[[#This Row],[procx status]],"")</f>
        <v>0</v>
      </c>
      <c r="AC1043" s="49">
        <v>45796</v>
      </c>
      <c r="AD1043" s="55">
        <v>5105929069</v>
      </c>
      <c r="AE1043" s="1" t="str">
        <f>IF(Tabela1[[#This Row],[Status Result1]]="Aguardando autorização pgto", "sim","")</f>
        <v/>
      </c>
      <c r="AF10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3" s="12">
        <v>45789</v>
      </c>
      <c r="AI1043" s="1" t="s">
        <v>4980</v>
      </c>
      <c r="AJ1043" s="53" t="s">
        <v>4980</v>
      </c>
      <c r="AK1043" s="12" t="str">
        <f>IF(Tabela1[[#This Row],[procx ticket]]="",Tabela1[[#This Row],[Data criação ticket]],Tabela1[[#This Row],[procx ticket]])</f>
        <v>2025-05-12</v>
      </c>
      <c r="AM10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3" s="62"/>
      <c r="AP1043" s="62"/>
      <c r="AQ10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1480603914JORDANALOJAS NOVASGerenciadoraHTB</v>
      </c>
      <c r="AR1043" s="62" t="e">
        <v>#N/A</v>
      </c>
    </row>
    <row r="1044" spans="1:44" ht="15" hidden="1" customHeight="1">
      <c r="A1044" s="1">
        <f t="shared" si="57"/>
        <v>1000</v>
      </c>
      <c r="B1044" s="1">
        <v>1486</v>
      </c>
      <c r="C1044" s="1" t="s">
        <v>4211</v>
      </c>
      <c r="D1044" s="1" t="s">
        <v>4212</v>
      </c>
      <c r="E1044" s="1" t="s">
        <v>30</v>
      </c>
      <c r="F1044" s="1" t="s">
        <v>23</v>
      </c>
      <c r="G1044" s="1" t="s">
        <v>4392</v>
      </c>
      <c r="H1044" s="1">
        <v>14800</v>
      </c>
      <c r="I1044" s="1" t="s">
        <v>72</v>
      </c>
      <c r="L1044" s="1">
        <v>76614</v>
      </c>
      <c r="M1044" s="1">
        <v>604407</v>
      </c>
      <c r="N1044" s="1">
        <v>10021065</v>
      </c>
      <c r="Q1044" s="47">
        <v>19400</v>
      </c>
      <c r="R1044" s="47">
        <f>IF(Tabela1[[#This Row],[VALOR A PAGAR]]&gt;1,Tabela1[[#This Row],[VALOR A PAGAR]],Tabela1[[#This Row],[VALOR RC]])</f>
        <v>19400</v>
      </c>
      <c r="S10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4" s="1">
        <v>4500847656</v>
      </c>
      <c r="U1044" s="54" t="str">
        <f>F1044 &amp; " " &amp; " " &amp; B1044 &amp; " - " &amp; I1044 &amp; " - " &amp; "N°" &amp; H1044 &amp; " - " &amp; Tabela1[[#This Row],[Coluna1]]</f>
        <v xml:space="preserve">LOJAS NOVAS  1486 - HTB - N°14800 - </v>
      </c>
      <c r="V1044" s="85">
        <v>1744406</v>
      </c>
      <c r="W1044" s="89" t="s">
        <v>5209</v>
      </c>
      <c r="X1044" s="1" t="str">
        <f t="shared" si="58"/>
        <v>ABERTO</v>
      </c>
      <c r="Y1044" s="48"/>
      <c r="Z1044" s="51">
        <v>0</v>
      </c>
      <c r="AA1044" s="1">
        <f>IF(Tabela1[[#This Row],[CHAMADO]]="ABERTO",Tabela1[[#This Row],[procx status]],"")</f>
        <v>0</v>
      </c>
      <c r="AC1044" s="49">
        <v>45796</v>
      </c>
      <c r="AD1044" s="55">
        <v>5105929071</v>
      </c>
      <c r="AE1044" s="1" t="str">
        <f>IF(Tabela1[[#This Row],[Status Result1]]="Aguardando autorização pgto", "sim","")</f>
        <v/>
      </c>
      <c r="AF10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4" s="12">
        <v>45789</v>
      </c>
      <c r="AI1044" s="1" t="s">
        <v>4980</v>
      </c>
      <c r="AJ1044" s="53" t="s">
        <v>4980</v>
      </c>
      <c r="AK1044" s="12" t="str">
        <f>IF(Tabela1[[#This Row],[procx ticket]]="",Tabela1[[#This Row],[Data criação ticket]],Tabela1[[#This Row],[procx ticket]])</f>
        <v>2025-05-12</v>
      </c>
      <c r="AM10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4" s="62"/>
      <c r="AP1044" s="62"/>
      <c r="AQ10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NOVASGerenciadoraHTB</v>
      </c>
      <c r="AR1044" s="62" t="e">
        <v>#N/A</v>
      </c>
    </row>
    <row r="1045" spans="1:44" ht="15" hidden="1" customHeight="1">
      <c r="A1045" s="1">
        <f t="shared" si="57"/>
        <v>1000</v>
      </c>
      <c r="B1045" s="1">
        <v>845</v>
      </c>
      <c r="C1045" s="1" t="s">
        <v>4276</v>
      </c>
      <c r="D1045" s="1" t="s">
        <v>2593</v>
      </c>
      <c r="E1045" s="1" t="s">
        <v>30</v>
      </c>
      <c r="F1045" s="1" t="s">
        <v>23</v>
      </c>
      <c r="G1045" s="1" t="s">
        <v>4392</v>
      </c>
      <c r="H1045" s="1">
        <v>14801</v>
      </c>
      <c r="I1045" s="1" t="s">
        <v>72</v>
      </c>
      <c r="L1045" s="1">
        <v>76614</v>
      </c>
      <c r="M1045" s="1">
        <v>605289</v>
      </c>
      <c r="N1045" s="1">
        <v>10021415</v>
      </c>
      <c r="Q1045" s="47">
        <v>22050</v>
      </c>
      <c r="R1045" s="47">
        <f>IF(Tabela1[[#This Row],[VALOR A PAGAR]]&gt;1,Tabela1[[#This Row],[VALOR A PAGAR]],Tabela1[[#This Row],[VALOR RC]])</f>
        <v>22050</v>
      </c>
      <c r="S10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5" s="1">
        <v>4500865208</v>
      </c>
      <c r="U1045" s="54" t="str">
        <f>F1045 &amp; " " &amp; " " &amp; B1045 &amp; " - " &amp; I1045 &amp; " - " &amp; "N°" &amp; H1045 &amp; " - " &amp; Tabela1[[#This Row],[Coluna1]]</f>
        <v xml:space="preserve">LOJAS NOVAS  845 - HTB - N°14801 - </v>
      </c>
      <c r="V1045" s="85">
        <v>1744426</v>
      </c>
      <c r="W1045" s="89" t="s">
        <v>5212</v>
      </c>
      <c r="X1045" s="1" t="str">
        <f t="shared" si="58"/>
        <v>ABERTO</v>
      </c>
      <c r="Y1045" s="48"/>
      <c r="Z1045" s="51">
        <v>0</v>
      </c>
      <c r="AA1045" s="1">
        <f>IF(Tabela1[[#This Row],[CHAMADO]]="ABERTO",Tabela1[[#This Row],[procx status]],"")</f>
        <v>0</v>
      </c>
      <c r="AC1045" s="49">
        <v>45796</v>
      </c>
      <c r="AD1045" s="55">
        <v>5105929074</v>
      </c>
      <c r="AE1045" s="1" t="str">
        <f>IF(Tabela1[[#This Row],[Status Result1]]="Aguardando autorização pgto", "sim","")</f>
        <v/>
      </c>
      <c r="AF10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5" s="12">
        <v>45789</v>
      </c>
      <c r="AI1045" s="1" t="s">
        <v>4980</v>
      </c>
      <c r="AJ1045" s="53" t="s">
        <v>4980</v>
      </c>
      <c r="AK1045" s="12" t="str">
        <f>IF(Tabela1[[#This Row],[procx ticket]]="",Tabela1[[#This Row],[Data criação ticket]],Tabela1[[#This Row],[procx ticket]])</f>
        <v>2025-05-12</v>
      </c>
      <c r="AM10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5" s="62"/>
      <c r="AP1045" s="62"/>
      <c r="AQ10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NOVASGerenciadoraHTB</v>
      </c>
      <c r="AR1045" s="62" t="e">
        <v>#N/A</v>
      </c>
    </row>
    <row r="1046" spans="1:44" ht="15" hidden="1" customHeight="1">
      <c r="A1046" s="1">
        <f t="shared" si="57"/>
        <v>1000</v>
      </c>
      <c r="B1046" s="1">
        <v>1369</v>
      </c>
      <c r="C1046" s="1" t="s">
        <v>218</v>
      </c>
      <c r="D1046" s="1" t="s">
        <v>219</v>
      </c>
      <c r="E1046" s="1" t="s">
        <v>55</v>
      </c>
      <c r="F1046" s="51" t="s">
        <v>23</v>
      </c>
      <c r="G1046" s="1" t="s">
        <v>4392</v>
      </c>
      <c r="H1046" s="1">
        <v>14749</v>
      </c>
      <c r="I1046" s="1" t="s">
        <v>72</v>
      </c>
      <c r="L1046" s="1">
        <v>76614</v>
      </c>
      <c r="M1046" s="1">
        <v>603049</v>
      </c>
      <c r="N1046" s="1">
        <v>10021416</v>
      </c>
      <c r="O1046" s="1" t="s">
        <v>4163</v>
      </c>
      <c r="P1046" s="47">
        <v>48500</v>
      </c>
      <c r="Q1046" s="47">
        <v>14550</v>
      </c>
      <c r="R1046" s="47">
        <f>IF(Tabela1[[#This Row],[VALOR A PAGAR]]&gt;1,Tabela1[[#This Row],[VALOR A PAGAR]],Tabela1[[#This Row],[VALOR RC]])</f>
        <v>14550</v>
      </c>
      <c r="S10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6" s="1">
        <v>4500865209</v>
      </c>
      <c r="U1046" s="54" t="str">
        <f>F1046 &amp; " " &amp; " " &amp; B1046 &amp; " - " &amp; I1046 &amp; " - " &amp; "N°" &amp; H1046 &amp; " - " &amp; Tabela1[[#This Row],[Coluna1]]</f>
        <v xml:space="preserve">LOJAS NOVAS  1369 - HTB - N°14749 - </v>
      </c>
      <c r="V1046" s="85">
        <v>1743576</v>
      </c>
      <c r="W1046" s="89" t="s">
        <v>5213</v>
      </c>
      <c r="X1046" s="1" t="str">
        <f t="shared" si="58"/>
        <v>ABERTO</v>
      </c>
      <c r="Y1046" s="48"/>
      <c r="Z1046" s="51">
        <v>0</v>
      </c>
      <c r="AA1046" s="1">
        <f>IF(Tabela1[[#This Row],[CHAMADO]]="ABERTO",Tabela1[[#This Row],[procx status]],"")</f>
        <v>0</v>
      </c>
      <c r="AC1046" s="49">
        <v>45796</v>
      </c>
      <c r="AD1046" s="55">
        <v>5105929055</v>
      </c>
      <c r="AE1046" s="1" t="str">
        <f>IF(Tabela1[[#This Row],[Status Result1]]="Aguardando autorização pgto", "sim","")</f>
        <v/>
      </c>
      <c r="AF10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0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046" s="12">
        <v>45761</v>
      </c>
      <c r="AI1046" s="1" t="s">
        <v>4980</v>
      </c>
      <c r="AJ1046" s="53" t="s">
        <v>4980</v>
      </c>
      <c r="AK1046" s="12" t="str">
        <f>IF(Tabela1[[#This Row],[procx ticket]]="",Tabela1[[#This Row],[Data criação ticket]],Tabela1[[#This Row],[procx ticket]])</f>
        <v>2025-05-12</v>
      </c>
      <c r="AL1046" s="12">
        <v>45762</v>
      </c>
      <c r="AM10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12/05/2025</v>
      </c>
      <c r="AN10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6" s="62"/>
      <c r="AP1046" s="62"/>
      <c r="AQ10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136960304948500JORDANALOJAS NOVASGerenciadoraHTB</v>
      </c>
      <c r="AR1046" s="62" t="e">
        <v>#N/A</v>
      </c>
    </row>
    <row r="1047" spans="1:44" ht="15" hidden="1" customHeight="1">
      <c r="A1047" s="1">
        <f t="shared" si="57"/>
        <v>2000</v>
      </c>
      <c r="B1047" s="1" t="s">
        <v>4156</v>
      </c>
      <c r="C1047" s="1" t="s">
        <v>75</v>
      </c>
      <c r="D1047" s="1" t="s">
        <v>4166</v>
      </c>
      <c r="E1047" s="1" t="s">
        <v>30</v>
      </c>
      <c r="F1047" s="1" t="s">
        <v>4157</v>
      </c>
      <c r="G1047" s="1" t="s">
        <v>4392</v>
      </c>
      <c r="H1047" s="1">
        <v>2427</v>
      </c>
      <c r="I1047" s="1" t="s">
        <v>4393</v>
      </c>
      <c r="M1047" s="1">
        <v>604946</v>
      </c>
      <c r="P1047" s="47">
        <v>13500</v>
      </c>
      <c r="R1047" s="47">
        <f>IF(Tabela1[[#This Row],[VALOR A PAGAR]]&gt;1,Tabela1[[#This Row],[VALOR A PAGAR]],Tabela1[[#This Row],[VALOR RC]])</f>
        <v>13500</v>
      </c>
      <c r="S10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7" s="51">
        <v>4500768411</v>
      </c>
      <c r="U1047" s="54" t="str">
        <f>F1047 &amp; " " &amp; " " &amp; B1047 &amp; " - " &amp; I1047 &amp; " - " &amp; "N°" &amp; H1047 &amp; " - " &amp; Tabela1[[#This Row],[Coluna1]]</f>
        <v xml:space="preserve">LAUDO DE RISCO CD  CD CE - CAMARGO PENTEADO - N°2427 - </v>
      </c>
      <c r="V1047" s="85">
        <v>962214</v>
      </c>
      <c r="X1047" s="1" t="str">
        <f t="shared" si="58"/>
        <v>ABERTO</v>
      </c>
      <c r="Y1047" s="51" t="s">
        <v>4159</v>
      </c>
      <c r="Z1047" s="51" t="s">
        <v>4159</v>
      </c>
      <c r="AA1047" s="51" t="str">
        <f>IF(Tabela1[[#This Row],[CHAMADO]]="ABERTO",Tabela1[[#This Row],[procx status]],"")</f>
        <v>Closed</v>
      </c>
      <c r="AB1047" s="51" t="str">
        <f>IFERROR(IF(OR(Y1047="Solved",Y1047="Closed"),"OK","OUTRO"),"")</f>
        <v>OK</v>
      </c>
      <c r="AC1047" s="49">
        <v>45311</v>
      </c>
      <c r="AD1047" s="55">
        <v>5105846008</v>
      </c>
      <c r="AE1047" s="1" t="str">
        <f>IF(Tabela1[[#This Row],[Status Result1]]="Aguardando autorização pgto", "sim","")</f>
        <v/>
      </c>
      <c r="AF10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20/01/2024</v>
      </c>
      <c r="AG10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20/01/2024</v>
      </c>
      <c r="AH1047" s="12">
        <v>45658</v>
      </c>
      <c r="AI1047" s="53" t="s">
        <v>4397</v>
      </c>
      <c r="AJ1047" s="53" t="s">
        <v>4397</v>
      </c>
      <c r="AK1047" s="53" t="str">
        <f>IF(Tabela1[[#This Row],[procx ticket]]="",Tabela1[[#This Row],[Data criação ticket]],Tabela1[[#This Row],[procx ticket]])</f>
        <v>2025-01-08</v>
      </c>
      <c r="AL1047" s="53" t="s">
        <v>75</v>
      </c>
      <c r="AM10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08/01/2025</v>
      </c>
      <c r="AN104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7" s="62"/>
      <c r="AP1047" s="62"/>
      <c r="AQ10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CE60494613500ANDRELAUDO DE RISCO CDGerenciadoraCAMARGO PENTEADO</v>
      </c>
      <c r="AR1047" s="62" t="e">
        <v>#N/A</v>
      </c>
    </row>
    <row r="1048" spans="1:44" ht="15" hidden="1" customHeight="1">
      <c r="A1048" s="1">
        <f t="shared" si="57"/>
        <v>1000</v>
      </c>
      <c r="B1048" s="1">
        <v>1473</v>
      </c>
      <c r="C1048" s="1" t="s">
        <v>214</v>
      </c>
      <c r="D1048" s="1" t="s">
        <v>215</v>
      </c>
      <c r="E1048" s="1" t="s">
        <v>76</v>
      </c>
      <c r="F1048" s="51" t="s">
        <v>23</v>
      </c>
      <c r="G1048" s="1" t="s">
        <v>4392</v>
      </c>
      <c r="H1048" s="1">
        <v>14612</v>
      </c>
      <c r="I1048" s="1" t="s">
        <v>72</v>
      </c>
      <c r="L1048" s="1">
        <v>76614</v>
      </c>
      <c r="M1048" s="1">
        <v>603846</v>
      </c>
      <c r="N1048" s="1">
        <v>10020590</v>
      </c>
      <c r="O1048" s="1" t="s">
        <v>4163</v>
      </c>
      <c r="P1048" s="47">
        <v>48500</v>
      </c>
      <c r="Q1048" s="47">
        <v>14550</v>
      </c>
      <c r="R1048" s="47">
        <f>IF(Tabela1[[#This Row],[VALOR A PAGAR]]&gt;1,Tabela1[[#This Row],[VALOR A PAGAR]],Tabela1[[#This Row],[VALOR RC]])</f>
        <v>14550</v>
      </c>
      <c r="S10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8" s="1">
        <v>4500825707</v>
      </c>
      <c r="U1048" s="54" t="str">
        <f>F1048 &amp; " " &amp; " " &amp; B1048 &amp; " - " &amp; I1048 &amp; " - " &amp; "N°" &amp; H1048 &amp; " - " &amp; Tabela1[[#This Row],[Coluna1]]</f>
        <v xml:space="preserve">LOJAS NOVAS  1473 - HTB - N°14612 - </v>
      </c>
      <c r="V1048" s="85">
        <v>1339363</v>
      </c>
      <c r="X1048" s="1" t="str">
        <f t="shared" si="58"/>
        <v>ABERTO</v>
      </c>
      <c r="Y1048" s="48" t="s">
        <v>4159</v>
      </c>
      <c r="Z1048" s="51" t="s">
        <v>4159</v>
      </c>
      <c r="AA1048" s="51" t="str">
        <f>IF(Tabela1[[#This Row],[CHAMADO]]="ABERTO",Tabela1[[#This Row],[procx status]],"")</f>
        <v>Closed</v>
      </c>
      <c r="AC1048" s="49">
        <v>45736</v>
      </c>
      <c r="AD1048" s="55">
        <v>5105887250</v>
      </c>
      <c r="AE1048" s="1" t="str">
        <f>IF(Tabela1[[#This Row],[Status Result1]]="Aguardando autorização pgto", "sim","")</f>
        <v/>
      </c>
      <c r="AF10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20/03/2025</v>
      </c>
      <c r="AG10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20/03/2025</v>
      </c>
      <c r="AH1048" s="12">
        <v>45706</v>
      </c>
      <c r="AI1048" s="1" t="s">
        <v>4293</v>
      </c>
      <c r="AJ1048" s="53" t="s">
        <v>4293</v>
      </c>
      <c r="AK1048" s="12" t="str">
        <f>IF(Tabela1[[#This Row],[procx ticket]]="",Tabela1[[#This Row],[Data criação ticket]],Tabela1[[#This Row],[procx ticket]])</f>
        <v>2025-03-10</v>
      </c>
      <c r="AL1048" s="60">
        <v>45706</v>
      </c>
      <c r="AM10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104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8" s="62"/>
      <c r="AP1048" s="62"/>
      <c r="AQ10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147360384648500HENRIQUELOJAS NOVASGerenciadoraHTB</v>
      </c>
      <c r="AR1048" s="62" t="e">
        <v>#N/A</v>
      </c>
    </row>
    <row r="1049" spans="1:44" ht="15" hidden="1" customHeight="1">
      <c r="A1049" s="1">
        <f t="shared" si="57"/>
        <v>1000</v>
      </c>
      <c r="B1049" s="1">
        <v>1495</v>
      </c>
      <c r="C1049" s="1" t="s">
        <v>285</v>
      </c>
      <c r="D1049" s="1">
        <v>1497</v>
      </c>
      <c r="E1049" s="1" t="s">
        <v>76</v>
      </c>
      <c r="F1049" s="1" t="s">
        <v>23</v>
      </c>
      <c r="G1049" s="1" t="s">
        <v>4392</v>
      </c>
      <c r="H1049" s="1">
        <v>14947</v>
      </c>
      <c r="I1049" s="1" t="s">
        <v>72</v>
      </c>
      <c r="M1049" s="1">
        <v>605462</v>
      </c>
      <c r="N1049" s="1">
        <v>10022491</v>
      </c>
      <c r="P1049" s="47">
        <v>48500</v>
      </c>
      <c r="Q1049" s="47">
        <v>14550</v>
      </c>
      <c r="R1049" s="47">
        <f>IF(Tabela1[[#This Row],[VALOR A PAGAR]]&gt;1,Tabela1[[#This Row],[VALOR A PAGAR]],Tabela1[[#This Row],[VALOR RC]])</f>
        <v>14550</v>
      </c>
      <c r="S10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49" s="1">
        <v>4500917375</v>
      </c>
      <c r="U1049" s="54" t="str">
        <f>F1049 &amp; " " &amp; " " &amp; B1049 &amp; " - " &amp; I1049 &amp; " - " &amp; "N°" &amp; H1049 &amp; " - " &amp; Tabela1[[#This Row],[Coluna1]]</f>
        <v xml:space="preserve">LOJAS NOVAS  1495 - HTB - N°14947 - </v>
      </c>
      <c r="V1049" s="85">
        <v>2336324</v>
      </c>
      <c r="W1049" s="64" t="s">
        <v>5229</v>
      </c>
      <c r="X1049" s="1" t="str">
        <f t="shared" si="58"/>
        <v>ABERTO</v>
      </c>
      <c r="Y1049" s="48"/>
      <c r="Z1049" s="51">
        <v>0</v>
      </c>
      <c r="AA1049" s="1">
        <f>IF(Tabela1[[#This Row],[CHAMADO]]="ABERTO",Tabela1[[#This Row],[procx status]],"")</f>
        <v>0</v>
      </c>
      <c r="AC1049" s="49">
        <v>45890</v>
      </c>
      <c r="AD1049" s="109">
        <v>5105992031</v>
      </c>
      <c r="AE1049" s="1" t="str">
        <f>IF(Tabela1[[#This Row],[Status Result1]]="Aguardando autorização pgto", "sim","")</f>
        <v/>
      </c>
      <c r="AF10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0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049" s="12"/>
      <c r="AI1049" s="1" t="s">
        <v>4362</v>
      </c>
      <c r="AJ1049" s="53" t="s">
        <v>4234</v>
      </c>
      <c r="AK1049" s="12" t="str">
        <f>IF(Tabela1[[#This Row],[procx ticket]]="",Tabela1[[#This Row],[Data criação ticket]],Tabela1[[#This Row],[procx ticket]])</f>
        <v>não aberto ticket</v>
      </c>
      <c r="AM10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0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49" s="62"/>
      <c r="AP1049" s="62"/>
      <c r="AQ10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149560546248500HENRIQUELOJAS NOVASGerenciadoraHTB</v>
      </c>
      <c r="AR1049" s="62" t="e">
        <v>#N/A</v>
      </c>
    </row>
    <row r="1050" spans="1:44" ht="15" hidden="1" customHeight="1">
      <c r="A1050" s="1">
        <f t="shared" si="57"/>
        <v>2000</v>
      </c>
      <c r="B1050" s="1">
        <v>7059</v>
      </c>
      <c r="C1050" s="1" t="str">
        <f>_xlfn.XLOOKUP(Tabela1[[#This Row],[FILIAL]],'CNPJ BASE jan25'!A:A,'CNPJ BASE jan25'!B:B)</f>
        <v>FOR150-AntSale-CE-EF</v>
      </c>
      <c r="D1050" s="1" t="str">
        <f>_xlfn.XLOOKUP(Tabela1[[#This Row],[FILIAL]],'CNPJ BASE jan25'!A:A,'CNPJ BASE jan25'!C:C)</f>
        <v>04.899.316/0059-34</v>
      </c>
      <c r="E1050" s="1" t="s">
        <v>4025</v>
      </c>
      <c r="F1050" s="1" t="s">
        <v>51</v>
      </c>
      <c r="G1050" s="1" t="s">
        <v>4392</v>
      </c>
      <c r="H1050" s="1">
        <v>15300</v>
      </c>
      <c r="I1050" s="1" t="s">
        <v>72</v>
      </c>
      <c r="M1050" s="1">
        <v>605998</v>
      </c>
      <c r="N1050" s="1">
        <v>10023686</v>
      </c>
      <c r="O1050" s="1" t="s">
        <v>4163</v>
      </c>
      <c r="P1050" s="47">
        <v>4000</v>
      </c>
      <c r="R1050" s="47">
        <f>IF(Tabela1[[#This Row],[VALOR A PAGAR]]&gt;1,Tabela1[[#This Row],[VALOR A PAGAR]],Tabela1[[#This Row],[VALOR RC]])</f>
        <v>4000</v>
      </c>
      <c r="S10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0" s="1">
        <v>4500986661</v>
      </c>
      <c r="U1050" s="54" t="str">
        <f>F1050 &amp; " " &amp; " " &amp; B1050 &amp; " - " &amp; I1050 &amp; " - " &amp; "N°" &amp; H1050 &amp; " - " &amp; Tabela1[[#This Row],[Coluna1]]</f>
        <v xml:space="preserve">VIRADA DE BANDEIRA  7059 - HTB - N°15300 - </v>
      </c>
      <c r="V1050" s="85">
        <v>3034880</v>
      </c>
      <c r="W1050" s="64" t="s">
        <v>5185</v>
      </c>
      <c r="X1050" s="1" t="str">
        <f t="shared" si="58"/>
        <v>ABERTO</v>
      </c>
      <c r="Y1050" s="48"/>
      <c r="Z1050" s="51"/>
      <c r="AA1050" s="1">
        <f>IF(Tabela1[[#This Row],[CHAMADO]]="ABERTO",Tabela1[[#This Row],[procx status]],"")</f>
        <v>0</v>
      </c>
      <c r="AC1050" s="49">
        <v>45982</v>
      </c>
      <c r="AD1050" s="55">
        <v>5106060705</v>
      </c>
      <c r="AE1050" s="1" t="str">
        <f>IF(Tabela1[[#This Row],[Status Result1]]="Aguardando autorização pgto", "sim","")</f>
        <v/>
      </c>
      <c r="AF10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21/11/2025</v>
      </c>
      <c r="AG10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21/11/2025</v>
      </c>
      <c r="AH1050" s="116"/>
      <c r="AJ1050" s="117"/>
      <c r="AK1050" s="116">
        <f>IF(Tabela1[[#This Row],[procx ticket]]="",Tabela1[[#This Row],[Data criação ticket]],Tabela1[[#This Row],[procx ticket]])</f>
        <v>0</v>
      </c>
      <c r="AL1050" s="116"/>
      <c r="AM1050" s="53" t="s">
        <v>5186</v>
      </c>
      <c r="AN10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0" s="62" t="s">
        <v>5187</v>
      </c>
      <c r="AP1050" s="62"/>
      <c r="AQ10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70596059984000ADRIANOVIRADA DE BANDEIRAGerenciadoraHTB</v>
      </c>
      <c r="AR1050" s="62" t="e">
        <v>#N/A</v>
      </c>
    </row>
    <row r="1051" spans="1:44" ht="15" hidden="1" customHeight="1">
      <c r="A1051" s="1">
        <f t="shared" si="57"/>
        <v>1000</v>
      </c>
      <c r="B1051" s="1">
        <v>1486</v>
      </c>
      <c r="C1051" s="1" t="s">
        <v>4211</v>
      </c>
      <c r="D1051" s="1" t="s">
        <v>4212</v>
      </c>
      <c r="E1051" s="1" t="s">
        <v>30</v>
      </c>
      <c r="F1051" s="51" t="s">
        <v>23</v>
      </c>
      <c r="G1051" s="1" t="s">
        <v>4392</v>
      </c>
      <c r="H1051" s="1">
        <v>14680</v>
      </c>
      <c r="I1051" s="1" t="s">
        <v>72</v>
      </c>
      <c r="L1051" s="1">
        <v>76614</v>
      </c>
      <c r="M1051" s="1">
        <v>604407</v>
      </c>
      <c r="N1051" s="1">
        <v>10021065</v>
      </c>
      <c r="P1051" s="47">
        <v>48500</v>
      </c>
      <c r="Q1051" s="47">
        <v>14550</v>
      </c>
      <c r="R1051" s="47">
        <f>IF(Tabela1[[#This Row],[VALOR A PAGAR]]&gt;1,Tabela1[[#This Row],[VALOR A PAGAR]],Tabela1[[#This Row],[VALOR RC]])</f>
        <v>14550</v>
      </c>
      <c r="S10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1" s="1">
        <v>4500847656</v>
      </c>
      <c r="U1051" s="54" t="str">
        <f>F1051 &amp; " " &amp; " " &amp; B1051 &amp; " - " &amp; I1051 &amp; " - " &amp; "N°" &amp; H1051 &amp; " - " &amp; Tabela1[[#This Row],[Coluna1]]</f>
        <v xml:space="preserve">LOJAS NOVAS  1486 - HTB - N°14680 - </v>
      </c>
      <c r="V1051" s="85">
        <v>1570176</v>
      </c>
      <c r="W1051" s="89" t="s">
        <v>5208</v>
      </c>
      <c r="X1051" s="1" t="str">
        <f t="shared" si="58"/>
        <v>ABERTO</v>
      </c>
      <c r="Y1051" s="48" t="s">
        <v>75</v>
      </c>
      <c r="Z1051" s="51" t="s">
        <v>75</v>
      </c>
      <c r="AA1051" s="1" t="str">
        <f>IF(Tabela1[[#This Row],[CHAMADO]]="ABERTO",Tabela1[[#This Row],[procx status]],"")</f>
        <v/>
      </c>
      <c r="AC1051" s="49">
        <v>45769</v>
      </c>
      <c r="AD1051" s="92">
        <v>5105911685</v>
      </c>
      <c r="AE1051" s="1" t="str">
        <f>IF(Tabela1[[#This Row],[Status Result1]]="Aguardando autorização pgto", "sim","")</f>
        <v/>
      </c>
      <c r="AF10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22/04/2025</v>
      </c>
      <c r="AG10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22/04/2025</v>
      </c>
      <c r="AH1051" s="12">
        <v>45747</v>
      </c>
      <c r="AI1051" s="1" t="s">
        <v>5197</v>
      </c>
      <c r="AJ1051" s="53" t="s">
        <v>5197</v>
      </c>
      <c r="AK1051" s="12" t="str">
        <f>IF(Tabela1[[#This Row],[procx ticket]]="",Tabela1[[#This Row],[Data criação ticket]],Tabela1[[#This Row],[procx ticket]])</f>
        <v>2025-04-15</v>
      </c>
      <c r="AL1051" s="60">
        <v>45747</v>
      </c>
      <c r="AM10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1" s="62"/>
      <c r="AP1051" s="62"/>
      <c r="AQ10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148660440748500ANDRELOJAS NOVASGerenciadoraHTB</v>
      </c>
      <c r="AR1051" s="62" t="e">
        <v>#N/A</v>
      </c>
    </row>
    <row r="1052" spans="1:44" ht="15" hidden="1" customHeight="1">
      <c r="A1052" s="1">
        <f t="shared" si="57"/>
        <v>1000</v>
      </c>
      <c r="B1052" s="1">
        <v>1432</v>
      </c>
      <c r="C1052" s="1" t="s">
        <v>33</v>
      </c>
      <c r="D1052" s="1" t="s">
        <v>34</v>
      </c>
      <c r="E1052" s="1" t="s">
        <v>55</v>
      </c>
      <c r="F1052" s="51" t="s">
        <v>23</v>
      </c>
      <c r="G1052" s="1" t="s">
        <v>4392</v>
      </c>
      <c r="H1052" s="1">
        <v>14742</v>
      </c>
      <c r="I1052" s="1" t="s">
        <v>72</v>
      </c>
      <c r="L1052" s="1">
        <v>76614</v>
      </c>
      <c r="M1052" s="1">
        <v>603254</v>
      </c>
      <c r="N1052" s="1">
        <v>10020099</v>
      </c>
      <c r="Q1052" s="47">
        <v>4850</v>
      </c>
      <c r="R1052" s="47">
        <f>IF(Tabela1[[#This Row],[VALOR A PAGAR]]&gt;1,Tabela1[[#This Row],[VALOR A PAGAR]],Tabela1[[#This Row],[VALOR RC]])</f>
        <v>4850</v>
      </c>
      <c r="S10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2" s="1">
        <v>4500770556</v>
      </c>
      <c r="U1052" s="54" t="str">
        <f>F1052 &amp; " " &amp; " " &amp; B1052 &amp; " - " &amp; I1052 &amp; " - " &amp; "N°" &amp; H1052 &amp; " - " &amp; Tabela1[[#This Row],[Coluna1]]</f>
        <v xml:space="preserve">LOJAS NOVAS  1432 - HTB - N°14742 - </v>
      </c>
      <c r="V1052" s="85">
        <v>1570203</v>
      </c>
      <c r="W1052" s="89" t="s">
        <v>5196</v>
      </c>
      <c r="X1052" s="1" t="str">
        <f t="shared" si="58"/>
        <v>ABERTO</v>
      </c>
      <c r="Y1052" s="48"/>
      <c r="Z1052" s="51">
        <v>0</v>
      </c>
      <c r="AA1052" s="1">
        <f>IF(Tabela1[[#This Row],[CHAMADO]]="ABERTO",Tabela1[[#This Row],[procx status]],"")</f>
        <v>0</v>
      </c>
      <c r="AC1052" s="49">
        <v>45770</v>
      </c>
      <c r="AD1052" s="92">
        <v>5105912064</v>
      </c>
      <c r="AE1052" s="1" t="str">
        <f>IF(Tabela1[[#This Row],[Status Result1]]="Aguardando autorização pgto", "sim","")</f>
        <v/>
      </c>
      <c r="AF10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2" s="12">
        <v>45761</v>
      </c>
      <c r="AI1052" s="1" t="s">
        <v>5197</v>
      </c>
      <c r="AJ1052" s="53" t="s">
        <v>5197</v>
      </c>
      <c r="AK1052" s="12" t="str">
        <f>IF(Tabela1[[#This Row],[procx ticket]]="",Tabela1[[#This Row],[Data criação ticket]],Tabela1[[#This Row],[procx ticket]])</f>
        <v>2025-04-15</v>
      </c>
      <c r="AM10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2" s="62"/>
      <c r="AP1052" s="62"/>
      <c r="AQ10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1432603254JORDANALOJAS NOVASGerenciadoraHTB</v>
      </c>
      <c r="AR1052" s="62" t="e">
        <v>#N/A</v>
      </c>
    </row>
    <row r="1053" spans="1:44" ht="15" hidden="1" customHeight="1">
      <c r="A1053" s="1">
        <f t="shared" si="57"/>
        <v>1000</v>
      </c>
      <c r="B1053" s="1">
        <v>1481</v>
      </c>
      <c r="C1053" s="1" t="s">
        <v>166</v>
      </c>
      <c r="D1053" s="1" t="s">
        <v>45</v>
      </c>
      <c r="E1053" s="1" t="s">
        <v>55</v>
      </c>
      <c r="F1053" s="51" t="s">
        <v>23</v>
      </c>
      <c r="G1053" s="1" t="s">
        <v>4392</v>
      </c>
      <c r="H1053" s="1">
        <v>14743</v>
      </c>
      <c r="I1053" s="1" t="s">
        <v>72</v>
      </c>
      <c r="L1053" s="1">
        <v>76614</v>
      </c>
      <c r="M1053" s="1">
        <v>603999</v>
      </c>
      <c r="N1053" s="1">
        <v>10020146</v>
      </c>
      <c r="Q1053" s="47">
        <v>4850</v>
      </c>
      <c r="R1053" s="47">
        <f>IF(Tabela1[[#This Row],[VALOR A PAGAR]]&gt;1,Tabela1[[#This Row],[VALOR A PAGAR]],Tabela1[[#This Row],[VALOR RC]])</f>
        <v>4850</v>
      </c>
      <c r="S10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3" s="1">
        <v>4500780399</v>
      </c>
      <c r="U1053" s="54" t="str">
        <f>F1053 &amp; " " &amp; " " &amp; B1053 &amp; " - " &amp; I1053 &amp; " - " &amp; "N°" &amp; H1053 &amp; " - " &amp; Tabela1[[#This Row],[Coluna1]]</f>
        <v xml:space="preserve">LOJAS NOVAS  1481 - HTB - N°14743 - </v>
      </c>
      <c r="V1053" s="85">
        <v>1570224</v>
      </c>
      <c r="W1053" s="89" t="s">
        <v>5199</v>
      </c>
      <c r="X1053" s="1" t="str">
        <f t="shared" si="58"/>
        <v>ABERTO</v>
      </c>
      <c r="Y1053" s="48"/>
      <c r="Z1053" s="51">
        <v>0</v>
      </c>
      <c r="AA1053" s="1">
        <f>IF(Tabela1[[#This Row],[CHAMADO]]="ABERTO",Tabela1[[#This Row],[procx status]],"")</f>
        <v>0</v>
      </c>
      <c r="AC1053" s="49">
        <v>45770</v>
      </c>
      <c r="AD1053" s="92">
        <v>5105912065</v>
      </c>
      <c r="AE1053" s="1" t="str">
        <f>IF(Tabela1[[#This Row],[Status Result1]]="Aguardando autorização pgto", "sim","")</f>
        <v/>
      </c>
      <c r="AF10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3" s="12">
        <v>45761</v>
      </c>
      <c r="AI1053" s="1" t="s">
        <v>5197</v>
      </c>
      <c r="AJ1053" s="53" t="s">
        <v>5197</v>
      </c>
      <c r="AK1053" s="12" t="str">
        <f>IF(Tabela1[[#This Row],[procx ticket]]="",Tabela1[[#This Row],[Data criação ticket]],Tabela1[[#This Row],[procx ticket]])</f>
        <v>2025-04-15</v>
      </c>
      <c r="AM10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3" s="62"/>
      <c r="AP1053" s="62"/>
      <c r="AQ10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1481603999JORDANALOJAS NOVASGerenciadoraHTB</v>
      </c>
      <c r="AR1053" s="62" t="e">
        <v>#N/A</v>
      </c>
    </row>
    <row r="1054" spans="1:44" ht="15" hidden="1" customHeight="1">
      <c r="A1054" s="1">
        <f t="shared" si="57"/>
        <v>1000</v>
      </c>
      <c r="B1054" s="1">
        <v>1381</v>
      </c>
      <c r="C1054" s="1" t="s">
        <v>169</v>
      </c>
      <c r="D1054" s="1" t="s">
        <v>170</v>
      </c>
      <c r="E1054" s="1" t="s">
        <v>30</v>
      </c>
      <c r="F1054" s="51" t="s">
        <v>23</v>
      </c>
      <c r="G1054" s="1" t="s">
        <v>4392</v>
      </c>
      <c r="H1054" s="1">
        <v>14745</v>
      </c>
      <c r="I1054" s="1" t="s">
        <v>72</v>
      </c>
      <c r="L1054" s="1">
        <v>76614</v>
      </c>
      <c r="M1054" s="1">
        <v>603265</v>
      </c>
      <c r="N1054" s="1">
        <v>10020440</v>
      </c>
      <c r="Q1054" s="47">
        <v>9700</v>
      </c>
      <c r="R1054" s="47">
        <f>IF(Tabela1[[#This Row],[VALOR A PAGAR]]&gt;1,Tabela1[[#This Row],[VALOR A PAGAR]],Tabela1[[#This Row],[VALOR RC]])</f>
        <v>9700</v>
      </c>
      <c r="S10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4" s="1">
        <v>4500814858</v>
      </c>
      <c r="U1054" s="54" t="str">
        <f>F1054 &amp; " " &amp; " " &amp; B1054 &amp; " - " &amp; I1054 &amp; " - " &amp; "N°" &amp; H1054 &amp; " - " &amp; Tabela1[[#This Row],[Coluna1]]</f>
        <v xml:space="preserve">LOJAS NOVAS  1381 - HTB - N°14745 - </v>
      </c>
      <c r="V1054" s="85">
        <v>1570307</v>
      </c>
      <c r="W1054" s="89" t="s">
        <v>5202</v>
      </c>
      <c r="X1054" s="1" t="str">
        <f t="shared" si="58"/>
        <v>ABERTO</v>
      </c>
      <c r="Y1054" s="48"/>
      <c r="Z1054" s="51">
        <v>0</v>
      </c>
      <c r="AA1054" s="1">
        <f>IF(Tabela1[[#This Row],[CHAMADO]]="ABERTO",Tabela1[[#This Row],[procx status]],"")</f>
        <v>0</v>
      </c>
      <c r="AC1054" s="49">
        <v>45770</v>
      </c>
      <c r="AD1054" s="92">
        <v>5105912260</v>
      </c>
      <c r="AE1054" s="1" t="str">
        <f>IF(Tabela1[[#This Row],[Status Result1]]="Aguardando autorização pgto", "sim","")</f>
        <v/>
      </c>
      <c r="AF10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4" s="12">
        <v>45761</v>
      </c>
      <c r="AI1054" s="1" t="s">
        <v>5197</v>
      </c>
      <c r="AJ1054" s="53" t="s">
        <v>5197</v>
      </c>
      <c r="AK1054" s="12" t="str">
        <f>IF(Tabela1[[#This Row],[procx ticket]]="",Tabela1[[#This Row],[Data criação ticket]],Tabela1[[#This Row],[procx ticket]])</f>
        <v>2025-04-15</v>
      </c>
      <c r="AM10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4" s="62"/>
      <c r="AP1054" s="62"/>
      <c r="AQ10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NOVASGerenciadoraHTB</v>
      </c>
      <c r="AR1054" s="62" t="e">
        <v>#N/A</v>
      </c>
    </row>
    <row r="1055" spans="1:44" ht="15" hidden="1" customHeight="1">
      <c r="A1055" s="1">
        <f t="shared" si="57"/>
        <v>1000</v>
      </c>
      <c r="B1055" s="1">
        <v>1473</v>
      </c>
      <c r="C1055" s="1" t="s">
        <v>214</v>
      </c>
      <c r="D1055" s="1" t="s">
        <v>215</v>
      </c>
      <c r="E1055" s="1" t="s">
        <v>76</v>
      </c>
      <c r="F1055" s="51" t="s">
        <v>23</v>
      </c>
      <c r="G1055" s="1" t="s">
        <v>4392</v>
      </c>
      <c r="H1055" s="1">
        <v>14746</v>
      </c>
      <c r="I1055" s="1" t="s">
        <v>72</v>
      </c>
      <c r="L1055" s="1">
        <v>76614</v>
      </c>
      <c r="M1055" s="1">
        <v>603846</v>
      </c>
      <c r="N1055" s="1">
        <v>10020590</v>
      </c>
      <c r="Q1055" s="47">
        <v>19400</v>
      </c>
      <c r="R1055" s="47">
        <f>IF(Tabela1[[#This Row],[VALOR A PAGAR]]&gt;1,Tabela1[[#This Row],[VALOR A PAGAR]],Tabela1[[#This Row],[VALOR RC]])</f>
        <v>19400</v>
      </c>
      <c r="S10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5" s="1">
        <v>4500825707</v>
      </c>
      <c r="U1055" s="54" t="str">
        <f>F1055 &amp; " " &amp; " " &amp; B1055 &amp; " - " &amp; I1055 &amp; " - " &amp; "N°" &amp; H1055 &amp; " - " &amp; Tabela1[[#This Row],[Coluna1]]</f>
        <v xml:space="preserve">LOJAS NOVAS  1473 - HTB - N°14746 - </v>
      </c>
      <c r="V1055" s="85">
        <v>1570336</v>
      </c>
      <c r="W1055" s="89" t="s">
        <v>5204</v>
      </c>
      <c r="X1055" s="1" t="str">
        <f t="shared" si="58"/>
        <v>ABERTO</v>
      </c>
      <c r="Y1055" s="48"/>
      <c r="Z1055" s="51">
        <v>0</v>
      </c>
      <c r="AA1055" s="1">
        <f>IF(Tabela1[[#This Row],[CHAMADO]]="ABERTO",Tabela1[[#This Row],[procx status]],"")</f>
        <v>0</v>
      </c>
      <c r="AC1055" s="49">
        <v>45770</v>
      </c>
      <c r="AD1055" s="92">
        <v>5105912264</v>
      </c>
      <c r="AE1055" s="1" t="str">
        <f>IF(Tabela1[[#This Row],[Status Result1]]="Aguardando autorização pgto", "sim","")</f>
        <v/>
      </c>
      <c r="AF10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5" s="12">
        <v>45761</v>
      </c>
      <c r="AI1055" s="1" t="s">
        <v>5197</v>
      </c>
      <c r="AJ1055" s="53" t="s">
        <v>5197</v>
      </c>
      <c r="AK1055" s="12" t="str">
        <f>IF(Tabela1[[#This Row],[procx ticket]]="",Tabela1[[#This Row],[Data criação ticket]],Tabela1[[#This Row],[procx ticket]])</f>
        <v>2025-04-15</v>
      </c>
      <c r="AM10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5" s="62"/>
      <c r="AP1055" s="62"/>
      <c r="AQ10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NOVASGerenciadoraHTB</v>
      </c>
      <c r="AR1055" s="62" t="e">
        <v>#N/A</v>
      </c>
    </row>
    <row r="1056" spans="1:44" ht="15" hidden="1" customHeight="1">
      <c r="A1056" s="1">
        <f t="shared" si="57"/>
        <v>1000</v>
      </c>
      <c r="B1056" s="1">
        <v>1485</v>
      </c>
      <c r="C1056" s="1" t="s">
        <v>4052</v>
      </c>
      <c r="D1056" s="1" t="s">
        <v>2001</v>
      </c>
      <c r="E1056" s="1" t="s">
        <v>55</v>
      </c>
      <c r="F1056" s="1" t="s">
        <v>4574</v>
      </c>
      <c r="G1056" s="1" t="s">
        <v>4392</v>
      </c>
      <c r="H1056" s="1">
        <v>14750</v>
      </c>
      <c r="I1056" s="1" t="s">
        <v>72</v>
      </c>
      <c r="L1056" s="1">
        <v>76614</v>
      </c>
      <c r="M1056" s="1">
        <v>605638</v>
      </c>
      <c r="N1056" s="1">
        <v>10021081</v>
      </c>
      <c r="O1056" s="1" t="s">
        <v>4163</v>
      </c>
      <c r="Q1056" s="47">
        <v>11025</v>
      </c>
      <c r="R1056" s="47">
        <f>IF(Tabela1[[#This Row],[VALOR A PAGAR]]&gt;1,Tabela1[[#This Row],[VALOR A PAGAR]],Tabela1[[#This Row],[VALOR RC]])</f>
        <v>11025</v>
      </c>
      <c r="S10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6" s="1">
        <v>4500855210</v>
      </c>
      <c r="U1056" s="54" t="str">
        <f>F1056 &amp; " " &amp; " " &amp; B1056 &amp; " - " &amp; I1056 &amp; " - " &amp; "N°" &amp; H1056 &amp; " - " &amp; Tabela1[[#This Row],[Coluna1]]</f>
        <v xml:space="preserve">PROJETO ESPECIAL  1485 - HTB - N°14750 - </v>
      </c>
      <c r="V1056" s="85">
        <v>1570480</v>
      </c>
      <c r="W1056" s="89" t="s">
        <v>5210</v>
      </c>
      <c r="X1056" s="1" t="str">
        <f t="shared" si="58"/>
        <v>ABERTO</v>
      </c>
      <c r="Y1056" s="48"/>
      <c r="Z1056" s="51">
        <v>0</v>
      </c>
      <c r="AA1056" s="1">
        <f>IF(Tabela1[[#This Row],[CHAMADO]]="ABERTO",Tabela1[[#This Row],[procx status]],"")</f>
        <v>0</v>
      </c>
      <c r="AC1056" s="49">
        <v>45770</v>
      </c>
      <c r="AD1056" s="92">
        <v>5105912265</v>
      </c>
      <c r="AE1056" s="1" t="str">
        <f>IF(Tabela1[[#This Row],[Status Result1]]="Aguardando autorização pgto", "sim","")</f>
        <v/>
      </c>
      <c r="AF10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6" s="12">
        <v>45761</v>
      </c>
      <c r="AI1056" s="1" t="s">
        <v>5197</v>
      </c>
      <c r="AJ1056" s="53" t="s">
        <v>5197</v>
      </c>
      <c r="AK1056" s="12" t="str">
        <f>IF(Tabela1[[#This Row],[procx ticket]]="",Tabela1[[#This Row],[Data criação ticket]],Tabela1[[#This Row],[procx ticket]])</f>
        <v>2025-04-15</v>
      </c>
      <c r="AM10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6" s="62"/>
      <c r="AP1056" s="62"/>
      <c r="AQ10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ESPECIALGerenciadoraHTB</v>
      </c>
      <c r="AR1056" s="62" t="e">
        <v>#N/A</v>
      </c>
    </row>
    <row r="1057" spans="1:44" ht="15" hidden="1" customHeight="1">
      <c r="A1057" s="1">
        <f t="shared" si="57"/>
        <v>1000</v>
      </c>
      <c r="B1057" s="1">
        <v>1446</v>
      </c>
      <c r="C1057" s="1" t="s">
        <v>175</v>
      </c>
      <c r="D1057" s="1" t="s">
        <v>176</v>
      </c>
      <c r="E1057" s="1" t="s">
        <v>76</v>
      </c>
      <c r="F1057" s="51" t="s">
        <v>23</v>
      </c>
      <c r="G1057" s="1" t="s">
        <v>4392</v>
      </c>
      <c r="H1057" s="1">
        <v>14744</v>
      </c>
      <c r="I1057" s="1" t="s">
        <v>72</v>
      </c>
      <c r="L1057" s="1">
        <v>76614</v>
      </c>
      <c r="M1057" s="1">
        <v>603787</v>
      </c>
      <c r="N1057" s="1">
        <v>10020340</v>
      </c>
      <c r="Q1057" s="47">
        <v>9700</v>
      </c>
      <c r="R1057" s="47">
        <f>IF(Tabela1[[#This Row],[VALOR A PAGAR]]&gt;1,Tabela1[[#This Row],[VALOR A PAGAR]],Tabela1[[#This Row],[VALOR RC]])</f>
        <v>9700</v>
      </c>
      <c r="S10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7" s="1" t="s">
        <v>5200</v>
      </c>
      <c r="U1057" s="54" t="str">
        <f>F1057 &amp; " " &amp; " " &amp; B1057 &amp; " - " &amp; I1057 &amp; " - " &amp; "N°" &amp; H1057 &amp; " - " &amp; Tabela1[[#This Row],[Coluna1]]</f>
        <v xml:space="preserve">LOJAS NOVAS  1446 - HTB - N°14744 - </v>
      </c>
      <c r="V1057" s="85">
        <v>1570244</v>
      </c>
      <c r="W1057" s="89" t="s">
        <v>5201</v>
      </c>
      <c r="X1057" s="1" t="str">
        <f t="shared" si="58"/>
        <v>ABERTO</v>
      </c>
      <c r="Y1057" s="48"/>
      <c r="Z1057" s="51">
        <v>0</v>
      </c>
      <c r="AA1057" s="1">
        <f>IF(Tabela1[[#This Row],[CHAMADO]]="ABERTO",Tabela1[[#This Row],[procx status]],"")</f>
        <v>0</v>
      </c>
      <c r="AC1057" s="49">
        <v>45770</v>
      </c>
      <c r="AD1057" s="55">
        <v>5105912067</v>
      </c>
      <c r="AE1057" s="1" t="str">
        <f>IF(Tabela1[[#This Row],[Status Result1]]="Aguardando autorização pgto", "sim","")</f>
        <v/>
      </c>
      <c r="AF10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23/04/2025</v>
      </c>
      <c r="AG10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23/04/2025</v>
      </c>
      <c r="AH1057" s="12">
        <v>45761</v>
      </c>
      <c r="AI1057" s="1" t="s">
        <v>5197</v>
      </c>
      <c r="AJ1057" s="53" t="s">
        <v>5197</v>
      </c>
      <c r="AK1057" s="12" t="str">
        <f>IF(Tabela1[[#This Row],[procx ticket]]="",Tabela1[[#This Row],[Data criação ticket]],Tabela1[[#This Row],[procx ticket]])</f>
        <v>2025-04-15</v>
      </c>
      <c r="AM10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15/04/2025</v>
      </c>
      <c r="AN10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7" s="62"/>
      <c r="AP1057" s="62"/>
      <c r="AQ10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1446603787HENRIQUELOJAS NOVASGerenciadoraHTB</v>
      </c>
      <c r="AR1057" s="62" t="e">
        <v>#N/A</v>
      </c>
    </row>
    <row r="1058" spans="1:44" ht="15" hidden="1" customHeight="1">
      <c r="A1058" s="1">
        <f t="shared" si="57"/>
        <v>1000</v>
      </c>
      <c r="B1058" s="1">
        <v>1483</v>
      </c>
      <c r="C1058" s="1" t="s">
        <v>28</v>
      </c>
      <c r="D1058" s="1">
        <v>1483</v>
      </c>
      <c r="E1058" s="1" t="s">
        <v>30</v>
      </c>
      <c r="F1058" s="1" t="s">
        <v>23</v>
      </c>
      <c r="G1058" s="1" t="s">
        <v>4392</v>
      </c>
      <c r="H1058" s="1">
        <v>14848</v>
      </c>
      <c r="I1058" s="1" t="s">
        <v>72</v>
      </c>
      <c r="L1058" s="1">
        <v>76614</v>
      </c>
      <c r="M1058" s="1">
        <v>603320</v>
      </c>
      <c r="Q1058" s="47">
        <v>4850</v>
      </c>
      <c r="R1058" s="47">
        <f>IF(Tabela1[[#This Row],[VALOR A PAGAR]]&gt;1,Tabela1[[#This Row],[VALOR A PAGAR]],Tabela1[[#This Row],[VALOR RC]])</f>
        <v>4850</v>
      </c>
      <c r="S10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8" s="1">
        <v>4500770562</v>
      </c>
      <c r="U1058" s="54" t="str">
        <f>F1058 &amp; " " &amp; " " &amp; B1058 &amp; " - " &amp; I1058 &amp; " - " &amp; "N°" &amp; H1058 &amp; " - " &amp; Tabela1[[#This Row],[Coluna1]]</f>
        <v xml:space="preserve">LOJAS NOVAS  1483 - HTB - N°14848 - </v>
      </c>
      <c r="V1058" s="85">
        <v>1977780</v>
      </c>
      <c r="W1058" s="89" t="s">
        <v>5245</v>
      </c>
      <c r="X1058" s="1" t="str">
        <f t="shared" si="58"/>
        <v>ABERTO</v>
      </c>
      <c r="Y1058" s="48"/>
      <c r="Z1058" s="51">
        <v>0</v>
      </c>
      <c r="AA1058" s="1">
        <f>IF(Tabela1[[#This Row],[CHAMADO]]="ABERTO",Tabela1[[#This Row],[procx status]],"")</f>
        <v>0</v>
      </c>
      <c r="AC1058" s="49">
        <v>45831</v>
      </c>
      <c r="AD1058" s="90">
        <v>5105950446</v>
      </c>
      <c r="AE1058" s="1" t="str">
        <f>IF(Tabela1[[#This Row],[Status Result1]]="Aguardando autorização pgto", "sim","")</f>
        <v/>
      </c>
      <c r="AF10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23/06/2025</v>
      </c>
      <c r="AG10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23/06/2025</v>
      </c>
      <c r="AH1058" s="12"/>
      <c r="AI1058" s="1" t="s">
        <v>4295</v>
      </c>
      <c r="AJ1058" s="53" t="s">
        <v>4295</v>
      </c>
      <c r="AK1058" s="12" t="str">
        <f>IF(Tabela1[[#This Row],[procx ticket]]="",Tabela1[[#This Row],[Data criação ticket]],Tabela1[[#This Row],[procx ticket]])</f>
        <v>2025-06-16</v>
      </c>
      <c r="AM10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8" s="62"/>
      <c r="AP1058" s="62"/>
      <c r="AQ10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NOVASGerenciadoraHTB</v>
      </c>
      <c r="AR1058" s="62" t="e">
        <v>#N/A</v>
      </c>
    </row>
    <row r="1059" spans="1:44" ht="15" hidden="1" customHeight="1">
      <c r="A1059" s="1">
        <f t="shared" si="57"/>
        <v>1000</v>
      </c>
      <c r="B1059" s="1">
        <v>1461</v>
      </c>
      <c r="C1059" s="1" t="s">
        <v>38</v>
      </c>
      <c r="D1059" s="1" t="s">
        <v>185</v>
      </c>
      <c r="E1059" s="1" t="s">
        <v>76</v>
      </c>
      <c r="F1059" s="1" t="s">
        <v>23</v>
      </c>
      <c r="G1059" s="1" t="s">
        <v>4392</v>
      </c>
      <c r="H1059" s="1">
        <v>14579</v>
      </c>
      <c r="I1059" s="1" t="s">
        <v>72</v>
      </c>
      <c r="L1059" s="1">
        <v>76614</v>
      </c>
      <c r="M1059" s="1">
        <v>603682</v>
      </c>
      <c r="N1059" s="1">
        <v>10020097</v>
      </c>
      <c r="P1059" s="47">
        <v>9700</v>
      </c>
      <c r="R1059" s="47">
        <f>IF(Tabela1[[#This Row],[VALOR A PAGAR]]&gt;1,Tabela1[[#This Row],[VALOR A PAGAR]],Tabela1[[#This Row],[VALOR RC]])</f>
        <v>9700</v>
      </c>
      <c r="S10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59" s="1">
        <v>4500770545</v>
      </c>
      <c r="U1059" s="54" t="str">
        <f>F1059 &amp; " " &amp; " " &amp; B1059 &amp; " - " &amp; I1059 &amp; " - " &amp; "N°" &amp; H1059 &amp; " - " &amp; Tabela1[[#This Row],[Coluna1]]</f>
        <v xml:space="preserve">LOJAS NOVAS  1461 - HTB - N°14579 - </v>
      </c>
      <c r="V1059" s="85">
        <v>1050621</v>
      </c>
      <c r="X1059" s="1" t="str">
        <f t="shared" si="58"/>
        <v>ABERTO</v>
      </c>
      <c r="Y1059" s="48" t="s">
        <v>4159</v>
      </c>
      <c r="Z1059" s="51" t="s">
        <v>4159</v>
      </c>
      <c r="AA1059" s="51" t="str">
        <f>IF(Tabela1[[#This Row],[CHAMADO]]="ABERTO",Tabela1[[#This Row],[procx status]],"")</f>
        <v>Closed</v>
      </c>
      <c r="AC1059" s="49">
        <v>45681</v>
      </c>
      <c r="AD1059" s="55">
        <v>5105854893</v>
      </c>
      <c r="AE1059" s="1" t="str">
        <f>IF(Tabela1[[#This Row],[Status Result1]]="Aguardando autorização pgto", "sim","")</f>
        <v/>
      </c>
      <c r="AF10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24/01/2025</v>
      </c>
      <c r="AG10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24/01/2025</v>
      </c>
      <c r="AH1059" s="12">
        <v>45679</v>
      </c>
      <c r="AI1059" s="12" t="s">
        <v>5195</v>
      </c>
      <c r="AJ1059" s="53" t="s">
        <v>5195</v>
      </c>
      <c r="AK1059" s="12" t="str">
        <f>IF(Tabela1[[#This Row],[procx ticket]]="",Tabela1[[#This Row],[Data criação ticket]],Tabela1[[#This Row],[procx ticket]])</f>
        <v>2025-01-22</v>
      </c>
      <c r="AL1059" s="53">
        <v>45637</v>
      </c>
      <c r="AM10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05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59" s="62"/>
      <c r="AP1059" s="62"/>
      <c r="AQ10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14616036829700HENRIQUELOJAS NOVASGerenciadoraHTB</v>
      </c>
      <c r="AR1059" s="62" t="e">
        <v>#N/A</v>
      </c>
    </row>
    <row r="1060" spans="1:44" ht="15" hidden="1" customHeight="1">
      <c r="A1060" s="55">
        <v>2000</v>
      </c>
      <c r="B1060" s="55" t="s">
        <v>4156</v>
      </c>
      <c r="C1060" s="55" t="s">
        <v>4173</v>
      </c>
      <c r="D1060" s="1" t="s">
        <v>4166</v>
      </c>
      <c r="E1060" s="55" t="s">
        <v>30</v>
      </c>
      <c r="F1060" s="55" t="s">
        <v>4157</v>
      </c>
      <c r="G1060" s="1" t="s">
        <v>4392</v>
      </c>
      <c r="H1060" s="55">
        <v>2462</v>
      </c>
      <c r="I1060" s="55" t="s">
        <v>4393</v>
      </c>
      <c r="J1060" s="55"/>
      <c r="K1060" s="55"/>
      <c r="L1060" s="55" t="s">
        <v>4173</v>
      </c>
      <c r="M1060" s="55">
        <v>604946</v>
      </c>
      <c r="N1060" s="55" t="s">
        <v>4173</v>
      </c>
      <c r="O1060" s="55"/>
      <c r="P1060" s="57">
        <v>103500</v>
      </c>
      <c r="Q1060" s="57">
        <v>13500</v>
      </c>
      <c r="R1060" s="88">
        <f>IF(Tabela1[[#This Row],[VALOR A PAGAR]]&gt;1,Tabela1[[#This Row],[VALOR A PAGAR]],Tabela1[[#This Row],[VALOR RC]])</f>
        <v>13500</v>
      </c>
      <c r="S10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0" s="58">
        <v>4500814830</v>
      </c>
      <c r="U1060" s="54" t="str">
        <f>F1060 &amp; " " &amp; " " &amp; B1060 &amp; " - " &amp; I1060 &amp; " - " &amp; "N°" &amp; H1060 &amp; " - " &amp; Tabela1[[#This Row],[Coluna1]]</f>
        <v xml:space="preserve">LAUDO DE RISCO CD  CD CE - CAMARGO PENTEADO - N°2462 - </v>
      </c>
      <c r="V1060" s="85">
        <v>1174546</v>
      </c>
      <c r="W1060" s="55"/>
      <c r="X1060" s="1" t="str">
        <f t="shared" si="58"/>
        <v>ABERTO</v>
      </c>
      <c r="Y1060" s="55" t="s">
        <v>4159</v>
      </c>
      <c r="Z1060" s="51" t="s">
        <v>4159</v>
      </c>
      <c r="AA1060" s="51" t="str">
        <f>IF(Tabela1[[#This Row],[CHAMADO]]="ABERTO",Tabela1[[#This Row],[procx status]],"")</f>
        <v>Closed</v>
      </c>
      <c r="AB1060" s="55" t="s">
        <v>4173</v>
      </c>
      <c r="AC1060" s="59">
        <v>45713</v>
      </c>
      <c r="AD1060" s="55">
        <v>5105870957</v>
      </c>
      <c r="AE1060" s="55" t="str">
        <f>IF(Tabela1[[#This Row],[Status Result1]]="Aguardando autorização pgto", "sim","")</f>
        <v/>
      </c>
      <c r="AF1060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10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1060" s="59">
        <v>45699</v>
      </c>
      <c r="AI1060" s="59">
        <v>45699</v>
      </c>
      <c r="AJ1060" s="53">
        <v>45699</v>
      </c>
      <c r="AK1060" s="12">
        <f>IF(Tabela1[[#This Row],[procx ticket]]="",Tabela1[[#This Row],[Data criação ticket]],Tabela1[[#This Row],[procx ticket]])</f>
        <v>45699</v>
      </c>
      <c r="AL1060" s="60" t="s">
        <v>75</v>
      </c>
      <c r="AM10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0" s="62"/>
      <c r="AP1060" s="62"/>
      <c r="AQ10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CE604946103500ANDRELAUDO DE RISCO CDGerenciadoraCAMARGO PENTEADO</v>
      </c>
      <c r="AR1060" s="62" t="e">
        <v>#N/A</v>
      </c>
    </row>
    <row r="1061" spans="1:44" ht="15" hidden="1" customHeight="1">
      <c r="A1061" s="1">
        <f t="shared" ref="A1061:A1092" si="59">IF(B1061&lt;7000,1000,2000)</f>
        <v>1000</v>
      </c>
      <c r="B1061" s="1">
        <v>1461</v>
      </c>
      <c r="C1061" s="1" t="s">
        <v>38</v>
      </c>
      <c r="D1061" s="1" t="s">
        <v>185</v>
      </c>
      <c r="E1061" s="1" t="s">
        <v>76</v>
      </c>
      <c r="F1061" s="51" t="s">
        <v>23</v>
      </c>
      <c r="G1061" s="1" t="s">
        <v>4392</v>
      </c>
      <c r="H1061" s="1">
        <v>14607</v>
      </c>
      <c r="I1061" s="1" t="s">
        <v>72</v>
      </c>
      <c r="L1061" s="1">
        <v>76614</v>
      </c>
      <c r="M1061" s="1">
        <v>603682</v>
      </c>
      <c r="N1061" s="1">
        <v>10020097</v>
      </c>
      <c r="Q1061" s="47">
        <v>4850</v>
      </c>
      <c r="R1061" s="47">
        <f>IF(Tabela1[[#This Row],[VALOR A PAGAR]]&gt;1,Tabela1[[#This Row],[VALOR A PAGAR]],Tabela1[[#This Row],[VALOR RC]])</f>
        <v>4850</v>
      </c>
      <c r="S10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1" s="1">
        <v>4500770545</v>
      </c>
      <c r="U1061" s="54" t="str">
        <f>F1061 &amp; " " &amp; " " &amp; B1061 &amp; " - " &amp; I1061 &amp; " - " &amp; "N°" &amp; H1061 &amp; " - " &amp; Tabela1[[#This Row],[Coluna1]]</f>
        <v xml:space="preserve">LOJAS NOVAS  1461 - HTB - N°14607 - </v>
      </c>
      <c r="V1061" s="85">
        <v>1222074</v>
      </c>
      <c r="X1061" s="1" t="str">
        <f t="shared" si="58"/>
        <v>ABERTO</v>
      </c>
      <c r="Y1061" s="48" t="s">
        <v>4159</v>
      </c>
      <c r="Z1061" s="51" t="s">
        <v>4159</v>
      </c>
      <c r="AA1061" s="51" t="str">
        <f>IF(Tabela1[[#This Row],[CHAMADO]]="ABERTO",Tabela1[[#This Row],[procx status]],"")</f>
        <v>Closed</v>
      </c>
      <c r="AC1061" s="49">
        <v>45713</v>
      </c>
      <c r="AD1061" s="55">
        <v>5105873945</v>
      </c>
      <c r="AE1061" s="1" t="str">
        <f>IF(Tabela1[[#This Row],[Status Result1]]="Aguardando autorização pgto", "sim","")</f>
        <v/>
      </c>
      <c r="AF10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10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1061" s="12">
        <v>45706</v>
      </c>
      <c r="AI1061" s="1" t="s">
        <v>4582</v>
      </c>
      <c r="AJ1061" s="53" t="s">
        <v>4582</v>
      </c>
      <c r="AK1061" s="12" t="str">
        <f>IF(Tabela1[[#This Row],[procx ticket]]="",Tabela1[[#This Row],[Data criação ticket]],Tabela1[[#This Row],[procx ticket]])</f>
        <v>2025-02-18</v>
      </c>
      <c r="AL1061" s="60">
        <v>45637</v>
      </c>
      <c r="AM10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10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1" s="62"/>
      <c r="AP1061" s="62"/>
      <c r="AQ10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1461603682HENRIQUELOJAS NOVASGerenciadoraHTB</v>
      </c>
      <c r="AR1061" s="62" t="e">
        <v>#N/A</v>
      </c>
    </row>
    <row r="1062" spans="1:44" ht="15" hidden="1" customHeight="1">
      <c r="A1062" s="1">
        <f t="shared" si="59"/>
        <v>1000</v>
      </c>
      <c r="B1062" s="1">
        <f>_xlfn.XLOOKUP(Tabela1[[#This Row],[CNPJ]],$D:$D,B:B)</f>
        <v>1432</v>
      </c>
      <c r="C1062" s="1" t="s">
        <v>33</v>
      </c>
      <c r="D1062" s="1" t="s">
        <v>34</v>
      </c>
      <c r="E1062" s="1" t="s">
        <v>55</v>
      </c>
      <c r="F1062" s="51" t="s">
        <v>23</v>
      </c>
      <c r="G1062" s="1" t="s">
        <v>4392</v>
      </c>
      <c r="H1062" s="1">
        <v>14608</v>
      </c>
      <c r="I1062" s="1" t="s">
        <v>72</v>
      </c>
      <c r="L1062" s="1">
        <v>76614</v>
      </c>
      <c r="M1062" s="1">
        <v>603254</v>
      </c>
      <c r="N1062" s="1">
        <v>10020099</v>
      </c>
      <c r="Q1062" s="47">
        <v>9700</v>
      </c>
      <c r="R1062" s="47">
        <f>IF(Tabela1[[#This Row],[VALOR A PAGAR]]&gt;1,Tabela1[[#This Row],[VALOR A PAGAR]],Tabela1[[#This Row],[VALOR RC]])</f>
        <v>9700</v>
      </c>
      <c r="S10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2" s="1">
        <v>4500770556</v>
      </c>
      <c r="U1062" s="54" t="str">
        <f>F1062 &amp; " " &amp; " " &amp; B1062 &amp; " - " &amp; I1062 &amp; " - " &amp; "N°" &amp; H1062 &amp; " - " &amp; Tabela1[[#This Row],[Coluna1]]</f>
        <v xml:space="preserve">LOJAS NOVAS  1432 - HTB - N°14608 - </v>
      </c>
      <c r="V1062" s="85">
        <v>1222086</v>
      </c>
      <c r="X1062" s="1" t="str">
        <f t="shared" si="58"/>
        <v>ABERTO</v>
      </c>
      <c r="Y1062" s="48" t="s">
        <v>4159</v>
      </c>
      <c r="Z1062" s="51" t="s">
        <v>4159</v>
      </c>
      <c r="AA1062" s="51" t="str">
        <f>IF(Tabela1[[#This Row],[CHAMADO]]="ABERTO",Tabela1[[#This Row],[procx status]],"")</f>
        <v>Closed</v>
      </c>
      <c r="AC1062" s="49">
        <v>45713</v>
      </c>
      <c r="AD1062" s="55">
        <v>5105873956</v>
      </c>
      <c r="AE1062" s="1" t="str">
        <f>IF(Tabela1[[#This Row],[Status Result1]]="Aguardando autorização pgto", "sim","")</f>
        <v/>
      </c>
      <c r="AF10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10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1062" s="12">
        <v>45706</v>
      </c>
      <c r="AI1062" s="1" t="s">
        <v>4582</v>
      </c>
      <c r="AJ1062" s="53" t="s">
        <v>4582</v>
      </c>
      <c r="AK1062" s="12" t="str">
        <f>IF(Tabela1[[#This Row],[procx ticket]]="",Tabela1[[#This Row],[Data criação ticket]],Tabela1[[#This Row],[procx ticket]])</f>
        <v>2025-02-18</v>
      </c>
      <c r="AL1062" s="60">
        <v>45637</v>
      </c>
      <c r="AM10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106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2" s="62"/>
      <c r="AP1062" s="62"/>
      <c r="AQ10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1432603254JORDANALOJAS NOVASGerenciadoraHTB</v>
      </c>
      <c r="AR1062" s="62" t="e">
        <v>#N/A</v>
      </c>
    </row>
    <row r="1063" spans="1:44" ht="15" hidden="1" customHeight="1">
      <c r="A1063" s="1">
        <f t="shared" si="59"/>
        <v>1000</v>
      </c>
      <c r="B1063" s="1">
        <f>_xlfn.XLOOKUP(Tabela1[[#This Row],[CNPJ]],$D:$D,B:B)</f>
        <v>1372</v>
      </c>
      <c r="C1063" s="1" t="s">
        <v>31</v>
      </c>
      <c r="D1063" s="1" t="s">
        <v>32</v>
      </c>
      <c r="E1063" s="1" t="s">
        <v>55</v>
      </c>
      <c r="F1063" s="51" t="s">
        <v>23</v>
      </c>
      <c r="G1063" s="1" t="s">
        <v>4392</v>
      </c>
      <c r="H1063" s="1">
        <v>14609</v>
      </c>
      <c r="I1063" s="1" t="s">
        <v>72</v>
      </c>
      <c r="L1063" s="1">
        <v>76614</v>
      </c>
      <c r="M1063" s="1">
        <v>603125</v>
      </c>
      <c r="N1063" s="1">
        <v>10020100</v>
      </c>
      <c r="Q1063" s="47">
        <v>9700</v>
      </c>
      <c r="R1063" s="47">
        <f>IF(Tabela1[[#This Row],[VALOR A PAGAR]]&gt;1,Tabela1[[#This Row],[VALOR A PAGAR]],Tabela1[[#This Row],[VALOR RC]])</f>
        <v>9700</v>
      </c>
      <c r="S10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3" s="1">
        <v>4500770561</v>
      </c>
      <c r="U1063" s="54" t="str">
        <f>F1063 &amp; " " &amp; " " &amp; B1063 &amp; " - " &amp; I1063 &amp; " - " &amp; "N°" &amp; H1063 &amp; " - " &amp; Tabela1[[#This Row],[Coluna1]]</f>
        <v xml:space="preserve">LOJAS NOVAS  1372 - HTB - N°14609 - </v>
      </c>
      <c r="V1063" s="85">
        <v>1222116</v>
      </c>
      <c r="X1063" s="1" t="str">
        <f t="shared" si="58"/>
        <v>ABERTO</v>
      </c>
      <c r="Y1063" s="48" t="s">
        <v>4159</v>
      </c>
      <c r="Z1063" s="51" t="s">
        <v>4159</v>
      </c>
      <c r="AA1063" s="51" t="str">
        <f>IF(Tabela1[[#This Row],[CHAMADO]]="ABERTO",Tabela1[[#This Row],[procx status]],"")</f>
        <v>Closed</v>
      </c>
      <c r="AC1063" s="49">
        <v>45713</v>
      </c>
      <c r="AD1063" s="55">
        <v>5105873966</v>
      </c>
      <c r="AE1063" s="1" t="str">
        <f>IF(Tabela1[[#This Row],[Status Result1]]="Aguardando autorização pgto", "sim","")</f>
        <v/>
      </c>
      <c r="AF10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10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1063" s="12">
        <v>45706</v>
      </c>
      <c r="AI1063" s="1" t="s">
        <v>4582</v>
      </c>
      <c r="AJ1063" s="53" t="s">
        <v>4582</v>
      </c>
      <c r="AK1063" s="12" t="str">
        <f>IF(Tabela1[[#This Row],[procx ticket]]="",Tabela1[[#This Row],[Data criação ticket]],Tabela1[[#This Row],[procx ticket]])</f>
        <v>2025-02-18</v>
      </c>
      <c r="AL1063" s="60">
        <v>45637</v>
      </c>
      <c r="AM10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106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3" s="62"/>
      <c r="AP1063" s="62"/>
      <c r="AQ10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1372603125JORDANALOJAS NOVASGerenciadoraHTB</v>
      </c>
      <c r="AR1063" s="62" t="e">
        <v>#N/A</v>
      </c>
    </row>
    <row r="1064" spans="1:44" ht="15" hidden="1" customHeight="1">
      <c r="A1064" s="1">
        <f t="shared" si="59"/>
        <v>1000</v>
      </c>
      <c r="B1064" s="51">
        <v>1484</v>
      </c>
      <c r="C1064" s="1" t="s">
        <v>20</v>
      </c>
      <c r="D1064" s="1" t="s">
        <v>21</v>
      </c>
      <c r="E1064" s="1" t="s">
        <v>55</v>
      </c>
      <c r="F1064" s="51" t="s">
        <v>23</v>
      </c>
      <c r="G1064" s="1" t="s">
        <v>4392</v>
      </c>
      <c r="H1064" s="1">
        <v>14606</v>
      </c>
      <c r="I1064" s="1" t="s">
        <v>72</v>
      </c>
      <c r="L1064" s="1">
        <v>76614</v>
      </c>
      <c r="M1064" s="1">
        <v>603700</v>
      </c>
      <c r="N1064" s="1">
        <v>10020084</v>
      </c>
      <c r="Q1064" s="47">
        <v>3675</v>
      </c>
      <c r="R1064" s="47">
        <f>IF(Tabela1[[#This Row],[VALOR A PAGAR]]&gt;1,Tabela1[[#This Row],[VALOR A PAGAR]],Tabela1[[#This Row],[VALOR RC]])</f>
        <v>3675</v>
      </c>
      <c r="S10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4" s="1">
        <v>4500770611</v>
      </c>
      <c r="U1064" s="54" t="str">
        <f>F1064 &amp; " " &amp; " " &amp; B1064 &amp; " - " &amp; I1064 &amp; " - " &amp; "N°" &amp; H1064 &amp; " - " &amp; Tabela1[[#This Row],[Coluna1]]</f>
        <v xml:space="preserve">LOJAS NOVAS  1484 - HTB - N°14606 - </v>
      </c>
      <c r="V1064" s="85">
        <v>1221993</v>
      </c>
      <c r="X1064" s="1" t="str">
        <f t="shared" si="58"/>
        <v>ABERTO</v>
      </c>
      <c r="Y1064" s="48" t="s">
        <v>4159</v>
      </c>
      <c r="Z1064" s="51" t="s">
        <v>4159</v>
      </c>
      <c r="AA1064" s="51" t="str">
        <f>IF(Tabela1[[#This Row],[CHAMADO]]="ABERTO",Tabela1[[#This Row],[procx status]],"")</f>
        <v>Closed</v>
      </c>
      <c r="AC1064" s="49">
        <v>45713</v>
      </c>
      <c r="AD1064" s="55">
        <v>5105873936</v>
      </c>
      <c r="AE1064" s="1" t="str">
        <f>IF(Tabela1[[#This Row],[Status Result1]]="Aguardando autorização pgto", "sim","")</f>
        <v/>
      </c>
      <c r="AF10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10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1064" s="12">
        <v>45706</v>
      </c>
      <c r="AI1064" s="1" t="s">
        <v>4582</v>
      </c>
      <c r="AJ1064" s="53" t="s">
        <v>4582</v>
      </c>
      <c r="AK1064" s="12" t="str">
        <f>IF(Tabela1[[#This Row],[procx ticket]]="",Tabela1[[#This Row],[Data criação ticket]],Tabela1[[#This Row],[procx ticket]])</f>
        <v>2025-02-18</v>
      </c>
      <c r="AL1064" s="60">
        <v>45636</v>
      </c>
      <c r="AM10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10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4" s="62"/>
      <c r="AP1064" s="62"/>
      <c r="AQ10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1484603700JORDANALOJAS NOVASGerenciadoraHTB</v>
      </c>
      <c r="AR1064" s="62" t="e">
        <v>#N/A</v>
      </c>
    </row>
    <row r="1065" spans="1:44" ht="15" hidden="1" customHeight="1">
      <c r="A1065" s="1">
        <f t="shared" si="59"/>
        <v>1000</v>
      </c>
      <c r="B1065" s="1">
        <v>1455</v>
      </c>
      <c r="C1065" s="1" t="s">
        <v>36</v>
      </c>
      <c r="D1065" s="1" t="s">
        <v>37</v>
      </c>
      <c r="E1065" s="1" t="s">
        <v>55</v>
      </c>
      <c r="F1065" s="1" t="s">
        <v>23</v>
      </c>
      <c r="G1065" s="1" t="s">
        <v>4392</v>
      </c>
      <c r="H1065" s="1">
        <v>14849</v>
      </c>
      <c r="I1065" s="1" t="s">
        <v>72</v>
      </c>
      <c r="L1065" s="1">
        <v>76614</v>
      </c>
      <c r="M1065" s="1">
        <v>603908</v>
      </c>
      <c r="Q1065" s="47">
        <v>4850</v>
      </c>
      <c r="R1065" s="47">
        <f>IF(Tabela1[[#This Row],[VALOR A PAGAR]]&gt;1,Tabela1[[#This Row],[VALOR A PAGAR]],Tabela1[[#This Row],[VALOR RC]])</f>
        <v>4850</v>
      </c>
      <c r="S10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5" s="1">
        <v>4500770563</v>
      </c>
      <c r="U1065" s="54" t="str">
        <f>F1065 &amp; " " &amp; " " &amp; B1065 &amp; " - " &amp; I1065 &amp; " - " &amp; "N°" &amp; H1065 &amp; " - " &amp; Tabela1[[#This Row],[Coluna1]]</f>
        <v xml:space="preserve">LOJAS NOVAS  1455 - HTB - N°14849 - </v>
      </c>
      <c r="V1065" s="85">
        <v>1977795</v>
      </c>
      <c r="W1065" s="89" t="s">
        <v>5259</v>
      </c>
      <c r="X1065" s="1" t="str">
        <f t="shared" si="58"/>
        <v>ABERTO</v>
      </c>
      <c r="Y1065" s="48"/>
      <c r="Z1065" s="51">
        <v>0</v>
      </c>
      <c r="AA1065" s="1">
        <f>IF(Tabela1[[#This Row],[CHAMADO]]="ABERTO",Tabela1[[#This Row],[procx status]],"")</f>
        <v>0</v>
      </c>
      <c r="AC1065" s="49">
        <v>45833</v>
      </c>
      <c r="AD1065" s="90">
        <v>5105953050</v>
      </c>
      <c r="AE1065" s="1" t="str">
        <f>IF(Tabela1[[#This Row],[Status Result1]]="Aguardando autorização pgto", "sim","")</f>
        <v/>
      </c>
      <c r="AF10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65" s="12"/>
      <c r="AI1065" s="1" t="s">
        <v>4295</v>
      </c>
      <c r="AJ1065" s="53" t="s">
        <v>4295</v>
      </c>
      <c r="AK1065" s="12" t="str">
        <f>IF(Tabela1[[#This Row],[procx ticket]]="",Tabela1[[#This Row],[Data criação ticket]],Tabela1[[#This Row],[procx ticket]])</f>
        <v>2025-06-16</v>
      </c>
      <c r="AM10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6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5" s="62"/>
      <c r="AP1065" s="62"/>
      <c r="AQ10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1455603908JORDANALOJAS NOVASGerenciadoraHTB</v>
      </c>
      <c r="AR1065" s="62" t="e">
        <v>#N/A</v>
      </c>
    </row>
    <row r="1066" spans="1:44" ht="15" hidden="1" customHeight="1">
      <c r="A1066" s="1">
        <f t="shared" si="59"/>
        <v>1000</v>
      </c>
      <c r="B1066" s="1">
        <v>1381</v>
      </c>
      <c r="C1066" s="1" t="s">
        <v>169</v>
      </c>
      <c r="D1066" s="1" t="s">
        <v>170</v>
      </c>
      <c r="E1066" s="1" t="s">
        <v>30</v>
      </c>
      <c r="F1066" s="1" t="s">
        <v>23</v>
      </c>
      <c r="G1066" s="1" t="s">
        <v>4392</v>
      </c>
      <c r="H1066" s="1">
        <v>14850</v>
      </c>
      <c r="I1066" s="1" t="s">
        <v>72</v>
      </c>
      <c r="L1066" s="1">
        <v>76614</v>
      </c>
      <c r="M1066" s="1">
        <v>603265</v>
      </c>
      <c r="Q1066" s="47">
        <v>4850</v>
      </c>
      <c r="R1066" s="47">
        <f>IF(Tabela1[[#This Row],[VALOR A PAGAR]]&gt;1,Tabela1[[#This Row],[VALOR A PAGAR]],Tabela1[[#This Row],[VALOR RC]])</f>
        <v>4850</v>
      </c>
      <c r="S10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6" s="1">
        <v>4500814858</v>
      </c>
      <c r="U1066" s="54" t="str">
        <f>F1066 &amp; " " &amp; " " &amp; B1066 &amp; " - " &amp; I1066 &amp; " - " &amp; "N°" &amp; H1066 &amp; " - " &amp; Tabela1[[#This Row],[Coluna1]]</f>
        <v xml:space="preserve">LOJAS NOVAS  1381 - HTB - N°14850 - </v>
      </c>
      <c r="V1066" s="85">
        <v>1977803</v>
      </c>
      <c r="W1066" s="89" t="s">
        <v>5250</v>
      </c>
      <c r="X1066" s="1" t="str">
        <f t="shared" si="58"/>
        <v>ABERTO</v>
      </c>
      <c r="Y1066" s="48"/>
      <c r="Z1066" s="51">
        <v>0</v>
      </c>
      <c r="AA1066" s="1">
        <f>IF(Tabela1[[#This Row],[CHAMADO]]="ABERTO",Tabela1[[#This Row],[procx status]],"")</f>
        <v>0</v>
      </c>
      <c r="AC1066" s="49">
        <v>45833</v>
      </c>
      <c r="AD1066" s="55">
        <v>5105953048</v>
      </c>
      <c r="AE1066" s="1" t="str">
        <f>IF(Tabela1[[#This Row],[Status Result1]]="Aguardando autorização pgto", "sim","")</f>
        <v/>
      </c>
      <c r="AF10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66" s="12"/>
      <c r="AI1066" s="1" t="s">
        <v>4295</v>
      </c>
      <c r="AJ1066" s="53" t="s">
        <v>4295</v>
      </c>
      <c r="AK1066" s="12" t="str">
        <f>IF(Tabela1[[#This Row],[procx ticket]]="",Tabela1[[#This Row],[Data criação ticket]],Tabela1[[#This Row],[procx ticket]])</f>
        <v>2025-06-16</v>
      </c>
      <c r="AM10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6" s="62"/>
      <c r="AP1066" s="62"/>
      <c r="AQ10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NOVASGerenciadoraHTB</v>
      </c>
      <c r="AR1066" s="62" t="e">
        <v>#N/A</v>
      </c>
    </row>
    <row r="1067" spans="1:44" ht="15" hidden="1" customHeight="1">
      <c r="A1067" s="1">
        <f t="shared" si="59"/>
        <v>1000</v>
      </c>
      <c r="B1067" s="1">
        <v>1473</v>
      </c>
      <c r="C1067" s="1" t="s">
        <v>214</v>
      </c>
      <c r="D1067" s="1" t="s">
        <v>215</v>
      </c>
      <c r="E1067" s="1" t="s">
        <v>76</v>
      </c>
      <c r="F1067" s="1" t="s">
        <v>23</v>
      </c>
      <c r="G1067" s="1" t="s">
        <v>4392</v>
      </c>
      <c r="H1067" s="1">
        <v>14851</v>
      </c>
      <c r="I1067" s="1" t="s">
        <v>72</v>
      </c>
      <c r="L1067" s="1">
        <v>76614</v>
      </c>
      <c r="M1067" s="1">
        <v>603846</v>
      </c>
      <c r="Q1067" s="47">
        <v>4850</v>
      </c>
      <c r="R1067" s="47">
        <f>IF(Tabela1[[#This Row],[VALOR A PAGAR]]&gt;1,Tabela1[[#This Row],[VALOR A PAGAR]],Tabela1[[#This Row],[VALOR RC]])</f>
        <v>4850</v>
      </c>
      <c r="S10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7" s="1">
        <v>4500825707</v>
      </c>
      <c r="U1067" s="54" t="str">
        <f>F1067 &amp; " " &amp; " " &amp; B1067 &amp; " - " &amp; I1067 &amp; " - " &amp; "N°" &amp; H1067 &amp; " - " &amp; Tabela1[[#This Row],[Coluna1]]</f>
        <v xml:space="preserve">LOJAS NOVAS  1473 - HTB - N°14851 - </v>
      </c>
      <c r="V1067" s="85">
        <v>1977818</v>
      </c>
      <c r="W1067" s="89" t="s">
        <v>5257</v>
      </c>
      <c r="X1067" s="1" t="str">
        <f t="shared" si="58"/>
        <v>ABERTO</v>
      </c>
      <c r="Y1067" s="48"/>
      <c r="Z1067" s="51">
        <v>0</v>
      </c>
      <c r="AA1067" s="1">
        <f>IF(Tabela1[[#This Row],[CHAMADO]]="ABERTO",Tabela1[[#This Row],[procx status]],"")</f>
        <v>0</v>
      </c>
      <c r="AC1067" s="49">
        <v>45833</v>
      </c>
      <c r="AD1067" s="90">
        <v>5105953043</v>
      </c>
      <c r="AE1067" s="1" t="str">
        <f>IF(Tabela1[[#This Row],[Status Result1]]="Aguardando autorização pgto", "sim","")</f>
        <v/>
      </c>
      <c r="AF10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67" s="12"/>
      <c r="AI1067" s="1" t="s">
        <v>4295</v>
      </c>
      <c r="AJ1067" s="53" t="s">
        <v>4295</v>
      </c>
      <c r="AK1067" s="12" t="str">
        <f>IF(Tabela1[[#This Row],[procx ticket]]="",Tabela1[[#This Row],[Data criação ticket]],Tabela1[[#This Row],[procx ticket]])</f>
        <v>2025-06-16</v>
      </c>
      <c r="AM10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7" s="62"/>
      <c r="AP1067" s="62"/>
      <c r="AQ10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NOVASGerenciadoraHTB</v>
      </c>
      <c r="AR1067" s="62" t="e">
        <v>#N/A</v>
      </c>
    </row>
    <row r="1068" spans="1:44" ht="15" hidden="1" customHeight="1">
      <c r="A1068" s="1">
        <f t="shared" si="59"/>
        <v>1000</v>
      </c>
      <c r="B1068" s="1">
        <v>1480</v>
      </c>
      <c r="C1068" s="1" t="s">
        <v>211</v>
      </c>
      <c r="D1068" s="1">
        <v>1480</v>
      </c>
      <c r="E1068" s="1" t="s">
        <v>55</v>
      </c>
      <c r="F1068" s="1" t="s">
        <v>23</v>
      </c>
      <c r="G1068" s="1" t="s">
        <v>4392</v>
      </c>
      <c r="H1068" s="1">
        <v>14852</v>
      </c>
      <c r="I1068" s="1" t="s">
        <v>72</v>
      </c>
      <c r="L1068" s="1">
        <v>76614</v>
      </c>
      <c r="M1068" s="1">
        <v>603914</v>
      </c>
      <c r="Q1068" s="47">
        <v>14550</v>
      </c>
      <c r="R1068" s="47">
        <f>IF(Tabela1[[#This Row],[VALOR A PAGAR]]&gt;1,Tabela1[[#This Row],[VALOR A PAGAR]],Tabela1[[#This Row],[VALOR RC]])</f>
        <v>14550</v>
      </c>
      <c r="S10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8" s="1">
        <v>4500847645</v>
      </c>
      <c r="U1068" s="54" t="str">
        <f>F1068 &amp; " " &amp; " " &amp; B1068 &amp; " - " &amp; I1068 &amp; " - " &amp; "N°" &amp; H1068 &amp; " - " &amp; Tabela1[[#This Row],[Coluna1]]</f>
        <v xml:space="preserve">LOJAS NOVAS  1480 - HTB - N°14852 - </v>
      </c>
      <c r="V1068" s="85">
        <v>1977837</v>
      </c>
      <c r="W1068" s="89" t="s">
        <v>5247</v>
      </c>
      <c r="X1068" s="1" t="str">
        <f t="shared" si="58"/>
        <v>ABERTO</v>
      </c>
      <c r="Y1068" s="48"/>
      <c r="Z1068" s="51">
        <v>0</v>
      </c>
      <c r="AA1068" s="1">
        <f>IF(Tabela1[[#This Row],[CHAMADO]]="ABERTO",Tabela1[[#This Row],[procx status]],"")</f>
        <v>0</v>
      </c>
      <c r="AC1068" s="49">
        <v>45833</v>
      </c>
      <c r="AD1068" s="90">
        <v>5105953053</v>
      </c>
      <c r="AE1068" s="1" t="str">
        <f>IF(Tabela1[[#This Row],[Status Result1]]="Aguardando autorização pgto", "sim","")</f>
        <v/>
      </c>
      <c r="AF10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68" s="12"/>
      <c r="AI1068" s="1" t="s">
        <v>4295</v>
      </c>
      <c r="AJ1068" s="53" t="s">
        <v>4295</v>
      </c>
      <c r="AK1068" s="12" t="str">
        <f>IF(Tabela1[[#This Row],[procx ticket]]="",Tabela1[[#This Row],[Data criação ticket]],Tabela1[[#This Row],[procx ticket]])</f>
        <v>2025-06-16</v>
      </c>
      <c r="AM10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8" s="62"/>
      <c r="AP1068" s="62"/>
      <c r="AQ10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1480603914JORDANALOJAS NOVASGerenciadoraHTB</v>
      </c>
      <c r="AR1068" s="62" t="e">
        <v>#N/A</v>
      </c>
    </row>
    <row r="1069" spans="1:44" ht="15" hidden="1" customHeight="1">
      <c r="A1069" s="1">
        <f t="shared" si="59"/>
        <v>1000</v>
      </c>
      <c r="B1069" s="1">
        <v>1486</v>
      </c>
      <c r="C1069" s="1" t="s">
        <v>4211</v>
      </c>
      <c r="D1069" s="1" t="s">
        <v>4212</v>
      </c>
      <c r="E1069" s="1" t="s">
        <v>30</v>
      </c>
      <c r="F1069" s="1" t="s">
        <v>23</v>
      </c>
      <c r="G1069" s="1" t="s">
        <v>4392</v>
      </c>
      <c r="H1069" s="1">
        <v>14853</v>
      </c>
      <c r="I1069" s="1" t="s">
        <v>72</v>
      </c>
      <c r="L1069" s="1">
        <v>76614</v>
      </c>
      <c r="M1069" s="1">
        <v>604407</v>
      </c>
      <c r="Q1069" s="47">
        <v>9700</v>
      </c>
      <c r="R1069" s="47">
        <f>IF(Tabela1[[#This Row],[VALOR A PAGAR]]&gt;1,Tabela1[[#This Row],[VALOR A PAGAR]],Tabela1[[#This Row],[VALOR RC]])</f>
        <v>9700</v>
      </c>
      <c r="S10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69" s="1">
        <v>4500847656</v>
      </c>
      <c r="U1069" s="54" t="str">
        <f>F1069 &amp; " " &amp; " " &amp; B1069 &amp; " - " &amp; I1069 &amp; " - " &amp; "N°" &amp; H1069 &amp; " - " &amp; Tabela1[[#This Row],[Coluna1]]</f>
        <v xml:space="preserve">LOJAS NOVAS  1486 - HTB - N°14853 - </v>
      </c>
      <c r="V1069" s="85">
        <v>1977851</v>
      </c>
      <c r="W1069" s="89" t="s">
        <v>5240</v>
      </c>
      <c r="X1069" s="1" t="str">
        <f t="shared" si="58"/>
        <v>ABERTO</v>
      </c>
      <c r="Y1069" s="48"/>
      <c r="Z1069" s="51">
        <v>0</v>
      </c>
      <c r="AA1069" s="1">
        <f>IF(Tabela1[[#This Row],[CHAMADO]]="ABERTO",Tabela1[[#This Row],[procx status]],"")</f>
        <v>0</v>
      </c>
      <c r="AC1069" s="49">
        <v>45833</v>
      </c>
      <c r="AD1069" s="55">
        <v>5105953018</v>
      </c>
      <c r="AE1069" s="1" t="str">
        <f>IF(Tabela1[[#This Row],[Status Result1]]="Aguardando autorização pgto", "sim","")</f>
        <v/>
      </c>
      <c r="AF10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69" s="12"/>
      <c r="AI1069" s="1" t="s">
        <v>4295</v>
      </c>
      <c r="AJ1069" s="53" t="s">
        <v>4295</v>
      </c>
      <c r="AK1069" s="12" t="str">
        <f>IF(Tabela1[[#This Row],[procx ticket]]="",Tabela1[[#This Row],[Data criação ticket]],Tabela1[[#This Row],[procx ticket]])</f>
        <v>2025-06-16</v>
      </c>
      <c r="AM10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69" s="62"/>
      <c r="AP1069" s="62"/>
      <c r="AQ10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NOVASGerenciadoraHTB</v>
      </c>
      <c r="AR1069" s="62" t="e">
        <v>#N/A</v>
      </c>
    </row>
    <row r="1070" spans="1:44" ht="15" hidden="1" customHeight="1">
      <c r="A1070" s="1">
        <f t="shared" si="59"/>
        <v>1000</v>
      </c>
      <c r="B1070" s="1">
        <v>845</v>
      </c>
      <c r="C1070" s="1" t="s">
        <v>4276</v>
      </c>
      <c r="D1070" s="1" t="s">
        <v>2593</v>
      </c>
      <c r="E1070" s="1" t="s">
        <v>30</v>
      </c>
      <c r="F1070" s="1" t="s">
        <v>23</v>
      </c>
      <c r="G1070" s="1" t="s">
        <v>4392</v>
      </c>
      <c r="H1070" s="1">
        <v>14855</v>
      </c>
      <c r="I1070" s="1" t="s">
        <v>72</v>
      </c>
      <c r="L1070" s="1">
        <v>76614</v>
      </c>
      <c r="M1070" s="1">
        <v>605289</v>
      </c>
      <c r="Q1070" s="47">
        <v>3675</v>
      </c>
      <c r="R1070" s="47">
        <f>IF(Tabela1[[#This Row],[VALOR A PAGAR]]&gt;1,Tabela1[[#This Row],[VALOR A PAGAR]],Tabela1[[#This Row],[VALOR RC]])</f>
        <v>3675</v>
      </c>
      <c r="S10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0" s="1">
        <v>4500865208</v>
      </c>
      <c r="U1070" s="54" t="str">
        <f>F1070 &amp; " " &amp; " " &amp; B1070 &amp; " - " &amp; I1070 &amp; " - " &amp; "N°" &amp; H1070 &amp; " - " &amp; Tabela1[[#This Row],[Coluna1]]</f>
        <v xml:space="preserve">LOJAS NOVAS  845 - HTB - N°14855 - </v>
      </c>
      <c r="V1070" s="85">
        <v>1977891</v>
      </c>
      <c r="W1070" s="89" t="s">
        <v>5256</v>
      </c>
      <c r="X1070" s="1" t="str">
        <f t="shared" si="58"/>
        <v>ABERTO</v>
      </c>
      <c r="Y1070" s="48"/>
      <c r="Z1070" s="51">
        <v>0</v>
      </c>
      <c r="AA1070" s="1">
        <f>IF(Tabela1[[#This Row],[CHAMADO]]="ABERTO",Tabela1[[#This Row],[procx status]],"")</f>
        <v>0</v>
      </c>
      <c r="AC1070" s="49">
        <v>45833</v>
      </c>
      <c r="AD1070" s="90">
        <v>5105953069</v>
      </c>
      <c r="AE1070" s="1" t="str">
        <f>IF(Tabela1[[#This Row],[Status Result1]]="Aguardando autorização pgto", "sim","")</f>
        <v/>
      </c>
      <c r="AF10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70" s="12"/>
      <c r="AI1070" s="1" t="s">
        <v>4295</v>
      </c>
      <c r="AJ1070" s="53" t="s">
        <v>4295</v>
      </c>
      <c r="AK1070" s="12" t="str">
        <f>IF(Tabela1[[#This Row],[procx ticket]]="",Tabela1[[#This Row],[Data criação ticket]],Tabela1[[#This Row],[procx ticket]])</f>
        <v>2025-06-16</v>
      </c>
      <c r="AM10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0" s="62"/>
      <c r="AP1070" s="62"/>
      <c r="AQ10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NOVASGerenciadoraHTB</v>
      </c>
      <c r="AR1070" s="62" t="e">
        <v>#N/A</v>
      </c>
    </row>
    <row r="1071" spans="1:44" ht="15" hidden="1" customHeight="1">
      <c r="A1071" s="1">
        <f t="shared" si="59"/>
        <v>1000</v>
      </c>
      <c r="B1071" s="1">
        <v>1369</v>
      </c>
      <c r="C1071" s="1" t="s">
        <v>218</v>
      </c>
      <c r="D1071" s="1" t="s">
        <v>219</v>
      </c>
      <c r="E1071" s="1" t="s">
        <v>55</v>
      </c>
      <c r="F1071" s="1" t="s">
        <v>23</v>
      </c>
      <c r="G1071" s="1" t="s">
        <v>4392</v>
      </c>
      <c r="H1071" s="1">
        <v>14857</v>
      </c>
      <c r="I1071" s="1" t="s">
        <v>72</v>
      </c>
      <c r="L1071" s="1">
        <v>76614</v>
      </c>
      <c r="M1071" s="1">
        <v>603049</v>
      </c>
      <c r="Q1071" s="47">
        <v>19400</v>
      </c>
      <c r="R1071" s="47">
        <f>IF(Tabela1[[#This Row],[VALOR A PAGAR]]&gt;1,Tabela1[[#This Row],[VALOR A PAGAR]],Tabela1[[#This Row],[VALOR RC]])</f>
        <v>19400</v>
      </c>
      <c r="S10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1" s="1">
        <v>4500865209</v>
      </c>
      <c r="U1071" s="54" t="str">
        <f>F1071 &amp; " " &amp; " " &amp; B1071 &amp; " - " &amp; I1071 &amp; " - " &amp; "N°" &amp; H1071 &amp; " - " &amp; Tabela1[[#This Row],[Coluna1]]</f>
        <v xml:space="preserve">LOJAS NOVAS  1369 - HTB - N°14857 - </v>
      </c>
      <c r="V1071" s="85">
        <v>1977928</v>
      </c>
      <c r="W1071" s="89" t="s">
        <v>5248</v>
      </c>
      <c r="X1071" s="1" t="str">
        <f t="shared" si="58"/>
        <v>ABERTO</v>
      </c>
      <c r="Y1071" s="48"/>
      <c r="Z1071" s="51">
        <v>0</v>
      </c>
      <c r="AA1071" s="1">
        <f>IF(Tabela1[[#This Row],[CHAMADO]]="ABERTO",Tabela1[[#This Row],[procx status]],"")</f>
        <v>0</v>
      </c>
      <c r="AC1071" s="49">
        <v>45833</v>
      </c>
      <c r="AD1071" s="90">
        <v>5105953080</v>
      </c>
      <c r="AE1071" s="1" t="str">
        <f>IF(Tabela1[[#This Row],[Status Result1]]="Aguardando autorização pgto", "sim","")</f>
        <v/>
      </c>
      <c r="AF10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71" s="12"/>
      <c r="AI1071" s="1" t="s">
        <v>4295</v>
      </c>
      <c r="AJ1071" s="53" t="s">
        <v>4295</v>
      </c>
      <c r="AK1071" s="12" t="str">
        <f>IF(Tabela1[[#This Row],[procx ticket]]="",Tabela1[[#This Row],[Data criação ticket]],Tabela1[[#This Row],[procx ticket]])</f>
        <v>2025-06-16</v>
      </c>
      <c r="AM10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1" s="62"/>
      <c r="AP1071" s="62"/>
      <c r="AQ10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NOVASGerenciadoraHTB</v>
      </c>
      <c r="AR1071" s="62" t="e">
        <v>#N/A</v>
      </c>
    </row>
    <row r="1072" spans="1:44" ht="15" hidden="1" customHeight="1">
      <c r="A1072" s="1">
        <f t="shared" si="59"/>
        <v>1000</v>
      </c>
      <c r="B1072" s="1">
        <v>1475</v>
      </c>
      <c r="C1072" s="1" t="s">
        <v>256</v>
      </c>
      <c r="D1072" s="1" t="s">
        <v>257</v>
      </c>
      <c r="E1072" s="1" t="s">
        <v>30</v>
      </c>
      <c r="F1072" s="1" t="s">
        <v>23</v>
      </c>
      <c r="G1072" s="1" t="s">
        <v>4392</v>
      </c>
      <c r="H1072" s="1">
        <v>14856</v>
      </c>
      <c r="I1072" s="1" t="s">
        <v>72</v>
      </c>
      <c r="L1072" s="1">
        <v>76614</v>
      </c>
      <c r="M1072" s="1">
        <v>604002</v>
      </c>
      <c r="Q1072" s="47">
        <v>19400</v>
      </c>
      <c r="R1072" s="47">
        <f>IF(Tabela1[[#This Row],[VALOR A PAGAR]]&gt;1,Tabela1[[#This Row],[VALOR A PAGAR]],Tabela1[[#This Row],[VALOR RC]])</f>
        <v>19400</v>
      </c>
      <c r="S10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2" s="1">
        <v>4500867492</v>
      </c>
      <c r="U1072" s="54" t="str">
        <f>F1072 &amp; " " &amp; " " &amp; B1072 &amp; " - " &amp; I1072 &amp; " - " &amp; "N°" &amp; H1072 &amp; " - " &amp; Tabela1[[#This Row],[Coluna1]]</f>
        <v xml:space="preserve">LOJAS NOVAS  1475 - HTB - N°14856 - </v>
      </c>
      <c r="V1072" s="85">
        <v>1977905</v>
      </c>
      <c r="W1072" s="89" t="s">
        <v>5258</v>
      </c>
      <c r="X1072" s="1" t="str">
        <f t="shared" si="58"/>
        <v>ABERTO</v>
      </c>
      <c r="Y1072" s="48"/>
      <c r="Z1072" s="51">
        <v>0</v>
      </c>
      <c r="AA1072" s="1">
        <f>IF(Tabela1[[#This Row],[CHAMADO]]="ABERTO",Tabela1[[#This Row],[procx status]],"")</f>
        <v>0</v>
      </c>
      <c r="AC1072" s="49">
        <v>45833</v>
      </c>
      <c r="AD1072" s="90">
        <v>5105953074</v>
      </c>
      <c r="AE1072" s="1" t="str">
        <f>IF(Tabela1[[#This Row],[Status Result1]]="Aguardando autorização pgto", "sim","")</f>
        <v/>
      </c>
      <c r="AF10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72" s="12"/>
      <c r="AI1072" s="1" t="s">
        <v>4295</v>
      </c>
      <c r="AJ1072" s="53" t="s">
        <v>4295</v>
      </c>
      <c r="AK1072" s="12" t="str">
        <f>IF(Tabela1[[#This Row],[procx ticket]]="",Tabela1[[#This Row],[Data criação ticket]],Tabela1[[#This Row],[procx ticket]])</f>
        <v>2025-06-16</v>
      </c>
      <c r="AM10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2" s="62"/>
      <c r="AP1072" s="62"/>
      <c r="AQ10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NOVASGerenciadoraHTB</v>
      </c>
      <c r="AR1072" s="62" t="e">
        <v>#N/A</v>
      </c>
    </row>
    <row r="1073" spans="1:44" ht="15" hidden="1" customHeight="1">
      <c r="A1073" s="1">
        <f t="shared" si="59"/>
        <v>1000</v>
      </c>
      <c r="B1073" s="1">
        <v>1489</v>
      </c>
      <c r="C1073" s="1" t="s">
        <v>280</v>
      </c>
      <c r="D1073" s="1" t="s">
        <v>2947</v>
      </c>
      <c r="E1073" s="1" t="s">
        <v>30</v>
      </c>
      <c r="F1073" s="1" t="s">
        <v>23</v>
      </c>
      <c r="G1073" s="1" t="s">
        <v>4392</v>
      </c>
      <c r="H1073" s="1">
        <v>14879</v>
      </c>
      <c r="I1073" s="1" t="s">
        <v>72</v>
      </c>
      <c r="M1073" s="1">
        <v>605482</v>
      </c>
      <c r="N1073" s="1">
        <v>10022198</v>
      </c>
      <c r="O1073" s="1" t="s">
        <v>4163</v>
      </c>
      <c r="P1073" s="47">
        <v>48500</v>
      </c>
      <c r="Q1073" s="47">
        <v>14550</v>
      </c>
      <c r="R1073" s="47">
        <f>IF(Tabela1[[#This Row],[VALOR A PAGAR]]&gt;1,Tabela1[[#This Row],[VALOR A PAGAR]],Tabela1[[#This Row],[VALOR RC]])</f>
        <v>14550</v>
      </c>
      <c r="S10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3" s="1">
        <v>4500898747</v>
      </c>
      <c r="U1073" s="54" t="str">
        <f>F1073 &amp; " " &amp; " " &amp; B1073 &amp; " - " &amp; I1073 &amp; " - " &amp; "N°" &amp; H1073 &amp; " - " &amp; Tabela1[[#This Row],[Coluna1]]</f>
        <v xml:space="preserve">LOJAS NOVAS  1489 - HTB - N°14879 - </v>
      </c>
      <c r="V1073" s="85">
        <v>1978766</v>
      </c>
      <c r="W1073" s="89" t="s">
        <v>5223</v>
      </c>
      <c r="X1073" s="1" t="str">
        <f t="shared" si="58"/>
        <v>ABERTO</v>
      </c>
      <c r="Y1073" s="48"/>
      <c r="Z1073" s="51">
        <v>0</v>
      </c>
      <c r="AA1073" s="1">
        <f>IF(Tabela1[[#This Row],[CHAMADO]]="ABERTO",Tabela1[[#This Row],[procx status]],"")</f>
        <v>0</v>
      </c>
      <c r="AC1073" s="49">
        <v>45833</v>
      </c>
      <c r="AD1073" s="90">
        <v>5105953085</v>
      </c>
      <c r="AE1073" s="1" t="str">
        <f>IF(Tabela1[[#This Row],[Status Result1]]="Aguardando autorização pgto", "sim","")</f>
        <v/>
      </c>
      <c r="AF10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73" s="12"/>
      <c r="AI1073" s="1" t="s">
        <v>4295</v>
      </c>
      <c r="AJ1073" s="53" t="s">
        <v>4295</v>
      </c>
      <c r="AK1073" s="12" t="str">
        <f>IF(Tabela1[[#This Row],[procx ticket]]="",Tabela1[[#This Row],[Data criação ticket]],Tabela1[[#This Row],[procx ticket]])</f>
        <v>2025-06-16</v>
      </c>
      <c r="AM10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3" s="62"/>
      <c r="AP1073" s="62"/>
      <c r="AQ10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148960548248500ANDRELOJAS NOVASGerenciadoraHTB</v>
      </c>
      <c r="AR1073" s="62" t="e">
        <v>#N/A</v>
      </c>
    </row>
    <row r="1074" spans="1:44" ht="15" hidden="1" customHeight="1">
      <c r="A1074" s="1">
        <f t="shared" si="59"/>
        <v>1000</v>
      </c>
      <c r="B1074" s="1">
        <v>1494</v>
      </c>
      <c r="C1074" s="1" t="s">
        <v>4059</v>
      </c>
      <c r="D1074" s="1" t="s">
        <v>3019</v>
      </c>
      <c r="E1074" s="1" t="s">
        <v>55</v>
      </c>
      <c r="F1074" s="1" t="s">
        <v>23</v>
      </c>
      <c r="G1074" s="1" t="s">
        <v>4392</v>
      </c>
      <c r="H1074" s="1">
        <v>14880</v>
      </c>
      <c r="I1074" s="1" t="s">
        <v>72</v>
      </c>
      <c r="M1074" s="1">
        <v>605741</v>
      </c>
      <c r="N1074" s="1">
        <v>10022240</v>
      </c>
      <c r="O1074" s="1" t="s">
        <v>4163</v>
      </c>
      <c r="P1074" s="47">
        <v>48500</v>
      </c>
      <c r="Q1074" s="47">
        <v>14550</v>
      </c>
      <c r="R1074" s="47">
        <f>IF(Tabela1[[#This Row],[VALOR A PAGAR]]&gt;1,Tabela1[[#This Row],[VALOR A PAGAR]],Tabela1[[#This Row],[VALOR RC]])</f>
        <v>14550</v>
      </c>
      <c r="S10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4" s="1">
        <v>4500898753</v>
      </c>
      <c r="U1074" s="54" t="str">
        <f>F1074 &amp; " " &amp; " " &amp; B1074 &amp; " - " &amp; I1074 &amp; " - " &amp; "N°" &amp; H1074 &amp; " - " &amp; Tabela1[[#This Row],[Coluna1]]</f>
        <v xml:space="preserve">LOJAS NOVAS  1494 - HTB - N°14880 - </v>
      </c>
      <c r="V1074" s="85">
        <v>1978790</v>
      </c>
      <c r="W1074" s="89" t="s">
        <v>5225</v>
      </c>
      <c r="X1074" s="1" t="str">
        <f t="shared" si="58"/>
        <v>ABERTO</v>
      </c>
      <c r="Y1074" s="48"/>
      <c r="Z1074" s="51">
        <v>0</v>
      </c>
      <c r="AA1074" s="1">
        <f>IF(Tabela1[[#This Row],[CHAMADO]]="ABERTO",Tabela1[[#This Row],[procx status]],"")</f>
        <v>0</v>
      </c>
      <c r="AC1074" s="49">
        <v>45833</v>
      </c>
      <c r="AD1074" s="55">
        <v>5105953094</v>
      </c>
      <c r="AE1074" s="1" t="str">
        <f>IF(Tabela1[[#This Row],[Status Result1]]="Aguardando autorização pgto", "sim","")</f>
        <v/>
      </c>
      <c r="AF10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0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074" s="12"/>
      <c r="AI1074" s="1" t="s">
        <v>4295</v>
      </c>
      <c r="AJ1074" s="53" t="s">
        <v>4295</v>
      </c>
      <c r="AK1074" s="12" t="str">
        <f>IF(Tabela1[[#This Row],[procx ticket]]="",Tabela1[[#This Row],[Data criação ticket]],Tabela1[[#This Row],[procx ticket]])</f>
        <v>2025-06-16</v>
      </c>
      <c r="AM10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0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4" s="62"/>
      <c r="AP1074" s="62"/>
      <c r="AQ10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149460574148500JORDANALOJAS NOVASGerenciadoraHTB</v>
      </c>
      <c r="AR1074" s="62" t="e">
        <v>#N/A</v>
      </c>
    </row>
    <row r="1075" spans="1:44" ht="15" hidden="1" customHeight="1">
      <c r="A1075" s="1">
        <f t="shared" si="59"/>
        <v>2000</v>
      </c>
      <c r="B1075" s="1">
        <v>7060</v>
      </c>
      <c r="C1075" s="1" t="str">
        <f>_xlfn.XLOOKUP(Tabela1[[#This Row],[FILIAL]],'CNPJ BASE jan25'!A:A,'CNPJ BASE jan25'!B:B)</f>
        <v>FOR149-Expedic-CE-EF</v>
      </c>
      <c r="D1075" s="1" t="str">
        <f>_xlfn.XLOOKUP(Tabela1[[#This Row],[FILIAL]],'CNPJ BASE jan25'!A:A,'CNPJ BASE jan25'!C:C)</f>
        <v>04.899.316/0060-78</v>
      </c>
      <c r="E1075" s="1" t="s">
        <v>4025</v>
      </c>
      <c r="F1075" s="1" t="s">
        <v>51</v>
      </c>
      <c r="G1075" s="1" t="s">
        <v>4392</v>
      </c>
      <c r="H1075" s="1">
        <v>15302</v>
      </c>
      <c r="I1075" s="1" t="s">
        <v>72</v>
      </c>
      <c r="M1075" s="1">
        <v>605997</v>
      </c>
      <c r="N1075" s="1">
        <v>10023686</v>
      </c>
      <c r="O1075" s="1" t="s">
        <v>4163</v>
      </c>
      <c r="P1075" s="47">
        <v>4000</v>
      </c>
      <c r="R1075" s="47">
        <f>IF(Tabela1[[#This Row],[VALOR A PAGAR]]&gt;1,Tabela1[[#This Row],[VALOR A PAGAR]],Tabela1[[#This Row],[VALOR RC]])</f>
        <v>4000</v>
      </c>
      <c r="S10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5" s="1">
        <v>4500986661</v>
      </c>
      <c r="U1075" s="54" t="str">
        <f>F1075 &amp; " " &amp; " " &amp; B1075 &amp; " - " &amp; I1075 &amp; " - " &amp; "N°" &amp; H1075 &amp; " - " &amp; Tabela1[[#This Row],[Coluna1]]</f>
        <v xml:space="preserve">VIRADA DE BANDEIRA  7060 - HTB - N°15302 - </v>
      </c>
      <c r="V1075" s="85">
        <v>3034891</v>
      </c>
      <c r="W1075" s="64" t="s">
        <v>5188</v>
      </c>
      <c r="X1075" s="1" t="str">
        <f t="shared" si="58"/>
        <v>ABERTO</v>
      </c>
      <c r="Y1075" s="48"/>
      <c r="Z1075" s="51"/>
      <c r="AA1075" s="1">
        <f>IF(Tabela1[[#This Row],[CHAMADO]]="ABERTO",Tabela1[[#This Row],[procx status]],"")</f>
        <v>0</v>
      </c>
      <c r="AC1075" s="49">
        <v>45986</v>
      </c>
      <c r="AD1075" s="109">
        <v>5106060694</v>
      </c>
      <c r="AE1075" s="1" t="str">
        <f>IF(Tabela1[[#This Row],[Status Result1]]="Aguardando autorização pgto", "sim","")</f>
        <v/>
      </c>
      <c r="AF10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0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075" s="116"/>
      <c r="AJ1075" s="117"/>
      <c r="AK1075" s="116">
        <f>IF(Tabela1[[#This Row],[procx ticket]]="",Tabela1[[#This Row],[Data criação ticket]],Tabela1[[#This Row],[procx ticket]])</f>
        <v>0</v>
      </c>
      <c r="AL1075" s="116"/>
      <c r="AM1075" s="53" t="s">
        <v>5186</v>
      </c>
      <c r="AN10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5" s="62" t="s">
        <v>5187</v>
      </c>
      <c r="AP1075" s="62"/>
      <c r="AQ10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70606059974000ADRIANOVIRADA DE BANDEIRAGerenciadoraHTB</v>
      </c>
      <c r="AR1075" s="62" t="e">
        <v>#N/A</v>
      </c>
    </row>
    <row r="1076" spans="1:44" ht="15" hidden="1" customHeight="1">
      <c r="A1076" s="1">
        <f t="shared" si="59"/>
        <v>1000</v>
      </c>
      <c r="B1076" s="1">
        <v>616</v>
      </c>
      <c r="C1076" s="1" t="s">
        <v>41</v>
      </c>
      <c r="D1076" s="1" t="s">
        <v>183</v>
      </c>
      <c r="E1076" s="1" t="s">
        <v>55</v>
      </c>
      <c r="F1076" s="51" t="s">
        <v>23</v>
      </c>
      <c r="G1076" s="1" t="s">
        <v>4392</v>
      </c>
      <c r="H1076" s="1">
        <v>14605</v>
      </c>
      <c r="I1076" s="1" t="s">
        <v>72</v>
      </c>
      <c r="L1076" s="1">
        <v>76614</v>
      </c>
      <c r="M1076" s="1">
        <v>603708</v>
      </c>
      <c r="N1076" s="1">
        <v>10020083</v>
      </c>
      <c r="Q1076" s="47">
        <v>3675</v>
      </c>
      <c r="R1076" s="47">
        <f>IF(Tabela1[[#This Row],[VALOR A PAGAR]]&gt;1,Tabela1[[#This Row],[VALOR A PAGAR]],Tabela1[[#This Row],[VALOR RC]])</f>
        <v>3675</v>
      </c>
      <c r="S10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6" s="1">
        <v>4500770542</v>
      </c>
      <c r="U1076" s="54" t="str">
        <f>F1076 &amp; " " &amp; " " &amp; B1076 &amp; " - " &amp; I1076 &amp; " - " &amp; "N°" &amp; H1076 &amp; " - " &amp; Tabela1[[#This Row],[Coluna1]]</f>
        <v xml:space="preserve">LOJAS NOVAS  616 - HTB - N°14605 - </v>
      </c>
      <c r="V1076" s="85">
        <v>1221973</v>
      </c>
      <c r="X1076" s="1" t="str">
        <f t="shared" si="58"/>
        <v>ABERTO</v>
      </c>
      <c r="Y1076" s="48" t="s">
        <v>4159</v>
      </c>
      <c r="Z1076" s="51" t="s">
        <v>4159</v>
      </c>
      <c r="AA1076" s="51" t="str">
        <f>IF(Tabela1[[#This Row],[CHAMADO]]="ABERTO",Tabela1[[#This Row],[procx status]],"")</f>
        <v>Closed</v>
      </c>
      <c r="AC1076" s="49">
        <v>45714</v>
      </c>
      <c r="AD1076" s="55">
        <v>5105873307</v>
      </c>
      <c r="AE1076" s="1" t="str">
        <f>IF(Tabela1[[#This Row],[Status Result1]]="Aguardando autorização pgto", "sim","")</f>
        <v/>
      </c>
      <c r="AF10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26/02/2025</v>
      </c>
      <c r="AG10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26/02/2025</v>
      </c>
      <c r="AH1076" s="12">
        <v>45706</v>
      </c>
      <c r="AI1076" s="1" t="s">
        <v>4582</v>
      </c>
      <c r="AJ1076" s="53" t="s">
        <v>4582</v>
      </c>
      <c r="AK1076" s="12" t="str">
        <f>IF(Tabela1[[#This Row],[procx ticket]]="",Tabela1[[#This Row],[Data criação ticket]],Tabela1[[#This Row],[procx ticket]])</f>
        <v>2025-02-18</v>
      </c>
      <c r="AL1076" s="60">
        <v>45636</v>
      </c>
      <c r="AM10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18/02/2025</v>
      </c>
      <c r="AN107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6" s="62"/>
      <c r="AP1076" s="62"/>
      <c r="AQ10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616603708JORDANALOJAS NOVASGerenciadoraHTB</v>
      </c>
      <c r="AR1076" s="62" t="e">
        <v>#N/A</v>
      </c>
    </row>
    <row r="1077" spans="1:44" ht="15" hidden="1" customHeight="1">
      <c r="A1077" s="1">
        <f t="shared" si="59"/>
        <v>1000</v>
      </c>
      <c r="B1077" s="1">
        <v>1439</v>
      </c>
      <c r="C1077" s="1" t="s">
        <v>222</v>
      </c>
      <c r="D1077" s="1" t="s">
        <v>224</v>
      </c>
      <c r="E1077" s="1" t="s">
        <v>76</v>
      </c>
      <c r="F1077" s="1" t="s">
        <v>23</v>
      </c>
      <c r="G1077" s="1" t="s">
        <v>4392</v>
      </c>
      <c r="H1077" s="1">
        <v>14802</v>
      </c>
      <c r="I1077" s="1" t="s">
        <v>72</v>
      </c>
      <c r="L1077" s="1">
        <v>76614</v>
      </c>
      <c r="M1077" s="1">
        <v>603440</v>
      </c>
      <c r="N1077" s="1">
        <v>10021892</v>
      </c>
      <c r="P1077" s="47">
        <v>48500</v>
      </c>
      <c r="Q1077" s="47">
        <v>14550</v>
      </c>
      <c r="R1077" s="47">
        <f>IF(Tabela1[[#This Row],[VALOR A PAGAR]]&gt;1,Tabela1[[#This Row],[VALOR A PAGAR]],Tabela1[[#This Row],[VALOR RC]])</f>
        <v>14550</v>
      </c>
      <c r="S10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7" s="1">
        <v>4500879513</v>
      </c>
      <c r="U1077" s="54" t="str">
        <f>F1077 &amp; " " &amp; " " &amp; B1077 &amp; " - " &amp; I1077 &amp; " - " &amp; "N°" &amp; H1077 &amp; " - " &amp; Tabela1[[#This Row],[Coluna1]]</f>
        <v>LOJAS NOVAS  1439 - HTB - N°14802 - aguardando retorno</v>
      </c>
      <c r="V1077" s="85">
        <v>1794809</v>
      </c>
      <c r="W1077" s="89" t="s">
        <v>5215</v>
      </c>
      <c r="X1077" s="1" t="str">
        <f t="shared" si="58"/>
        <v>ABERTO</v>
      </c>
      <c r="Y1077" s="48"/>
      <c r="Z1077" s="51">
        <v>0</v>
      </c>
      <c r="AA1077" s="1">
        <f>IF(Tabela1[[#This Row],[CHAMADO]]="ABERTO",Tabela1[[#This Row],[procx status]],"")</f>
        <v>0</v>
      </c>
      <c r="AC1077" s="49">
        <v>45803</v>
      </c>
      <c r="AD1077" s="55">
        <v>5105933471</v>
      </c>
      <c r="AE1077" s="1" t="str">
        <f>IF(Tabela1[[#This Row],[Status Result1]]="Aguardando autorização pgto", "sim","")</f>
        <v/>
      </c>
      <c r="AF10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0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077" s="12">
        <v>45790</v>
      </c>
      <c r="AI1077" s="1" t="s">
        <v>4251</v>
      </c>
      <c r="AJ1077" s="53" t="s">
        <v>4251</v>
      </c>
      <c r="AK1077" s="12" t="str">
        <f>IF(Tabela1[[#This Row],[procx ticket]]="",Tabela1[[#This Row],[Data criação ticket]],Tabela1[[#This Row],[procx ticket]])</f>
        <v>2025-05-19</v>
      </c>
      <c r="AM10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107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7" s="62" t="s">
        <v>5080</v>
      </c>
      <c r="AP1077" s="62" t="s">
        <v>5216</v>
      </c>
      <c r="AQ10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143960344048500HENRIQUELOJAS NOVASGerenciadoraHTB</v>
      </c>
      <c r="AR1077" s="62" t="e">
        <v>#N/A</v>
      </c>
    </row>
    <row r="1078" spans="1:44" ht="15" hidden="1" customHeight="1">
      <c r="A1078" s="1">
        <f t="shared" si="59"/>
        <v>2000</v>
      </c>
      <c r="B1078" s="1" t="s">
        <v>4156</v>
      </c>
      <c r="D1078" s="1" t="s">
        <v>4166</v>
      </c>
      <c r="E1078" s="1" t="s">
        <v>30</v>
      </c>
      <c r="F1078" s="1" t="s">
        <v>4157</v>
      </c>
      <c r="G1078" s="1" t="s">
        <v>4392</v>
      </c>
      <c r="H1078" s="1">
        <v>2614</v>
      </c>
      <c r="I1078" s="1" t="s">
        <v>4393</v>
      </c>
      <c r="M1078" s="55">
        <v>604946</v>
      </c>
      <c r="Q1078" s="47">
        <v>22500</v>
      </c>
      <c r="R1078" s="47">
        <f>IF(Tabela1[[#This Row],[VALOR A PAGAR]]&gt;1,Tabela1[[#This Row],[VALOR A PAGAR]],Tabela1[[#This Row],[VALOR RC]])</f>
        <v>22500</v>
      </c>
      <c r="S10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8" s="1">
        <v>4500814830</v>
      </c>
      <c r="U1078" s="54" t="str">
        <f>F1078 &amp; " " &amp; " " &amp; B1078 &amp; " - " &amp; I1078 &amp; " - " &amp; "N°" &amp; H1078 &amp; " - " &amp; Tabela1[[#This Row],[Coluna1]]</f>
        <v>LAUDO DE RISCO CD  CD CE - CAMARGO PENTEADO - N°2614 - aguardando programação</v>
      </c>
      <c r="V1078" s="85">
        <v>1929203</v>
      </c>
      <c r="W1078" s="89" t="s">
        <v>4402</v>
      </c>
      <c r="X1078" s="1" t="str">
        <f t="shared" si="58"/>
        <v>ABERTO</v>
      </c>
      <c r="Y1078" s="48"/>
      <c r="Z1078" s="51">
        <v>0</v>
      </c>
      <c r="AA1078" s="1">
        <f>IF(Tabela1[[#This Row],[CHAMADO]]="ABERTO",Tabela1[[#This Row],[procx status]],"")</f>
        <v>0</v>
      </c>
      <c r="AC1078" s="49">
        <v>45835</v>
      </c>
      <c r="AD1078" s="55">
        <v>5105954491</v>
      </c>
      <c r="AE1078" s="1" t="str">
        <f>IF(Tabela1[[#This Row],[Status Result1]]="Aguardando autorização pgto", "sim","")</f>
        <v/>
      </c>
      <c r="AF10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0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078" s="12"/>
      <c r="AI1078" s="1" t="s">
        <v>4403</v>
      </c>
      <c r="AJ1078" s="53" t="s">
        <v>4403</v>
      </c>
      <c r="AK1078" s="12" t="str">
        <f>IF(Tabela1[[#This Row],[procx ticket]]="",Tabela1[[#This Row],[Data criação ticket]],Tabela1[[#This Row],[procx ticket]])</f>
        <v>2025-06-09</v>
      </c>
      <c r="AM10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10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8" s="62" t="s">
        <v>4404</v>
      </c>
      <c r="AP1078" s="62" t="s">
        <v>4338</v>
      </c>
      <c r="AQ10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CDGerenciadoraCAMARGO PENTEADO</v>
      </c>
      <c r="AR1078" s="62" t="e">
        <v>#N/A</v>
      </c>
    </row>
    <row r="1079" spans="1:44" ht="15" hidden="1" customHeight="1">
      <c r="A1079" s="1">
        <f t="shared" si="59"/>
        <v>1000</v>
      </c>
      <c r="B1079" s="1">
        <v>1497</v>
      </c>
      <c r="C1079" s="1" t="s">
        <v>4062</v>
      </c>
      <c r="D1079" s="1" t="s">
        <v>185</v>
      </c>
      <c r="E1079" s="1" t="s">
        <v>76</v>
      </c>
      <c r="F1079" s="1" t="s">
        <v>23</v>
      </c>
      <c r="G1079" s="1" t="s">
        <v>4392</v>
      </c>
      <c r="H1079" s="1">
        <v>14878</v>
      </c>
      <c r="I1079" s="1" t="s">
        <v>72</v>
      </c>
      <c r="M1079" s="1">
        <v>605480</v>
      </c>
      <c r="N1079" s="1">
        <v>10022332</v>
      </c>
      <c r="O1079" s="1" t="s">
        <v>4163</v>
      </c>
      <c r="P1079" s="47">
        <v>48500</v>
      </c>
      <c r="Q1079" s="47">
        <v>14550</v>
      </c>
      <c r="R1079" s="47">
        <f>IF(Tabela1[[#This Row],[VALOR A PAGAR]]&gt;1,Tabela1[[#This Row],[VALOR A PAGAR]],Tabela1[[#This Row],[VALOR RC]])</f>
        <v>14550</v>
      </c>
      <c r="S10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79" s="1">
        <v>4500905509</v>
      </c>
      <c r="U1079" s="54" t="str">
        <f>F1079 &amp; " " &amp; " " &amp; B1079 &amp; " - " &amp; I1079 &amp; " - " &amp; "N°" &amp; H1079 &amp; " - " &amp; Tabela1[[#This Row],[Coluna1]]</f>
        <v xml:space="preserve">LOJAS NOVAS  1497 - HTB - N°14878 - </v>
      </c>
      <c r="V1079" s="85">
        <v>2336298</v>
      </c>
      <c r="W1079" s="64" t="s">
        <v>5228</v>
      </c>
      <c r="X1079" s="1" t="str">
        <f t="shared" si="58"/>
        <v>ABERTO</v>
      </c>
      <c r="Y1079" s="48"/>
      <c r="Z1079" s="51">
        <v>0</v>
      </c>
      <c r="AA1079" s="1">
        <f>IF(Tabela1[[#This Row],[CHAMADO]]="ABERTO",Tabela1[[#This Row],[procx status]],"")</f>
        <v>0</v>
      </c>
      <c r="AC1079" s="49">
        <v>45896</v>
      </c>
      <c r="AD1079" s="109">
        <v>5105995876</v>
      </c>
      <c r="AE1079" s="1" t="str">
        <f>IF(Tabela1[[#This Row],[Status Result1]]="Aguardando autorização pgto", "sim","")</f>
        <v/>
      </c>
      <c r="AF10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27/08/2025</v>
      </c>
      <c r="AG10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27/08/2025</v>
      </c>
      <c r="AH1079" s="12"/>
      <c r="AI1079" s="1" t="s">
        <v>4362</v>
      </c>
      <c r="AJ1079" s="53" t="s">
        <v>4234</v>
      </c>
      <c r="AK1079" s="12" t="str">
        <f>IF(Tabela1[[#This Row],[procx ticket]]="",Tabela1[[#This Row],[Data criação ticket]],Tabela1[[#This Row],[procx ticket]])</f>
        <v>não aberto ticket</v>
      </c>
      <c r="AM10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07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79" s="62"/>
      <c r="AP1079" s="62"/>
      <c r="AQ10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149760548048500HENRIQUELOJAS NOVASGerenciadoraHTB</v>
      </c>
      <c r="AR1079" s="62" t="e">
        <v>#N/A</v>
      </c>
    </row>
    <row r="1080" spans="1:44" ht="15" hidden="1" customHeight="1">
      <c r="A1080" s="1">
        <f t="shared" si="59"/>
        <v>1000</v>
      </c>
      <c r="B1080" s="51">
        <v>1461</v>
      </c>
      <c r="C1080" s="1" t="s">
        <v>38</v>
      </c>
      <c r="D1080" s="1" t="s">
        <v>185</v>
      </c>
      <c r="E1080" s="1" t="s">
        <v>76</v>
      </c>
      <c r="F1080" s="51" t="s">
        <v>23</v>
      </c>
      <c r="G1080" s="1" t="s">
        <v>4392</v>
      </c>
      <c r="H1080" s="51">
        <v>14414</v>
      </c>
      <c r="I1080" s="51" t="s">
        <v>72</v>
      </c>
      <c r="J1080" s="51"/>
      <c r="K1080" s="51"/>
      <c r="L1080" s="51">
        <v>76614</v>
      </c>
      <c r="M1080" s="51">
        <v>603682</v>
      </c>
      <c r="N1080" s="51">
        <v>10020097</v>
      </c>
      <c r="O1080" s="51"/>
      <c r="P1080" s="46">
        <v>14550</v>
      </c>
      <c r="Q1080" s="46"/>
      <c r="R1080" s="46">
        <f>IF(Tabela1[[#This Row],[VALOR A PAGAR]]&gt;1,Tabela1[[#This Row],[VALOR A PAGAR]],Tabela1[[#This Row],[VALOR RC]])</f>
        <v>14550</v>
      </c>
      <c r="S10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0" s="51">
        <v>4500770545</v>
      </c>
      <c r="U1080" s="54" t="str">
        <f>F1080 &amp; " " &amp; " " &amp; B1080 &amp; " - " &amp; I1080 &amp; " - " &amp; "N°" &amp; H1080 &amp; " - " &amp; Tabela1[[#This Row],[Coluna1]]</f>
        <v xml:space="preserve">LOJAS NOVAS  1461 - HTB - N°14414 - </v>
      </c>
      <c r="V1080" s="85">
        <v>855869</v>
      </c>
      <c r="W1080" s="51"/>
      <c r="X1080" s="1" t="str">
        <f t="shared" si="58"/>
        <v>ABERTO</v>
      </c>
      <c r="Y1080" s="51" t="s">
        <v>4159</v>
      </c>
      <c r="Z1080" s="51" t="s">
        <v>4159</v>
      </c>
      <c r="AA1080" s="51" t="str">
        <f>IF(Tabela1[[#This Row],[CHAMADO]]="ABERTO",Tabela1[[#This Row],[procx status]],"")</f>
        <v>Closed</v>
      </c>
      <c r="AB1080" s="51" t="str">
        <f>IFERROR(IF(OR(Y1080="Solved",Y1080="Closed"),"OK","OUTRO"),"")</f>
        <v>OK</v>
      </c>
      <c r="AC1080" s="52">
        <v>45653</v>
      </c>
      <c r="AD1080" s="55">
        <v>5105826792</v>
      </c>
      <c r="AE1080" s="51" t="str">
        <f>IF(Tabela1[[#This Row],[Status Result1]]="Aguardando autorização pgto", "sim","")</f>
        <v/>
      </c>
      <c r="AF108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10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1080" s="53">
        <v>45643</v>
      </c>
      <c r="AI1080" s="53" t="s">
        <v>4187</v>
      </c>
      <c r="AJ1080" s="53" t="s">
        <v>4187</v>
      </c>
      <c r="AK1080" s="53" t="str">
        <f>IF(Tabela1[[#This Row],[procx ticket]]="",Tabela1[[#This Row],[Data criação ticket]],Tabela1[[#This Row],[procx ticket]])</f>
        <v>2024-12-17</v>
      </c>
      <c r="AL1080" s="53">
        <v>45637</v>
      </c>
      <c r="AM10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8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0" s="62"/>
      <c r="AP1080" s="62"/>
      <c r="AQ10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146160368214550HENRIQUELOJAS NOVASGerenciadoraHTB</v>
      </c>
      <c r="AR1080" s="62" t="e">
        <v>#N/A</v>
      </c>
    </row>
    <row r="1081" spans="1:44" ht="15" hidden="1" customHeight="1">
      <c r="A1081" s="1">
        <f t="shared" si="59"/>
        <v>1000</v>
      </c>
      <c r="B1081" s="51">
        <v>1440</v>
      </c>
      <c r="C1081" s="1" t="s">
        <v>35</v>
      </c>
      <c r="D1081" s="51" t="s">
        <v>187</v>
      </c>
      <c r="E1081" s="51" t="s">
        <v>30</v>
      </c>
      <c r="F1081" s="51" t="s">
        <v>23</v>
      </c>
      <c r="G1081" s="1" t="s">
        <v>4392</v>
      </c>
      <c r="H1081" s="51">
        <v>14415</v>
      </c>
      <c r="I1081" s="51" t="s">
        <v>72</v>
      </c>
      <c r="J1081" s="51"/>
      <c r="K1081" s="51"/>
      <c r="L1081" s="51">
        <v>76614</v>
      </c>
      <c r="M1081" s="51">
        <v>602883</v>
      </c>
      <c r="N1081" s="51">
        <v>10020098</v>
      </c>
      <c r="O1081" s="51"/>
      <c r="P1081" s="46">
        <v>14550</v>
      </c>
      <c r="Q1081" s="46"/>
      <c r="R1081" s="46">
        <f>IF(Tabela1[[#This Row],[VALOR A PAGAR]]&gt;1,Tabela1[[#This Row],[VALOR A PAGAR]],Tabela1[[#This Row],[VALOR RC]])</f>
        <v>14550</v>
      </c>
      <c r="S10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1" s="51">
        <v>4500770552</v>
      </c>
      <c r="U1081" s="54" t="str">
        <f>F1081 &amp; " " &amp; " " &amp; B1081 &amp; " - " &amp; I1081 &amp; " - " &amp; "N°" &amp; H1081 &amp; " - " &amp; Tabela1[[#This Row],[Coluna1]]</f>
        <v xml:space="preserve">LOJAS NOVAS  1440 - HTB - N°14415 - </v>
      </c>
      <c r="V1081" s="85">
        <v>855903</v>
      </c>
      <c r="W1081" s="51"/>
      <c r="X1081" s="1" t="str">
        <f t="shared" si="58"/>
        <v>ABERTO</v>
      </c>
      <c r="Y1081" s="51" t="s">
        <v>4159</v>
      </c>
      <c r="Z1081" s="51" t="s">
        <v>4159</v>
      </c>
      <c r="AA1081" s="51" t="str">
        <f>IF(Tabela1[[#This Row],[CHAMADO]]="ABERTO",Tabela1[[#This Row],[procx status]],"")</f>
        <v>Closed</v>
      </c>
      <c r="AB1081" s="51" t="str">
        <f>IFERROR(IF(OR(Y1081="Solved",Y1081="Closed"),"OK","OUTRO"),"")</f>
        <v>OK</v>
      </c>
      <c r="AC1081" s="52">
        <v>45653</v>
      </c>
      <c r="AD1081" s="55">
        <v>5105826797</v>
      </c>
      <c r="AE1081" s="51" t="str">
        <f>IF(Tabela1[[#This Row],[Status Result1]]="Aguardando autorização pgto", "sim","")</f>
        <v/>
      </c>
      <c r="AF108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10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1081" s="53">
        <v>45643</v>
      </c>
      <c r="AI1081" s="53" t="s">
        <v>4187</v>
      </c>
      <c r="AJ1081" s="53" t="s">
        <v>4187</v>
      </c>
      <c r="AK1081" s="53" t="str">
        <f>IF(Tabela1[[#This Row],[procx ticket]]="",Tabela1[[#This Row],[Data criação ticket]],Tabela1[[#This Row],[procx ticket]])</f>
        <v>2024-12-17</v>
      </c>
      <c r="AL1081" s="53">
        <v>45637</v>
      </c>
      <c r="AM10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8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1" s="62"/>
      <c r="AP1081" s="62"/>
      <c r="AQ10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144060288314550ANDRELOJAS NOVASGerenciadoraHTB</v>
      </c>
      <c r="AR1081" s="62" t="e">
        <v>#N/A</v>
      </c>
    </row>
    <row r="1082" spans="1:44" ht="15" hidden="1" customHeight="1">
      <c r="A1082" s="1">
        <f t="shared" si="59"/>
        <v>1000</v>
      </c>
      <c r="B1082" s="51">
        <v>1432</v>
      </c>
      <c r="C1082" s="51" t="s">
        <v>33</v>
      </c>
      <c r="D1082" s="51" t="s">
        <v>34</v>
      </c>
      <c r="E1082" s="51" t="s">
        <v>55</v>
      </c>
      <c r="F1082" s="51" t="s">
        <v>23</v>
      </c>
      <c r="G1082" s="1" t="s">
        <v>4392</v>
      </c>
      <c r="H1082" s="51">
        <v>14416</v>
      </c>
      <c r="I1082" s="51" t="s">
        <v>72</v>
      </c>
      <c r="J1082" s="51"/>
      <c r="K1082" s="51"/>
      <c r="L1082" s="51">
        <v>76614</v>
      </c>
      <c r="M1082" s="51">
        <v>603254</v>
      </c>
      <c r="N1082" s="51">
        <v>10020099</v>
      </c>
      <c r="O1082" s="51"/>
      <c r="P1082" s="46">
        <v>14550</v>
      </c>
      <c r="Q1082" s="46"/>
      <c r="R1082" s="46">
        <f>IF(Tabela1[[#This Row],[VALOR A PAGAR]]&gt;1,Tabela1[[#This Row],[VALOR A PAGAR]],Tabela1[[#This Row],[VALOR RC]])</f>
        <v>14550</v>
      </c>
      <c r="S10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2" s="51">
        <v>4500770556</v>
      </c>
      <c r="U1082" s="54" t="str">
        <f>F1082 &amp; " " &amp; " " &amp; B1082 &amp; " - " &amp; I1082 &amp; " - " &amp; "N°" &amp; H1082 &amp; " - " &amp; Tabela1[[#This Row],[Coluna1]]</f>
        <v xml:space="preserve">LOJAS NOVAS  1432 - HTB - N°14416 - </v>
      </c>
      <c r="V1082" s="85">
        <v>855929</v>
      </c>
      <c r="W1082" s="51"/>
      <c r="X1082" s="1" t="str">
        <f t="shared" si="58"/>
        <v>ABERTO</v>
      </c>
      <c r="Y1082" s="51" t="s">
        <v>4159</v>
      </c>
      <c r="Z1082" s="51" t="s">
        <v>4159</v>
      </c>
      <c r="AA1082" s="51" t="str">
        <f>IF(Tabela1[[#This Row],[CHAMADO]]="ABERTO",Tabela1[[#This Row],[procx status]],"")</f>
        <v>Closed</v>
      </c>
      <c r="AB1082" s="51" t="str">
        <f>IFERROR(IF(OR(Y1082="Solved",Y1082="Closed"),"OK","OUTRO"),"")</f>
        <v>OK</v>
      </c>
      <c r="AC1082" s="52">
        <v>45653</v>
      </c>
      <c r="AD1082" s="55">
        <v>5105826808</v>
      </c>
      <c r="AE1082" s="51" t="str">
        <f>IF(Tabela1[[#This Row],[Status Result1]]="Aguardando autorização pgto", "sim","")</f>
        <v/>
      </c>
      <c r="AF108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10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1082" s="53">
        <v>45643</v>
      </c>
      <c r="AI1082" s="53" t="s">
        <v>4187</v>
      </c>
      <c r="AJ1082" s="53" t="s">
        <v>4187</v>
      </c>
      <c r="AK1082" s="53" t="str">
        <f>IF(Tabela1[[#This Row],[procx ticket]]="",Tabela1[[#This Row],[Data criação ticket]],Tabela1[[#This Row],[procx ticket]])</f>
        <v>2024-12-17</v>
      </c>
      <c r="AL1082" s="53">
        <v>45637</v>
      </c>
      <c r="AM10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8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2" s="62"/>
      <c r="AP1082" s="62"/>
      <c r="AQ10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143260325414550JORDANALOJAS NOVASGerenciadoraHTB</v>
      </c>
      <c r="AR1082" s="62" t="e">
        <v>#N/A</v>
      </c>
    </row>
    <row r="1083" spans="1:44" ht="15" hidden="1" customHeight="1">
      <c r="A1083" s="1">
        <f t="shared" si="59"/>
        <v>1000</v>
      </c>
      <c r="B1083" s="51">
        <v>1372</v>
      </c>
      <c r="C1083" s="51" t="s">
        <v>31</v>
      </c>
      <c r="D1083" s="51" t="s">
        <v>32</v>
      </c>
      <c r="E1083" s="51" t="s">
        <v>55</v>
      </c>
      <c r="F1083" s="51" t="s">
        <v>23</v>
      </c>
      <c r="G1083" s="1" t="s">
        <v>4392</v>
      </c>
      <c r="H1083" s="51">
        <v>14417</v>
      </c>
      <c r="I1083" s="51" t="s">
        <v>72</v>
      </c>
      <c r="J1083" s="51"/>
      <c r="K1083" s="51"/>
      <c r="L1083" s="51">
        <v>76614</v>
      </c>
      <c r="M1083" s="51">
        <v>603125</v>
      </c>
      <c r="N1083" s="51">
        <v>10020100</v>
      </c>
      <c r="O1083" s="51"/>
      <c r="P1083" s="46">
        <v>14550</v>
      </c>
      <c r="Q1083" s="46"/>
      <c r="R1083" s="46">
        <f>IF(Tabela1[[#This Row],[VALOR A PAGAR]]&gt;1,Tabela1[[#This Row],[VALOR A PAGAR]],Tabela1[[#This Row],[VALOR RC]])</f>
        <v>14550</v>
      </c>
      <c r="S10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3" s="51">
        <v>4500770561</v>
      </c>
      <c r="U1083" s="54" t="str">
        <f>F1083 &amp; " " &amp; " " &amp; B1083 &amp; " - " &amp; I1083 &amp; " - " &amp; "N°" &amp; H1083 &amp; " - " &amp; Tabela1[[#This Row],[Coluna1]]</f>
        <v xml:space="preserve">LOJAS NOVAS  1372 - HTB - N°14417 - </v>
      </c>
      <c r="V1083" s="85">
        <v>855958</v>
      </c>
      <c r="W1083" s="51"/>
      <c r="X1083" s="1" t="str">
        <f t="shared" si="58"/>
        <v>ABERTO</v>
      </c>
      <c r="Y1083" s="51" t="s">
        <v>4159</v>
      </c>
      <c r="Z1083" s="51" t="s">
        <v>4159</v>
      </c>
      <c r="AA1083" s="51" t="str">
        <f>IF(Tabela1[[#This Row],[CHAMADO]]="ABERTO",Tabela1[[#This Row],[procx status]],"")</f>
        <v>Closed</v>
      </c>
      <c r="AB1083" s="51" t="str">
        <f>IFERROR(IF(OR(Y1083="Solved",Y1083="Closed"),"OK","OUTRO"),"")</f>
        <v>OK</v>
      </c>
      <c r="AC1083" s="52">
        <v>45653</v>
      </c>
      <c r="AD1083" s="55">
        <v>5105826824</v>
      </c>
      <c r="AE1083" s="51" t="str">
        <f>IF(Tabela1[[#This Row],[Status Result1]]="Aguardando autorização pgto", "sim","")</f>
        <v/>
      </c>
      <c r="AF108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10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1083" s="53">
        <v>45643</v>
      </c>
      <c r="AI1083" s="53" t="s">
        <v>4187</v>
      </c>
      <c r="AJ1083" s="53" t="s">
        <v>4187</v>
      </c>
      <c r="AK1083" s="53" t="str">
        <f>IF(Tabela1[[#This Row],[procx ticket]]="",Tabela1[[#This Row],[Data criação ticket]],Tabela1[[#This Row],[procx ticket]])</f>
        <v>2024-12-17</v>
      </c>
      <c r="AL1083" s="53">
        <v>45637</v>
      </c>
      <c r="AM10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8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3" s="62"/>
      <c r="AP1083" s="62"/>
      <c r="AQ10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137260312514550JORDANALOJAS NOVASGerenciadoraHTB</v>
      </c>
      <c r="AR1083" s="62" t="e">
        <v>#N/A</v>
      </c>
    </row>
    <row r="1084" spans="1:44" ht="15" hidden="1" customHeight="1">
      <c r="A1084" s="1">
        <f t="shared" si="59"/>
        <v>1000</v>
      </c>
      <c r="B1084" s="1">
        <v>1483</v>
      </c>
      <c r="C1084" s="51" t="s">
        <v>28</v>
      </c>
      <c r="D1084" s="51" t="s">
        <v>29</v>
      </c>
      <c r="E1084" s="51" t="s">
        <v>30</v>
      </c>
      <c r="F1084" s="51" t="s">
        <v>23</v>
      </c>
      <c r="G1084" s="1" t="s">
        <v>4392</v>
      </c>
      <c r="H1084" s="51">
        <v>14418</v>
      </c>
      <c r="I1084" s="51" t="s">
        <v>72</v>
      </c>
      <c r="J1084" s="51"/>
      <c r="K1084" s="51"/>
      <c r="L1084" s="51">
        <v>76614</v>
      </c>
      <c r="M1084" s="51">
        <v>603320</v>
      </c>
      <c r="N1084" s="51">
        <v>10020045</v>
      </c>
      <c r="O1084" s="51"/>
      <c r="Q1084" s="46">
        <v>14550</v>
      </c>
      <c r="R1084" s="46">
        <f>IF(Tabela1[[#This Row],[VALOR A PAGAR]]&gt;1,Tabela1[[#This Row],[VALOR A PAGAR]],Tabela1[[#This Row],[VALOR RC]])</f>
        <v>14550</v>
      </c>
      <c r="S10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4" s="51">
        <v>4500770562</v>
      </c>
      <c r="U1084" s="54" t="str">
        <f>F1084 &amp; " " &amp; " " &amp; B1084 &amp; " - " &amp; I1084 &amp; " - " &amp; "N°" &amp; H1084 &amp; " - " &amp; Tabela1[[#This Row],[Coluna1]]</f>
        <v xml:space="preserve">LOJAS NOVAS  1483 - HTB - N°14418 - </v>
      </c>
      <c r="V1084" s="85">
        <v>856001</v>
      </c>
      <c r="W1084" s="51"/>
      <c r="X1084" s="1" t="str">
        <f t="shared" si="58"/>
        <v>ABERTO</v>
      </c>
      <c r="Y1084" s="51" t="s">
        <v>4159</v>
      </c>
      <c r="Z1084" s="51" t="s">
        <v>4159</v>
      </c>
      <c r="AA1084" s="51" t="str">
        <f>IF(Tabela1[[#This Row],[CHAMADO]]="ABERTO",Tabela1[[#This Row],[procx status]],"")</f>
        <v>Closed</v>
      </c>
      <c r="AB1084" s="51" t="str">
        <f>IFERROR(IF(OR(Y1084="Solved",Y1084="Closed"),"OK","OUTRO"),"")</f>
        <v>OK</v>
      </c>
      <c r="AC1084" s="52">
        <v>45653</v>
      </c>
      <c r="AD1084" s="55">
        <v>5105826670</v>
      </c>
      <c r="AE1084" s="51" t="str">
        <f>IF(Tabela1[[#This Row],[Status Result1]]="Aguardando autorização pgto", "sim","")</f>
        <v/>
      </c>
      <c r="AF108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10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1084" s="53">
        <v>45643</v>
      </c>
      <c r="AI1084" s="53" t="s">
        <v>4187</v>
      </c>
      <c r="AJ1084" s="53" t="s">
        <v>4187</v>
      </c>
      <c r="AK1084" s="53" t="str">
        <f>IF(Tabela1[[#This Row],[procx ticket]]="",Tabela1[[#This Row],[Data criação ticket]],Tabela1[[#This Row],[procx ticket]])</f>
        <v>2024-12-17</v>
      </c>
      <c r="AL1084" s="53">
        <v>45636</v>
      </c>
      <c r="AM10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8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4" s="62"/>
      <c r="AP1084" s="62"/>
      <c r="AQ10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NOVASGerenciadoraHTB</v>
      </c>
      <c r="AR1084" s="62" t="e">
        <v>#N/A</v>
      </c>
    </row>
    <row r="1085" spans="1:44" ht="15" hidden="1" customHeight="1">
      <c r="A1085" s="1">
        <f t="shared" si="59"/>
        <v>2000</v>
      </c>
      <c r="B1085" s="1" t="s">
        <v>4156</v>
      </c>
      <c r="D1085" s="1" t="s">
        <v>4166</v>
      </c>
      <c r="E1085" s="1" t="s">
        <v>30</v>
      </c>
      <c r="F1085" s="1" t="s">
        <v>4157</v>
      </c>
      <c r="G1085" s="1" t="s">
        <v>4392</v>
      </c>
      <c r="H1085" s="1">
        <v>2690</v>
      </c>
      <c r="I1085" s="1" t="s">
        <v>4393</v>
      </c>
      <c r="M1085" s="55">
        <v>604946</v>
      </c>
      <c r="N1085" s="1">
        <v>10022486</v>
      </c>
      <c r="O1085" s="1" t="s">
        <v>4163</v>
      </c>
      <c r="P1085" s="47">
        <v>45000</v>
      </c>
      <c r="R1085" s="47">
        <f>IF(Tabela1[[#This Row],[VALOR A PAGAR]]&gt;1,Tabela1[[#This Row],[VALOR A PAGAR]],Tabela1[[#This Row],[VALOR RC]])</f>
        <v>45000</v>
      </c>
      <c r="S10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5" s="1">
        <v>4500918725</v>
      </c>
      <c r="U1085" s="54" t="str">
        <f>F1085 &amp; " " &amp; " " &amp; B1085 &amp; " - " &amp; I1085 &amp; " - " &amp; "N°" &amp; H1085 &amp; " - " &amp; Tabela1[[#This Row],[Coluna1]]</f>
        <v xml:space="preserve">LAUDO DE RISCO CD  CD CE - CAMARGO PENTEADO - N°2690 - </v>
      </c>
      <c r="V1085" s="85">
        <v>2190172</v>
      </c>
      <c r="W1085" s="64" t="s">
        <v>4394</v>
      </c>
      <c r="X1085" s="1" t="str">
        <f t="shared" si="58"/>
        <v>ABERTO</v>
      </c>
      <c r="Y1085" s="48"/>
      <c r="Z1085" s="51">
        <v>0</v>
      </c>
      <c r="AA1085" s="1">
        <f>IF(Tabela1[[#This Row],[CHAMADO]]="ABERTO",Tabela1[[#This Row],[procx status]],"")</f>
        <v>0</v>
      </c>
      <c r="AC1085" s="49">
        <v>45866</v>
      </c>
      <c r="AD1085" s="65">
        <v>5105975865</v>
      </c>
      <c r="AE1085" s="1" t="str">
        <f>IF(Tabela1[[#This Row],[Status Result1]]="Aguardando autorização pgto", "sim","")</f>
        <v/>
      </c>
      <c r="AF10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10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1085" s="12"/>
      <c r="AJ1085" s="53" t="s">
        <v>4234</v>
      </c>
      <c r="AK1085" s="12" t="str">
        <f>IF(Tabela1[[#This Row],[procx ticket]]="",Tabela1[[#This Row],[Data criação ticket]],Tabela1[[#This Row],[procx ticket]])</f>
        <v>não aberto ticket</v>
      </c>
      <c r="AM10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5" s="62"/>
      <c r="AP1085" s="62"/>
      <c r="AQ10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CE60494645000ANDRELAUDO DE RISCO CDGerenciadoraCAMARGO PENTEADO</v>
      </c>
      <c r="AR1085" s="62" t="e">
        <v>#N/A</v>
      </c>
    </row>
    <row r="1086" spans="1:44" ht="15" hidden="1" customHeight="1">
      <c r="A1086" s="1">
        <f t="shared" si="59"/>
        <v>1000</v>
      </c>
      <c r="B1086" s="1">
        <v>1485</v>
      </c>
      <c r="C1086" s="1" t="s">
        <v>4052</v>
      </c>
      <c r="D1086" s="1" t="s">
        <v>185</v>
      </c>
      <c r="E1086" s="1" t="s">
        <v>55</v>
      </c>
      <c r="F1086" s="1" t="s">
        <v>4574</v>
      </c>
      <c r="G1086" s="1" t="s">
        <v>4392</v>
      </c>
      <c r="H1086" s="1">
        <v>14854</v>
      </c>
      <c r="I1086" s="1" t="s">
        <v>72</v>
      </c>
      <c r="M1086" s="1">
        <v>605638</v>
      </c>
      <c r="Q1086" s="47">
        <v>14700</v>
      </c>
      <c r="R1086" s="47">
        <f>IF(Tabela1[[#This Row],[VALOR A PAGAR]]&gt;1,Tabela1[[#This Row],[VALOR A PAGAR]],Tabela1[[#This Row],[VALOR RC]])</f>
        <v>14700</v>
      </c>
      <c r="S10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6" s="1">
        <v>4500855210</v>
      </c>
      <c r="U1086" s="54" t="str">
        <f>F1086 &amp; " " &amp; " " &amp; B1086 &amp; " - " &amp; I1086 &amp; " - " &amp; "N°" &amp; H1086 &amp; " - " &amp; Tabela1[[#This Row],[Coluna1]]</f>
        <v xml:space="preserve">PROJETO ESPECIAL  1485 - HTB - N°14854 - </v>
      </c>
      <c r="V1086" s="85">
        <v>2436823</v>
      </c>
      <c r="W1086" s="64" t="s">
        <v>5242</v>
      </c>
      <c r="X1086" s="1" t="str">
        <f t="shared" si="58"/>
        <v>ABERTO</v>
      </c>
      <c r="Y1086" s="48"/>
      <c r="Z1086" s="51"/>
      <c r="AA1086" s="1">
        <f>IF(Tabela1[[#This Row],[CHAMADO]]="ABERTO",Tabela1[[#This Row],[procx status]],"")</f>
        <v>0</v>
      </c>
      <c r="AC1086" s="49">
        <v>45898</v>
      </c>
      <c r="AE1086" s="1" t="str">
        <f>IF(Tabela1[[#This Row],[Status Result1]]="Aguardando autorização pgto", "sim","")</f>
        <v/>
      </c>
      <c r="AF10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29/08/2025</v>
      </c>
      <c r="AG10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29/08/2025</v>
      </c>
      <c r="AH1086" s="116"/>
      <c r="AJ1086" s="117"/>
      <c r="AK1086" s="116">
        <f>IF(Tabela1[[#This Row],[procx ticket]]="",Tabela1[[#This Row],[Data criação ticket]],Tabela1[[#This Row],[procx ticket]])</f>
        <v>0</v>
      </c>
      <c r="AL1086" s="116"/>
      <c r="AM10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6" s="62"/>
      <c r="AP1086" s="62"/>
      <c r="AQ10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1485605638JORDANAPROJETO ESPECIALGerenciadoraHTB</v>
      </c>
      <c r="AR1086" s="62" t="e">
        <v>#N/A</v>
      </c>
    </row>
    <row r="1087" spans="1:44" ht="15" hidden="1" customHeight="1">
      <c r="A1087" s="1">
        <f t="shared" si="59"/>
        <v>1000</v>
      </c>
      <c r="B1087" s="1">
        <v>1487</v>
      </c>
      <c r="C1087" s="1" t="s">
        <v>278</v>
      </c>
      <c r="D1087" s="1" t="s">
        <v>992</v>
      </c>
      <c r="E1087" s="1" t="s">
        <v>76</v>
      </c>
      <c r="F1087" s="1" t="s">
        <v>23</v>
      </c>
      <c r="G1087" s="1" t="s">
        <v>4392</v>
      </c>
      <c r="H1087" s="1">
        <v>15283</v>
      </c>
      <c r="I1087" s="1" t="s">
        <v>72</v>
      </c>
      <c r="M1087" s="1">
        <v>604304</v>
      </c>
      <c r="Q1087" s="47">
        <v>19400</v>
      </c>
      <c r="R1087" s="47">
        <f>IF(Tabela1[[#This Row],[VALOR A PAGAR]]&gt;1,Tabela1[[#This Row],[VALOR A PAGAR]],Tabela1[[#This Row],[VALOR RC]])</f>
        <v>19400</v>
      </c>
      <c r="S10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7" s="1">
        <v>4500937546</v>
      </c>
      <c r="U1087" s="54" t="str">
        <f>F1087 &amp; " " &amp; " " &amp; B1087 &amp; " - " &amp; I1087 &amp; " - " &amp; "N°" &amp; H1087 &amp; " - " &amp; Tabela1[[#This Row],[Coluna1]]</f>
        <v xml:space="preserve">LOJAS NOVAS  1487 - HTB - N°15283 - </v>
      </c>
      <c r="V1087" s="85">
        <v>2856904</v>
      </c>
      <c r="W1087" s="64" t="s">
        <v>5191</v>
      </c>
      <c r="X1087" s="1" t="str">
        <f t="shared" si="58"/>
        <v>ABERTO</v>
      </c>
      <c r="Y1087" s="48" t="s">
        <v>5192</v>
      </c>
      <c r="Z1087" s="51"/>
      <c r="AA1087" s="1">
        <f>IF(Tabela1[[#This Row],[CHAMADO]]="ABERTO",Tabela1[[#This Row],[procx status]],"")</f>
        <v>0</v>
      </c>
      <c r="AC1087" s="49">
        <v>45959</v>
      </c>
      <c r="AD1087" s="55">
        <v>5106044783</v>
      </c>
      <c r="AE1087" s="51" t="str">
        <f>IF(Tabela1[[#This Row],[Status Result1]]="Aguardando autorização pgto", "sim","")</f>
        <v/>
      </c>
      <c r="AF10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10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1087" s="116"/>
      <c r="AJ1087" s="117"/>
      <c r="AK1087" s="116">
        <f>IF(Tabela1[[#This Row],[procx ticket]]="",Tabela1[[#This Row],[Data criação ticket]],Tabela1[[#This Row],[procx ticket]])</f>
        <v>0</v>
      </c>
      <c r="AL1087" s="116"/>
      <c r="AM10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7" s="62"/>
      <c r="AP1087" s="62"/>
      <c r="AQ10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1487604304HENRIQUELOJAS NOVASGerenciadoraHTB</v>
      </c>
      <c r="AR1087" s="62" t="e">
        <v>#N/A</v>
      </c>
    </row>
    <row r="1088" spans="1:44" ht="15" hidden="1" customHeight="1">
      <c r="A1088" s="1">
        <f t="shared" si="59"/>
        <v>1000</v>
      </c>
      <c r="B1088" s="1">
        <v>1470</v>
      </c>
      <c r="C1088" s="1" t="s">
        <v>4068</v>
      </c>
      <c r="D1088" s="1" t="s">
        <v>4228</v>
      </c>
      <c r="E1088" s="1" t="s">
        <v>76</v>
      </c>
      <c r="F1088" s="1" t="s">
        <v>23</v>
      </c>
      <c r="G1088" s="1" t="s">
        <v>4392</v>
      </c>
      <c r="H1088" s="1">
        <v>15281</v>
      </c>
      <c r="I1088" s="1" t="s">
        <v>72</v>
      </c>
      <c r="M1088" s="1">
        <v>604306</v>
      </c>
      <c r="R1088" s="47">
        <v>9700</v>
      </c>
      <c r="S10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8" s="1">
        <v>4500922345</v>
      </c>
      <c r="U1088" s="54" t="str">
        <f>F1088 &amp; " " &amp; " " &amp; B1088 &amp; " - " &amp; I1088 &amp; " - " &amp; "N°" &amp; H1088 &amp; " - " &amp; Tabela1[[#This Row],[Coluna1]]</f>
        <v xml:space="preserve">LOJAS NOVAS  1470 - HTB - N°15281 - </v>
      </c>
      <c r="V1088" s="85">
        <v>2856874</v>
      </c>
      <c r="W1088" s="1" t="s">
        <v>5189</v>
      </c>
      <c r="X1088" s="1" t="str">
        <f t="shared" si="58"/>
        <v>ABERTO</v>
      </c>
      <c r="Y1088" s="48"/>
      <c r="Z1088" s="51"/>
      <c r="AA1088" s="1">
        <f>IF(Tabela1[[#This Row],[CHAMADO]]="ABERTO",Tabela1[[#This Row],[procx status]],"")</f>
        <v>0</v>
      </c>
      <c r="AC1088" s="49">
        <v>45959</v>
      </c>
      <c r="AD1088" s="55">
        <v>5106044785</v>
      </c>
      <c r="AE1088" s="1" t="str">
        <f>IF(Tabela1[[#This Row],[Status Result1]]="Aguardando autorização pgto", "sim","")</f>
        <v/>
      </c>
      <c r="AF10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10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1088" s="116"/>
      <c r="AJ1088" s="117"/>
      <c r="AK1088" s="116">
        <f>IF(Tabela1[[#This Row],[procx ticket]]="",Tabela1[[#This Row],[Data criação ticket]],Tabela1[[#This Row],[procx ticket]])</f>
        <v>0</v>
      </c>
      <c r="AL1088" s="116"/>
      <c r="AM10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8" s="62"/>
      <c r="AP1088" s="62"/>
      <c r="AQ10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1470604306HENRIQUELOJAS NOVASGerenciadoraHTB</v>
      </c>
      <c r="AR1088" s="62" t="e">
        <v>#N/A</v>
      </c>
    </row>
    <row r="1089" spans="1:44" ht="15" hidden="1" customHeight="1">
      <c r="A1089" s="1">
        <f t="shared" si="59"/>
        <v>1000</v>
      </c>
      <c r="B1089" s="1">
        <v>1500</v>
      </c>
      <c r="C1089" s="1" t="s">
        <v>4075</v>
      </c>
      <c r="D1089" s="1" t="s">
        <v>2392</v>
      </c>
      <c r="E1089" s="1" t="s">
        <v>76</v>
      </c>
      <c r="F1089" s="1" t="s">
        <v>23</v>
      </c>
      <c r="G1089" s="1" t="s">
        <v>4392</v>
      </c>
      <c r="H1089" s="1">
        <v>15282</v>
      </c>
      <c r="I1089" s="1" t="s">
        <v>72</v>
      </c>
      <c r="M1089" s="1">
        <v>605662</v>
      </c>
      <c r="Q1089" s="47">
        <v>9700</v>
      </c>
      <c r="R1089" s="47">
        <f>IF(Tabela1[[#This Row],[VALOR A PAGAR]]&gt;1,Tabela1[[#This Row],[VALOR A PAGAR]],Tabela1[[#This Row],[VALOR RC]])</f>
        <v>9700</v>
      </c>
      <c r="S10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89" s="1">
        <v>4500973148</v>
      </c>
      <c r="U1089" s="54" t="str">
        <f>F1089 &amp; " " &amp; " " &amp; B1089 &amp; " - " &amp; I1089 &amp; " - " &amp; "N°" &amp; H1089 &amp; " - " &amp; Tabela1[[#This Row],[Coluna1]]</f>
        <v xml:space="preserve">LOJAS NOVAS  1500 - HTB - N°15282 - </v>
      </c>
      <c r="V1089" s="85">
        <v>2856886</v>
      </c>
      <c r="W1089" s="1" t="s">
        <v>5190</v>
      </c>
      <c r="X1089" s="1" t="str">
        <f t="shared" si="58"/>
        <v>ABERTO</v>
      </c>
      <c r="Y1089" s="48"/>
      <c r="Z1089" s="51"/>
      <c r="AA1089" s="1">
        <f>IF(Tabela1[[#This Row],[CHAMADO]]="ABERTO",Tabela1[[#This Row],[procx status]],"")</f>
        <v>0</v>
      </c>
      <c r="AC1089" s="49">
        <v>45959</v>
      </c>
      <c r="AD1089" s="55">
        <v>5106044683</v>
      </c>
      <c r="AE1089" s="1" t="str">
        <f>IF(Tabela1[[#This Row],[Status Result1]]="Aguardando autorização pgto", "sim","")</f>
        <v/>
      </c>
      <c r="AF10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10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1089" s="116"/>
      <c r="AJ1089" s="117"/>
      <c r="AK1089" s="116">
        <f>IF(Tabela1[[#This Row],[procx ticket]]="",Tabela1[[#This Row],[Data criação ticket]],Tabela1[[#This Row],[procx ticket]])</f>
        <v>0</v>
      </c>
      <c r="AL1089" s="116"/>
      <c r="AM10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89" s="62"/>
      <c r="AP1089" s="62"/>
      <c r="AQ10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1500605662HENRIQUELOJAS NOVASGerenciadoraHTB</v>
      </c>
      <c r="AR1089" s="62" t="e">
        <v>#N/A</v>
      </c>
    </row>
    <row r="1090" spans="1:44" ht="15" hidden="1" customHeight="1">
      <c r="A1090" s="1">
        <f t="shared" si="59"/>
        <v>1000</v>
      </c>
      <c r="B1090" s="1">
        <v>616</v>
      </c>
      <c r="C1090" s="1" t="s">
        <v>41</v>
      </c>
      <c r="D1090" s="1" t="s">
        <v>183</v>
      </c>
      <c r="E1090" s="1" t="s">
        <v>55</v>
      </c>
      <c r="F1090" s="1" t="s">
        <v>23</v>
      </c>
      <c r="G1090" s="1" t="s">
        <v>4392</v>
      </c>
      <c r="H1090" s="1">
        <v>14535</v>
      </c>
      <c r="I1090" s="1" t="s">
        <v>72</v>
      </c>
      <c r="L1090" s="1">
        <v>76614</v>
      </c>
      <c r="M1090" s="1">
        <v>603708</v>
      </c>
      <c r="N1090" s="1">
        <v>10020083</v>
      </c>
      <c r="P1090" s="47">
        <v>14700</v>
      </c>
      <c r="R1090" s="47">
        <f>IF(Tabela1[[#This Row],[VALOR A PAGAR]]&gt;1,Tabela1[[#This Row],[VALOR A PAGAR]],Tabela1[[#This Row],[VALOR RC]])</f>
        <v>14700</v>
      </c>
      <c r="S10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0" s="1">
        <v>4500770542</v>
      </c>
      <c r="U1090" s="54" t="str">
        <f>F1090 &amp; " " &amp; " " &amp; B1090 &amp; " - " &amp; I1090 &amp; " - " &amp; "N°" &amp; H1090 &amp; " - " &amp; Tabela1[[#This Row],[Coluna1]]</f>
        <v xml:space="preserve">LOJAS NOVAS  616 - HTB - N°14535 - </v>
      </c>
      <c r="V1090" s="85">
        <v>1048899</v>
      </c>
      <c r="X1090" s="1" t="str">
        <f t="shared" ref="X1090:X1153" si="60">IF(V1090&lt;&gt;"","ABERTO","PENDENTE")</f>
        <v>ABERTO</v>
      </c>
      <c r="Y1090" s="48" t="s">
        <v>4159</v>
      </c>
      <c r="Z1090" s="51" t="s">
        <v>4159</v>
      </c>
      <c r="AA1090" s="51" t="str">
        <f>IF(Tabela1[[#This Row],[CHAMADO]]="ABERTO",Tabela1[[#This Row],[procx status]],"")</f>
        <v>Closed</v>
      </c>
      <c r="AC1090" s="49">
        <v>45687</v>
      </c>
      <c r="AD1090" s="55">
        <v>5105854287</v>
      </c>
      <c r="AE1090" s="1" t="str">
        <f>IF(Tabela1[[#This Row],[Status Result1]]="Aguardando autorização pgto", "sim","")</f>
        <v/>
      </c>
      <c r="AF10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30/01/2025</v>
      </c>
      <c r="AG10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30/01/2025</v>
      </c>
      <c r="AH1090" s="12">
        <v>45678</v>
      </c>
      <c r="AI1090" s="12" t="s">
        <v>5195</v>
      </c>
      <c r="AJ1090" s="53" t="s">
        <v>5195</v>
      </c>
      <c r="AK1090" s="12" t="str">
        <f>IF(Tabela1[[#This Row],[procx ticket]]="",Tabela1[[#This Row],[Data criação ticket]],Tabela1[[#This Row],[procx ticket]])</f>
        <v>2025-01-22</v>
      </c>
      <c r="AL1090" s="53">
        <v>45636</v>
      </c>
      <c r="AM10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0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0" s="62"/>
      <c r="AP1090" s="62"/>
      <c r="AQ10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61660370814700JORDANALOJAS NOVASGerenciadoraHTB</v>
      </c>
      <c r="AR1090" s="62" t="e">
        <v>#N/A</v>
      </c>
    </row>
    <row r="1091" spans="1:44" ht="15" hidden="1" customHeight="1">
      <c r="A1091" s="1">
        <f t="shared" si="59"/>
        <v>1000</v>
      </c>
      <c r="B1091" s="1">
        <v>1506</v>
      </c>
      <c r="C1091" s="1" t="s">
        <v>4094</v>
      </c>
      <c r="D1091" s="1" t="s">
        <v>4201</v>
      </c>
      <c r="E1091" s="1" t="s">
        <v>30</v>
      </c>
      <c r="F1091" s="1" t="s">
        <v>23</v>
      </c>
      <c r="G1091" s="1" t="s">
        <v>4392</v>
      </c>
      <c r="H1091" s="1">
        <v>15123</v>
      </c>
      <c r="I1091" s="1" t="s">
        <v>72</v>
      </c>
      <c r="M1091" s="1">
        <v>605804</v>
      </c>
      <c r="N1091" s="1">
        <v>10023558</v>
      </c>
      <c r="O1091" s="1" t="s">
        <v>4163</v>
      </c>
      <c r="P1091" s="47">
        <v>48500</v>
      </c>
      <c r="Q1091" s="47">
        <v>14550</v>
      </c>
      <c r="R1091" s="47">
        <f>IF(Tabela1[[#This Row],[VALOR A PAGAR]]&gt;1,Tabela1[[#This Row],[VALOR A PAGAR]],Tabela1[[#This Row],[VALOR RC]])</f>
        <v>14550</v>
      </c>
      <c r="S10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1" s="1">
        <v>4500983883</v>
      </c>
      <c r="U1091" s="54" t="str">
        <f>F1091 &amp; " " &amp; " " &amp; B1091 &amp; " - " &amp; I1091 &amp; " - " &amp; "N°" &amp; H1091 &amp; " - " &amp; Tabela1[[#This Row],[Coluna1]]</f>
        <v xml:space="preserve">LOJAS NOVAS  1506 - HTB - N°15123 - </v>
      </c>
      <c r="V1091" s="85">
        <v>2854168</v>
      </c>
      <c r="W1091" s="64" t="s">
        <v>5193</v>
      </c>
      <c r="X1091" s="1" t="str">
        <f t="shared" si="60"/>
        <v>ABERTO</v>
      </c>
      <c r="Y1091" s="48"/>
      <c r="Z1091" s="51"/>
      <c r="AA1091" s="1">
        <f>IF(Tabela1[[#This Row],[CHAMADO]]="ABERTO",Tabela1[[#This Row],[procx status]],"")</f>
        <v>0</v>
      </c>
      <c r="AC1091" s="49">
        <v>45960</v>
      </c>
      <c r="AE1091" s="1" t="str">
        <f>IF(Tabela1[[#This Row],[Status Result1]]="Aguardando autorização pgto", "sim","")</f>
        <v/>
      </c>
      <c r="AF10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30/10/2025</v>
      </c>
      <c r="AG10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30/10/2025</v>
      </c>
      <c r="AH1091" s="12"/>
      <c r="AJ1091" s="53"/>
      <c r="AK1091" s="12">
        <f>IF(Tabela1[[#This Row],[procx ticket]]="",Tabela1[[#This Row],[Data criação ticket]],Tabela1[[#This Row],[procx ticket]])</f>
        <v>0</v>
      </c>
      <c r="AM10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0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1" s="62"/>
      <c r="AP1091" s="62"/>
      <c r="AQ10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150660580448500ANDRELOJAS NOVASGerenciadoraHTB</v>
      </c>
      <c r="AR1091" s="62" t="e">
        <v>#N/A</v>
      </c>
    </row>
    <row r="1092" spans="1:44" ht="15" hidden="1" customHeight="1">
      <c r="A1092" s="1">
        <f t="shared" si="59"/>
        <v>1000</v>
      </c>
      <c r="B1092" s="1">
        <v>1482</v>
      </c>
      <c r="C1092" s="1" t="s">
        <v>269</v>
      </c>
      <c r="D1092" s="1" t="s">
        <v>1153</v>
      </c>
      <c r="E1092" s="1" t="s">
        <v>76</v>
      </c>
      <c r="F1092" s="1" t="s">
        <v>23</v>
      </c>
      <c r="G1092" s="1" t="s">
        <v>4392</v>
      </c>
      <c r="H1092" s="1">
        <v>15305</v>
      </c>
      <c r="I1092" s="1" t="s">
        <v>72</v>
      </c>
      <c r="M1092" s="1">
        <v>605574</v>
      </c>
      <c r="N1092" s="1">
        <v>10023685</v>
      </c>
      <c r="O1092" s="1" t="s">
        <v>4163</v>
      </c>
      <c r="P1092" s="47">
        <v>8100</v>
      </c>
      <c r="R1092" s="47">
        <f>IF(Tabela1[[#This Row],[VALOR A PAGAR]]&gt;1,Tabela1[[#This Row],[VALOR A PAGAR]],Tabela1[[#This Row],[VALOR RC]])</f>
        <v>8100</v>
      </c>
      <c r="S10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2" s="1">
        <v>4500986649</v>
      </c>
      <c r="U1092" s="54" t="str">
        <f>F1092 &amp; " " &amp; " " &amp; B1092 &amp; " - " &amp; I1092 &amp; " - " &amp; "N°" &amp; H1092 &amp; " - " &amp; Tabela1[[#This Row],[Coluna1]]</f>
        <v xml:space="preserve">LOJAS NOVAS  1482 - HTB - N°15305 - </v>
      </c>
      <c r="V1092" s="85">
        <v>2863672</v>
      </c>
      <c r="W1092" s="89" t="s">
        <v>4176</v>
      </c>
      <c r="X1092" s="1" t="str">
        <f t="shared" si="60"/>
        <v>ABERTO</v>
      </c>
      <c r="Y1092" s="48"/>
      <c r="Z1092" s="51"/>
      <c r="AA1092" s="1">
        <f>IF(Tabela1[[#This Row],[CHAMADO]]="ABERTO",Tabela1[[#This Row],[procx status]],"")</f>
        <v>0</v>
      </c>
      <c r="AC1092" s="49">
        <v>45960</v>
      </c>
      <c r="AD1092" s="55">
        <v>5106045493</v>
      </c>
      <c r="AE1092" s="1" t="str">
        <f>IF(Tabela1[[#This Row],[Status Result1]]="Aguardando autorização pgto", "sim","")</f>
        <v/>
      </c>
      <c r="AF10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30/10/2025</v>
      </c>
      <c r="AG10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30/10/2025</v>
      </c>
      <c r="AH1092" s="116"/>
      <c r="AJ1092" s="117"/>
      <c r="AK1092" s="116">
        <f>IF(Tabela1[[#This Row],[procx ticket]]="",Tabela1[[#This Row],[Data criação ticket]],Tabela1[[#This Row],[procx ticket]])</f>
        <v>0</v>
      </c>
      <c r="AL1092" s="116"/>
      <c r="AM1092" s="53" t="s">
        <v>5184</v>
      </c>
      <c r="AN10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2" s="62"/>
      <c r="AP1092" s="62"/>
      <c r="AQ10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14826055748100HENRIQUELOJAS NOVASGerenciadoraHTB</v>
      </c>
      <c r="AR1092" s="62" t="e">
        <v>#N/A</v>
      </c>
    </row>
    <row r="1093" spans="1:44" ht="15" hidden="1" customHeight="1">
      <c r="A1093" s="1">
        <f t="shared" ref="A1093:A1124" si="61">IF(B1093&lt;7000,1000,2000)</f>
        <v>2000</v>
      </c>
      <c r="B1093" s="1">
        <v>7085</v>
      </c>
      <c r="C1093" s="1" t="str">
        <f>_xlfn.XLOOKUP(Tabela1[[#This Row],[FILIAL]],'CNPJ BASE jan25'!A:A,'CNPJ BASE jan25'!B:B)</f>
        <v>FOR153-AlbMagn-CE-EF</v>
      </c>
      <c r="D1093" s="1" t="str">
        <f>_xlfn.XLOOKUP(Tabela1[[#This Row],[FILIAL]],'CNPJ BASE jan25'!A:A,'CNPJ BASE jan25'!C:C)</f>
        <v>04.899.316/0085-26</v>
      </c>
      <c r="E1093" s="1" t="s">
        <v>4025</v>
      </c>
      <c r="F1093" s="1" t="s">
        <v>51</v>
      </c>
      <c r="G1093" s="1" t="s">
        <v>4392</v>
      </c>
      <c r="H1093" s="1">
        <v>15292</v>
      </c>
      <c r="I1093" s="1" t="s">
        <v>72</v>
      </c>
      <c r="M1093" s="1">
        <v>605996</v>
      </c>
      <c r="N1093" s="1">
        <v>10023686</v>
      </c>
      <c r="O1093" s="1" t="s">
        <v>4163</v>
      </c>
      <c r="P1093" s="47">
        <v>4000</v>
      </c>
      <c r="R1093" s="47">
        <f>IF(Tabela1[[#This Row],[VALOR A PAGAR]]&gt;1,Tabela1[[#This Row],[VALOR A PAGAR]],Tabela1[[#This Row],[VALOR RC]])</f>
        <v>4000</v>
      </c>
      <c r="S10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3" s="1">
        <v>4500986661</v>
      </c>
      <c r="U1093" s="54" t="str">
        <f>F1093 &amp; " " &amp; " " &amp; B1093 &amp; " - " &amp; I1093 &amp; " - " &amp; "N°" &amp; H1093 &amp; " - " &amp; Tabela1[[#This Row],[Coluna1]]</f>
        <v xml:space="preserve">VIRADA DE BANDEIRA  7085 - HTB - N°15292 - </v>
      </c>
      <c r="V1093" s="85">
        <v>2864003</v>
      </c>
      <c r="W1093" s="89" t="s">
        <v>4176</v>
      </c>
      <c r="X1093" s="1" t="str">
        <f t="shared" si="60"/>
        <v>ABERTO</v>
      </c>
      <c r="Y1093" s="48"/>
      <c r="Z1093" s="51"/>
      <c r="AA1093" s="1">
        <f>IF(Tabela1[[#This Row],[CHAMADO]]="ABERTO",Tabela1[[#This Row],[procx status]],"")</f>
        <v>0</v>
      </c>
      <c r="AC1093" s="49">
        <v>45960</v>
      </c>
      <c r="AD1093" s="55">
        <v>5106045481</v>
      </c>
      <c r="AE1093" s="1" t="str">
        <f>IF(Tabela1[[#This Row],[Status Result1]]="Aguardando autorização pgto", "sim","")</f>
        <v/>
      </c>
      <c r="AF10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30/10/2025</v>
      </c>
      <c r="AG10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30/10/2025</v>
      </c>
      <c r="AH1093" s="116"/>
      <c r="AJ1093" s="117"/>
      <c r="AK1093" s="116">
        <f>IF(Tabela1[[#This Row],[procx ticket]]="",Tabela1[[#This Row],[Data criação ticket]],Tabela1[[#This Row],[procx ticket]])</f>
        <v>0</v>
      </c>
      <c r="AL1093" s="116"/>
      <c r="AM1093" s="53" t="s">
        <v>5184</v>
      </c>
      <c r="AN10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3" s="62"/>
      <c r="AP1093" s="62"/>
      <c r="AQ10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70856059964000ADRIANOVIRADA DE BANDEIRAGerenciadoraHTB</v>
      </c>
      <c r="AR1093" s="62" t="e">
        <v>#N/A</v>
      </c>
    </row>
    <row r="1094" spans="1:44" ht="15" hidden="1" customHeight="1">
      <c r="A1094" s="1">
        <f t="shared" si="61"/>
        <v>2000</v>
      </c>
      <c r="B1094" s="1">
        <v>7143</v>
      </c>
      <c r="C1094" s="1" t="str">
        <f>_xlfn.XLOOKUP(Tabela1[[#This Row],[FILIAL]],'CNPJ BASE jan25'!A:A,'CNPJ BASE jan25'!B:B)</f>
        <v>FOR158-PGomMat-CE-EF</v>
      </c>
      <c r="D1094" s="1" t="str">
        <f>_xlfn.XLOOKUP(Tabela1[[#This Row],[FILIAL]],'CNPJ BASE jan25'!A:A,'CNPJ BASE jan25'!C:C)</f>
        <v>04.899.316/0143-30</v>
      </c>
      <c r="E1094" s="1" t="s">
        <v>4025</v>
      </c>
      <c r="F1094" s="1" t="s">
        <v>51</v>
      </c>
      <c r="G1094" s="1" t="s">
        <v>4392</v>
      </c>
      <c r="H1094" s="1">
        <v>15293</v>
      </c>
      <c r="I1094" s="1" t="s">
        <v>72</v>
      </c>
      <c r="M1094" s="1">
        <v>605988</v>
      </c>
      <c r="N1094" s="1">
        <v>10023686</v>
      </c>
      <c r="O1094" s="1" t="s">
        <v>4163</v>
      </c>
      <c r="P1094" s="47">
        <v>4000</v>
      </c>
      <c r="R1094" s="47">
        <f>IF(Tabela1[[#This Row],[VALOR A PAGAR]]&gt;1,Tabela1[[#This Row],[VALOR A PAGAR]],Tabela1[[#This Row],[VALOR RC]])</f>
        <v>4000</v>
      </c>
      <c r="S10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4" s="1">
        <v>4500986661</v>
      </c>
      <c r="U1094" s="54" t="str">
        <f>F1094 &amp; " " &amp; " " &amp; B1094 &amp; " - " &amp; I1094 &amp; " - " &amp; "N°" &amp; H1094 &amp; " - " &amp; Tabela1[[#This Row],[Coluna1]]</f>
        <v xml:space="preserve">VIRADA DE BANDEIRA  7143 - HTB - N°15293 - </v>
      </c>
      <c r="V1094" s="85">
        <v>2864010</v>
      </c>
      <c r="W1094" s="89" t="s">
        <v>4176</v>
      </c>
      <c r="X1094" s="1" t="str">
        <f t="shared" si="60"/>
        <v>ABERTO</v>
      </c>
      <c r="Y1094" s="48"/>
      <c r="Z1094" s="51"/>
      <c r="AA1094" s="1">
        <f>IF(Tabela1[[#This Row],[CHAMADO]]="ABERTO",Tabela1[[#This Row],[procx status]],"")</f>
        <v>0</v>
      </c>
      <c r="AC1094" s="49">
        <v>45960</v>
      </c>
      <c r="AD1094" s="55">
        <v>5106045453</v>
      </c>
      <c r="AE1094" s="1" t="str">
        <f>IF(Tabela1[[#This Row],[Status Result1]]="Aguardando autorização pgto", "sim","")</f>
        <v/>
      </c>
      <c r="AF10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30/10/2025</v>
      </c>
      <c r="AG10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30/10/2025</v>
      </c>
      <c r="AH1094" s="116"/>
      <c r="AJ1094" s="117"/>
      <c r="AK1094" s="116">
        <f>IF(Tabela1[[#This Row],[procx ticket]]="",Tabela1[[#This Row],[Data criação ticket]],Tabela1[[#This Row],[procx ticket]])</f>
        <v>0</v>
      </c>
      <c r="AL1094" s="116"/>
      <c r="AM1094" s="53" t="s">
        <v>5184</v>
      </c>
      <c r="AN10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4" s="62"/>
      <c r="AP1094" s="62"/>
      <c r="AQ10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71436059884000ADRIANOVIRADA DE BANDEIRAGerenciadoraHTB</v>
      </c>
      <c r="AR1094" s="62" t="e">
        <v>#N/A</v>
      </c>
    </row>
    <row r="1095" spans="1:44" ht="15" hidden="1" customHeight="1">
      <c r="A1095" s="1">
        <f t="shared" si="61"/>
        <v>1000</v>
      </c>
      <c r="B1095" s="1">
        <v>1437</v>
      </c>
      <c r="C1095" s="1" t="s">
        <v>4091</v>
      </c>
      <c r="D1095" s="1" t="s">
        <v>4229</v>
      </c>
      <c r="E1095" s="1" t="s">
        <v>4025</v>
      </c>
      <c r="F1095" s="1" t="s">
        <v>23</v>
      </c>
      <c r="G1095" s="1" t="s">
        <v>4392</v>
      </c>
      <c r="H1095" s="1">
        <v>15301</v>
      </c>
      <c r="I1095" s="1" t="s">
        <v>72</v>
      </c>
      <c r="M1095" s="1">
        <v>605905</v>
      </c>
      <c r="Q1095" s="47">
        <v>19400</v>
      </c>
      <c r="R1095" s="47">
        <f>IF(Tabela1[[#This Row],[VALOR A PAGAR]]&gt;1,Tabela1[[#This Row],[VALOR A PAGAR]],Tabela1[[#This Row],[VALOR RC]])</f>
        <v>19400</v>
      </c>
      <c r="S10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5" s="1">
        <v>4500964801</v>
      </c>
      <c r="U1095" s="54" t="str">
        <f>F1095 &amp; " " &amp; " " &amp; B1095 &amp; " - " &amp; I1095 &amp; " - " &amp; "N°" &amp; H1095 &amp; " - " &amp; Tabela1[[#This Row],[Coluna1]]</f>
        <v xml:space="preserve">LOJAS NOVAS  1437 - HTB - N°15301 - </v>
      </c>
      <c r="V1095" s="85">
        <v>2863680</v>
      </c>
      <c r="W1095" s="89" t="s">
        <v>4176</v>
      </c>
      <c r="X1095" s="1" t="str">
        <f t="shared" si="60"/>
        <v>ABERTO</v>
      </c>
      <c r="Y1095" s="48"/>
      <c r="Z1095" s="51"/>
      <c r="AA1095" s="1">
        <f>IF(Tabela1[[#This Row],[CHAMADO]]="ABERTO",Tabela1[[#This Row],[procx status]],"")</f>
        <v>0</v>
      </c>
      <c r="AC1095" s="49">
        <v>45991</v>
      </c>
      <c r="AD1095" s="55">
        <v>5106045486</v>
      </c>
      <c r="AE1095" s="1" t="str">
        <f>IF(Tabela1[[#This Row],[Status Result1]]="Aguardando autorização pgto", "sim","")</f>
        <v/>
      </c>
      <c r="AF10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10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1095" s="116"/>
      <c r="AJ1095" s="117"/>
      <c r="AK1095" s="116">
        <f>IF(Tabela1[[#This Row],[procx ticket]]="",Tabela1[[#This Row],[Data criação ticket]],Tabela1[[#This Row],[procx ticket]])</f>
        <v>0</v>
      </c>
      <c r="AL1095" s="116"/>
      <c r="AM1095" s="53" t="s">
        <v>5184</v>
      </c>
      <c r="AN10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5" s="62"/>
      <c r="AP1095" s="62"/>
      <c r="AQ10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NOVASGerenciadoraHTB</v>
      </c>
      <c r="AR1095" s="62" t="e">
        <v>#N/A</v>
      </c>
    </row>
    <row r="1096" spans="1:44" ht="15" hidden="1" customHeight="1">
      <c r="A1096" s="1">
        <f t="shared" si="61"/>
        <v>1000</v>
      </c>
      <c r="B1096" s="51">
        <v>616</v>
      </c>
      <c r="C1096" s="1" t="s">
        <v>41</v>
      </c>
      <c r="D1096" s="51" t="s">
        <v>183</v>
      </c>
      <c r="E1096" s="51" t="s">
        <v>55</v>
      </c>
      <c r="F1096" s="51" t="s">
        <v>23</v>
      </c>
      <c r="G1096" s="1" t="s">
        <v>4392</v>
      </c>
      <c r="H1096" s="51">
        <v>14412</v>
      </c>
      <c r="I1096" s="51" t="s">
        <v>72</v>
      </c>
      <c r="J1096" s="51"/>
      <c r="K1096" s="51"/>
      <c r="L1096" s="51">
        <v>76614</v>
      </c>
      <c r="M1096" s="51">
        <v>603708</v>
      </c>
      <c r="N1096" s="51">
        <v>10020083</v>
      </c>
      <c r="O1096" s="51"/>
      <c r="P1096" s="46">
        <v>11025</v>
      </c>
      <c r="Q1096" s="46"/>
      <c r="R1096" s="46">
        <f>IF(Tabela1[[#This Row],[VALOR A PAGAR]]&gt;1,Tabela1[[#This Row],[VALOR A PAGAR]],Tabela1[[#This Row],[VALOR RC]])</f>
        <v>11025</v>
      </c>
      <c r="S10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6" s="51">
        <v>4500770542</v>
      </c>
      <c r="U1096" s="54" t="str">
        <f>F1096 &amp; " " &amp; " " &amp; B1096 &amp; " - " &amp; I1096 &amp; " - " &amp; "N°" &amp; H1096 &amp; " - " &amp; Tabela1[[#This Row],[Coluna1]]</f>
        <v xml:space="preserve">LOJAS NOVAS  616 - HTB - N°14412 - </v>
      </c>
      <c r="V1096" s="85">
        <v>855757</v>
      </c>
      <c r="W1096" s="51"/>
      <c r="X1096" s="1" t="str">
        <f t="shared" si="60"/>
        <v>ABERTO</v>
      </c>
      <c r="Y1096" s="51" t="s">
        <v>4159</v>
      </c>
      <c r="Z1096" s="51" t="s">
        <v>4159</v>
      </c>
      <c r="AA1096" s="51" t="str">
        <f>IF(Tabela1[[#This Row],[CHAMADO]]="ABERTO",Tabela1[[#This Row],[procx status]],"")</f>
        <v>Closed</v>
      </c>
      <c r="AB1096" s="51" t="str">
        <f>IFERROR(IF(OR(Y1096="Solved",Y1096="Closed"),"OK","OUTRO"),"")</f>
        <v>OK</v>
      </c>
      <c r="AC1096" s="52">
        <v>45656</v>
      </c>
      <c r="AD1096" s="55">
        <v>5105828269</v>
      </c>
      <c r="AE1096" s="51" t="str">
        <f>IF(Tabela1[[#This Row],[Status Result1]]="Aguardando autorização pgto", "sim","")</f>
        <v/>
      </c>
      <c r="AF109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10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1096" s="53">
        <v>45643</v>
      </c>
      <c r="AI1096" s="53" t="s">
        <v>4187</v>
      </c>
      <c r="AJ1096" s="53" t="s">
        <v>4187</v>
      </c>
      <c r="AK1096" s="53" t="str">
        <f>IF(Tabela1[[#This Row],[procx ticket]]="",Tabela1[[#This Row],[Data criação ticket]],Tabela1[[#This Row],[procx ticket]])</f>
        <v>2024-12-17</v>
      </c>
      <c r="AL1096" s="53">
        <v>45636</v>
      </c>
      <c r="AM10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6" s="62"/>
      <c r="AP1096" s="62"/>
      <c r="AQ10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61660370811025JORDANALOJAS NOVASGerenciadoraHTB</v>
      </c>
      <c r="AR1096" s="62" t="e">
        <v>#N/A</v>
      </c>
    </row>
    <row r="1097" spans="1:44" ht="15" hidden="1" customHeight="1">
      <c r="A1097" s="1">
        <f t="shared" si="61"/>
        <v>1000</v>
      </c>
      <c r="B1097" s="51">
        <v>1484</v>
      </c>
      <c r="C1097" s="1" t="s">
        <v>20</v>
      </c>
      <c r="D1097" s="51" t="s">
        <v>21</v>
      </c>
      <c r="E1097" s="51" t="s">
        <v>55</v>
      </c>
      <c r="F1097" s="51" t="s">
        <v>23</v>
      </c>
      <c r="G1097" s="1" t="s">
        <v>4392</v>
      </c>
      <c r="H1097" s="51">
        <v>14413</v>
      </c>
      <c r="I1097" s="51" t="s">
        <v>72</v>
      </c>
      <c r="J1097" s="51"/>
      <c r="K1097" s="51"/>
      <c r="L1097" s="51">
        <v>76614</v>
      </c>
      <c r="M1097" s="51">
        <v>603700</v>
      </c>
      <c r="N1097" s="51">
        <v>10020084</v>
      </c>
      <c r="O1097" s="51"/>
      <c r="P1097" s="46">
        <v>11025</v>
      </c>
      <c r="Q1097" s="46"/>
      <c r="R1097" s="46">
        <f>IF(Tabela1[[#This Row],[VALOR A PAGAR]]&gt;1,Tabela1[[#This Row],[VALOR A PAGAR]],Tabela1[[#This Row],[VALOR RC]])</f>
        <v>11025</v>
      </c>
      <c r="S10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7" s="51">
        <v>4500770611</v>
      </c>
      <c r="U1097" s="54" t="str">
        <f>F1097 &amp; " " &amp; " " &amp; B1097 &amp; " - " &amp; I1097 &amp; " - " &amp; "N°" &amp; H1097 &amp; " - " &amp; Tabela1[[#This Row],[Coluna1]]</f>
        <v xml:space="preserve">LOJAS NOVAS  1484 - HTB - N°14413 - </v>
      </c>
      <c r="V1097" s="85">
        <v>855783</v>
      </c>
      <c r="W1097" s="51"/>
      <c r="X1097" s="1" t="str">
        <f t="shared" si="60"/>
        <v>ABERTO</v>
      </c>
      <c r="Y1097" s="51" t="s">
        <v>4159</v>
      </c>
      <c r="Z1097" s="51" t="s">
        <v>4159</v>
      </c>
      <c r="AA1097" s="51" t="str">
        <f>IF(Tabela1[[#This Row],[CHAMADO]]="ABERTO",Tabela1[[#This Row],[procx status]],"")</f>
        <v>Closed</v>
      </c>
      <c r="AB1097" s="51" t="str">
        <f>IFERROR(IF(OR(Y1097="Solved",Y1097="Closed"),"OK","OUTRO"),"")</f>
        <v>OK</v>
      </c>
      <c r="AC1097" s="52">
        <v>45656</v>
      </c>
      <c r="AD1097" s="55">
        <v>5105828397</v>
      </c>
      <c r="AE1097" s="51" t="str">
        <f>IF(Tabela1[[#This Row],[Status Result1]]="Aguardando autorização pgto", "sim","")</f>
        <v/>
      </c>
      <c r="AF109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10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1097" s="53">
        <v>45643</v>
      </c>
      <c r="AI1097" s="53" t="s">
        <v>4187</v>
      </c>
      <c r="AJ1097" s="53" t="s">
        <v>4187</v>
      </c>
      <c r="AK1097" s="53" t="str">
        <f>IF(Tabela1[[#This Row],[procx ticket]]="",Tabela1[[#This Row],[Data criação ticket]],Tabela1[[#This Row],[procx ticket]])</f>
        <v>2024-12-17</v>
      </c>
      <c r="AL1097" s="53">
        <v>45636</v>
      </c>
      <c r="AM10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0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7" s="62"/>
      <c r="AP1097" s="62"/>
      <c r="AQ10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148460370011025JORDANALOJAS NOVASGerenciadoraHTB</v>
      </c>
      <c r="AR1097" s="62" t="e">
        <v>#N/A</v>
      </c>
    </row>
    <row r="1098" spans="1:44" ht="15" hidden="1" customHeight="1">
      <c r="A1098" s="1">
        <f t="shared" si="61"/>
        <v>1000</v>
      </c>
      <c r="B1098" s="1">
        <v>616</v>
      </c>
      <c r="C1098" s="1" t="s">
        <v>41</v>
      </c>
      <c r="D1098" s="1" t="s">
        <v>183</v>
      </c>
      <c r="E1098" s="1" t="s">
        <v>55</v>
      </c>
      <c r="F1098" s="1" t="s">
        <v>23</v>
      </c>
      <c r="G1098" s="1" t="s">
        <v>4392</v>
      </c>
      <c r="H1098" s="1">
        <v>14577</v>
      </c>
      <c r="I1098" s="1" t="s">
        <v>72</v>
      </c>
      <c r="L1098" s="1">
        <v>76614</v>
      </c>
      <c r="M1098" s="1">
        <v>603708</v>
      </c>
      <c r="N1098" s="1">
        <v>10020083</v>
      </c>
      <c r="P1098" s="47">
        <v>7350</v>
      </c>
      <c r="R1098" s="47">
        <f>IF(Tabela1[[#This Row],[VALOR A PAGAR]]&gt;1,Tabela1[[#This Row],[VALOR A PAGAR]],Tabela1[[#This Row],[VALOR RC]])</f>
        <v>7350</v>
      </c>
      <c r="S10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8" s="1">
        <v>4500770542</v>
      </c>
      <c r="U1098" s="54" t="str">
        <f>F1098 &amp; " " &amp; " " &amp; B1098 &amp; " - " &amp; I1098 &amp; " - " &amp; "N°" &amp; H1098 &amp; " - " &amp; Tabela1[[#This Row],[Coluna1]]</f>
        <v xml:space="preserve">LOJAS NOVAS  616 - HTB - N°14577 - </v>
      </c>
      <c r="V1098" s="85">
        <v>1050538</v>
      </c>
      <c r="X1098" s="1" t="str">
        <f t="shared" si="60"/>
        <v>ABERTO</v>
      </c>
      <c r="Y1098" s="48" t="s">
        <v>4159</v>
      </c>
      <c r="Z1098" s="51" t="s">
        <v>4159</v>
      </c>
      <c r="AA1098" s="51" t="str">
        <f>IF(Tabela1[[#This Row],[CHAMADO]]="ABERTO",Tabela1[[#This Row],[procx status]],"")</f>
        <v>Closed</v>
      </c>
      <c r="AC1098" s="49">
        <v>45688</v>
      </c>
      <c r="AD1098" s="55">
        <v>5105854895</v>
      </c>
      <c r="AE1098" s="1" t="str">
        <f>IF(Tabela1[[#This Row],[Status Result1]]="Aguardando autorização pgto", "sim","")</f>
        <v/>
      </c>
      <c r="AF10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0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098" s="12">
        <v>45679</v>
      </c>
      <c r="AI1098" s="12" t="s">
        <v>5195</v>
      </c>
      <c r="AJ1098" s="53" t="s">
        <v>5195</v>
      </c>
      <c r="AK1098" s="12" t="str">
        <f>IF(Tabela1[[#This Row],[procx ticket]]="",Tabela1[[#This Row],[Data criação ticket]],Tabela1[[#This Row],[procx ticket]])</f>
        <v>2025-01-22</v>
      </c>
      <c r="AL1098" s="53">
        <v>45636</v>
      </c>
      <c r="AM10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0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8" s="62"/>
      <c r="AP1098" s="62"/>
      <c r="AQ10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6166037087350JORDANALOJAS NOVASGerenciadoraHTB</v>
      </c>
      <c r="AR1098" s="62" t="e">
        <v>#N/A</v>
      </c>
    </row>
    <row r="1099" spans="1:44" ht="15" hidden="1" customHeight="1">
      <c r="A1099" s="1">
        <f t="shared" si="61"/>
        <v>1000</v>
      </c>
      <c r="B1099" s="1">
        <v>1461</v>
      </c>
      <c r="C1099" s="1" t="s">
        <v>38</v>
      </c>
      <c r="D1099" s="1" t="s">
        <v>185</v>
      </c>
      <c r="E1099" s="1" t="s">
        <v>76</v>
      </c>
      <c r="F1099" s="1" t="s">
        <v>23</v>
      </c>
      <c r="G1099" s="1" t="s">
        <v>4392</v>
      </c>
      <c r="H1099" s="1">
        <v>14537</v>
      </c>
      <c r="I1099" s="1" t="s">
        <v>72</v>
      </c>
      <c r="L1099" s="1">
        <v>76614</v>
      </c>
      <c r="M1099" s="1">
        <v>603682</v>
      </c>
      <c r="N1099" s="1">
        <v>10020097</v>
      </c>
      <c r="P1099" s="47">
        <v>19400</v>
      </c>
      <c r="R1099" s="47">
        <f>IF(Tabela1[[#This Row],[VALOR A PAGAR]]&gt;1,Tabela1[[#This Row],[VALOR A PAGAR]],Tabela1[[#This Row],[VALOR RC]])</f>
        <v>19400</v>
      </c>
      <c r="S10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099" s="1">
        <v>4500770545</v>
      </c>
      <c r="U1099" s="54" t="str">
        <f>F1099 &amp; " " &amp; " " &amp; B1099 &amp; " - " &amp; I1099 &amp; " - " &amp; "N°" &amp; H1099 &amp; " - " &amp; Tabela1[[#This Row],[Coluna1]]</f>
        <v xml:space="preserve">LOJAS NOVAS  1461 - HTB - N°14537 - </v>
      </c>
      <c r="V1099" s="85">
        <v>1048959</v>
      </c>
      <c r="X1099" s="1" t="str">
        <f t="shared" si="60"/>
        <v>ABERTO</v>
      </c>
      <c r="Y1099" s="48" t="s">
        <v>4159</v>
      </c>
      <c r="Z1099" s="51" t="s">
        <v>4159</v>
      </c>
      <c r="AA1099" s="51" t="str">
        <f>IF(Tabela1[[#This Row],[CHAMADO]]="ABERTO",Tabela1[[#This Row],[procx status]],"")</f>
        <v>Closed</v>
      </c>
      <c r="AC1099" s="49">
        <v>45688</v>
      </c>
      <c r="AD1099" s="55">
        <v>5105854901</v>
      </c>
      <c r="AE1099" s="1" t="str">
        <f>IF(Tabela1[[#This Row],[Status Result1]]="Aguardando autorização pgto", "sim","")</f>
        <v/>
      </c>
      <c r="AF10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0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099" s="12">
        <v>45678</v>
      </c>
      <c r="AI1099" s="12" t="s">
        <v>5195</v>
      </c>
      <c r="AJ1099" s="53" t="s">
        <v>5195</v>
      </c>
      <c r="AK1099" s="12" t="str">
        <f>IF(Tabela1[[#This Row],[procx ticket]]="",Tabela1[[#This Row],[Data criação ticket]],Tabela1[[#This Row],[procx ticket]])</f>
        <v>2025-01-22</v>
      </c>
      <c r="AL1099" s="53">
        <v>45637</v>
      </c>
      <c r="AM10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09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099" s="62"/>
      <c r="AP1099" s="62"/>
      <c r="AQ10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146160368219400HENRIQUELOJAS NOVASGerenciadoraHTB</v>
      </c>
      <c r="AR1099" s="62" t="e">
        <v>#N/A</v>
      </c>
    </row>
    <row r="1100" spans="1:44" ht="15" hidden="1" customHeight="1">
      <c r="A1100" s="1">
        <f t="shared" si="61"/>
        <v>1000</v>
      </c>
      <c r="B1100" s="1">
        <v>1440</v>
      </c>
      <c r="C1100" s="1" t="s">
        <v>35</v>
      </c>
      <c r="D1100" s="1" t="s">
        <v>187</v>
      </c>
      <c r="E1100" s="1" t="s">
        <v>30</v>
      </c>
      <c r="F1100" s="1" t="s">
        <v>23</v>
      </c>
      <c r="G1100" s="1" t="s">
        <v>4392</v>
      </c>
      <c r="H1100" s="1">
        <v>14538</v>
      </c>
      <c r="I1100" s="1" t="s">
        <v>72</v>
      </c>
      <c r="L1100" s="1">
        <v>76614</v>
      </c>
      <c r="M1100" s="1">
        <v>602883</v>
      </c>
      <c r="N1100" s="1">
        <v>10020098</v>
      </c>
      <c r="P1100" s="47">
        <v>19400</v>
      </c>
      <c r="R1100" s="47">
        <f>IF(Tabela1[[#This Row],[VALOR A PAGAR]]&gt;1,Tabela1[[#This Row],[VALOR A PAGAR]],Tabela1[[#This Row],[VALOR RC]])</f>
        <v>19400</v>
      </c>
      <c r="S11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0" s="1">
        <v>4500770552</v>
      </c>
      <c r="U1100" s="54" t="str">
        <f>F1100 &amp; " " &amp; " " &amp; B1100 &amp; " - " &amp; I1100 &amp; " - " &amp; "N°" &amp; H1100 &amp; " - " &amp; Tabela1[[#This Row],[Coluna1]]</f>
        <v xml:space="preserve">LOJAS NOVAS  1440 - HTB - N°14538 - </v>
      </c>
      <c r="V1100" s="85">
        <v>1048980</v>
      </c>
      <c r="X1100" s="1" t="str">
        <f t="shared" si="60"/>
        <v>ABERTO</v>
      </c>
      <c r="Y1100" s="48" t="s">
        <v>4159</v>
      </c>
      <c r="Z1100" s="51" t="s">
        <v>4159</v>
      </c>
      <c r="AA1100" s="51" t="str">
        <f>IF(Tabela1[[#This Row],[CHAMADO]]="ABERTO",Tabela1[[#This Row],[procx status]],"")</f>
        <v>Closed</v>
      </c>
      <c r="AC1100" s="49">
        <v>45688</v>
      </c>
      <c r="AD1100" s="55">
        <v>5105854900</v>
      </c>
      <c r="AE1100" s="1" t="str">
        <f>IF(Tabela1[[#This Row],[Status Result1]]="Aguardando autorização pgto", "sim","")</f>
        <v/>
      </c>
      <c r="AF11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0" s="12">
        <v>45678</v>
      </c>
      <c r="AI1100" s="12" t="s">
        <v>5195</v>
      </c>
      <c r="AJ1100" s="53" t="s">
        <v>5195</v>
      </c>
      <c r="AK1100" s="12" t="str">
        <f>IF(Tabela1[[#This Row],[procx ticket]]="",Tabela1[[#This Row],[Data criação ticket]],Tabela1[[#This Row],[procx ticket]])</f>
        <v>2025-01-22</v>
      </c>
      <c r="AL1100" s="53">
        <v>45637</v>
      </c>
      <c r="AM11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0" s="62"/>
      <c r="AP1100" s="62"/>
      <c r="AQ11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144060288319400ANDRELOJAS NOVASGerenciadoraHTB</v>
      </c>
      <c r="AR1100" s="62" t="e">
        <v>#N/A</v>
      </c>
    </row>
    <row r="1101" spans="1:44" ht="15" hidden="1" customHeight="1">
      <c r="A1101" s="1">
        <f t="shared" si="61"/>
        <v>1000</v>
      </c>
      <c r="B1101" s="1">
        <v>1440</v>
      </c>
      <c r="C1101" s="1" t="s">
        <v>35</v>
      </c>
      <c r="D1101" s="1" t="s">
        <v>187</v>
      </c>
      <c r="E1101" s="1" t="s">
        <v>30</v>
      </c>
      <c r="F1101" s="1" t="s">
        <v>23</v>
      </c>
      <c r="G1101" s="1" t="s">
        <v>4392</v>
      </c>
      <c r="H1101" s="1">
        <v>14580</v>
      </c>
      <c r="I1101" s="1" t="s">
        <v>72</v>
      </c>
      <c r="L1101" s="1">
        <v>76614</v>
      </c>
      <c r="M1101" s="1">
        <v>602883</v>
      </c>
      <c r="N1101" s="1">
        <v>10020098</v>
      </c>
      <c r="P1101" s="47">
        <v>9700</v>
      </c>
      <c r="R1101" s="47">
        <f>IF(Tabela1[[#This Row],[VALOR A PAGAR]]&gt;1,Tabela1[[#This Row],[VALOR A PAGAR]],Tabela1[[#This Row],[VALOR RC]])</f>
        <v>9700</v>
      </c>
      <c r="S11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1" s="1">
        <v>4500770552</v>
      </c>
      <c r="U1101" s="54" t="str">
        <f>F1101 &amp; " " &amp; " " &amp; B1101 &amp; " - " &amp; I1101 &amp; " - " &amp; "N°" &amp; H1101 &amp; " - " &amp; Tabela1[[#This Row],[Coluna1]]</f>
        <v xml:space="preserve">LOJAS NOVAS  1440 - HTB - N°14580 - </v>
      </c>
      <c r="V1101" s="85">
        <v>1050640</v>
      </c>
      <c r="X1101" s="1" t="str">
        <f t="shared" si="60"/>
        <v>ABERTO</v>
      </c>
      <c r="Y1101" s="48" t="s">
        <v>4159</v>
      </c>
      <c r="Z1101" s="51" t="s">
        <v>4159</v>
      </c>
      <c r="AA1101" s="51" t="str">
        <f>IF(Tabela1[[#This Row],[CHAMADO]]="ABERTO",Tabela1[[#This Row],[procx status]],"")</f>
        <v>Closed</v>
      </c>
      <c r="AC1101" s="49">
        <v>45688</v>
      </c>
      <c r="AD1101" s="55">
        <v>5105854892</v>
      </c>
      <c r="AE1101" s="1" t="str">
        <f>IF(Tabela1[[#This Row],[Status Result1]]="Aguardando autorização pgto", "sim","")</f>
        <v/>
      </c>
      <c r="AF11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1" s="12">
        <v>45679</v>
      </c>
      <c r="AI1101" s="12" t="s">
        <v>5195</v>
      </c>
      <c r="AJ1101" s="53" t="s">
        <v>5195</v>
      </c>
      <c r="AK1101" s="12" t="str">
        <f>IF(Tabela1[[#This Row],[procx ticket]]="",Tabela1[[#This Row],[Data criação ticket]],Tabela1[[#This Row],[procx ticket]])</f>
        <v>2025-01-22</v>
      </c>
      <c r="AL1101" s="53">
        <v>45637</v>
      </c>
      <c r="AM11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1" s="62"/>
      <c r="AP1101" s="62"/>
      <c r="AQ11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14406028839700ANDRELOJAS NOVASGerenciadoraHTB</v>
      </c>
      <c r="AR1101" s="62" t="e">
        <v>#N/A</v>
      </c>
    </row>
    <row r="1102" spans="1:44" ht="15" hidden="1" customHeight="1">
      <c r="A1102" s="1">
        <f t="shared" si="61"/>
        <v>1000</v>
      </c>
      <c r="B1102" s="1">
        <v>1432</v>
      </c>
      <c r="C1102" s="1" t="s">
        <v>33</v>
      </c>
      <c r="D1102" s="1" t="s">
        <v>34</v>
      </c>
      <c r="E1102" s="1" t="s">
        <v>55</v>
      </c>
      <c r="F1102" s="1" t="s">
        <v>23</v>
      </c>
      <c r="G1102" s="1" t="s">
        <v>4392</v>
      </c>
      <c r="H1102" s="1">
        <v>14539</v>
      </c>
      <c r="I1102" s="1" t="s">
        <v>72</v>
      </c>
      <c r="L1102" s="1">
        <v>76614</v>
      </c>
      <c r="M1102" s="1">
        <v>603254</v>
      </c>
      <c r="N1102" s="1">
        <v>10020099</v>
      </c>
      <c r="P1102" s="47">
        <v>19400</v>
      </c>
      <c r="R1102" s="47">
        <f>IF(Tabela1[[#This Row],[VALOR A PAGAR]]&gt;1,Tabela1[[#This Row],[VALOR A PAGAR]],Tabela1[[#This Row],[VALOR RC]])</f>
        <v>19400</v>
      </c>
      <c r="S11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2" s="1">
        <v>4500770556</v>
      </c>
      <c r="U1102" s="54" t="str">
        <f>F1102 &amp; " " &amp; " " &amp; B1102 &amp; " - " &amp; I1102 &amp; " - " &amp; "N°" &amp; H1102 &amp; " - " &amp; Tabela1[[#This Row],[Coluna1]]</f>
        <v xml:space="preserve">LOJAS NOVAS  1432 - HTB - N°14539 - </v>
      </c>
      <c r="V1102" s="85">
        <v>1048996</v>
      </c>
      <c r="X1102" s="1" t="str">
        <f t="shared" si="60"/>
        <v>ABERTO</v>
      </c>
      <c r="Y1102" s="48" t="s">
        <v>4159</v>
      </c>
      <c r="Z1102" s="51" t="s">
        <v>4159</v>
      </c>
      <c r="AA1102" s="51" t="str">
        <f>IF(Tabela1[[#This Row],[CHAMADO]]="ABERTO",Tabela1[[#This Row],[procx status]],"")</f>
        <v>Closed</v>
      </c>
      <c r="AC1102" s="49">
        <v>45688</v>
      </c>
      <c r="AD1102" s="55">
        <v>5105854899</v>
      </c>
      <c r="AE1102" s="1" t="str">
        <f>IF(Tabela1[[#This Row],[Status Result1]]="Aguardando autorização pgto", "sim","")</f>
        <v/>
      </c>
      <c r="AF11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2" s="12">
        <v>45678</v>
      </c>
      <c r="AI1102" s="12" t="s">
        <v>5195</v>
      </c>
      <c r="AJ1102" s="53" t="s">
        <v>5195</v>
      </c>
      <c r="AK1102" s="12" t="str">
        <f>IF(Tabela1[[#This Row],[procx ticket]]="",Tabela1[[#This Row],[Data criação ticket]],Tabela1[[#This Row],[procx ticket]])</f>
        <v>2025-01-22</v>
      </c>
      <c r="AL1102" s="53">
        <v>45637</v>
      </c>
      <c r="AM11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2" s="62"/>
      <c r="AP1102" s="62"/>
      <c r="AQ11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143260325419400JORDANALOJAS NOVASGerenciadoraHTB</v>
      </c>
      <c r="AR1102" s="62" t="e">
        <v>#N/A</v>
      </c>
    </row>
    <row r="1103" spans="1:44" ht="15" hidden="1" customHeight="1">
      <c r="A1103" s="1">
        <f t="shared" si="61"/>
        <v>1000</v>
      </c>
      <c r="B1103" s="1">
        <v>1372</v>
      </c>
      <c r="C1103" s="1" t="s">
        <v>31</v>
      </c>
      <c r="D1103" s="1" t="s">
        <v>32</v>
      </c>
      <c r="E1103" s="1" t="s">
        <v>55</v>
      </c>
      <c r="F1103" s="1" t="s">
        <v>23</v>
      </c>
      <c r="G1103" s="1" t="s">
        <v>4392</v>
      </c>
      <c r="H1103" s="1">
        <v>14540</v>
      </c>
      <c r="I1103" s="1" t="s">
        <v>72</v>
      </c>
      <c r="L1103" s="1">
        <v>76614</v>
      </c>
      <c r="M1103" s="1">
        <v>603125</v>
      </c>
      <c r="N1103" s="1">
        <v>10020100</v>
      </c>
      <c r="P1103" s="47">
        <v>19400</v>
      </c>
      <c r="R1103" s="47">
        <f>IF(Tabela1[[#This Row],[VALOR A PAGAR]]&gt;1,Tabela1[[#This Row],[VALOR A PAGAR]],Tabela1[[#This Row],[VALOR RC]])</f>
        <v>19400</v>
      </c>
      <c r="S11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3" s="1">
        <v>4500770561</v>
      </c>
      <c r="U1103" s="54" t="str">
        <f>F1103 &amp; " " &amp; " " &amp; B1103 &amp; " - " &amp; I1103 &amp; " - " &amp; "N°" &amp; H1103 &amp; " - " &amp; Tabela1[[#This Row],[Coluna1]]</f>
        <v xml:space="preserve">LOJAS NOVAS  1372 - HTB - N°14540 - </v>
      </c>
      <c r="V1103" s="85">
        <v>1049009</v>
      </c>
      <c r="X1103" s="1" t="str">
        <f t="shared" si="60"/>
        <v>ABERTO</v>
      </c>
      <c r="Y1103" s="48" t="s">
        <v>4159</v>
      </c>
      <c r="Z1103" s="51" t="s">
        <v>4159</v>
      </c>
      <c r="AA1103" s="51" t="str">
        <f>IF(Tabela1[[#This Row],[CHAMADO]]="ABERTO",Tabela1[[#This Row],[procx status]],"")</f>
        <v>Closed</v>
      </c>
      <c r="AC1103" s="49">
        <v>45688</v>
      </c>
      <c r="AD1103" s="55">
        <v>5105854898</v>
      </c>
      <c r="AE1103" s="1" t="str">
        <f>IF(Tabela1[[#This Row],[Status Result1]]="Aguardando autorização pgto", "sim","")</f>
        <v/>
      </c>
      <c r="AF11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3" s="12">
        <v>45678</v>
      </c>
      <c r="AI1103" s="12" t="s">
        <v>5195</v>
      </c>
      <c r="AJ1103" s="53" t="s">
        <v>5195</v>
      </c>
      <c r="AK1103" s="12" t="str">
        <f>IF(Tabela1[[#This Row],[procx ticket]]="",Tabela1[[#This Row],[Data criação ticket]],Tabela1[[#This Row],[procx ticket]])</f>
        <v>2025-01-22</v>
      </c>
      <c r="AL1103" s="53">
        <v>45637</v>
      </c>
      <c r="AM11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3" s="62"/>
      <c r="AP1103" s="62"/>
      <c r="AQ11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137260312519400JORDANALOJAS NOVASGerenciadoraHTB</v>
      </c>
      <c r="AR1103" s="62" t="e">
        <v>#N/A</v>
      </c>
    </row>
    <row r="1104" spans="1:44" ht="15" hidden="1" customHeight="1">
      <c r="A1104" s="1">
        <f t="shared" si="61"/>
        <v>1000</v>
      </c>
      <c r="B1104" s="1">
        <v>1483</v>
      </c>
      <c r="C1104" s="51" t="s">
        <v>28</v>
      </c>
      <c r="D1104" s="51" t="s">
        <v>29</v>
      </c>
      <c r="E1104" s="1" t="s">
        <v>30</v>
      </c>
      <c r="F1104" s="1" t="s">
        <v>23</v>
      </c>
      <c r="G1104" s="1" t="s">
        <v>4392</v>
      </c>
      <c r="H1104" s="1">
        <v>14541</v>
      </c>
      <c r="I1104" s="1" t="s">
        <v>72</v>
      </c>
      <c r="L1104" s="1">
        <v>76614</v>
      </c>
      <c r="M1104" s="1">
        <v>603320</v>
      </c>
      <c r="N1104" s="1">
        <v>10020045</v>
      </c>
      <c r="Q1104" s="47">
        <v>19400</v>
      </c>
      <c r="R1104" s="47">
        <f>IF(Tabela1[[#This Row],[VALOR A PAGAR]]&gt;1,Tabela1[[#This Row],[VALOR A PAGAR]],Tabela1[[#This Row],[VALOR RC]])</f>
        <v>19400</v>
      </c>
      <c r="S11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4" s="1">
        <v>4500770562</v>
      </c>
      <c r="U1104" s="54" t="str">
        <f>F1104 &amp; " " &amp; " " &amp; B1104 &amp; " - " &amp; I1104 &amp; " - " &amp; "N°" &amp; H1104 &amp; " - " &amp; Tabela1[[#This Row],[Coluna1]]</f>
        <v xml:space="preserve">LOJAS NOVAS  1483 - HTB - N°14541 - </v>
      </c>
      <c r="V1104" s="85">
        <v>1057398</v>
      </c>
      <c r="X1104" s="1" t="str">
        <f t="shared" si="60"/>
        <v>ABERTO</v>
      </c>
      <c r="Y1104" s="48" t="s">
        <v>4159</v>
      </c>
      <c r="Z1104" s="51" t="s">
        <v>4159</v>
      </c>
      <c r="AA1104" s="51" t="str">
        <f>IF(Tabela1[[#This Row],[CHAMADO]]="ABERTO",Tabela1[[#This Row],[procx status]],"")</f>
        <v>Closed</v>
      </c>
      <c r="AC1104" s="49">
        <v>45688</v>
      </c>
      <c r="AD1104" s="55">
        <v>5105854890</v>
      </c>
      <c r="AE1104" s="51" t="str">
        <f>IF(Tabela1[[#This Row],[Status Result1]]="Aguardando autorização pgto", "sim","")</f>
        <v/>
      </c>
      <c r="AF110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4" s="12">
        <v>45678</v>
      </c>
      <c r="AI1104" s="12" t="s">
        <v>5194</v>
      </c>
      <c r="AJ1104" s="53" t="s">
        <v>5194</v>
      </c>
      <c r="AK1104" s="12" t="str">
        <f>IF(Tabela1[[#This Row],[procx ticket]]="",Tabela1[[#This Row],[Data criação ticket]],Tabela1[[#This Row],[procx ticket]])</f>
        <v>2025-01-23</v>
      </c>
      <c r="AL1104" s="53">
        <v>45636</v>
      </c>
      <c r="AM11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23/01/2025</v>
      </c>
      <c r="AN110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4" s="62"/>
      <c r="AP1104" s="62"/>
      <c r="AQ11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NOVASGerenciadoraHTB</v>
      </c>
      <c r="AR1104" s="62" t="e">
        <v>#N/A</v>
      </c>
    </row>
    <row r="1105" spans="1:44" ht="15" hidden="1" customHeight="1">
      <c r="A1105" s="1">
        <f t="shared" si="61"/>
        <v>1000</v>
      </c>
      <c r="B1105" s="51">
        <v>1484</v>
      </c>
      <c r="C1105" s="1" t="s">
        <v>20</v>
      </c>
      <c r="D1105" s="1" t="s">
        <v>21</v>
      </c>
      <c r="E1105" s="1" t="s">
        <v>55</v>
      </c>
      <c r="F1105" s="1" t="s">
        <v>23</v>
      </c>
      <c r="G1105" s="1" t="s">
        <v>4392</v>
      </c>
      <c r="H1105" s="1">
        <v>14536</v>
      </c>
      <c r="I1105" s="1" t="s">
        <v>72</v>
      </c>
      <c r="L1105" s="1">
        <v>76614</v>
      </c>
      <c r="M1105" s="1">
        <v>603700</v>
      </c>
      <c r="N1105" s="1">
        <v>10020084</v>
      </c>
      <c r="P1105" s="47">
        <v>14700</v>
      </c>
      <c r="R1105" s="47">
        <f>IF(Tabela1[[#This Row],[VALOR A PAGAR]]&gt;1,Tabela1[[#This Row],[VALOR A PAGAR]],Tabela1[[#This Row],[VALOR RC]])</f>
        <v>14700</v>
      </c>
      <c r="S11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5" s="1">
        <v>4500770611</v>
      </c>
      <c r="U1105" s="54" t="str">
        <f>F1105 &amp; " " &amp; " " &amp; B1105 &amp; " - " &amp; I1105 &amp; " - " &amp; "N°" &amp; H1105 &amp; " - " &amp; Tabela1[[#This Row],[Coluna1]]</f>
        <v xml:space="preserve">LOJAS NOVAS  1484 - HTB - N°14536 - </v>
      </c>
      <c r="V1105" s="85">
        <v>1048933</v>
      </c>
      <c r="X1105" s="1" t="str">
        <f t="shared" si="60"/>
        <v>ABERTO</v>
      </c>
      <c r="Y1105" s="48" t="s">
        <v>4159</v>
      </c>
      <c r="Z1105" s="51" t="s">
        <v>4159</v>
      </c>
      <c r="AA1105" s="51" t="str">
        <f>IF(Tabela1[[#This Row],[CHAMADO]]="ABERTO",Tabela1[[#This Row],[procx status]],"")</f>
        <v>Closed</v>
      </c>
      <c r="AC1105" s="49">
        <v>45688</v>
      </c>
      <c r="AD1105" s="55">
        <v>5105854902</v>
      </c>
      <c r="AE1105" s="1" t="str">
        <f>IF(Tabela1[[#This Row],[Status Result1]]="Aguardando autorização pgto", "sim","")</f>
        <v/>
      </c>
      <c r="AF11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5" s="12">
        <v>45678</v>
      </c>
      <c r="AI1105" s="12" t="s">
        <v>5195</v>
      </c>
      <c r="AJ1105" s="53" t="s">
        <v>5195</v>
      </c>
      <c r="AK1105" s="12" t="str">
        <f>IF(Tabela1[[#This Row],[procx ticket]]="",Tabela1[[#This Row],[Data criação ticket]],Tabela1[[#This Row],[procx ticket]])</f>
        <v>2025-01-22</v>
      </c>
      <c r="AL1105" s="53">
        <v>45636</v>
      </c>
      <c r="AM11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5" s="62"/>
      <c r="AP1105" s="62"/>
      <c r="AQ11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148460370014700JORDANALOJAS NOVASGerenciadoraHTB</v>
      </c>
      <c r="AR1105" s="62" t="e">
        <v>#N/A</v>
      </c>
    </row>
    <row r="1106" spans="1:44" ht="15" hidden="1" customHeight="1">
      <c r="A1106" s="1">
        <f t="shared" si="61"/>
        <v>1000</v>
      </c>
      <c r="B1106" s="51">
        <v>1484</v>
      </c>
      <c r="C1106" s="1" t="s">
        <v>20</v>
      </c>
      <c r="D1106" s="1" t="s">
        <v>21</v>
      </c>
      <c r="E1106" s="1" t="s">
        <v>55</v>
      </c>
      <c r="F1106" s="1" t="s">
        <v>23</v>
      </c>
      <c r="G1106" s="1" t="s">
        <v>4392</v>
      </c>
      <c r="H1106" s="1">
        <v>14578</v>
      </c>
      <c r="I1106" s="1" t="s">
        <v>72</v>
      </c>
      <c r="L1106" s="1">
        <v>76614</v>
      </c>
      <c r="M1106" s="1">
        <v>603700</v>
      </c>
      <c r="N1106" s="1">
        <v>10020084</v>
      </c>
      <c r="P1106" s="47">
        <v>7350</v>
      </c>
      <c r="R1106" s="47">
        <f>IF(Tabela1[[#This Row],[VALOR A PAGAR]]&gt;1,Tabela1[[#This Row],[VALOR A PAGAR]],Tabela1[[#This Row],[VALOR RC]])</f>
        <v>7350</v>
      </c>
      <c r="S11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6" s="1">
        <v>4500770611</v>
      </c>
      <c r="U1106" s="54" t="str">
        <f>F1106 &amp; " " &amp; " " &amp; B1106 &amp; " - " &amp; I1106 &amp; " - " &amp; "N°" &amp; H1106 &amp; " - " &amp; Tabela1[[#This Row],[Coluna1]]</f>
        <v xml:space="preserve">LOJAS NOVAS  1484 - HTB - N°14578 - </v>
      </c>
      <c r="V1106" s="85">
        <v>1050597</v>
      </c>
      <c r="X1106" s="1" t="str">
        <f t="shared" si="60"/>
        <v>ABERTO</v>
      </c>
      <c r="Y1106" s="48" t="s">
        <v>4159</v>
      </c>
      <c r="Z1106" s="51" t="s">
        <v>4159</v>
      </c>
      <c r="AA1106" s="51" t="str">
        <f>IF(Tabela1[[#This Row],[CHAMADO]]="ABERTO",Tabela1[[#This Row],[procx status]],"")</f>
        <v>Closed</v>
      </c>
      <c r="AC1106" s="49">
        <v>45688</v>
      </c>
      <c r="AD1106" s="55">
        <v>5105854894</v>
      </c>
      <c r="AE1106" s="1" t="str">
        <f>IF(Tabela1[[#This Row],[Status Result1]]="Aguardando autorização pgto", "sim","")</f>
        <v/>
      </c>
      <c r="AF11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6" s="12">
        <v>45679</v>
      </c>
      <c r="AI1106" s="12" t="s">
        <v>5195</v>
      </c>
      <c r="AJ1106" s="53" t="s">
        <v>5195</v>
      </c>
      <c r="AK1106" s="12" t="str">
        <f>IF(Tabela1[[#This Row],[procx ticket]]="",Tabela1[[#This Row],[Data criação ticket]],Tabela1[[#This Row],[procx ticket]])</f>
        <v>2025-01-22</v>
      </c>
      <c r="AL1106" s="53">
        <v>45636</v>
      </c>
      <c r="AM11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6" s="62"/>
      <c r="AP1106" s="62"/>
      <c r="AQ11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14846037007350JORDANALOJAS NOVASGerenciadoraHTB</v>
      </c>
      <c r="AR1106" s="62" t="e">
        <v>#N/A</v>
      </c>
    </row>
    <row r="1107" spans="1:44" ht="15" hidden="1" customHeight="1">
      <c r="A1107" s="1">
        <f t="shared" si="61"/>
        <v>1000</v>
      </c>
      <c r="B1107" s="1">
        <v>1464</v>
      </c>
      <c r="C1107" s="1" t="s">
        <v>40</v>
      </c>
      <c r="D1107" s="1" t="s">
        <v>168</v>
      </c>
      <c r="E1107" s="1" t="s">
        <v>30</v>
      </c>
      <c r="F1107" s="1" t="s">
        <v>23</v>
      </c>
      <c r="G1107" s="1" t="s">
        <v>4392</v>
      </c>
      <c r="H1107" s="1">
        <v>14543</v>
      </c>
      <c r="I1107" s="1" t="s">
        <v>72</v>
      </c>
      <c r="L1107" s="1">
        <v>76614</v>
      </c>
      <c r="M1107" s="1">
        <v>604010</v>
      </c>
      <c r="N1107" s="1">
        <v>10020156</v>
      </c>
      <c r="P1107" s="47">
        <v>14550</v>
      </c>
      <c r="R1107" s="47">
        <f>IF(Tabela1[[#This Row],[VALOR A PAGAR]]&gt;1,Tabela1[[#This Row],[VALOR A PAGAR]],Tabela1[[#This Row],[VALOR RC]])</f>
        <v>14550</v>
      </c>
      <c r="S11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7" s="1">
        <v>4500775039</v>
      </c>
      <c r="U1107" s="54" t="str">
        <f>F1107 &amp; " " &amp; " " &amp; B1107 &amp; " - " &amp; I1107 &amp; " - " &amp; "N°" &amp; H1107 &amp; " - " &amp; Tabela1[[#This Row],[Coluna1]]</f>
        <v xml:space="preserve">LOJAS NOVAS  1464 - HTB - N°14543 - </v>
      </c>
      <c r="V1107" s="85">
        <v>1049429</v>
      </c>
      <c r="X1107" s="1" t="str">
        <f t="shared" si="60"/>
        <v>ABERTO</v>
      </c>
      <c r="Y1107" s="48" t="s">
        <v>4159</v>
      </c>
      <c r="Z1107" s="51" t="s">
        <v>4159</v>
      </c>
      <c r="AA1107" s="51" t="str">
        <f>IF(Tabela1[[#This Row],[CHAMADO]]="ABERTO",Tabela1[[#This Row],[procx status]],"")</f>
        <v>Closed</v>
      </c>
      <c r="AC1107" s="49">
        <v>45688</v>
      </c>
      <c r="AD1107" s="55">
        <v>5105854896</v>
      </c>
      <c r="AE1107" s="1" t="str">
        <f>IF(Tabela1[[#This Row],[Status Result1]]="Aguardando autorização pgto", "sim","")</f>
        <v/>
      </c>
      <c r="AF11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7" s="12">
        <v>45678</v>
      </c>
      <c r="AI1107" s="12" t="s">
        <v>5195</v>
      </c>
      <c r="AJ1107" s="53" t="s">
        <v>5195</v>
      </c>
      <c r="AK1107" s="12" t="str">
        <f>IF(Tabela1[[#This Row],[procx ticket]]="",Tabela1[[#This Row],[Data criação ticket]],Tabela1[[#This Row],[procx ticket]])</f>
        <v>2025-01-22</v>
      </c>
      <c r="AL1107" s="53">
        <v>45644</v>
      </c>
      <c r="AM11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10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7" s="62"/>
      <c r="AP1107" s="62"/>
      <c r="AQ11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146460401014550ANDRELOJAS NOVASGerenciadoraHTB</v>
      </c>
      <c r="AR1107" s="62" t="e">
        <v>#N/A</v>
      </c>
    </row>
    <row r="1108" spans="1:44" ht="15" hidden="1" customHeight="1">
      <c r="A1108" s="1">
        <f t="shared" si="61"/>
        <v>1000</v>
      </c>
      <c r="B1108" s="1">
        <v>1481</v>
      </c>
      <c r="C1108" s="1" t="s">
        <v>166</v>
      </c>
      <c r="D1108" s="1" t="s">
        <v>45</v>
      </c>
      <c r="E1108" s="1" t="s">
        <v>55</v>
      </c>
      <c r="F1108" s="1" t="s">
        <v>23</v>
      </c>
      <c r="G1108" s="1" t="s">
        <v>4392</v>
      </c>
      <c r="H1108" s="1">
        <v>14587</v>
      </c>
      <c r="I1108" s="1" t="s">
        <v>72</v>
      </c>
      <c r="L1108" s="1">
        <v>76614</v>
      </c>
      <c r="M1108" s="1">
        <v>603999</v>
      </c>
      <c r="N1108" s="1">
        <v>10020146</v>
      </c>
      <c r="P1108" s="47">
        <v>14550</v>
      </c>
      <c r="R1108" s="47">
        <f>IF(Tabela1[[#This Row],[VALOR A PAGAR]]&gt;1,Tabela1[[#This Row],[VALOR A PAGAR]],Tabela1[[#This Row],[VALOR RC]])</f>
        <v>14550</v>
      </c>
      <c r="S11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8" s="1">
        <v>4500780399</v>
      </c>
      <c r="U1108" s="54" t="str">
        <f>F1108 &amp; " " &amp; " " &amp; B1108 &amp; " - " &amp; I1108 &amp; " - " &amp; "N°" &amp; H1108 &amp; " - " &amp; Tabela1[[#This Row],[Coluna1]]</f>
        <v xml:space="preserve">LOJAS NOVAS  1481 - HTB - N°14587 - </v>
      </c>
      <c r="V1108" s="85">
        <v>1054156</v>
      </c>
      <c r="X1108" s="1" t="str">
        <f t="shared" si="60"/>
        <v>ABERTO</v>
      </c>
      <c r="Y1108" s="48" t="s">
        <v>4159</v>
      </c>
      <c r="Z1108" s="51" t="s">
        <v>4159</v>
      </c>
      <c r="AA1108" s="51" t="str">
        <f>IF(Tabela1[[#This Row],[CHAMADO]]="ABERTO",Tabela1[[#This Row],[procx status]],"")</f>
        <v>Closed</v>
      </c>
      <c r="AC1108" s="49">
        <v>45688</v>
      </c>
      <c r="AD1108" s="55">
        <v>5105854891</v>
      </c>
      <c r="AE1108" s="51" t="str">
        <f>IF(Tabela1[[#This Row],[Status Result1]]="Aguardando autorização pgto", "sim","")</f>
        <v/>
      </c>
      <c r="AF110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08" s="12">
        <v>45678</v>
      </c>
      <c r="AI1108" s="12" t="s">
        <v>5194</v>
      </c>
      <c r="AJ1108" s="53" t="s">
        <v>5194</v>
      </c>
      <c r="AK1108" s="12" t="str">
        <f>IF(Tabela1[[#This Row],[procx ticket]]="",Tabela1[[#This Row],[Data criação ticket]],Tabela1[[#This Row],[procx ticket]])</f>
        <v>2025-01-23</v>
      </c>
      <c r="AL1108" s="53">
        <v>45646</v>
      </c>
      <c r="AM11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23/01/2025</v>
      </c>
      <c r="AN11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8" s="62"/>
      <c r="AP1108" s="62"/>
      <c r="AQ11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148160399914550JORDANALOJAS NOVASGerenciadoraHTB</v>
      </c>
      <c r="AR1108" s="62" t="e">
        <v>#N/A</v>
      </c>
    </row>
    <row r="1109" spans="1:44" ht="15" hidden="1" customHeight="1">
      <c r="A1109" s="1">
        <f t="shared" si="61"/>
        <v>1000</v>
      </c>
      <c r="B1109" s="51">
        <v>1</v>
      </c>
      <c r="C1109" s="51" t="s">
        <v>289</v>
      </c>
      <c r="D1109" s="51" t="s">
        <v>290</v>
      </c>
      <c r="E1109" s="51" t="s">
        <v>76</v>
      </c>
      <c r="F1109" s="51" t="s">
        <v>47</v>
      </c>
      <c r="G1109" s="51" t="s">
        <v>5649</v>
      </c>
      <c r="H1109" s="51">
        <v>3914</v>
      </c>
      <c r="I1109" s="51" t="s">
        <v>5648</v>
      </c>
      <c r="J1109" s="51"/>
      <c r="K1109" s="51"/>
      <c r="L1109" s="51"/>
      <c r="M1109" s="51">
        <v>605198</v>
      </c>
      <c r="N1109" s="51">
        <v>10020126</v>
      </c>
      <c r="O1109" s="51"/>
      <c r="P1109" s="46">
        <v>104318.7</v>
      </c>
      <c r="Q1109" s="46"/>
      <c r="R1109" s="46">
        <f>IF(Tabela1[[#This Row],[VALOR A PAGAR]]&gt;1,Tabela1[[#This Row],[VALOR A PAGAR]],Tabela1[[#This Row],[VALOR RC]])</f>
        <v>104318.7</v>
      </c>
      <c r="S11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09" s="51" t="s">
        <v>5650</v>
      </c>
      <c r="U1109" s="54" t="str">
        <f>F1109 &amp; " " &amp; " " &amp; B1109 &amp; " - " &amp; I1109 &amp; " - " &amp; "N°" &amp; H1109 &amp; " - " &amp; Tabela1[[#This Row],[Coluna1]]</f>
        <v xml:space="preserve">LAUDO DE RISCO  1 - PLANAC - N°3914 - </v>
      </c>
      <c r="V1109" s="85">
        <v>884751</v>
      </c>
      <c r="W1109" s="51"/>
      <c r="X1109" s="1" t="str">
        <f t="shared" si="60"/>
        <v>ABERTO</v>
      </c>
      <c r="Y1109" s="51" t="s">
        <v>4159</v>
      </c>
      <c r="Z1109" s="51" t="s">
        <v>4159</v>
      </c>
      <c r="AA1109" s="51" t="str">
        <f>IF(Tabela1[[#This Row],[CHAMADO]]="ABERTO",Tabela1[[#This Row],[procx status]],"")</f>
        <v>Closed</v>
      </c>
      <c r="AB1109" s="51" t="str">
        <f>IFERROR(IF(OR(Y1109="Solved",Y1109="Closed"),"OK","OUTRO"),"")</f>
        <v>OK</v>
      </c>
      <c r="AC1109" s="52">
        <v>45663</v>
      </c>
      <c r="AD1109" s="55" t="s">
        <v>5651</v>
      </c>
      <c r="AE1109" s="51" t="str">
        <f>IF(Tabela1[[#This Row],[Status Result1]]="Aguardando autorização pgto", "sim","")</f>
        <v/>
      </c>
      <c r="AF110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06/01/2025</v>
      </c>
      <c r="AG11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06/01/2025</v>
      </c>
      <c r="AH1109" s="53">
        <v>45649</v>
      </c>
      <c r="AI1109" s="53" t="s">
        <v>4232</v>
      </c>
      <c r="AJ1109" s="53" t="s">
        <v>4232</v>
      </c>
      <c r="AK1109" s="53" t="str">
        <f>IF(Tabela1[[#This Row],[procx ticket]]="",Tabela1[[#This Row],[Data criação ticket]],Tabela1[[#This Row],[procx ticket]])</f>
        <v>2024-12-23</v>
      </c>
      <c r="AL1109" s="53">
        <v>45643</v>
      </c>
      <c r="AM11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110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09" s="62"/>
      <c r="AP1109" s="62"/>
      <c r="AQ11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1605198104318,7HENRIQUELAUDO DE RISCOLAUDO MATRIZ SALAS E EXAUSTÃOPLANAC</v>
      </c>
      <c r="AR1109" s="62" t="e">
        <v>#N/A</v>
      </c>
    </row>
    <row r="1110" spans="1:44" ht="15" hidden="1" customHeight="1">
      <c r="A1110" s="1">
        <f t="shared" si="61"/>
        <v>1000</v>
      </c>
      <c r="B1110" s="1">
        <v>1435</v>
      </c>
      <c r="C1110" s="1" t="s">
        <v>268</v>
      </c>
      <c r="D1110" s="1" t="s">
        <v>4203</v>
      </c>
      <c r="E1110" s="1" t="s">
        <v>30</v>
      </c>
      <c r="F1110" s="1" t="s">
        <v>23</v>
      </c>
      <c r="G1110" s="1" t="s">
        <v>5344</v>
      </c>
      <c r="H1110" s="1">
        <v>95530</v>
      </c>
      <c r="I1110" s="1" t="s">
        <v>80</v>
      </c>
      <c r="J1110" s="1">
        <v>5</v>
      </c>
      <c r="M1110" s="1">
        <v>603839</v>
      </c>
      <c r="N1110" s="1">
        <v>10024053</v>
      </c>
      <c r="P1110" s="47">
        <v>22890.01</v>
      </c>
      <c r="R1110" s="47">
        <f>IF(Tabela1[[#This Row],[VALOR A PAGAR]]&gt;1,Tabela1[[#This Row],[VALOR A PAGAR]],Tabela1[[#This Row],[VALOR RC]])</f>
        <v>22890.01</v>
      </c>
      <c r="S11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0" s="1">
        <v>4501007100</v>
      </c>
      <c r="U1110" s="54" t="str">
        <f>F1110 &amp; " " &amp; " " &amp; B1110 &amp; " - " &amp; I1110 &amp; " - " &amp; "N°" &amp; H1110 &amp; " - " &amp; Tabela1[[#This Row],[Coluna1]]</f>
        <v>LOJAS NOVAS  1435 - LUMICENTER - N°95530 - aguardando retorno</v>
      </c>
      <c r="V1110" s="85">
        <v>3365673</v>
      </c>
      <c r="W1110" s="64" t="s">
        <v>6019</v>
      </c>
      <c r="X1110" s="1" t="str">
        <f t="shared" si="60"/>
        <v>ABERTO</v>
      </c>
      <c r="Y1110" s="48"/>
      <c r="Z1110" s="51"/>
      <c r="AA1110" s="1">
        <f>IF(Tabela1[[#This Row],[CHAMADO]]="ABERTO",Tabela1[[#This Row],[procx status]],"")</f>
        <v>0</v>
      </c>
      <c r="AC1110" s="49">
        <v>46021</v>
      </c>
      <c r="AD1110" s="55">
        <v>5106086819</v>
      </c>
      <c r="AE1110" s="1" t="s">
        <v>4177</v>
      </c>
      <c r="AF11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1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110" s="116"/>
      <c r="AJ1110" s="117"/>
      <c r="AK1110" s="116">
        <f>IF(Tabela1[[#This Row],[procx ticket]]="",Tabela1[[#This Row],[Data criação ticket]],Tabela1[[#This Row],[procx ticket]])</f>
        <v>0</v>
      </c>
      <c r="AL1110" s="116"/>
      <c r="AM1110" s="53">
        <v>46000</v>
      </c>
      <c r="AN11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10" s="62" t="s">
        <v>4348</v>
      </c>
      <c r="AP1110" s="62" t="s">
        <v>5216</v>
      </c>
      <c r="AQ11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143560383922890,01ANDRELOJAS NOVASLumináriaLUMICENTER</v>
      </c>
      <c r="AR1110" s="62" t="e">
        <v>#N/A</v>
      </c>
    </row>
    <row r="1111" spans="1:44" ht="15" hidden="1" customHeight="1">
      <c r="A1111" s="1">
        <f t="shared" si="61"/>
        <v>2000</v>
      </c>
      <c r="B1111" s="1">
        <v>7189</v>
      </c>
      <c r="C1111" s="1" t="str">
        <f>_xlfn.XLOOKUP(Tabela1[[#This Row],[FILIAL]],'CNPJ BASE jan25'!A:A,'CNPJ BASE jan25'!B:B)</f>
        <v>FOR165-WasSoar-CE-EF</v>
      </c>
      <c r="D1111" s="1" t="str">
        <f>_xlfn.XLOOKUP(Tabela1[[#This Row],[FILIAL]],'CNPJ BASE jan25'!A:A,'CNPJ BASE jan25'!C:C)</f>
        <v>04.899.316/0189-12</v>
      </c>
      <c r="E1111" s="1" t="s">
        <v>55</v>
      </c>
      <c r="F1111" s="1" t="s">
        <v>51</v>
      </c>
      <c r="G1111" s="1" t="s">
        <v>5118</v>
      </c>
      <c r="H1111" s="1">
        <v>11357</v>
      </c>
      <c r="I1111" s="1" t="s">
        <v>5016</v>
      </c>
      <c r="M1111" s="1">
        <v>605880</v>
      </c>
      <c r="Q1111" s="47">
        <v>2200</v>
      </c>
      <c r="R1111" s="47">
        <f>IF(Tabela1[[#This Row],[VALOR A PAGAR]]&gt;1,Tabela1[[#This Row],[VALOR A PAGAR]],Tabela1[[#This Row],[VALOR RC]])</f>
        <v>2200</v>
      </c>
      <c r="S11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1" s="1">
        <v>4500991850</v>
      </c>
      <c r="U1111" s="54" t="str">
        <f>F1111 &amp; " " &amp; " " &amp; B1111 &amp; " - " &amp; I1111 &amp; " - " &amp; "N°" &amp; H1111 &amp; " - " &amp; Tabela1[[#This Row],[Coluna1]]</f>
        <v xml:space="preserve">VIRADA DE BANDEIRA  7189 - HMY - N°11357 - </v>
      </c>
      <c r="V1111" s="85">
        <v>3295407</v>
      </c>
      <c r="W1111" s="89" t="s">
        <v>4176</v>
      </c>
      <c r="X1111" s="1" t="str">
        <f t="shared" si="60"/>
        <v>ABERTO</v>
      </c>
      <c r="Y1111" s="48"/>
      <c r="Z1111" s="51"/>
      <c r="AA1111" s="1">
        <f>IF(Tabela1[[#This Row],[CHAMADO]]="ABERTO",Tabela1[[#This Row],[procx status]],"")</f>
        <v>0</v>
      </c>
      <c r="AE1111" s="1" t="s">
        <v>4177</v>
      </c>
      <c r="AF11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1" s="116"/>
      <c r="AJ1111" s="117"/>
      <c r="AK1111" s="116">
        <f>IF(Tabela1[[#This Row],[procx ticket]]="",Tabela1[[#This Row],[Data criação ticket]],Tabela1[[#This Row],[procx ticket]])</f>
        <v>0</v>
      </c>
      <c r="AL1111" s="116"/>
      <c r="AM1111" s="53">
        <v>46001</v>
      </c>
      <c r="AN11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(14 dias)</v>
      </c>
      <c r="AO1111" s="62" t="s">
        <v>6003</v>
      </c>
      <c r="AP1111" s="62"/>
      <c r="AQ11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7189605880JORDANAVIRADA DE BANDEIRAMONTAGEMHMY</v>
      </c>
      <c r="AR1111" s="62" t="e">
        <v>#N/A</v>
      </c>
    </row>
    <row r="1112" spans="1:44" ht="15" hidden="1" customHeight="1">
      <c r="A1112" s="1">
        <f t="shared" si="61"/>
        <v>1000</v>
      </c>
      <c r="B1112" s="1">
        <v>1476</v>
      </c>
      <c r="C1112" s="1" t="s">
        <v>243</v>
      </c>
      <c r="D1112" s="1" t="s">
        <v>244</v>
      </c>
      <c r="E1112" s="1" t="s">
        <v>76</v>
      </c>
      <c r="F1112" s="1" t="s">
        <v>23</v>
      </c>
      <c r="G1112" s="1" t="s">
        <v>4281</v>
      </c>
      <c r="H1112" s="1">
        <v>96950</v>
      </c>
      <c r="I1112" s="1" t="s">
        <v>4272</v>
      </c>
      <c r="M1112" s="1">
        <v>603852</v>
      </c>
      <c r="P1112" s="47">
        <v>16230.7</v>
      </c>
      <c r="R1112" s="47">
        <f>IF(Tabela1[[#This Row],[VALOR A PAGAR]]&gt;1,Tabela1[[#This Row],[VALOR A PAGAR]],Tabela1[[#This Row],[VALOR RC]])</f>
        <v>16230.7</v>
      </c>
      <c r="S11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2" s="1">
        <v>4500979442</v>
      </c>
      <c r="U1112" s="54" t="str">
        <f>F1112 &amp; " " &amp; " " &amp; B1112 &amp; " - " &amp; I1112 &amp; " - " &amp; "N°" &amp; H1112 &amp; " - " &amp; Tabela1[[#This Row],[Coluna1]]</f>
        <v>LOJAS NOVAS  1476 - AUTOPEL - N°96950 - valor dif</v>
      </c>
      <c r="V1112" s="85">
        <v>3293304</v>
      </c>
      <c r="W1112" s="89" t="s">
        <v>4176</v>
      </c>
      <c r="X1112" s="1" t="str">
        <f t="shared" si="60"/>
        <v>ABERTO</v>
      </c>
      <c r="Y1112" s="48"/>
      <c r="Z1112" s="51"/>
      <c r="AA1112" s="1">
        <f>IF(Tabela1[[#This Row],[CHAMADO]]="ABERTO",Tabela1[[#This Row],[procx status]],"")</f>
        <v>0</v>
      </c>
      <c r="AC1112" s="49">
        <v>46016</v>
      </c>
      <c r="AD1112" s="55">
        <v>5106083612</v>
      </c>
      <c r="AE1112" s="1" t="s">
        <v>4177</v>
      </c>
      <c r="AF11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11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1112" s="116"/>
      <c r="AJ1112" s="117"/>
      <c r="AK1112" s="116">
        <f>IF(Tabela1[[#This Row],[procx ticket]]="",Tabela1[[#This Row],[Data criação ticket]],Tabela1[[#This Row],[procx ticket]])</f>
        <v>0</v>
      </c>
      <c r="AL1112" s="116"/>
      <c r="AM1112" s="53">
        <v>46001</v>
      </c>
      <c r="AN11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12" s="62" t="s">
        <v>6015</v>
      </c>
      <c r="AP1112" s="62" t="s">
        <v>6001</v>
      </c>
      <c r="AQ11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147660385216230,7HENRIQUELOJAS NOVASLINHA BRANCAAUTOPEL</v>
      </c>
      <c r="AR1112" s="62" t="e">
        <v>#N/A</v>
      </c>
    </row>
    <row r="1113" spans="1:44" ht="15" hidden="1" customHeight="1">
      <c r="A1113" s="1">
        <f t="shared" si="61"/>
        <v>1000</v>
      </c>
      <c r="B1113" s="1">
        <v>1516</v>
      </c>
      <c r="C1113" s="1" t="s">
        <v>4164</v>
      </c>
      <c r="D1113" s="1" t="s">
        <v>1224</v>
      </c>
      <c r="E1113" s="1" t="s">
        <v>4025</v>
      </c>
      <c r="F1113" s="1" t="s">
        <v>23</v>
      </c>
      <c r="G1113" s="1" t="s">
        <v>4281</v>
      </c>
      <c r="H1113" s="1">
        <v>988814</v>
      </c>
      <c r="I1113" s="1" t="s">
        <v>4272</v>
      </c>
      <c r="M1113" s="1">
        <v>605906</v>
      </c>
      <c r="P1113" s="47">
        <v>21583.24</v>
      </c>
      <c r="R1113" s="47">
        <f>IF(Tabela1[[#This Row],[VALOR A PAGAR]]&gt;1,Tabela1[[#This Row],[VALOR A PAGAR]],Tabela1[[#This Row],[VALOR RC]])</f>
        <v>21583.24</v>
      </c>
      <c r="S11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3" s="1">
        <v>4501009446</v>
      </c>
      <c r="U1113" s="54" t="str">
        <f>F1113 &amp; " " &amp; " " &amp; B1113 &amp; " - " &amp; I1113 &amp; " - " &amp; "N°" &amp; H1113 &amp; " - " &amp; Tabela1[[#This Row],[Coluna1]]</f>
        <v xml:space="preserve">LOJAS NOVAS  1516 - AUTOPEL - N°988814 - </v>
      </c>
      <c r="V1113" s="85">
        <v>3302265</v>
      </c>
      <c r="W1113" s="89" t="s">
        <v>4176</v>
      </c>
      <c r="X1113" s="1" t="str">
        <f t="shared" si="60"/>
        <v>ABERTO</v>
      </c>
      <c r="Y1113" s="48"/>
      <c r="Z1113" s="51"/>
      <c r="AA1113" s="1">
        <f>IF(Tabela1[[#This Row],[CHAMADO]]="ABERTO",Tabela1[[#This Row],[procx status]],"")</f>
        <v>0</v>
      </c>
      <c r="AC1113" s="49">
        <v>46013</v>
      </c>
      <c r="AD1113" s="55">
        <v>5106082450</v>
      </c>
      <c r="AE1113" s="1" t="s">
        <v>4177</v>
      </c>
      <c r="AF11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1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113" s="116"/>
      <c r="AJ1113" s="117"/>
      <c r="AK1113" s="116">
        <f>IF(Tabela1[[#This Row],[procx ticket]]="",Tabela1[[#This Row],[Data criação ticket]],Tabela1[[#This Row],[procx ticket]])</f>
        <v>0</v>
      </c>
      <c r="AL1113" s="116"/>
      <c r="AM1113" s="53">
        <v>46002</v>
      </c>
      <c r="AN11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13" s="62"/>
      <c r="AP1113" s="62"/>
      <c r="AQ11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151660590621583,24ADRIANOLOJAS NOVASLINHA BRANCAAUTOPEL</v>
      </c>
      <c r="AR1113" s="62" t="e">
        <v>#N/A</v>
      </c>
    </row>
    <row r="1114" spans="1:44" ht="15" hidden="1" customHeight="1">
      <c r="A1114" s="1">
        <f t="shared" si="61"/>
        <v>1000</v>
      </c>
      <c r="B1114" s="1">
        <v>1514</v>
      </c>
      <c r="C1114" s="1" t="s">
        <v>4090</v>
      </c>
      <c r="D1114" s="1" t="s">
        <v>2813</v>
      </c>
      <c r="E1114" s="1" t="s">
        <v>76</v>
      </c>
      <c r="F1114" s="1" t="s">
        <v>23</v>
      </c>
      <c r="G1114" s="1" t="s">
        <v>5458</v>
      </c>
      <c r="H1114" s="1">
        <v>62908</v>
      </c>
      <c r="I1114" s="1" t="s">
        <v>5459</v>
      </c>
      <c r="M1114" s="1">
        <v>605803</v>
      </c>
      <c r="P1114" s="47">
        <v>924.13</v>
      </c>
      <c r="R1114" s="47">
        <f>IF(Tabela1[[#This Row],[VALOR A PAGAR]]&gt;1,Tabela1[[#This Row],[VALOR A PAGAR]],Tabela1[[#This Row],[VALOR RC]])</f>
        <v>924.13</v>
      </c>
      <c r="S11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4" s="1">
        <v>4500993965</v>
      </c>
      <c r="U1114" s="54" t="str">
        <f>F1114 &amp; " " &amp; " " &amp; B1114 &amp; " - " &amp; I1114 &amp; " - " &amp; "N°" &amp; H1114 &amp; " - " &amp; Tabela1[[#This Row],[Coluna1]]</f>
        <v>LOJAS NOVAS  1514 - METALFARMA - N°62908 - resolicitado</v>
      </c>
      <c r="V1114" s="85">
        <v>3302339</v>
      </c>
      <c r="W1114" s="89" t="s">
        <v>4176</v>
      </c>
      <c r="X1114" s="1" t="str">
        <f t="shared" si="60"/>
        <v>ABERTO</v>
      </c>
      <c r="Y1114" s="48"/>
      <c r="Z1114" s="51"/>
      <c r="AA1114" s="1">
        <f>IF(Tabela1[[#This Row],[CHAMADO]]="ABERTO",Tabela1[[#This Row],[procx status]],"")</f>
        <v>0</v>
      </c>
      <c r="AE1114" s="1" t="s">
        <v>4177</v>
      </c>
      <c r="AF11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4" s="116"/>
      <c r="AJ1114" s="117"/>
      <c r="AK1114" s="116">
        <f>IF(Tabela1[[#This Row],[procx ticket]]="",Tabela1[[#This Row],[Data criação ticket]],Tabela1[[#This Row],[procx ticket]])</f>
        <v>0</v>
      </c>
      <c r="AL1114" s="116"/>
      <c r="AM1114" s="53">
        <v>46002</v>
      </c>
      <c r="AN11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14" s="62" t="s">
        <v>4178</v>
      </c>
      <c r="AP1114" s="62" t="s">
        <v>6037</v>
      </c>
      <c r="AQ11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1514605803924,13HENRIQUELOJAS NOVASCOLETOR DE MEDICAMENTOS [LINHA BRANCA]METALFARMA</v>
      </c>
      <c r="AR1114" s="62" t="e">
        <v>#N/A</v>
      </c>
    </row>
    <row r="1115" spans="1:44" ht="15" hidden="1" customHeight="1">
      <c r="A1115" s="1">
        <f t="shared" si="61"/>
        <v>1000</v>
      </c>
      <c r="B1115" s="1">
        <v>1513</v>
      </c>
      <c r="C1115" s="1" t="s">
        <v>4096</v>
      </c>
      <c r="D1115" s="1" t="s">
        <v>397</v>
      </c>
      <c r="E1115" s="1" t="s">
        <v>76</v>
      </c>
      <c r="F1115" s="1" t="s">
        <v>23</v>
      </c>
      <c r="G1115" s="1" t="s">
        <v>4281</v>
      </c>
      <c r="H1115" s="1">
        <v>983806</v>
      </c>
      <c r="I1115" s="1" t="s">
        <v>4272</v>
      </c>
      <c r="M1115" s="1">
        <v>605789</v>
      </c>
      <c r="P1115" s="47">
        <v>18106.98</v>
      </c>
      <c r="R1115" s="47">
        <f>IF(Tabela1[[#This Row],[VALOR A PAGAR]]&gt;1,Tabela1[[#This Row],[VALOR A PAGAR]],Tabela1[[#This Row],[VALOR RC]])</f>
        <v>18106.98</v>
      </c>
      <c r="S11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5" s="1">
        <v>4500987930</v>
      </c>
      <c r="U1115" s="54" t="str">
        <f>F1115 &amp; " " &amp; " " &amp; B1115 &amp; " - " &amp; I1115 &amp; " - " &amp; "N°" &amp; H1115 &amp; " - " &amp; Tabela1[[#This Row],[Coluna1]]</f>
        <v>LOJAS NOVAS  1513 - AUTOPEL - N°983806 - reaberto chamado</v>
      </c>
      <c r="V1115" s="85">
        <v>3389336</v>
      </c>
      <c r="W1115" s="64" t="s">
        <v>6038</v>
      </c>
      <c r="X1115" s="1" t="str">
        <f t="shared" si="60"/>
        <v>ABERTO</v>
      </c>
      <c r="Y1115" s="48"/>
      <c r="Z1115" s="51"/>
      <c r="AA1115" s="1">
        <f>IF(Tabela1[[#This Row],[CHAMADO]]="ABERTO",Tabela1[[#This Row],[procx status]],"")</f>
        <v>0</v>
      </c>
      <c r="AE1115" s="1" t="s">
        <v>4177</v>
      </c>
      <c r="AF11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5" s="116"/>
      <c r="AJ1115" s="117"/>
      <c r="AK1115" s="116">
        <f>IF(Tabela1[[#This Row],[procx ticket]]="",Tabela1[[#This Row],[Data criação ticket]],Tabela1[[#This Row],[procx ticket]])</f>
        <v>0</v>
      </c>
      <c r="AL1115" s="116"/>
      <c r="AM1115" s="53">
        <v>46002</v>
      </c>
      <c r="AN11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15" s="62" t="s">
        <v>5360</v>
      </c>
      <c r="AP1115" s="62" t="s">
        <v>6035</v>
      </c>
      <c r="AQ11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151360578918106,98HENRIQUELOJAS NOVASLINHA BRANCAAUTOPEL</v>
      </c>
      <c r="AR1115" s="62" t="e">
        <v>#N/A</v>
      </c>
    </row>
    <row r="1116" spans="1:44" ht="15" hidden="1" customHeight="1">
      <c r="A1116" s="1">
        <f t="shared" si="61"/>
        <v>1000</v>
      </c>
      <c r="B1116" s="1">
        <v>1437</v>
      </c>
      <c r="C1116" s="1" t="s">
        <v>4091</v>
      </c>
      <c r="D1116" s="1" t="s">
        <v>4229</v>
      </c>
      <c r="E1116" s="1" t="s">
        <v>4025</v>
      </c>
      <c r="F1116" s="1" t="s">
        <v>23</v>
      </c>
      <c r="G1116" s="1" t="s">
        <v>4281</v>
      </c>
      <c r="H1116" s="1">
        <v>967443</v>
      </c>
      <c r="I1116" s="1" t="s">
        <v>4272</v>
      </c>
      <c r="M1116" s="1">
        <v>605905</v>
      </c>
      <c r="P1116" s="47">
        <v>16970.080000000002</v>
      </c>
      <c r="R1116" s="47">
        <f>IF(Tabela1[[#This Row],[VALOR A PAGAR]]&gt;1,Tabela1[[#This Row],[VALOR A PAGAR]],Tabela1[[#This Row],[VALOR RC]])</f>
        <v>16970.080000000002</v>
      </c>
      <c r="S11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6" s="1">
        <v>4500978660</v>
      </c>
      <c r="U1116" s="54" t="str">
        <f>F1116 &amp; " " &amp; " " &amp; B1116 &amp; " - " &amp; I1116 &amp; " - " &amp; "N°" &amp; H1116 &amp; " - " &amp; Tabela1[[#This Row],[Coluna1]]</f>
        <v>LOJAS NOVAS  1437 - AUTOPEL - N°967443 - reenviado</v>
      </c>
      <c r="V1116" s="85">
        <v>3302291</v>
      </c>
      <c r="W1116" s="89" t="s">
        <v>4176</v>
      </c>
      <c r="X1116" s="1" t="str">
        <f t="shared" si="60"/>
        <v>ABERTO</v>
      </c>
      <c r="Y1116" s="48"/>
      <c r="Z1116" s="51"/>
      <c r="AA1116" s="1">
        <f>IF(Tabela1[[#This Row],[CHAMADO]]="ABERTO",Tabela1[[#This Row],[procx status]],"")</f>
        <v>0</v>
      </c>
      <c r="AE1116" s="1" t="s">
        <v>4177</v>
      </c>
      <c r="AF11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6" s="116"/>
      <c r="AJ1116" s="117"/>
      <c r="AK1116" s="116">
        <f>IF(Tabela1[[#This Row],[procx ticket]]="",Tabela1[[#This Row],[Data criação ticket]],Tabela1[[#This Row],[procx ticket]])</f>
        <v>0</v>
      </c>
      <c r="AL1116" s="116"/>
      <c r="AM1116" s="53">
        <v>46002</v>
      </c>
      <c r="AN11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16" s="62" t="s">
        <v>4178</v>
      </c>
      <c r="AP1116" s="62" t="s">
        <v>6033</v>
      </c>
      <c r="AQ11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143760590516970,08ADRIANOLOJAS NOVASLINHA BRANCAAUTOPEL</v>
      </c>
      <c r="AR1116" s="62" t="e">
        <v>#N/A</v>
      </c>
    </row>
    <row r="1117" spans="1:44" ht="15" hidden="1" customHeight="1">
      <c r="A1117" s="1">
        <f t="shared" si="61"/>
        <v>1000</v>
      </c>
      <c r="B1117" s="1">
        <v>1502</v>
      </c>
      <c r="C1117" s="1" t="s">
        <v>4080</v>
      </c>
      <c r="D1117" s="1" t="s">
        <v>4165</v>
      </c>
      <c r="E1117" s="1" t="s">
        <v>76</v>
      </c>
      <c r="F1117" s="1" t="s">
        <v>23</v>
      </c>
      <c r="G1117" s="1" t="s">
        <v>4281</v>
      </c>
      <c r="H1117" s="1">
        <v>969605</v>
      </c>
      <c r="I1117" s="1" t="s">
        <v>4272</v>
      </c>
      <c r="M1117" s="1">
        <v>605470</v>
      </c>
      <c r="P1117" s="47">
        <v>18106.98</v>
      </c>
      <c r="R1117" s="47">
        <f>IF(Tabela1[[#This Row],[VALOR A PAGAR]]&gt;1,Tabela1[[#This Row],[VALOR A PAGAR]],Tabela1[[#This Row],[VALOR RC]])</f>
        <v>18106.98</v>
      </c>
      <c r="S11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7" s="1">
        <v>4500978750</v>
      </c>
      <c r="U1117" s="54" t="str">
        <f>F1117 &amp; " " &amp; " " &amp; B1117 &amp; " - " &amp; I1117 &amp; " - " &amp; "N°" &amp; H1117 &amp; " - " &amp; Tabela1[[#This Row],[Coluna1]]</f>
        <v>LOJAS NOVAS  1502 - AUTOPEL - N°969605 - reenviado</v>
      </c>
      <c r="V1117" s="85">
        <v>3302298</v>
      </c>
      <c r="W1117" s="89" t="s">
        <v>4176</v>
      </c>
      <c r="X1117" s="1" t="str">
        <f t="shared" si="60"/>
        <v>ABERTO</v>
      </c>
      <c r="Y1117" s="48"/>
      <c r="Z1117" s="51"/>
      <c r="AA1117" s="1">
        <f>IF(Tabela1[[#This Row],[CHAMADO]]="ABERTO",Tabela1[[#This Row],[procx status]],"")</f>
        <v>0</v>
      </c>
      <c r="AE1117" s="1" t="s">
        <v>4177</v>
      </c>
      <c r="AF11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7" s="116"/>
      <c r="AJ1117" s="117"/>
      <c r="AK1117" s="116">
        <f>IF(Tabela1[[#This Row],[procx ticket]]="",Tabela1[[#This Row],[Data criação ticket]],Tabela1[[#This Row],[procx ticket]])</f>
        <v>0</v>
      </c>
      <c r="AL1117" s="116"/>
      <c r="AM1117" s="53">
        <v>46002</v>
      </c>
      <c r="AN11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17" s="62" t="s">
        <v>4178</v>
      </c>
      <c r="AP1117" s="62" t="s">
        <v>6033</v>
      </c>
      <c r="AQ11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150260547018106,98HENRIQUELOJAS NOVASLINHA BRANCAAUTOPEL</v>
      </c>
      <c r="AR1117" s="62" t="e">
        <v>#N/A</v>
      </c>
    </row>
    <row r="1118" spans="1:44" ht="15" hidden="1" customHeight="1">
      <c r="A1118" s="1">
        <f t="shared" si="61"/>
        <v>1000</v>
      </c>
      <c r="B1118" s="1">
        <v>1504</v>
      </c>
      <c r="C1118" s="1" t="s">
        <v>4087</v>
      </c>
      <c r="D1118" s="1" t="s">
        <v>4185</v>
      </c>
      <c r="E1118" s="1" t="s">
        <v>76</v>
      </c>
      <c r="F1118" s="1" t="s">
        <v>23</v>
      </c>
      <c r="G1118" s="1" t="s">
        <v>4281</v>
      </c>
      <c r="H1118" s="1">
        <v>976606</v>
      </c>
      <c r="I1118" s="1" t="s">
        <v>4272</v>
      </c>
      <c r="M1118" s="1">
        <v>604037</v>
      </c>
      <c r="P1118" s="47">
        <v>16877.09</v>
      </c>
      <c r="R1118" s="47">
        <f>IF(Tabela1[[#This Row],[VALOR A PAGAR]]&gt;1,Tabela1[[#This Row],[VALOR A PAGAR]],Tabela1[[#This Row],[VALOR RC]])</f>
        <v>16877.09</v>
      </c>
      <c r="S11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8" s="1">
        <v>4500982328</v>
      </c>
      <c r="U1118" s="54" t="str">
        <f>F1118 &amp; " " &amp; " " &amp; B1118 &amp; " - " &amp; I1118 &amp; " - " &amp; "N°" &amp; H1118 &amp; " - " &amp; Tabela1[[#This Row],[Coluna1]]</f>
        <v>LOJAS NOVAS  1504 - AUTOPEL - N°976606 - reenviado</v>
      </c>
      <c r="V1118" s="85">
        <v>3302308</v>
      </c>
      <c r="W1118" s="89" t="s">
        <v>4176</v>
      </c>
      <c r="X1118" s="1" t="str">
        <f t="shared" si="60"/>
        <v>ABERTO</v>
      </c>
      <c r="Y1118" s="48"/>
      <c r="Z1118" s="51"/>
      <c r="AA1118" s="1">
        <f>IF(Tabela1[[#This Row],[CHAMADO]]="ABERTO",Tabela1[[#This Row],[procx status]],"")</f>
        <v>0</v>
      </c>
      <c r="AE1118" s="1" t="s">
        <v>4177</v>
      </c>
      <c r="AF11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18" s="116"/>
      <c r="AJ1118" s="117"/>
      <c r="AK1118" s="116">
        <f>IF(Tabela1[[#This Row],[procx ticket]]="",Tabela1[[#This Row],[Data criação ticket]],Tabela1[[#This Row],[procx ticket]])</f>
        <v>0</v>
      </c>
      <c r="AL1118" s="116"/>
      <c r="AM1118" s="53">
        <v>46002</v>
      </c>
      <c r="AN11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18" s="62" t="s">
        <v>4178</v>
      </c>
      <c r="AP1118" s="62" t="s">
        <v>6033</v>
      </c>
      <c r="AQ11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150460403716877,09HENRIQUELOJAS NOVASLINHA BRANCAAUTOPEL</v>
      </c>
      <c r="AR1118" s="62" t="e">
        <v>#N/A</v>
      </c>
    </row>
    <row r="1119" spans="1:44" ht="15" hidden="1" customHeight="1">
      <c r="A1119" s="1">
        <f t="shared" si="61"/>
        <v>1000</v>
      </c>
      <c r="B1119" s="1">
        <v>1499</v>
      </c>
      <c r="C1119" s="1" t="s">
        <v>4065</v>
      </c>
      <c r="D1119" s="1" t="s">
        <v>4217</v>
      </c>
      <c r="E1119" s="1" t="s">
        <v>30</v>
      </c>
      <c r="F1119" s="1" t="s">
        <v>23</v>
      </c>
      <c r="G1119" s="1" t="s">
        <v>4281</v>
      </c>
      <c r="H1119" s="1">
        <v>979212</v>
      </c>
      <c r="I1119" s="1" t="s">
        <v>4272</v>
      </c>
      <c r="M1119" s="1">
        <v>602910</v>
      </c>
      <c r="P1119" s="47">
        <v>17460.59</v>
      </c>
      <c r="R1119" s="47">
        <f>IF(Tabela1[[#This Row],[VALOR A PAGAR]]&gt;1,Tabela1[[#This Row],[VALOR A PAGAR]],Tabela1[[#This Row],[VALOR RC]])</f>
        <v>17460.59</v>
      </c>
      <c r="S11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19" s="1">
        <v>4500981833</v>
      </c>
      <c r="U1119" s="54" t="str">
        <f>F1119 &amp; " " &amp; " " &amp; B1119 &amp; " - " &amp; I1119 &amp; " - " &amp; "N°" &amp; H1119 &amp; " - " &amp; Tabela1[[#This Row],[Coluna1]]</f>
        <v>LOJAS NOVAS  1499 - AUTOPEL - N°979212 - reenviado</v>
      </c>
      <c r="V1119" s="85">
        <v>3302311</v>
      </c>
      <c r="W1119" s="89" t="s">
        <v>4176</v>
      </c>
      <c r="X1119" s="1" t="str">
        <f t="shared" si="60"/>
        <v>ABERTO</v>
      </c>
      <c r="Y1119" s="48"/>
      <c r="Z1119" s="51"/>
      <c r="AA1119" s="1">
        <f>IF(Tabela1[[#This Row],[CHAMADO]]="ABERTO",Tabela1[[#This Row],[procx status]],"")</f>
        <v>0</v>
      </c>
      <c r="AC1119" s="49">
        <v>46022</v>
      </c>
      <c r="AE1119" s="1" t="s">
        <v>4177</v>
      </c>
      <c r="AF11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31/12/2025</v>
      </c>
      <c r="AG11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31/12/2025</v>
      </c>
      <c r="AH1119" s="116"/>
      <c r="AJ1119" s="117"/>
      <c r="AK1119" s="116">
        <f>IF(Tabela1[[#This Row],[procx ticket]]="",Tabela1[[#This Row],[Data criação ticket]],Tabela1[[#This Row],[procx ticket]])</f>
        <v>0</v>
      </c>
      <c r="AL1119" s="116"/>
      <c r="AM1119" s="53">
        <v>46002</v>
      </c>
      <c r="AN11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19" s="62" t="s">
        <v>4178</v>
      </c>
      <c r="AP1119" s="62" t="s">
        <v>6033</v>
      </c>
      <c r="AQ11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149960291017460,59ANDRELOJAS NOVASLINHA BRANCAAUTOPEL</v>
      </c>
      <c r="AR1119" s="62" t="e">
        <v>#N/A</v>
      </c>
    </row>
    <row r="1120" spans="1:44" ht="15" hidden="1" customHeight="1">
      <c r="A1120" s="1">
        <f t="shared" si="61"/>
        <v>1000</v>
      </c>
      <c r="B1120" s="1">
        <v>1514</v>
      </c>
      <c r="C1120" s="1" t="s">
        <v>4090</v>
      </c>
      <c r="D1120" s="1" t="s">
        <v>2813</v>
      </c>
      <c r="E1120" s="1" t="s">
        <v>76</v>
      </c>
      <c r="F1120" s="1" t="s">
        <v>23</v>
      </c>
      <c r="G1120" s="1" t="s">
        <v>4281</v>
      </c>
      <c r="H1120" s="1">
        <v>977158</v>
      </c>
      <c r="I1120" s="1" t="s">
        <v>4272</v>
      </c>
      <c r="M1120" s="1">
        <v>605803</v>
      </c>
      <c r="P1120" s="47">
        <v>19030.37</v>
      </c>
      <c r="R1120" s="47">
        <f>IF(Tabela1[[#This Row],[VALOR A PAGAR]]&gt;1,Tabela1[[#This Row],[VALOR A PAGAR]],Tabela1[[#This Row],[VALOR RC]])</f>
        <v>19030.37</v>
      </c>
      <c r="S11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0" s="1">
        <v>4500988732</v>
      </c>
      <c r="U1120" s="54" t="str">
        <f>F1120 &amp; " " &amp; " " &amp; B1120 &amp; " - " &amp; I1120 &amp; " - " &amp; "N°" &amp; H1120 &amp; " - " &amp; Tabela1[[#This Row],[Coluna1]]</f>
        <v>LOJAS NOVAS  1514 - AUTOPEL - N°977158 - reenviado</v>
      </c>
      <c r="V1120" s="85">
        <v>3302324</v>
      </c>
      <c r="W1120" s="89" t="s">
        <v>4176</v>
      </c>
      <c r="X1120" s="1" t="str">
        <f t="shared" si="60"/>
        <v>ABERTO</v>
      </c>
      <c r="Y1120" s="48"/>
      <c r="Z1120" s="51"/>
      <c r="AA1120" s="1">
        <f>IF(Tabela1[[#This Row],[CHAMADO]]="ABERTO",Tabela1[[#This Row],[procx status]],"")</f>
        <v>0</v>
      </c>
      <c r="AE1120" s="1" t="s">
        <v>4177</v>
      </c>
      <c r="AF11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1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120" s="116"/>
      <c r="AJ1120" s="117"/>
      <c r="AK1120" s="116">
        <f>IF(Tabela1[[#This Row],[procx ticket]]="",Tabela1[[#This Row],[Data criação ticket]],Tabela1[[#This Row],[procx ticket]])</f>
        <v>0</v>
      </c>
      <c r="AL1120" s="116"/>
      <c r="AM1120" s="53">
        <v>46002</v>
      </c>
      <c r="AN11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120" s="62" t="s">
        <v>4178</v>
      </c>
      <c r="AP1120" s="62" t="s">
        <v>6033</v>
      </c>
      <c r="AQ11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151460580319030,37HENRIQUELOJAS NOVASLINHA BRANCAAUTOPEL</v>
      </c>
      <c r="AR1120" s="62" t="e">
        <v>#N/A</v>
      </c>
    </row>
    <row r="1121" spans="1:44" ht="15" hidden="1" customHeight="1">
      <c r="A1121" s="1">
        <f t="shared" si="61"/>
        <v>1000</v>
      </c>
      <c r="B1121" s="1">
        <v>1505</v>
      </c>
      <c r="C1121" s="1" t="s">
        <v>4085</v>
      </c>
      <c r="D1121" s="1" t="s">
        <v>4216</v>
      </c>
      <c r="E1121" s="1" t="s">
        <v>30</v>
      </c>
      <c r="F1121" s="1" t="s">
        <v>23</v>
      </c>
      <c r="G1121" s="1" t="s">
        <v>4281</v>
      </c>
      <c r="H1121" s="1">
        <v>969652</v>
      </c>
      <c r="I1121" s="1" t="s">
        <v>4272</v>
      </c>
      <c r="M1121" s="1">
        <v>605728</v>
      </c>
      <c r="P1121" s="47">
        <v>18495.11</v>
      </c>
      <c r="R1121" s="47">
        <f>IF(Tabela1[[#This Row],[VALOR A PAGAR]]&gt;1,Tabela1[[#This Row],[VALOR A PAGAR]],Tabela1[[#This Row],[VALOR RC]])</f>
        <v>18495.11</v>
      </c>
      <c r="S11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1" s="1">
        <v>4500978742</v>
      </c>
      <c r="U1121" s="54" t="str">
        <f>F1121 &amp; " " &amp; " " &amp; B1121 &amp; " - " &amp; I1121 &amp; " - " &amp; "N°" &amp; H1121 &amp; " - " &amp; Tabela1[[#This Row],[Coluna1]]</f>
        <v xml:space="preserve">LOJAS NOVAS  1505 - AUTOPEL - N°969652 - </v>
      </c>
      <c r="V1121" s="85">
        <v>3368431</v>
      </c>
      <c r="W1121" s="64" t="s">
        <v>6023</v>
      </c>
      <c r="X1121" s="1" t="str">
        <f t="shared" si="60"/>
        <v>ABERTO</v>
      </c>
      <c r="Y1121" s="48"/>
      <c r="Z1121" s="51"/>
      <c r="AA1121" s="1">
        <f>IF(Tabela1[[#This Row],[CHAMADO]]="ABERTO",Tabela1[[#This Row],[procx status]],"")</f>
        <v>0</v>
      </c>
      <c r="AC1121" s="49">
        <v>46020</v>
      </c>
      <c r="AD1121" s="55">
        <v>5106086265</v>
      </c>
      <c r="AE1121" s="1" t="s">
        <v>4177</v>
      </c>
      <c r="AF11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1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121" s="116"/>
      <c r="AJ1121" s="117"/>
      <c r="AK1121" s="116">
        <f>IF(Tabela1[[#This Row],[procx ticket]]="",Tabela1[[#This Row],[Data criação ticket]],Tabela1[[#This Row],[procx ticket]])</f>
        <v>0</v>
      </c>
      <c r="AL1121" s="116"/>
      <c r="AM1121" s="53">
        <v>46002</v>
      </c>
      <c r="AN11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1" s="62"/>
      <c r="AP1121" s="62"/>
      <c r="AQ11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150560572818495,11ANDRELOJAS NOVASLINHA BRANCAAUTOPEL</v>
      </c>
      <c r="AR1121" s="62" t="e">
        <v>#N/A</v>
      </c>
    </row>
    <row r="1122" spans="1:44" ht="15" hidden="1" customHeight="1">
      <c r="A1122" s="1">
        <f t="shared" si="61"/>
        <v>1000</v>
      </c>
      <c r="B1122" s="1">
        <v>1510</v>
      </c>
      <c r="C1122" s="1" t="s">
        <v>4098</v>
      </c>
      <c r="D1122" s="1" t="s">
        <v>1258</v>
      </c>
      <c r="E1122" s="1" t="s">
        <v>76</v>
      </c>
      <c r="F1122" s="1" t="s">
        <v>23</v>
      </c>
      <c r="G1122" s="1" t="s">
        <v>4281</v>
      </c>
      <c r="H1122" s="1">
        <v>176852</v>
      </c>
      <c r="I1122" s="1" t="s">
        <v>4651</v>
      </c>
      <c r="M1122" s="1">
        <v>605801</v>
      </c>
      <c r="Q1122" s="47">
        <v>9702</v>
      </c>
      <c r="R1122" s="47">
        <f>IF(Tabela1[[#This Row],[VALOR A PAGAR]]&gt;1,Tabela1[[#This Row],[VALOR A PAGAR]],Tabela1[[#This Row],[VALOR RC]])</f>
        <v>9702</v>
      </c>
      <c r="S11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2" s="1">
        <v>4501009467</v>
      </c>
      <c r="U1122" s="54" t="str">
        <f>F1122 &amp; " " &amp; " " &amp; B1122 &amp; " - " &amp; I1122 &amp; " - " &amp; "N°" &amp; H1122 &amp; " - " &amp; Tabela1[[#This Row],[Coluna1]]</f>
        <v>LOJAS NOVAS  1510 - CLIMA RIO - N°176852 - VENC 29/01/2026</v>
      </c>
      <c r="V1122" s="85">
        <v>3275041</v>
      </c>
      <c r="W1122" s="89" t="s">
        <v>4176</v>
      </c>
      <c r="X1122" s="1" t="str">
        <f t="shared" si="60"/>
        <v>ABERTO</v>
      </c>
      <c r="Y1122" s="48"/>
      <c r="Z1122" s="51"/>
      <c r="AA1122" s="1">
        <f>IF(Tabela1[[#This Row],[CHAMADO]]="ABERTO",Tabela1[[#This Row],[procx status]],"")</f>
        <v>0</v>
      </c>
      <c r="AC1122" s="49">
        <v>45688</v>
      </c>
      <c r="AE1122" s="1" t="s">
        <v>4177</v>
      </c>
      <c r="AF11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31/01/2025</v>
      </c>
      <c r="AG11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31/01/2025</v>
      </c>
      <c r="AH1122" s="116"/>
      <c r="AJ1122" s="117"/>
      <c r="AK1122" s="116">
        <f>IF(Tabela1[[#This Row],[procx ticket]]="",Tabela1[[#This Row],[Data criação ticket]],Tabela1[[#This Row],[procx ticket]])</f>
        <v>0</v>
      </c>
      <c r="AL1122" s="116"/>
      <c r="AM1122" s="53">
        <v>45999</v>
      </c>
      <c r="AN11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2" s="62"/>
      <c r="AP1122" s="62" t="s">
        <v>5960</v>
      </c>
      <c r="AQ11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1510605801HENRIQUELOJAS NOVASLINHA BRANCACLIMA RIO</v>
      </c>
      <c r="AR1122" s="62" t="e">
        <v>#N/A</v>
      </c>
    </row>
    <row r="1123" spans="1:44" ht="15" hidden="1" customHeight="1">
      <c r="A1123" s="1">
        <f t="shared" si="61"/>
        <v>1000</v>
      </c>
      <c r="B1123" s="1">
        <v>1510</v>
      </c>
      <c r="C1123" s="1" t="s">
        <v>4098</v>
      </c>
      <c r="D1123" s="1" t="s">
        <v>1258</v>
      </c>
      <c r="E1123" s="1" t="s">
        <v>76</v>
      </c>
      <c r="F1123" s="1" t="s">
        <v>23</v>
      </c>
      <c r="G1123" s="1" t="s">
        <v>4281</v>
      </c>
      <c r="H1123" s="1">
        <v>2336938</v>
      </c>
      <c r="I1123" s="1" t="s">
        <v>4853</v>
      </c>
      <c r="M1123" s="1">
        <v>605801</v>
      </c>
      <c r="P1123" s="47">
        <v>14307</v>
      </c>
      <c r="Q1123" s="47">
        <v>5476</v>
      </c>
      <c r="R1123" s="47">
        <f>IF(Tabela1[[#This Row],[VALOR A PAGAR]]&gt;1,Tabela1[[#This Row],[VALOR A PAGAR]],Tabela1[[#This Row],[VALOR RC]])</f>
        <v>5476</v>
      </c>
      <c r="S11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3" s="1">
        <v>4500999126</v>
      </c>
      <c r="U1123" s="54" t="str">
        <f>F1123 &amp; " " &amp; " " &amp; B1123 &amp; " - " &amp; I1123 &amp; " - " &amp; "N°" &amp; H1123 &amp; " - " &amp; Tabela1[[#This Row],[Coluna1]]</f>
        <v>LOJAS NOVAS  1510 - DUFRIO - N°2336938 - VENC 26/01/2026</v>
      </c>
      <c r="V1123" s="85">
        <v>3274647</v>
      </c>
      <c r="W1123" s="89" t="s">
        <v>4176</v>
      </c>
      <c r="X1123" s="1" t="str">
        <f t="shared" si="60"/>
        <v>ABERTO</v>
      </c>
      <c r="Y1123" s="48"/>
      <c r="Z1123" s="51"/>
      <c r="AA1123" s="1">
        <f>IF(Tabela1[[#This Row],[CHAMADO]]="ABERTO",Tabela1[[#This Row],[procx status]],"")</f>
        <v>0</v>
      </c>
      <c r="AC1123" s="49">
        <v>46048</v>
      </c>
      <c r="AD1123" s="55">
        <v>5106082495</v>
      </c>
      <c r="AE1123" s="1" t="s">
        <v>4177</v>
      </c>
      <c r="AF11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26/01/2026</v>
      </c>
      <c r="AG11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26/01/2026</v>
      </c>
      <c r="AH1123" s="116"/>
      <c r="AJ1123" s="117"/>
      <c r="AK1123" s="116">
        <f>IF(Tabela1[[#This Row],[procx ticket]]="",Tabela1[[#This Row],[Data criação ticket]],Tabela1[[#This Row],[procx ticket]])</f>
        <v>0</v>
      </c>
      <c r="AL1123" s="116"/>
      <c r="AM1123" s="53">
        <v>45999</v>
      </c>
      <c r="AN11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3" s="62"/>
      <c r="AP1123" s="62" t="s">
        <v>5956</v>
      </c>
      <c r="AQ11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151060580114307HENRIQUELOJAS NOVASLINHA BRANCADUFRIO</v>
      </c>
      <c r="AR1123" s="62" t="e">
        <v>#N/A</v>
      </c>
    </row>
    <row r="1124" spans="1:44" ht="15" hidden="1" customHeight="1">
      <c r="A1124" s="1">
        <f t="shared" si="61"/>
        <v>1000</v>
      </c>
      <c r="B1124" s="1">
        <v>320</v>
      </c>
      <c r="C1124" s="1" t="s">
        <v>4161</v>
      </c>
      <c r="D1124" s="1" t="s">
        <v>875</v>
      </c>
      <c r="E1124" s="1" t="s">
        <v>4025</v>
      </c>
      <c r="F1124" s="1" t="s">
        <v>23</v>
      </c>
      <c r="G1124" s="1" t="s">
        <v>4281</v>
      </c>
      <c r="H1124" s="1">
        <v>2336927</v>
      </c>
      <c r="I1124" s="1" t="s">
        <v>4853</v>
      </c>
      <c r="M1124" s="1">
        <v>605973</v>
      </c>
      <c r="Q1124" s="47">
        <v>4437</v>
      </c>
      <c r="R1124" s="47">
        <f>IF(Tabela1[[#This Row],[VALOR A PAGAR]]&gt;1,Tabela1[[#This Row],[VALOR A PAGAR]],Tabela1[[#This Row],[VALOR RC]])</f>
        <v>4437</v>
      </c>
      <c r="S11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4" s="1">
        <v>4501001377</v>
      </c>
      <c r="U1124" s="54" t="str">
        <f>F1124 &amp; " " &amp; " " &amp; B1124 &amp; " - " &amp; I1124 &amp; " - " &amp; "N°" &amp; H1124 &amp; " - " &amp; Tabela1[[#This Row],[Coluna1]]</f>
        <v>LOJAS NOVAS  320 - DUFRIO - N°2336927 - VENC 20/01/2026</v>
      </c>
      <c r="V1124" s="85">
        <v>3275018</v>
      </c>
      <c r="W1124" s="89" t="s">
        <v>4176</v>
      </c>
      <c r="X1124" s="1" t="str">
        <f t="shared" si="60"/>
        <v>ABERTO</v>
      </c>
      <c r="Y1124" s="48"/>
      <c r="Z1124" s="51"/>
      <c r="AA1124" s="1">
        <f>IF(Tabela1[[#This Row],[CHAMADO]]="ABERTO",Tabela1[[#This Row],[procx status]],"")</f>
        <v>0</v>
      </c>
      <c r="AC1124" s="49">
        <v>46042</v>
      </c>
      <c r="AE1124" s="1" t="s">
        <v>4177</v>
      </c>
      <c r="AF11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20/01/2026</v>
      </c>
      <c r="AG11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20/01/2026</v>
      </c>
      <c r="AH1124" s="116"/>
      <c r="AJ1124" s="117"/>
      <c r="AK1124" s="116">
        <f>IF(Tabela1[[#This Row],[procx ticket]]="",Tabela1[[#This Row],[Data criação ticket]],Tabela1[[#This Row],[procx ticket]])</f>
        <v>0</v>
      </c>
      <c r="AL1124" s="116"/>
      <c r="AM1124" s="53">
        <v>45999</v>
      </c>
      <c r="AN11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4" s="62"/>
      <c r="AP1124" s="62" t="s">
        <v>5957</v>
      </c>
      <c r="AQ11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320605973ADRIANOLOJAS NOVASLINHA BRANCADUFRIO</v>
      </c>
      <c r="AR1124" s="62" t="e">
        <v>#N/A</v>
      </c>
    </row>
    <row r="1125" spans="1:44" ht="15" hidden="1" customHeight="1">
      <c r="A1125" s="1">
        <f t="shared" ref="A1125:A1155" si="62">IF(B1125&lt;7000,1000,2000)</f>
        <v>1000</v>
      </c>
      <c r="B1125" s="1">
        <v>320</v>
      </c>
      <c r="C1125" s="1" t="s">
        <v>4161</v>
      </c>
      <c r="D1125" s="1" t="s">
        <v>875</v>
      </c>
      <c r="E1125" s="1" t="s">
        <v>4025</v>
      </c>
      <c r="F1125" s="1" t="s">
        <v>23</v>
      </c>
      <c r="G1125" s="1" t="s">
        <v>4281</v>
      </c>
      <c r="H1125" s="1">
        <v>2344593</v>
      </c>
      <c r="I1125" s="1" t="s">
        <v>4853</v>
      </c>
      <c r="M1125" s="1">
        <v>605973</v>
      </c>
      <c r="Q1125" s="47">
        <v>9870</v>
      </c>
      <c r="R1125" s="47">
        <f>IF(Tabela1[[#This Row],[VALOR A PAGAR]]&gt;1,Tabela1[[#This Row],[VALOR A PAGAR]],Tabela1[[#This Row],[VALOR RC]])</f>
        <v>9870</v>
      </c>
      <c r="S11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5" s="1">
        <v>4501001377</v>
      </c>
      <c r="U1125" s="54" t="str">
        <f>F1125 &amp; " " &amp; " " &amp; B1125 &amp; " - " &amp; I1125 &amp; " - " &amp; "N°" &amp; H1125 &amp; " - " &amp; Tabela1[[#This Row],[Coluna1]]</f>
        <v>LOJAS NOVAS  320 - DUFRIO - N°2344593 - VENC 26/01/2026</v>
      </c>
      <c r="V1125" s="85">
        <v>3275025</v>
      </c>
      <c r="W1125" s="89" t="s">
        <v>4176</v>
      </c>
      <c r="X1125" s="1" t="str">
        <f t="shared" si="60"/>
        <v>ABERTO</v>
      </c>
      <c r="Y1125" s="48"/>
      <c r="Z1125" s="51"/>
      <c r="AA1125" s="1">
        <f>IF(Tabela1[[#This Row],[CHAMADO]]="ABERTO",Tabela1[[#This Row],[procx status]],"")</f>
        <v>0</v>
      </c>
      <c r="AC1125" s="49">
        <v>46048</v>
      </c>
      <c r="AE1125" s="1" t="s">
        <v>4177</v>
      </c>
      <c r="AF11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26/01/2026</v>
      </c>
      <c r="AG11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26/01/2026</v>
      </c>
      <c r="AH1125" s="116"/>
      <c r="AJ1125" s="117"/>
      <c r="AK1125" s="116">
        <f>IF(Tabela1[[#This Row],[procx ticket]]="",Tabela1[[#This Row],[Data criação ticket]],Tabela1[[#This Row],[procx ticket]])</f>
        <v>0</v>
      </c>
      <c r="AL1125" s="116"/>
      <c r="AM1125" s="53">
        <v>45999</v>
      </c>
      <c r="AN11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5" s="62"/>
      <c r="AP1125" s="62" t="s">
        <v>5956</v>
      </c>
      <c r="AQ11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320605973ADRIANOLOJAS NOVASLINHA BRANCADUFRIO</v>
      </c>
      <c r="AR1125" s="62" t="e">
        <v>#N/A</v>
      </c>
    </row>
    <row r="1126" spans="1:44" ht="15" hidden="1" customHeight="1">
      <c r="A1126" s="1">
        <f t="shared" si="62"/>
        <v>1000</v>
      </c>
      <c r="B1126" s="1">
        <v>1501</v>
      </c>
      <c r="C1126" s="1" t="s">
        <v>4083</v>
      </c>
      <c r="D1126" s="1" t="s">
        <v>185</v>
      </c>
      <c r="E1126" s="1" t="s">
        <v>76</v>
      </c>
      <c r="F1126" s="1" t="s">
        <v>23</v>
      </c>
      <c r="G1126" s="1" t="s">
        <v>4281</v>
      </c>
      <c r="H1126" s="1">
        <v>2322376</v>
      </c>
      <c r="I1126" s="1" t="s">
        <v>4853</v>
      </c>
      <c r="P1126" s="47">
        <v>4935</v>
      </c>
      <c r="R1126" s="47">
        <f>IF(Tabela1[[#This Row],[VALOR A PAGAR]]&gt;1,Tabela1[[#This Row],[VALOR A PAGAR]],Tabela1[[#This Row],[VALOR RC]])</f>
        <v>4935</v>
      </c>
      <c r="S11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6" s="1">
        <v>4500987352</v>
      </c>
      <c r="U1126" s="54" t="str">
        <f>F1126 &amp; " " &amp; " " &amp; B1126 &amp; " - " &amp; I1126 &amp; " - " &amp; "N°" &amp; H1126 &amp; " - " &amp; Tabela1[[#This Row],[Coluna1]]</f>
        <v>LOJAS NOVAS  1501 - DUFRIO - N°2322376 - VENC 05/01/2026</v>
      </c>
      <c r="V1126" s="85">
        <v>3285086</v>
      </c>
      <c r="W1126" s="89" t="s">
        <v>4176</v>
      </c>
      <c r="X1126" s="1" t="str">
        <f t="shared" si="60"/>
        <v>ABERTO</v>
      </c>
      <c r="Y1126" s="48"/>
      <c r="Z1126" s="51"/>
      <c r="AA1126" s="1">
        <f>IF(Tabela1[[#This Row],[CHAMADO]]="ABERTO",Tabela1[[#This Row],[procx status]],"")</f>
        <v>0</v>
      </c>
      <c r="AC1126" s="49">
        <v>46025</v>
      </c>
      <c r="AD1126" s="55">
        <v>5106082400</v>
      </c>
      <c r="AE1126" s="1" t="s">
        <v>4177</v>
      </c>
      <c r="AF11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03/01/2026</v>
      </c>
      <c r="AG11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03/01/2026</v>
      </c>
      <c r="AH1126" s="116"/>
      <c r="AJ1126" s="117"/>
      <c r="AK1126" s="116">
        <f>IF(Tabela1[[#This Row],[procx ticket]]="",Tabela1[[#This Row],[Data criação ticket]],Tabela1[[#This Row],[procx ticket]])</f>
        <v>0</v>
      </c>
      <c r="AL1126" s="116"/>
      <c r="AM1126" s="53">
        <v>46000</v>
      </c>
      <c r="AN11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6" s="62"/>
      <c r="AP1126" s="62" t="s">
        <v>5979</v>
      </c>
      <c r="AQ11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15014935HENRIQUELOJAS NOVASLINHA BRANCADUFRIO</v>
      </c>
      <c r="AR1126" s="62" t="e">
        <v>#N/A</v>
      </c>
    </row>
    <row r="1127" spans="1:44" ht="15" hidden="1" customHeight="1">
      <c r="A1127" s="1">
        <f t="shared" si="62"/>
        <v>1000</v>
      </c>
      <c r="B1127" s="1">
        <v>1473</v>
      </c>
      <c r="C1127" s="1" t="s">
        <v>214</v>
      </c>
      <c r="D1127" s="1" t="s">
        <v>215</v>
      </c>
      <c r="E1127" s="1" t="s">
        <v>76</v>
      </c>
      <c r="F1127" s="1" t="s">
        <v>23</v>
      </c>
      <c r="G1127" s="1" t="s">
        <v>4281</v>
      </c>
      <c r="H1127" s="1">
        <v>43957</v>
      </c>
      <c r="I1127" s="1" t="s">
        <v>4549</v>
      </c>
      <c r="M1127" s="55">
        <v>603846</v>
      </c>
      <c r="Q1127" s="47">
        <v>2769</v>
      </c>
      <c r="R1127" s="47">
        <f>IF(Tabela1[[#This Row],[VALOR A PAGAR]]&gt;1,Tabela1[[#This Row],[VALOR A PAGAR]],Tabela1[[#This Row],[VALOR RC]])</f>
        <v>2769</v>
      </c>
      <c r="S11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7" s="1">
        <v>4500844164</v>
      </c>
      <c r="U1127" s="54" t="str">
        <f>F1127 &amp; " " &amp; " " &amp; B1127 &amp; " - " &amp; I1127 &amp; " - " &amp; "N°" &amp; H1127 &amp; " - " &amp; Tabela1[[#This Row],[Coluna1]]</f>
        <v xml:space="preserve">LOJAS NOVAS  1473 - CASA E CIA - N°43957 - </v>
      </c>
      <c r="V1127" s="85">
        <v>1615193</v>
      </c>
      <c r="W1127" s="89" t="s">
        <v>4569</v>
      </c>
      <c r="X1127" s="1" t="str">
        <f t="shared" si="60"/>
        <v>ABERTO</v>
      </c>
      <c r="Y1127" s="48"/>
      <c r="Z1127" s="51">
        <v>0</v>
      </c>
      <c r="AA1127" s="1">
        <f>IF(Tabela1[[#This Row],[CHAMADO]]="ABERTO",Tabela1[[#This Row],[procx status]],"")</f>
        <v>0</v>
      </c>
      <c r="AC1127" s="49">
        <v>45778</v>
      </c>
      <c r="AD1127" s="55" t="s">
        <v>4570</v>
      </c>
      <c r="AE1127" s="1" t="str">
        <f>IF(Tabela1[[#This Row],[Status Result1]]="Aguardando autorização pgto", "sim","")</f>
        <v/>
      </c>
      <c r="AF11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01/05/2025</v>
      </c>
      <c r="AG11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01/05/2025</v>
      </c>
      <c r="AH1127" s="12">
        <v>45759</v>
      </c>
      <c r="AI1127" s="1" t="s">
        <v>4571</v>
      </c>
      <c r="AJ1127" s="53" t="s">
        <v>4571</v>
      </c>
      <c r="AK1127" s="12" t="str">
        <f>IF(Tabela1[[#This Row],[procx ticket]]="",Tabela1[[#This Row],[Data criação ticket]],Tabela1[[#This Row],[procx ticket]])</f>
        <v>2025-04-22</v>
      </c>
      <c r="AM11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22/04/2025</v>
      </c>
      <c r="AN11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7" s="62"/>
      <c r="AP1127" s="62"/>
      <c r="AQ11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NOVASLINHA BRANCACASA E CIA</v>
      </c>
      <c r="AR1127" s="62" t="e">
        <v>#N/A</v>
      </c>
    </row>
    <row r="1128" spans="1:44" ht="15" hidden="1" customHeight="1">
      <c r="A1128" s="1">
        <f t="shared" si="62"/>
        <v>1000</v>
      </c>
      <c r="B1128" s="1">
        <v>1514</v>
      </c>
      <c r="C1128" s="1" t="s">
        <v>4090</v>
      </c>
      <c r="D1128" s="1" t="s">
        <v>2813</v>
      </c>
      <c r="E1128" s="1" t="s">
        <v>76</v>
      </c>
      <c r="F1128" s="1" t="s">
        <v>23</v>
      </c>
      <c r="G1128" s="1" t="s">
        <v>4281</v>
      </c>
      <c r="H1128" s="1">
        <v>2322129</v>
      </c>
      <c r="I1128" s="1" t="s">
        <v>4853</v>
      </c>
      <c r="M1128" s="1">
        <v>605803</v>
      </c>
      <c r="P1128" s="47">
        <v>14307</v>
      </c>
      <c r="R1128" s="47">
        <f>IF(Tabela1[[#This Row],[VALOR A PAGAR]]&gt;1,Tabela1[[#This Row],[VALOR A PAGAR]],Tabela1[[#This Row],[VALOR RC]])</f>
        <v>14307</v>
      </c>
      <c r="S11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8" s="1">
        <v>4500991046</v>
      </c>
      <c r="U1128" s="54" t="str">
        <f>F1128 &amp; " " &amp; " " &amp; B1128 &amp; " - " &amp; I1128 &amp; " - " &amp; "N°" &amp; H1128 &amp; " - " &amp; Tabela1[[#This Row],[Coluna1]]</f>
        <v>LOJAS NOVAS  1514 - DUFRIO - N°2322129 - VENC 01/12/2025</v>
      </c>
      <c r="V1128" s="85">
        <v>2985030</v>
      </c>
      <c r="W1128" s="89" t="s">
        <v>4176</v>
      </c>
      <c r="X1128" s="1" t="str">
        <f t="shared" si="60"/>
        <v>ABERTO</v>
      </c>
      <c r="Y1128" s="48"/>
      <c r="Z1128" s="51"/>
      <c r="AA1128" s="1">
        <f>IF(Tabela1[[#This Row],[CHAMADO]]="ABERTO",Tabela1[[#This Row],[procx status]],"")</f>
        <v>0</v>
      </c>
      <c r="AC1128" s="49">
        <v>45992</v>
      </c>
      <c r="AD1128" s="55">
        <v>5106058743</v>
      </c>
      <c r="AE1128" s="1" t="s">
        <v>4177</v>
      </c>
      <c r="AF11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1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128" s="116"/>
      <c r="AJ1128" s="117"/>
      <c r="AK1128" s="116">
        <f>IF(Tabela1[[#This Row],[procx ticket]]="",Tabela1[[#This Row],[Data criação ticket]],Tabela1[[#This Row],[procx ticket]])</f>
        <v>0</v>
      </c>
      <c r="AL1128" s="116"/>
      <c r="AM1128" s="53">
        <v>45967</v>
      </c>
      <c r="AN11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8" s="62"/>
      <c r="AP1128" s="62" t="s">
        <v>4835</v>
      </c>
      <c r="AQ11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151460580314307HENRIQUELOJAS NOVASLINHA BRANCADUFRIO</v>
      </c>
      <c r="AR1128" s="62" t="e">
        <v>#N/A</v>
      </c>
    </row>
    <row r="1129" spans="1:44" ht="15" hidden="1" customHeight="1">
      <c r="A1129" s="1">
        <f t="shared" si="62"/>
        <v>1000</v>
      </c>
      <c r="B1129" s="1">
        <v>1513</v>
      </c>
      <c r="C1129" s="1" t="s">
        <v>4096</v>
      </c>
      <c r="D1129" s="1" t="s">
        <v>397</v>
      </c>
      <c r="E1129" s="1" t="s">
        <v>76</v>
      </c>
      <c r="F1129" s="1" t="s">
        <v>23</v>
      </c>
      <c r="G1129" s="1" t="s">
        <v>4281</v>
      </c>
      <c r="H1129" s="1">
        <v>2322126</v>
      </c>
      <c r="I1129" s="1" t="s">
        <v>4853</v>
      </c>
      <c r="M1129" s="1">
        <v>605789</v>
      </c>
      <c r="P1129" s="47">
        <v>15346</v>
      </c>
      <c r="R1129" s="47">
        <f>IF(Tabela1[[#This Row],[VALOR A PAGAR]]&gt;1,Tabela1[[#This Row],[VALOR A PAGAR]],Tabela1[[#This Row],[VALOR RC]])</f>
        <v>15346</v>
      </c>
      <c r="S11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29" s="1">
        <v>4500991062</v>
      </c>
      <c r="U1129" s="54" t="str">
        <f>F1129 &amp; " " &amp; " " &amp; B1129 &amp; " - " &amp; I1129 &amp; " - " &amp; "N°" &amp; H1129 &amp; " - " &amp; Tabela1[[#This Row],[Coluna1]]</f>
        <v>LOJAS NOVAS  1513 - DUFRIO - N°2322126 - VENC 01/12/2025</v>
      </c>
      <c r="V1129" s="85">
        <v>2985040</v>
      </c>
      <c r="W1129" s="89" t="s">
        <v>4176</v>
      </c>
      <c r="X1129" s="1" t="str">
        <f t="shared" si="60"/>
        <v>ABERTO</v>
      </c>
      <c r="Y1129" s="48"/>
      <c r="Z1129" s="51"/>
      <c r="AA1129" s="1">
        <f>IF(Tabela1[[#This Row],[CHAMADO]]="ABERTO",Tabela1[[#This Row],[procx status]],"")</f>
        <v>0</v>
      </c>
      <c r="AC1129" s="49">
        <v>45992</v>
      </c>
      <c r="AD1129" s="55">
        <v>5106058747</v>
      </c>
      <c r="AE1129" s="1" t="s">
        <v>4177</v>
      </c>
      <c r="AF11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1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129" s="116"/>
      <c r="AJ1129" s="117"/>
      <c r="AK1129" s="116">
        <f>IF(Tabela1[[#This Row],[procx ticket]]="",Tabela1[[#This Row],[Data criação ticket]],Tabela1[[#This Row],[procx ticket]])</f>
        <v>0</v>
      </c>
      <c r="AL1129" s="116"/>
      <c r="AM1129" s="53">
        <v>45967</v>
      </c>
      <c r="AN11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29" s="62"/>
      <c r="AP1129" s="62" t="s">
        <v>4835</v>
      </c>
      <c r="AQ11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151360578915346HENRIQUELOJAS NOVASLINHA BRANCADUFRIO</v>
      </c>
      <c r="AR1129" s="62" t="e">
        <v>#N/A</v>
      </c>
    </row>
    <row r="1130" spans="1:44" ht="15" hidden="1" customHeight="1">
      <c r="A1130" s="1">
        <f t="shared" si="62"/>
        <v>1000</v>
      </c>
      <c r="B1130" s="1">
        <v>1492</v>
      </c>
      <c r="C1130" s="1" t="s">
        <v>260</v>
      </c>
      <c r="D1130" s="1" t="s">
        <v>1999</v>
      </c>
      <c r="E1130" s="1" t="s">
        <v>76</v>
      </c>
      <c r="F1130" s="1" t="s">
        <v>23</v>
      </c>
      <c r="G1130" s="1" t="s">
        <v>4281</v>
      </c>
      <c r="H1130" s="1">
        <v>913034</v>
      </c>
      <c r="I1130" s="1" t="s">
        <v>4272</v>
      </c>
      <c r="M1130" s="1">
        <v>603167</v>
      </c>
      <c r="P1130" s="47">
        <v>19201.650000000001</v>
      </c>
      <c r="R1130" s="47">
        <f>IF(Tabela1[[#This Row],[VALOR A PAGAR]]&gt;1,Tabela1[[#This Row],[VALOR A PAGAR]],Tabela1[[#This Row],[VALOR RC]])</f>
        <v>19201.650000000001</v>
      </c>
      <c r="S11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0" s="1">
        <v>4500918279</v>
      </c>
      <c r="U1130" s="54" t="str">
        <f>F1130 &amp; " " &amp; " " &amp; B1130 &amp; " - " &amp; I1130 &amp; " - " &amp; "N°" &amp; H1130 &amp; " - " &amp; Tabela1[[#This Row],[Coluna1]]</f>
        <v>LOJAS NOVAS  1492 - AUTOPEL - N°913034 - VENC 01/09/2025</v>
      </c>
      <c r="V1130" s="85">
        <v>2399219</v>
      </c>
      <c r="W1130" s="64" t="s">
        <v>4290</v>
      </c>
      <c r="X1130" s="1" t="str">
        <f t="shared" si="60"/>
        <v>ABERTO</v>
      </c>
      <c r="Y1130" s="48"/>
      <c r="Z1130" s="51"/>
      <c r="AA1130" s="1">
        <f>IF(Tabela1[[#This Row],[CHAMADO]]="ABERTO",Tabela1[[#This Row],[procx status]],"")</f>
        <v>0</v>
      </c>
      <c r="AC1130" s="49">
        <v>45903</v>
      </c>
      <c r="AD1130" s="109">
        <v>5106002264</v>
      </c>
      <c r="AE1130" s="1" t="str">
        <f>IF(Tabela1[[#This Row],[Status Result1]]="Aguardando autorização pgto", "sim","")</f>
        <v/>
      </c>
      <c r="AF11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03/09/2025</v>
      </c>
      <c r="AG11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03/09/2025</v>
      </c>
      <c r="AH1130" s="12"/>
      <c r="AJ1130" s="53"/>
      <c r="AK1130" s="12">
        <f>IF(Tabela1[[#This Row],[procx ticket]]="",Tabela1[[#This Row],[Data criação ticket]],Tabela1[[#This Row],[procx ticket]])</f>
        <v>0</v>
      </c>
      <c r="AM1130" s="53" t="e">
        <v>#N/A</v>
      </c>
      <c r="AN11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0" s="62"/>
      <c r="AP1130" s="62" t="s">
        <v>4291</v>
      </c>
      <c r="AQ11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149260316719201,65HENRIQUELOJAS NOVASLINHA BRANCAAUTOPEL</v>
      </c>
      <c r="AR1130" s="62" t="e">
        <v>#N/A</v>
      </c>
    </row>
    <row r="1131" spans="1:44" ht="15" hidden="1" customHeight="1">
      <c r="A1131" s="1">
        <f t="shared" si="62"/>
        <v>1000</v>
      </c>
      <c r="B1131" s="1">
        <v>1495</v>
      </c>
      <c r="C1131" s="1" t="s">
        <v>285</v>
      </c>
      <c r="D1131" s="1" t="s">
        <v>4226</v>
      </c>
      <c r="E1131" s="1" t="s">
        <v>76</v>
      </c>
      <c r="F1131" s="1" t="s">
        <v>23</v>
      </c>
      <c r="G1131" s="1" t="s">
        <v>4281</v>
      </c>
      <c r="H1131" s="1">
        <v>2286078</v>
      </c>
      <c r="I1131" s="1" t="s">
        <v>4853</v>
      </c>
      <c r="M1131" s="1">
        <v>605462</v>
      </c>
      <c r="P1131" s="5">
        <v>7003</v>
      </c>
      <c r="R1131" s="47">
        <f>IF(Tabela1[[#This Row],[VALOR A PAGAR]]&gt;1,Tabela1[[#This Row],[VALOR A PAGAR]],Tabela1[[#This Row],[VALOR RC]])</f>
        <v>7003</v>
      </c>
      <c r="S11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1" s="1">
        <v>4500934260</v>
      </c>
      <c r="U1131" s="54" t="str">
        <f>F1131 &amp; " " &amp; " " &amp; B1131 &amp; " - " &amp; I1131 &amp; " - " &amp; "N°" &amp; H1131 &amp; " - " &amp; Tabela1[[#This Row],[Coluna1]]</f>
        <v>LOJAS NOVAS  1495 - DUFRIO - N°2286078 - VENC 03/11/2025</v>
      </c>
      <c r="V1131" s="85">
        <v>2542612</v>
      </c>
      <c r="W1131" s="64" t="s">
        <v>4878</v>
      </c>
      <c r="X1131" s="1" t="str">
        <f t="shared" si="60"/>
        <v>ABERTO</v>
      </c>
      <c r="Y1131" s="48"/>
      <c r="Z1131" s="51"/>
      <c r="AA1131" s="1">
        <f>IF(Tabela1[[#This Row],[CHAMADO]]="ABERTO",Tabela1[[#This Row],[procx status]],"")</f>
        <v>0</v>
      </c>
      <c r="AC1131" s="49">
        <v>45964</v>
      </c>
      <c r="AD1131" s="109">
        <v>5106015322</v>
      </c>
      <c r="AE1131" s="1" t="str">
        <f>IF(Tabela1[[#This Row],[Status Result1]]="Aguardando autorização pgto", "sim","")</f>
        <v/>
      </c>
      <c r="AF11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1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131" s="12"/>
      <c r="AJ1131" s="53"/>
      <c r="AK1131" s="12">
        <f>IF(Tabela1[[#This Row],[procx ticket]]="",Tabela1[[#This Row],[Data criação ticket]],Tabela1[[#This Row],[procx ticket]])</f>
        <v>0</v>
      </c>
      <c r="AM1131" s="53" t="s">
        <v>75</v>
      </c>
      <c r="AN11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1" s="62"/>
      <c r="AP1131" s="62" t="s">
        <v>4871</v>
      </c>
      <c r="AQ11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14956054627003HENRIQUELOJAS NOVASLINHA BRANCADUFRIO</v>
      </c>
      <c r="AR1131" s="62" t="e">
        <v>#N/A</v>
      </c>
    </row>
    <row r="1132" spans="1:44" ht="15" hidden="1" customHeight="1">
      <c r="A1132" s="1">
        <f t="shared" si="62"/>
        <v>1000</v>
      </c>
      <c r="B1132" s="1">
        <v>1488</v>
      </c>
      <c r="C1132" s="1" t="s">
        <v>4077</v>
      </c>
      <c r="D1132" s="1" t="s">
        <v>4207</v>
      </c>
      <c r="E1132" s="1" t="s">
        <v>30</v>
      </c>
      <c r="F1132" s="1" t="s">
        <v>23</v>
      </c>
      <c r="G1132" s="1" t="s">
        <v>4281</v>
      </c>
      <c r="H1132" s="1">
        <v>2285921</v>
      </c>
      <c r="I1132" s="1" t="s">
        <v>4853</v>
      </c>
      <c r="M1132" s="1">
        <v>604006</v>
      </c>
      <c r="P1132" s="47">
        <v>13046</v>
      </c>
      <c r="R1132" s="47">
        <f>IF(Tabela1[[#This Row],[VALOR A PAGAR]]&gt;1,Tabela1[[#This Row],[VALOR A PAGAR]],Tabela1[[#This Row],[VALOR RC]])</f>
        <v>13046</v>
      </c>
      <c r="S11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2" s="1">
        <v>4500948521</v>
      </c>
      <c r="U1132" s="54" t="str">
        <f>F1132 &amp; " " &amp; " " &amp; B1132 &amp; " - " &amp; I1132 &amp; " - " &amp; "N°" &amp; H1132 &amp; " - " &amp; Tabela1[[#This Row],[Coluna1]]</f>
        <v>LOJAS NOVAS  1488 - DUFRIO - N°2285921 - VENC 03/11/2025</v>
      </c>
      <c r="V1132" s="85">
        <v>2499195</v>
      </c>
      <c r="W1132" s="64" t="s">
        <v>4872</v>
      </c>
      <c r="X1132" s="1" t="str">
        <f t="shared" si="60"/>
        <v>ABERTO</v>
      </c>
      <c r="Y1132" s="48"/>
      <c r="Z1132" s="51"/>
      <c r="AA1132" s="1">
        <f>IF(Tabela1[[#This Row],[CHAMADO]]="ABERTO",Tabela1[[#This Row],[procx status]],"")</f>
        <v>0</v>
      </c>
      <c r="AC1132" s="49">
        <v>45964</v>
      </c>
      <c r="AD1132" s="65">
        <v>5106011151</v>
      </c>
      <c r="AE1132" s="1" t="str">
        <f>IF(Tabela1[[#This Row],[Status Result1]]="Aguardando autorização pgto", "sim","")</f>
        <v/>
      </c>
      <c r="AF11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1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132" s="116"/>
      <c r="AJ1132" s="117"/>
      <c r="AK1132" s="116">
        <f>IF(Tabela1[[#This Row],[procx ticket]]="",Tabela1[[#This Row],[Data criação ticket]],Tabela1[[#This Row],[procx ticket]])</f>
        <v>0</v>
      </c>
      <c r="AL1132" s="116"/>
      <c r="AM1132" s="53" t="s">
        <v>75</v>
      </c>
      <c r="AN11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2" s="62"/>
      <c r="AP1132" s="62" t="s">
        <v>4871</v>
      </c>
      <c r="AQ11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148860400613046ANDRELOJAS NOVASLINHA BRANCADUFRIO</v>
      </c>
      <c r="AR1132" s="62" t="e">
        <v>#N/A</v>
      </c>
    </row>
    <row r="1133" spans="1:44" ht="15" hidden="1" customHeight="1">
      <c r="A1133" s="1">
        <f t="shared" si="62"/>
        <v>1000</v>
      </c>
      <c r="B1133" s="1">
        <v>1501</v>
      </c>
      <c r="C1133" s="1" t="s">
        <v>4083</v>
      </c>
      <c r="D1133" s="1" t="s">
        <v>185</v>
      </c>
      <c r="E1133" s="1" t="s">
        <v>76</v>
      </c>
      <c r="F1133" s="1" t="s">
        <v>23</v>
      </c>
      <c r="G1133" s="1" t="s">
        <v>4281</v>
      </c>
      <c r="H1133" s="1">
        <v>2285836</v>
      </c>
      <c r="I1133" s="1" t="s">
        <v>4853</v>
      </c>
      <c r="M1133" s="1">
        <v>605727</v>
      </c>
      <c r="P1133" s="47">
        <v>9337</v>
      </c>
      <c r="R1133" s="47">
        <f>IF(Tabela1[[#This Row],[VALOR A PAGAR]]&gt;1,Tabela1[[#This Row],[VALOR A PAGAR]],Tabela1[[#This Row],[VALOR RC]])</f>
        <v>9337</v>
      </c>
      <c r="S11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3" s="1">
        <v>4500949057</v>
      </c>
      <c r="U1133" s="54" t="str">
        <f>F1133 &amp; " " &amp; " " &amp; B1133 &amp; " - " &amp; I1133 &amp; " - " &amp; "N°" &amp; H1133 &amp; " - " &amp; Tabela1[[#This Row],[Coluna1]]</f>
        <v>LOJAS NOVAS  1501 - DUFRIO - N°2285836 - VENC 03/11/2025</v>
      </c>
      <c r="V1133" s="85">
        <v>2542733</v>
      </c>
      <c r="W1133" s="64" t="s">
        <v>4870</v>
      </c>
      <c r="X1133" s="1" t="str">
        <f t="shared" si="60"/>
        <v>ABERTO</v>
      </c>
      <c r="Y1133" s="48"/>
      <c r="Z1133" s="51"/>
      <c r="AA1133" s="1">
        <f>IF(Tabela1[[#This Row],[CHAMADO]]="ABERTO",Tabela1[[#This Row],[procx status]],"")</f>
        <v>0</v>
      </c>
      <c r="AC1133" s="49">
        <v>45964</v>
      </c>
      <c r="AD1133" s="109">
        <v>5106015265</v>
      </c>
      <c r="AE1133" s="1" t="str">
        <f>IF(Tabela1[[#This Row],[Status Result1]]="Aguardando autorização pgto", "sim","")</f>
        <v/>
      </c>
      <c r="AF11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1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133" s="116"/>
      <c r="AJ1133" s="117"/>
      <c r="AK1133" s="116">
        <f>IF(Tabela1[[#This Row],[procx ticket]]="",Tabela1[[#This Row],[Data criação ticket]],Tabela1[[#This Row],[procx ticket]])</f>
        <v>0</v>
      </c>
      <c r="AL1133" s="116"/>
      <c r="AM1133" s="53" t="s">
        <v>75</v>
      </c>
      <c r="AN11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3" s="62"/>
      <c r="AP1133" s="62" t="s">
        <v>4871</v>
      </c>
      <c r="AQ11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15016057279337HENRIQUELOJAS NOVASLINHA BRANCADUFRIO</v>
      </c>
      <c r="AR1133" s="62" t="e">
        <v>#N/A</v>
      </c>
    </row>
    <row r="1134" spans="1:44" ht="15" hidden="1" customHeight="1">
      <c r="A1134" s="1">
        <f t="shared" si="62"/>
        <v>1000</v>
      </c>
      <c r="B1134" s="1">
        <v>1470</v>
      </c>
      <c r="C1134" s="1" t="s">
        <v>4068</v>
      </c>
      <c r="D1134" s="1" t="s">
        <v>4228</v>
      </c>
      <c r="E1134" s="1" t="s">
        <v>76</v>
      </c>
      <c r="F1134" s="1" t="s">
        <v>23</v>
      </c>
      <c r="G1134" s="1" t="s">
        <v>4281</v>
      </c>
      <c r="H1134" s="1">
        <v>421923</v>
      </c>
      <c r="I1134" s="1" t="s">
        <v>5274</v>
      </c>
      <c r="M1134" s="1">
        <v>604306</v>
      </c>
      <c r="P1134" s="47">
        <v>6115</v>
      </c>
      <c r="Q1134" s="47">
        <v>6115</v>
      </c>
      <c r="R1134" s="47">
        <f>IF(Tabela1[[#This Row],[VALOR A PAGAR]]&gt;1,Tabela1[[#This Row],[VALOR A PAGAR]],Tabela1[[#This Row],[VALOR RC]])</f>
        <v>6115</v>
      </c>
      <c r="S11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4" s="1">
        <v>4500953008</v>
      </c>
      <c r="U1134" s="54" t="str">
        <f>F1134 &amp; " " &amp; " " &amp; B1134 &amp; " - " &amp; I1134 &amp; " - " &amp; "N°" &amp; H1134 &amp; " - " &amp; Tabela1[[#This Row],[Coluna1]]</f>
        <v>LOJAS NOVAS  1470 - J C M NITEROI - N°421923 - VENC 03/11/2025</v>
      </c>
      <c r="V1134" s="85">
        <v>2542777</v>
      </c>
      <c r="W1134" s="64" t="s">
        <v>5285</v>
      </c>
      <c r="X1134" s="1" t="str">
        <f t="shared" si="60"/>
        <v>ABERTO</v>
      </c>
      <c r="Y1134" s="48"/>
      <c r="Z1134" s="51"/>
      <c r="AA1134" s="1">
        <f>IF(Tabela1[[#This Row],[CHAMADO]]="ABERTO",Tabela1[[#This Row],[procx status]],"")</f>
        <v>0</v>
      </c>
      <c r="AC1134" s="49">
        <v>45964</v>
      </c>
      <c r="AE1134" s="1" t="str">
        <f>IF(Tabela1[[#This Row],[Status Result1]]="Aguardando autorização pgto", "sim","")</f>
        <v/>
      </c>
      <c r="AF11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1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134" s="116"/>
      <c r="AJ1134" s="117"/>
      <c r="AK1134" s="116">
        <f>IF(Tabela1[[#This Row],[procx ticket]]="",Tabela1[[#This Row],[Data criação ticket]],Tabela1[[#This Row],[procx ticket]])</f>
        <v>0</v>
      </c>
      <c r="AL1134" s="116"/>
      <c r="AM1134" s="53" t="s">
        <v>75</v>
      </c>
      <c r="AN11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4" s="62"/>
      <c r="AP1134" s="62" t="s">
        <v>4871</v>
      </c>
      <c r="AQ11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14706043066115HENRIQUELOJAS NOVASLINHA BRANCAJ C M NITEROI</v>
      </c>
      <c r="AR1134" s="62" t="e">
        <v>#N/A</v>
      </c>
    </row>
    <row r="1135" spans="1:44" ht="15" hidden="1" customHeight="1">
      <c r="A1135" s="1">
        <f t="shared" si="62"/>
        <v>1000</v>
      </c>
      <c r="B1135" s="1">
        <v>1461</v>
      </c>
      <c r="C1135" s="1" t="s">
        <v>38</v>
      </c>
      <c r="D1135" s="1" t="s">
        <v>185</v>
      </c>
      <c r="E1135" s="1" t="s">
        <v>76</v>
      </c>
      <c r="F1135" s="1" t="s">
        <v>23</v>
      </c>
      <c r="G1135" s="1" t="s">
        <v>4281</v>
      </c>
      <c r="H1135" s="1">
        <v>5283</v>
      </c>
      <c r="I1135" s="1" t="s">
        <v>5446</v>
      </c>
      <c r="L1135" s="1">
        <v>100800</v>
      </c>
      <c r="M1135" s="1">
        <v>603682</v>
      </c>
      <c r="N1135" s="1">
        <v>10020220</v>
      </c>
      <c r="P1135" s="47">
        <v>6796</v>
      </c>
      <c r="R1135" s="47">
        <f>IF(Tabela1[[#This Row],[VALOR A PAGAR]]&gt;1,Tabela1[[#This Row],[VALOR A PAGAR]],Tabela1[[#This Row],[VALOR RC]])</f>
        <v>6796</v>
      </c>
      <c r="S11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5" s="1">
        <v>4500790961</v>
      </c>
      <c r="U1135" s="54" t="str">
        <f>F1135 &amp; " " &amp; " " &amp; B1135 &amp; " - " &amp; I1135 &amp; " - " &amp; "N°" &amp; H1135 &amp; " - " &amp; Tabela1[[#This Row],[Coluna1]]</f>
        <v xml:space="preserve">LOJAS NOVAS  1461 - MAGAZINE LILIANI - N°5283 - </v>
      </c>
      <c r="V1135" s="85">
        <v>1122823</v>
      </c>
      <c r="X1135" s="1" t="str">
        <f t="shared" si="60"/>
        <v>ABERTO</v>
      </c>
      <c r="Y1135" s="1" t="s">
        <v>4159</v>
      </c>
      <c r="Z1135" s="51" t="s">
        <v>4159</v>
      </c>
      <c r="AA1135" s="51" t="str">
        <f>IF(Tabela1[[#This Row],[CHAMADO]]="ABERTO",Tabela1[[#This Row],[procx status]],"")</f>
        <v>Closed</v>
      </c>
      <c r="AC1135" s="49">
        <v>45692</v>
      </c>
      <c r="AD1135" s="55" t="s">
        <v>5448</v>
      </c>
      <c r="AE1135" s="51" t="str">
        <f>IF(Tabela1[[#This Row],[Status Result1]]="Aguardando autorização pgto", "sim","")</f>
        <v/>
      </c>
      <c r="AF113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04/02/2025</v>
      </c>
      <c r="AG11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04/02/2025</v>
      </c>
      <c r="AH1135" s="12">
        <v>45670</v>
      </c>
      <c r="AI1135" s="12" t="s">
        <v>4446</v>
      </c>
      <c r="AJ1135" s="53" t="s">
        <v>4446</v>
      </c>
      <c r="AK1135" s="12" t="str">
        <f>IF(Tabela1[[#This Row],[procx ticket]]="",Tabela1[[#This Row],[Data criação ticket]],Tabela1[[#This Row],[procx ticket]])</f>
        <v>2025-02-03</v>
      </c>
      <c r="AL1135" s="53">
        <v>45652</v>
      </c>
      <c r="AM11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1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5" s="62"/>
      <c r="AP1135" s="62"/>
      <c r="AQ11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14616036826796HENRIQUELOJAS NOVASLINHA BRANCAMAGAZINE LILIANI</v>
      </c>
      <c r="AR1135" s="62" t="e">
        <v>#N/A</v>
      </c>
    </row>
    <row r="1136" spans="1:44" ht="15" hidden="1" customHeight="1">
      <c r="A1136" s="1">
        <f t="shared" si="62"/>
        <v>1000</v>
      </c>
      <c r="B1136" s="1">
        <v>1486</v>
      </c>
      <c r="C1136" s="1" t="s">
        <v>4211</v>
      </c>
      <c r="D1136" s="1" t="s">
        <v>4212</v>
      </c>
      <c r="E1136" s="1" t="s">
        <v>30</v>
      </c>
      <c r="F1136" s="1" t="s">
        <v>23</v>
      </c>
      <c r="G1136" s="1" t="s">
        <v>4281</v>
      </c>
      <c r="H1136" s="1">
        <v>44802</v>
      </c>
      <c r="I1136" s="1" t="s">
        <v>4549</v>
      </c>
      <c r="M1136" s="1">
        <v>604407</v>
      </c>
      <c r="Q1136" s="98">
        <v>5098</v>
      </c>
      <c r="R1136" s="47">
        <f>IF(Tabela1[[#This Row],[VALOR A PAGAR]]&gt;1,Tabela1[[#This Row],[VALOR A PAGAR]],Tabela1[[#This Row],[VALOR RC]])</f>
        <v>5098</v>
      </c>
      <c r="S11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6" s="1">
        <v>4500875032</v>
      </c>
      <c r="U1136" s="54" t="str">
        <f>F1136 &amp; " " &amp; " " &amp; B1136 &amp; " - " &amp; I1136 &amp; " - " &amp; "N°" &amp; H1136 &amp; " - " &amp; Tabela1[[#This Row],[Coluna1]]</f>
        <v xml:space="preserve">LOJAS NOVAS  1486 - CASA E CIA - N°44802 - </v>
      </c>
      <c r="V1136" s="85">
        <v>2081753</v>
      </c>
      <c r="W1136" s="89" t="s">
        <v>4554</v>
      </c>
      <c r="X1136" s="1" t="str">
        <f t="shared" si="60"/>
        <v>ABERTO</v>
      </c>
      <c r="Y1136" s="48"/>
      <c r="Z1136" s="51">
        <v>0</v>
      </c>
      <c r="AA1136" s="1">
        <f>IF(Tabela1[[#This Row],[CHAMADO]]="ABERTO",Tabela1[[#This Row],[procx status]],"")</f>
        <v>0</v>
      </c>
      <c r="AC1136" s="49">
        <v>45842</v>
      </c>
      <c r="AD1136" s="90">
        <v>5105963216</v>
      </c>
      <c r="AE1136" s="1" t="str">
        <f>IF(Tabela1[[#This Row],[Status Result1]]="Aguardando autorização pgto", "sim","")</f>
        <v/>
      </c>
      <c r="AF11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11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1136" s="12"/>
      <c r="AJ1136" s="53" t="s">
        <v>4555</v>
      </c>
      <c r="AK1136" s="12" t="str">
        <f>IF(Tabela1[[#This Row],[procx ticket]]="",Tabela1[[#This Row],[Data criação ticket]],Tabela1[[#This Row],[procx ticket]])</f>
        <v>2025-07-01</v>
      </c>
      <c r="AM11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6" s="62"/>
      <c r="AP1136" s="62"/>
      <c r="AQ11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NOVASLINHA BRANCACASA E CIA</v>
      </c>
      <c r="AR1136" s="62" t="e">
        <v>#N/A</v>
      </c>
    </row>
    <row r="1137" spans="1:44" ht="15" hidden="1" customHeight="1">
      <c r="A1137" s="1">
        <f t="shared" si="62"/>
        <v>1000</v>
      </c>
      <c r="B1137" s="1">
        <v>1486</v>
      </c>
      <c r="C1137" s="1" t="s">
        <v>4211</v>
      </c>
      <c r="D1137" s="1" t="s">
        <v>4212</v>
      </c>
      <c r="E1137" s="1" t="s">
        <v>30</v>
      </c>
      <c r="F1137" s="1" t="s">
        <v>23</v>
      </c>
      <c r="G1137" s="1" t="s">
        <v>4281</v>
      </c>
      <c r="H1137" s="1">
        <v>44801</v>
      </c>
      <c r="I1137" s="1" t="s">
        <v>4549</v>
      </c>
      <c r="M1137" s="1">
        <v>604407</v>
      </c>
      <c r="Q1137" s="5">
        <v>8415</v>
      </c>
      <c r="R1137" s="47">
        <f>IF(Tabela1[[#This Row],[VALOR A PAGAR]]&gt;1,Tabela1[[#This Row],[VALOR A PAGAR]],Tabela1[[#This Row],[VALOR RC]])</f>
        <v>8415</v>
      </c>
      <c r="S11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7" s="1">
        <v>4500875032</v>
      </c>
      <c r="U1137" s="54" t="str">
        <f>F1137 &amp; " " &amp; " " &amp; B1137 &amp; " - " &amp; I1137 &amp; " - " &amp; "N°" &amp; H1137 &amp; " - " &amp; Tabela1[[#This Row],[Coluna1]]</f>
        <v xml:space="preserve">LOJAS NOVAS  1486 - CASA E CIA - N°44801 - </v>
      </c>
      <c r="V1137" s="85">
        <v>2089819</v>
      </c>
      <c r="W1137" s="89" t="s">
        <v>4556</v>
      </c>
      <c r="X1137" s="1" t="str">
        <f t="shared" si="60"/>
        <v>ABERTO</v>
      </c>
      <c r="Y1137" s="48"/>
      <c r="Z1137" s="51">
        <v>0</v>
      </c>
      <c r="AA1137" s="1">
        <f>IF(Tabela1[[#This Row],[CHAMADO]]="ABERTO",Tabela1[[#This Row],[procx status]],"")</f>
        <v>0</v>
      </c>
      <c r="AC1137" s="49">
        <v>45842</v>
      </c>
      <c r="AE1137" s="1" t="str">
        <f>IF(Tabela1[[#This Row],[Status Result1]]="Aguardando autorização pgto", "sim","")</f>
        <v/>
      </c>
      <c r="AF11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11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1137" s="12"/>
      <c r="AJ1137" s="53" t="s">
        <v>4329</v>
      </c>
      <c r="AK1137" s="12" t="str">
        <f>IF(Tabela1[[#This Row],[procx ticket]]="",Tabela1[[#This Row],[Data criação ticket]],Tabela1[[#This Row],[procx ticket]])</f>
        <v>2025-07-02</v>
      </c>
      <c r="AM11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7" s="62"/>
      <c r="AP1137" s="62"/>
      <c r="AQ11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NOVASLINHA BRANCACASA E CIA</v>
      </c>
      <c r="AR1137" s="62" t="e">
        <v>#N/A</v>
      </c>
    </row>
    <row r="1138" spans="1:44" ht="15" hidden="1" customHeight="1">
      <c r="A1138" s="1">
        <f t="shared" si="62"/>
        <v>1000</v>
      </c>
      <c r="B1138" s="1">
        <v>1475</v>
      </c>
      <c r="C1138" s="1" t="s">
        <v>256</v>
      </c>
      <c r="D1138" s="1" t="s">
        <v>257</v>
      </c>
      <c r="E1138" s="1" t="s">
        <v>30</v>
      </c>
      <c r="F1138" s="1" t="s">
        <v>23</v>
      </c>
      <c r="G1138" s="1" t="s">
        <v>4281</v>
      </c>
      <c r="H1138" s="1">
        <v>45131</v>
      </c>
      <c r="I1138" s="1" t="s">
        <v>4549</v>
      </c>
      <c r="M1138" s="1">
        <v>604002</v>
      </c>
      <c r="Q1138" s="2">
        <v>14114</v>
      </c>
      <c r="R1138" s="47">
        <f>IF(Tabela1[[#This Row],[VALOR A PAGAR]]&gt;1,Tabela1[[#This Row],[VALOR A PAGAR]],Tabela1[[#This Row],[VALOR RC]])</f>
        <v>14114</v>
      </c>
      <c r="S11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8" s="1">
        <v>4500885323</v>
      </c>
      <c r="U1138" s="54" t="str">
        <f>F1138 &amp; " " &amp; " " &amp; B1138 &amp; " - " &amp; I1138 &amp; " - " &amp; "N°" &amp; H1138 &amp; " - " &amp; Tabela1[[#This Row],[Coluna1]]</f>
        <v xml:space="preserve">LOJAS NOVAS  1475 - CASA E CIA - N°45131 - </v>
      </c>
      <c r="V1138" s="85">
        <v>2089746</v>
      </c>
      <c r="W1138" s="89" t="s">
        <v>4573</v>
      </c>
      <c r="X1138" s="1" t="str">
        <f t="shared" si="60"/>
        <v>ABERTO</v>
      </c>
      <c r="Y1138" s="48"/>
      <c r="Z1138" s="51">
        <v>0</v>
      </c>
      <c r="AA1138" s="1">
        <f>IF(Tabela1[[#This Row],[CHAMADO]]="ABERTO",Tabela1[[#This Row],[procx status]],"")</f>
        <v>0</v>
      </c>
      <c r="AC1138" s="49">
        <v>45842</v>
      </c>
      <c r="AD1138" s="55">
        <v>5105964374</v>
      </c>
      <c r="AE1138" s="1" t="str">
        <f>IF(Tabela1[[#This Row],[Status Result1]]="Aguardando autorização pgto", "sim","")</f>
        <v/>
      </c>
      <c r="AF11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11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1138" s="12"/>
      <c r="AJ1138" s="53" t="s">
        <v>4329</v>
      </c>
      <c r="AK1138" s="12" t="str">
        <f>IF(Tabela1[[#This Row],[procx ticket]]="",Tabela1[[#This Row],[Data criação ticket]],Tabela1[[#This Row],[procx ticket]])</f>
        <v>2025-07-02</v>
      </c>
      <c r="AM11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8" s="62"/>
      <c r="AP1138" s="62"/>
      <c r="AQ11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NOVASLINHA BRANCACASA E CIA</v>
      </c>
      <c r="AR1138" s="62" t="e">
        <v>#N/A</v>
      </c>
    </row>
    <row r="1139" spans="1:44" ht="15" hidden="1" customHeight="1">
      <c r="A1139" s="1">
        <f t="shared" si="62"/>
        <v>1000</v>
      </c>
      <c r="B1139" s="1">
        <v>1494</v>
      </c>
      <c r="C1139" s="1" t="s">
        <v>4059</v>
      </c>
      <c r="D1139" s="1">
        <v>616</v>
      </c>
      <c r="E1139" s="1" t="s">
        <v>55</v>
      </c>
      <c r="F1139" s="1" t="s">
        <v>23</v>
      </c>
      <c r="G1139" s="1" t="s">
        <v>4281</v>
      </c>
      <c r="H1139" s="1">
        <v>2147101</v>
      </c>
      <c r="I1139" s="1" t="s">
        <v>4853</v>
      </c>
      <c r="M1139" s="1">
        <v>605741</v>
      </c>
      <c r="N1139" s="1">
        <v>10022359</v>
      </c>
      <c r="O1139" s="1" t="s">
        <v>4163</v>
      </c>
      <c r="P1139" s="47">
        <v>11377</v>
      </c>
      <c r="R1139" s="47">
        <f>IF(Tabela1[[#This Row],[VALOR A PAGAR]]&gt;1,Tabela1[[#This Row],[VALOR A PAGAR]],Tabela1[[#This Row],[VALOR RC]])</f>
        <v>11377</v>
      </c>
      <c r="S11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39" s="1">
        <v>4500909726</v>
      </c>
      <c r="U1139" s="54" t="str">
        <f>F1139 &amp; " " &amp; " " &amp; B1139 &amp; " - " &amp; I1139 &amp; " - " &amp; "N°" &amp; H1139 &amp; " - " &amp; Tabela1[[#This Row],[Coluna1]]</f>
        <v xml:space="preserve">LOJAS NOVAS  1494 - DUFRIO - N°2147101 - </v>
      </c>
      <c r="V1139" s="85">
        <v>2095679</v>
      </c>
      <c r="W1139" s="89" t="s">
        <v>4855</v>
      </c>
      <c r="X1139" s="1" t="str">
        <f t="shared" si="60"/>
        <v>ABERTO</v>
      </c>
      <c r="Y1139" s="48"/>
      <c r="Z1139" s="51">
        <v>0</v>
      </c>
      <c r="AA1139" s="1">
        <f>IF(Tabela1[[#This Row],[CHAMADO]]="ABERTO",Tabela1[[#This Row],[procx status]],"")</f>
        <v>0</v>
      </c>
      <c r="AC1139" s="49">
        <v>45842</v>
      </c>
      <c r="AD1139" s="92">
        <v>5105965574</v>
      </c>
      <c r="AE1139" s="1" t="str">
        <f>IF(Tabela1[[#This Row],[Status Result1]]="Aguardando autorização pgto", "sim","")</f>
        <v/>
      </c>
      <c r="AF11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11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1139" s="12"/>
      <c r="AI1139" s="1" t="s">
        <v>4431</v>
      </c>
      <c r="AJ1139" s="53" t="s">
        <v>4431</v>
      </c>
      <c r="AK1139" s="12" t="str">
        <f>IF(Tabela1[[#This Row],[procx ticket]]="",Tabela1[[#This Row],[Data criação ticket]],Tabela1[[#This Row],[procx ticket]])</f>
        <v>2025-07-03</v>
      </c>
      <c r="AM11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03/07/2025</v>
      </c>
      <c r="AN11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39" s="62"/>
      <c r="AP1139" s="62"/>
      <c r="AQ11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149460574111377JORDANALOJAS NOVASLINHA BRANCADUFRIO</v>
      </c>
      <c r="AR1139" s="62" t="e">
        <v>#N/A</v>
      </c>
    </row>
    <row r="1140" spans="1:44" ht="15" hidden="1" customHeight="1">
      <c r="A1140" s="1">
        <f t="shared" si="62"/>
        <v>1000</v>
      </c>
      <c r="B1140" s="1">
        <v>1439</v>
      </c>
      <c r="C1140" s="1" t="s">
        <v>222</v>
      </c>
      <c r="D1140" s="1" t="s">
        <v>224</v>
      </c>
      <c r="E1140" s="1" t="s">
        <v>76</v>
      </c>
      <c r="F1140" s="1" t="s">
        <v>23</v>
      </c>
      <c r="G1140" s="1" t="s">
        <v>4281</v>
      </c>
      <c r="H1140" s="1">
        <v>148643</v>
      </c>
      <c r="I1140" s="1" t="s">
        <v>4651</v>
      </c>
      <c r="M1140" s="86">
        <v>603440</v>
      </c>
      <c r="P1140" s="47">
        <v>6088.75</v>
      </c>
      <c r="R1140" s="47">
        <f>IF(Tabela1[[#This Row],[VALOR A PAGAR]]&gt;1,Tabela1[[#This Row],[VALOR A PAGAR]],Tabela1[[#This Row],[VALOR RC]])</f>
        <v>6088.75</v>
      </c>
      <c r="S11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0" s="1">
        <v>4500914804</v>
      </c>
      <c r="U1140" s="54" t="str">
        <f>F1140 &amp; " " &amp; " " &amp; B1140 &amp; " - " &amp; I1140 &amp; " - " &amp; "N°" &amp; H1140 &amp; " - " &amp; Tabela1[[#This Row],[Coluna1]]</f>
        <v>LOJAS NOVAS  1439 - CLIMA RIO - N°148643 - VENC 04/09/2025</v>
      </c>
      <c r="V1140" s="85">
        <v>2264215</v>
      </c>
      <c r="W1140" s="64" t="s">
        <v>4656</v>
      </c>
      <c r="X1140" s="1" t="str">
        <f t="shared" si="60"/>
        <v>ABERTO</v>
      </c>
      <c r="Y1140" s="48"/>
      <c r="Z1140" s="51">
        <v>0</v>
      </c>
      <c r="AA1140" s="1">
        <f>IF(Tabela1[[#This Row],[CHAMADO]]="ABERTO",Tabela1[[#This Row],[procx status]],"")</f>
        <v>0</v>
      </c>
      <c r="AC1140" s="49">
        <v>45904</v>
      </c>
      <c r="AD1140" s="65">
        <v>5105983325</v>
      </c>
      <c r="AE1140" s="1" t="str">
        <f>IF(Tabela1[[#This Row],[Status Result1]]="Aguardando autorização pgto", "sim","")</f>
        <v/>
      </c>
      <c r="AF11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11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1140" s="12"/>
      <c r="AI1140" s="1" t="s">
        <v>4657</v>
      </c>
      <c r="AJ1140" s="53" t="s">
        <v>4234</v>
      </c>
      <c r="AK1140" s="12" t="str">
        <f>IF(Tabela1[[#This Row],[procx ticket]]="",Tabela1[[#This Row],[Data criação ticket]],Tabela1[[#This Row],[procx ticket]])</f>
        <v>não aberto ticket</v>
      </c>
      <c r="AM11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11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0" s="62"/>
      <c r="AP1140" s="62" t="s">
        <v>4658</v>
      </c>
      <c r="AQ11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14396034406088,75HENRIQUELOJAS NOVASLINHA BRANCACLIMA RIO</v>
      </c>
      <c r="AR1140" s="62" t="e">
        <v>#N/A</v>
      </c>
    </row>
    <row r="1141" spans="1:44" ht="15" hidden="1" customHeight="1">
      <c r="A1141" s="1">
        <f t="shared" si="62"/>
        <v>1000</v>
      </c>
      <c r="B1141" s="1">
        <v>1497</v>
      </c>
      <c r="C1141" s="1" t="s">
        <v>4062</v>
      </c>
      <c r="D1141" s="1" t="s">
        <v>185</v>
      </c>
      <c r="E1141" s="1" t="s">
        <v>76</v>
      </c>
      <c r="F1141" s="1" t="s">
        <v>23</v>
      </c>
      <c r="G1141" s="1" t="s">
        <v>4281</v>
      </c>
      <c r="H1141" s="1">
        <v>928293</v>
      </c>
      <c r="I1141" s="1" t="s">
        <v>4272</v>
      </c>
      <c r="M1141" s="1">
        <v>605480</v>
      </c>
      <c r="P1141" s="47">
        <v>18438.12</v>
      </c>
      <c r="R1141" s="47">
        <f>IF(Tabela1[[#This Row],[VALOR A PAGAR]]&gt;1,Tabela1[[#This Row],[VALOR A PAGAR]],Tabela1[[#This Row],[VALOR RC]])</f>
        <v>18438.12</v>
      </c>
      <c r="S11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1" s="1">
        <v>4500932006</v>
      </c>
      <c r="U1141" s="54" t="str">
        <f>F1141 &amp; " " &amp; " " &amp; B1141 &amp; " - " &amp; I1141 &amp; " - " &amp; "N°" &amp; H1141 &amp; " - " &amp; Tabela1[[#This Row],[Coluna1]]</f>
        <v>LOJAS NOVAS  1497 - AUTOPEL - N°928293 - VENC 04/10/2025</v>
      </c>
      <c r="V1141" s="85">
        <v>2612881</v>
      </c>
      <c r="W1141" s="64" t="s">
        <v>4316</v>
      </c>
      <c r="X1141" s="1" t="str">
        <f t="shared" si="60"/>
        <v>ABERTO</v>
      </c>
      <c r="Y1141" s="48"/>
      <c r="Z1141" s="51"/>
      <c r="AA1141" s="1">
        <f>IF(Tabela1[[#This Row],[CHAMADO]]="ABERTO",Tabela1[[#This Row],[procx status]],"")</f>
        <v>0</v>
      </c>
      <c r="AC1141" s="49">
        <v>45934</v>
      </c>
      <c r="AD1141" s="109">
        <v>5106019839</v>
      </c>
      <c r="AE1141" s="1" t="str">
        <f>IF(Tabela1[[#This Row],[Status Result1]]="Aguardando autorização pgto", "sim","")</f>
        <v/>
      </c>
      <c r="AF11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04/10/2025</v>
      </c>
      <c r="AG11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04/10/2025</v>
      </c>
      <c r="AH1141" s="12"/>
      <c r="AJ1141" s="53"/>
      <c r="AK1141" s="12">
        <f>IF(Tabela1[[#This Row],[procx ticket]]="",Tabela1[[#This Row],[Data criação ticket]],Tabela1[[#This Row],[procx ticket]])</f>
        <v>0</v>
      </c>
      <c r="AM11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1" s="62"/>
      <c r="AP1141" s="62" t="s">
        <v>4317</v>
      </c>
      <c r="AQ11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149760548018438,12HENRIQUELOJAS NOVASLINHA BRANCAAUTOPEL</v>
      </c>
      <c r="AR1141" s="62" t="e">
        <v>#N/A</v>
      </c>
    </row>
    <row r="1142" spans="1:44" ht="15" hidden="1" customHeight="1">
      <c r="A1142" s="1">
        <f t="shared" si="62"/>
        <v>1000</v>
      </c>
      <c r="B1142" s="1">
        <v>1470</v>
      </c>
      <c r="C1142" s="1" t="s">
        <v>4068</v>
      </c>
      <c r="D1142" s="1" t="s">
        <v>4228</v>
      </c>
      <c r="E1142" s="1" t="s">
        <v>76</v>
      </c>
      <c r="F1142" s="1" t="s">
        <v>23</v>
      </c>
      <c r="G1142" s="1" t="s">
        <v>4281</v>
      </c>
      <c r="H1142" s="1">
        <v>2288108</v>
      </c>
      <c r="I1142" s="1" t="s">
        <v>4853</v>
      </c>
      <c r="M1142" s="1">
        <v>604306</v>
      </c>
      <c r="P1142" s="47">
        <v>7003</v>
      </c>
      <c r="Q1142" s="47">
        <v>7003</v>
      </c>
      <c r="R1142" s="47">
        <f>IF(Tabela1[[#This Row],[VALOR A PAGAR]]&gt;1,Tabela1[[#This Row],[VALOR A PAGAR]],Tabela1[[#This Row],[VALOR RC]])</f>
        <v>7003</v>
      </c>
      <c r="S11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2" s="1">
        <v>4500951513</v>
      </c>
      <c r="U1142" s="54" t="str">
        <f>F1142 &amp; " " &amp; " " &amp; B1142 &amp; " - " &amp; I1142 &amp; " - " &amp; "N°" &amp; H1142 &amp; " - " &amp; Tabela1[[#This Row],[Coluna1]]</f>
        <v>LOJAS NOVAS  1470 - DUFRIO - N°2288108 - VENC 04/11/2025</v>
      </c>
      <c r="V1142" s="85">
        <v>2542754</v>
      </c>
      <c r="W1142" s="64" t="s">
        <v>4867</v>
      </c>
      <c r="X1142" s="1" t="str">
        <f t="shared" si="60"/>
        <v>ABERTO</v>
      </c>
      <c r="Y1142" s="48"/>
      <c r="Z1142" s="51"/>
      <c r="AA1142" s="1">
        <f>IF(Tabela1[[#This Row],[CHAMADO]]="ABERTO",Tabela1[[#This Row],[procx status]],"")</f>
        <v>0</v>
      </c>
      <c r="AC1142" s="49">
        <v>45965</v>
      </c>
      <c r="AD1142" s="109">
        <v>5106015238</v>
      </c>
      <c r="AE1142" s="1" t="str">
        <f>IF(Tabela1[[#This Row],[Status Result1]]="Aguardando autorização pgto", "sim","")</f>
        <v/>
      </c>
      <c r="AF11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11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1142" s="116"/>
      <c r="AJ1142" s="117"/>
      <c r="AK1142" s="116">
        <f>IF(Tabela1[[#This Row],[procx ticket]]="",Tabela1[[#This Row],[Data criação ticket]],Tabela1[[#This Row],[procx ticket]])</f>
        <v>0</v>
      </c>
      <c r="AL1142" s="116"/>
      <c r="AM1142" s="53" t="s">
        <v>75</v>
      </c>
      <c r="AN11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2" s="62"/>
      <c r="AP1142" s="62" t="s">
        <v>4868</v>
      </c>
      <c r="AQ11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14706043067003HENRIQUELOJAS NOVASLINHA BRANCADUFRIO</v>
      </c>
      <c r="AR1142" s="62" t="e">
        <v>#N/A</v>
      </c>
    </row>
    <row r="1143" spans="1:44" ht="15" hidden="1" customHeight="1">
      <c r="A1143" s="1">
        <f t="shared" si="62"/>
        <v>1000</v>
      </c>
      <c r="B1143" s="1">
        <v>1473</v>
      </c>
      <c r="C1143" s="1" t="s">
        <v>214</v>
      </c>
      <c r="D1143" s="1" t="s">
        <v>215</v>
      </c>
      <c r="E1143" s="1" t="s">
        <v>76</v>
      </c>
      <c r="F1143" s="1" t="s">
        <v>23</v>
      </c>
      <c r="G1143" s="1" t="s">
        <v>4281</v>
      </c>
      <c r="H1143" s="1">
        <v>129790</v>
      </c>
      <c r="I1143" s="1" t="s">
        <v>4651</v>
      </c>
      <c r="M1143" s="55">
        <v>603846</v>
      </c>
      <c r="Q1143" s="47">
        <v>1449.8</v>
      </c>
      <c r="R1143" s="47">
        <f>IF(Tabela1[[#This Row],[VALOR A PAGAR]]&gt;1,Tabela1[[#This Row],[VALOR A PAGAR]],Tabela1[[#This Row],[VALOR RC]])</f>
        <v>1449.8</v>
      </c>
      <c r="S11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3" s="1">
        <v>4500844159</v>
      </c>
      <c r="U1143" s="54" t="str">
        <f>F1143 &amp; " " &amp; " " &amp; B1143 &amp; " - " &amp; I1143 &amp; " - " &amp; "N°" &amp; H1143 &amp; " - " &amp; Tabela1[[#This Row],[Coluna1]]</f>
        <v xml:space="preserve">LOJAS NOVAS  1473 - CLIMA RIO - N°129790 - </v>
      </c>
      <c r="V1143" s="85">
        <v>1614424</v>
      </c>
      <c r="W1143" s="89" t="s">
        <v>4662</v>
      </c>
      <c r="X1143" s="1" t="str">
        <f t="shared" si="60"/>
        <v>ABERTO</v>
      </c>
      <c r="Y1143" s="48"/>
      <c r="Z1143" s="51">
        <v>0</v>
      </c>
      <c r="AA1143" s="1">
        <f>IF(Tabela1[[#This Row],[CHAMADO]]="ABERTO",Tabela1[[#This Row],[procx status]],"")</f>
        <v>0</v>
      </c>
      <c r="AC1143" s="49">
        <v>45782</v>
      </c>
      <c r="AD1143" s="55">
        <v>5105919656</v>
      </c>
      <c r="AE1143" s="1" t="str">
        <f>IF(Tabela1[[#This Row],[Status Result1]]="Aguardando autorização pgto", "sim","")</f>
        <v/>
      </c>
      <c r="AF11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1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143" s="12">
        <v>45759</v>
      </c>
      <c r="AI1143" s="1" t="s">
        <v>4571</v>
      </c>
      <c r="AJ1143" s="53" t="s">
        <v>4571</v>
      </c>
      <c r="AK1143" s="12" t="str">
        <f>IF(Tabela1[[#This Row],[procx ticket]]="",Tabela1[[#This Row],[Data criação ticket]],Tabela1[[#This Row],[procx ticket]])</f>
        <v>2025-04-22</v>
      </c>
      <c r="AM11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22/04/2025</v>
      </c>
      <c r="AN11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3" s="62"/>
      <c r="AP1143" s="62"/>
      <c r="AQ11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NOVASLINHA BRANCACLIMA RIO</v>
      </c>
      <c r="AR1143" s="62" t="e">
        <v>#N/A</v>
      </c>
    </row>
    <row r="1144" spans="1:44" ht="15" hidden="1" customHeight="1">
      <c r="A1144" s="1">
        <f t="shared" si="62"/>
        <v>1000</v>
      </c>
      <c r="B1144" s="1">
        <v>1381</v>
      </c>
      <c r="C1144" s="1" t="s">
        <v>169</v>
      </c>
      <c r="D1144" s="1" t="s">
        <v>170</v>
      </c>
      <c r="E1144" s="1" t="s">
        <v>30</v>
      </c>
      <c r="F1144" s="1" t="s">
        <v>23</v>
      </c>
      <c r="G1144" s="1" t="s">
        <v>4281</v>
      </c>
      <c r="H1144" s="1">
        <v>2198620</v>
      </c>
      <c r="I1144" s="1" t="s">
        <v>4853</v>
      </c>
      <c r="M1144" s="1">
        <v>603265</v>
      </c>
      <c r="Q1144" s="47">
        <v>11785</v>
      </c>
      <c r="R1144" s="47">
        <f>IF(Tabela1[[#This Row],[VALOR A PAGAR]]&gt;1,Tabela1[[#This Row],[VALOR A PAGAR]],Tabela1[[#This Row],[VALOR RC]])</f>
        <v>11785</v>
      </c>
      <c r="S11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4" s="1">
        <v>4500832185</v>
      </c>
      <c r="U1144" s="54" t="str">
        <f>F1144 &amp; " " &amp; " " &amp; B1144 &amp; " - " &amp; I1144 &amp; " - " &amp; "N°" &amp; H1144 &amp; " - " &amp; Tabela1[[#This Row],[Coluna1]]</f>
        <v xml:space="preserve">LOJAS NOVAS  1381 - DUFRIO - N°2198620 - </v>
      </c>
      <c r="V1144" s="85">
        <v>1654454</v>
      </c>
      <c r="W1144" s="89" t="s">
        <v>4865</v>
      </c>
      <c r="X1144" s="1" t="str">
        <f t="shared" si="60"/>
        <v>ABERTO</v>
      </c>
      <c r="Y1144" s="48"/>
      <c r="Z1144" s="51">
        <v>0</v>
      </c>
      <c r="AA1144" s="1">
        <f>IF(Tabela1[[#This Row],[CHAMADO]]="ABERTO",Tabela1[[#This Row],[procx status]],"")</f>
        <v>0</v>
      </c>
      <c r="AC1144" s="49">
        <v>45782</v>
      </c>
      <c r="AD1144" s="55">
        <v>5105920230</v>
      </c>
      <c r="AE1144" s="1" t="str">
        <f>IF(Tabela1[[#This Row],[Status Result1]]="Aguardando autorização pgto", "sim","")</f>
        <v/>
      </c>
      <c r="AF11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1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144" s="12">
        <v>45775</v>
      </c>
      <c r="AI1144" s="1" t="s">
        <v>4866</v>
      </c>
      <c r="AJ1144" s="53" t="s">
        <v>4866</v>
      </c>
      <c r="AK1144" s="12" t="str">
        <f>IF(Tabela1[[#This Row],[procx ticket]]="",Tabela1[[#This Row],[Data criação ticket]],Tabela1[[#This Row],[procx ticket]])</f>
        <v>2025-04-28</v>
      </c>
      <c r="AM11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28/04/2025</v>
      </c>
      <c r="AN11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4" s="62"/>
      <c r="AP1144" s="62"/>
      <c r="AQ11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NOVASLINHA BRANCADUFRIO</v>
      </c>
      <c r="AR1144" s="62" t="e">
        <v>#N/A</v>
      </c>
    </row>
    <row r="1145" spans="1:44" ht="15" hidden="1" customHeight="1">
      <c r="A1145" s="1">
        <f t="shared" si="62"/>
        <v>1000</v>
      </c>
      <c r="B1145" s="1">
        <v>1446</v>
      </c>
      <c r="C1145" s="1" t="s">
        <v>175</v>
      </c>
      <c r="D1145" s="1">
        <v>977</v>
      </c>
      <c r="E1145" s="1" t="s">
        <v>76</v>
      </c>
      <c r="F1145" s="1" t="s">
        <v>23</v>
      </c>
      <c r="G1145" s="1" t="s">
        <v>4281</v>
      </c>
      <c r="H1145" s="1">
        <v>855037</v>
      </c>
      <c r="I1145" s="1" t="s">
        <v>4272</v>
      </c>
      <c r="M1145" s="1">
        <v>603787</v>
      </c>
      <c r="Q1145" s="47">
        <v>17301.21</v>
      </c>
      <c r="R1145" s="47">
        <f>IF(Tabela1[[#This Row],[VALOR A PAGAR]]&gt;1,Tabela1[[#This Row],[VALOR A PAGAR]],Tabela1[[#This Row],[VALOR RC]])</f>
        <v>17301.21</v>
      </c>
      <c r="S11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5" s="1">
        <v>4500831230</v>
      </c>
      <c r="U1145" s="54" t="str">
        <f>F1145 &amp; " " &amp; " " &amp; B1145 &amp; " - " &amp; I1145 &amp; " - " &amp; "N°" &amp; H1145 &amp; " - " &amp; Tabela1[[#This Row],[Coluna1]]</f>
        <v>LOJAS NOVAS  1446 - AUTOPEL - N°855037 - aguardando ajuste pedido</v>
      </c>
      <c r="V1145" s="85">
        <v>1855761</v>
      </c>
      <c r="W1145" s="89" t="s">
        <v>4318</v>
      </c>
      <c r="X1145" s="1" t="str">
        <f t="shared" si="60"/>
        <v>ABERTO</v>
      </c>
      <c r="Y1145" s="48"/>
      <c r="Z1145" s="51">
        <v>0</v>
      </c>
      <c r="AA1145" s="1">
        <f>IF(Tabela1[[#This Row],[CHAMADO]]="ABERTO",Tabela1[[#This Row],[procx status]],"")</f>
        <v>0</v>
      </c>
      <c r="AC1145" s="49">
        <v>45813</v>
      </c>
      <c r="AD1145" s="55">
        <v>5105940576</v>
      </c>
      <c r="AE1145" s="1" t="str">
        <f>IF(Tabela1[[#This Row],[Status Result1]]="Aguardando autorização pgto", "sim","")</f>
        <v/>
      </c>
      <c r="AF11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1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145" s="12">
        <v>45800</v>
      </c>
      <c r="AI1145" s="1" t="s">
        <v>4305</v>
      </c>
      <c r="AJ1145" s="53" t="s">
        <v>4305</v>
      </c>
      <c r="AK1145" s="12" t="str">
        <f>IF(Tabela1[[#This Row],[procx ticket]]="",Tabela1[[#This Row],[Data criação ticket]],Tabela1[[#This Row],[procx ticket]])</f>
        <v>2025-05-28</v>
      </c>
      <c r="AM11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1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5" s="62" t="s">
        <v>4174</v>
      </c>
      <c r="AP1145" s="62" t="s">
        <v>4306</v>
      </c>
      <c r="AQ11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1446603787HENRIQUELOJAS NOVASLINHA BRANCAAUTOPEL</v>
      </c>
      <c r="AR1145" s="62" t="e">
        <v>#N/A</v>
      </c>
    </row>
    <row r="1146" spans="1:44" ht="15" hidden="1" customHeight="1">
      <c r="A1146" s="1">
        <f t="shared" si="62"/>
        <v>1000</v>
      </c>
      <c r="B1146" s="1">
        <v>845</v>
      </c>
      <c r="C1146" s="1" t="s">
        <v>4276</v>
      </c>
      <c r="D1146" s="1" t="s">
        <v>2593</v>
      </c>
      <c r="E1146" s="1" t="s">
        <v>30</v>
      </c>
      <c r="F1146" s="1" t="s">
        <v>23</v>
      </c>
      <c r="G1146" s="1" t="s">
        <v>4281</v>
      </c>
      <c r="H1146" s="1">
        <v>867058</v>
      </c>
      <c r="I1146" s="1" t="s">
        <v>4272</v>
      </c>
      <c r="M1146" s="1">
        <v>605289</v>
      </c>
      <c r="Q1146" s="47">
        <v>11070.45</v>
      </c>
      <c r="R1146" s="47">
        <f>IF(Tabela1[[#This Row],[VALOR A PAGAR]]&gt;1,Tabela1[[#This Row],[VALOR A PAGAR]],Tabela1[[#This Row],[VALOR RC]])</f>
        <v>11070.45</v>
      </c>
      <c r="S11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6" s="1">
        <v>4500848844</v>
      </c>
      <c r="U1146" s="54" t="str">
        <f>F1146 &amp; " " &amp; " " &amp; B1146 &amp; " - " &amp; I1146 &amp; " - " &amp; "N°" &amp; H1146 &amp; " - " &amp; Tabela1[[#This Row],[Coluna1]]</f>
        <v>LOJAS NOVAS  845 - AUTOPEL - N°867058 - aguardando ajuste pedido</v>
      </c>
      <c r="V1146" s="85">
        <v>1859463</v>
      </c>
      <c r="W1146" s="89" t="s">
        <v>4322</v>
      </c>
      <c r="X1146" s="1" t="str">
        <f t="shared" si="60"/>
        <v>ABERTO</v>
      </c>
      <c r="Y1146" s="48"/>
      <c r="Z1146" s="51">
        <v>0</v>
      </c>
      <c r="AA1146" s="1">
        <f>IF(Tabela1[[#This Row],[CHAMADO]]="ABERTO",Tabela1[[#This Row],[procx status]],"")</f>
        <v>0</v>
      </c>
      <c r="AC1146" s="49">
        <v>45813</v>
      </c>
      <c r="AD1146" s="55">
        <v>5105940511</v>
      </c>
      <c r="AE1146" s="1" t="str">
        <f>IF(Tabela1[[#This Row],[Status Result1]]="Aguardando autorização pgto", "sim","")</f>
        <v/>
      </c>
      <c r="AF11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1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146" s="12">
        <v>45800</v>
      </c>
      <c r="AI1146" s="1" t="s">
        <v>4323</v>
      </c>
      <c r="AJ1146" s="53" t="s">
        <v>4323</v>
      </c>
      <c r="AK1146" s="12" t="str">
        <f>IF(Tabela1[[#This Row],[procx ticket]]="",Tabela1[[#This Row],[Data criação ticket]],Tabela1[[#This Row],[procx ticket]])</f>
        <v>2025-05-29</v>
      </c>
      <c r="AM11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11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6" s="62" t="s">
        <v>4174</v>
      </c>
      <c r="AP1146" s="62" t="s">
        <v>4306</v>
      </c>
      <c r="AQ11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NOVASLINHA BRANCAAUTOPEL</v>
      </c>
      <c r="AR1146" s="62" t="e">
        <v>#N/A</v>
      </c>
    </row>
    <row r="1147" spans="1:44" ht="15" hidden="1" customHeight="1">
      <c r="A1147" s="1">
        <f t="shared" si="62"/>
        <v>1000</v>
      </c>
      <c r="B1147" s="1">
        <v>1480</v>
      </c>
      <c r="C1147" s="1" t="s">
        <v>211</v>
      </c>
      <c r="D1147" s="1" t="s">
        <v>510</v>
      </c>
      <c r="E1147" s="1" t="s">
        <v>55</v>
      </c>
      <c r="F1147" s="1" t="s">
        <v>23</v>
      </c>
      <c r="G1147" s="1" t="s">
        <v>4281</v>
      </c>
      <c r="H1147" s="1">
        <v>883135</v>
      </c>
      <c r="I1147" s="1" t="s">
        <v>4272</v>
      </c>
      <c r="M1147" s="1">
        <v>603914</v>
      </c>
      <c r="Q1147" s="47">
        <v>17836.47</v>
      </c>
      <c r="R1147" s="47">
        <f>IF(Tabela1[[#This Row],[VALOR A PAGAR]]&gt;1,Tabela1[[#This Row],[VALOR A PAGAR]],Tabela1[[#This Row],[VALOR RC]])</f>
        <v>17836.47</v>
      </c>
      <c r="S11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7" s="1">
        <v>4500867476</v>
      </c>
      <c r="U1147" s="54" t="str">
        <f>F1147 &amp; " " &amp; " " &amp; B1147 &amp; " - " &amp; I1147 &amp; " - " &amp; "N°" &amp; H1147 &amp; " - " &amp; Tabela1[[#This Row],[Coluna1]]</f>
        <v>LOJAS NOVAS  1480 - AUTOPEL - N°883135 - aguardando ajuste pedido</v>
      </c>
      <c r="V1147" s="85">
        <v>1855615</v>
      </c>
      <c r="W1147" s="89" t="s">
        <v>4304</v>
      </c>
      <c r="X1147" s="1" t="str">
        <f t="shared" si="60"/>
        <v>ABERTO</v>
      </c>
      <c r="Y1147" s="48"/>
      <c r="Z1147" s="51">
        <v>0</v>
      </c>
      <c r="AA1147" s="1">
        <f>IF(Tabela1[[#This Row],[CHAMADO]]="ABERTO",Tabela1[[#This Row],[procx status]],"")</f>
        <v>0</v>
      </c>
      <c r="AC1147" s="49">
        <v>45813</v>
      </c>
      <c r="AD1147" s="55">
        <v>5105940573</v>
      </c>
      <c r="AE1147" s="1" t="str">
        <f>IF(Tabela1[[#This Row],[Status Result1]]="Aguardando autorização pgto", "sim","")</f>
        <v/>
      </c>
      <c r="AF11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1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147" s="12">
        <v>45800</v>
      </c>
      <c r="AI1147" s="1" t="s">
        <v>4305</v>
      </c>
      <c r="AJ1147" s="53" t="s">
        <v>4305</v>
      </c>
      <c r="AK1147" s="12" t="str">
        <f>IF(Tabela1[[#This Row],[procx ticket]]="",Tabela1[[#This Row],[Data criação ticket]],Tabela1[[#This Row],[procx ticket]])</f>
        <v>2025-05-28</v>
      </c>
      <c r="AM11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1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7" s="62" t="s">
        <v>4174</v>
      </c>
      <c r="AP1147" s="62" t="s">
        <v>4306</v>
      </c>
      <c r="AQ11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1480603914JORDANALOJAS NOVASLINHA BRANCAAUTOPEL</v>
      </c>
      <c r="AR1147" s="62" t="e">
        <v>#N/A</v>
      </c>
    </row>
    <row r="1148" spans="1:44" ht="15" hidden="1" customHeight="1">
      <c r="A1148" s="1">
        <f t="shared" si="62"/>
        <v>1000</v>
      </c>
      <c r="B1148" s="1">
        <v>1439</v>
      </c>
      <c r="C1148" s="1" t="s">
        <v>222</v>
      </c>
      <c r="D1148" s="1" t="s">
        <v>224</v>
      </c>
      <c r="E1148" s="1" t="s">
        <v>76</v>
      </c>
      <c r="F1148" s="1" t="s">
        <v>23</v>
      </c>
      <c r="G1148" s="1" t="s">
        <v>4281</v>
      </c>
      <c r="H1148" s="1">
        <v>2259709</v>
      </c>
      <c r="I1148" s="1" t="s">
        <v>4853</v>
      </c>
      <c r="M1148" s="86">
        <v>603440</v>
      </c>
      <c r="P1148" s="47">
        <v>5827</v>
      </c>
      <c r="R1148" s="47">
        <f>IF(Tabela1[[#This Row],[VALOR A PAGAR]]&gt;1,Tabela1[[#This Row],[VALOR A PAGAR]],Tabela1[[#This Row],[VALOR RC]])</f>
        <v>5827</v>
      </c>
      <c r="S11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8" s="1">
        <v>4500900600</v>
      </c>
      <c r="U1148" s="54" t="str">
        <f>F1148 &amp; " " &amp; " " &amp; B1148 &amp; " - " &amp; I1148 &amp; " - " &amp; "N°" &amp; H1148 &amp; " - " &amp; Tabela1[[#This Row],[Coluna1]]</f>
        <v>LOJAS NOVAS  1439 - DUFRIO - N°2259709 - VENC 05/09/2025</v>
      </c>
      <c r="V1148" s="85">
        <v>2264314</v>
      </c>
      <c r="W1148" s="64" t="s">
        <v>4875</v>
      </c>
      <c r="X1148" s="1" t="str">
        <f t="shared" si="60"/>
        <v>ABERTO</v>
      </c>
      <c r="Y1148" s="48"/>
      <c r="Z1148" s="51">
        <v>0</v>
      </c>
      <c r="AA1148" s="1">
        <f>IF(Tabela1[[#This Row],[CHAMADO]]="ABERTO",Tabela1[[#This Row],[procx status]],"")</f>
        <v>0</v>
      </c>
      <c r="AC1148" s="49">
        <v>45905</v>
      </c>
      <c r="AD1148" s="65">
        <v>5105983328</v>
      </c>
      <c r="AE1148" s="1" t="str">
        <f>IF(Tabela1[[#This Row],[Status Result1]]="Aguardando autorização pgto", "sim","")</f>
        <v/>
      </c>
      <c r="AF11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05/09/2025</v>
      </c>
      <c r="AG11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05/09/2025</v>
      </c>
      <c r="AH1148" s="12"/>
      <c r="AI1148" s="1" t="s">
        <v>4657</v>
      </c>
      <c r="AJ1148" s="53" t="s">
        <v>4234</v>
      </c>
      <c r="AK1148" s="12" t="str">
        <f>IF(Tabela1[[#This Row],[procx ticket]]="",Tabela1[[#This Row],[Data criação ticket]],Tabela1[[#This Row],[procx ticket]])</f>
        <v>não aberto ticket</v>
      </c>
      <c r="AM11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11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8" s="62"/>
      <c r="AP1148" s="62" t="s">
        <v>4876</v>
      </c>
      <c r="AQ11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14396034405827HENRIQUELOJAS NOVASLINHA BRANCADUFRIO</v>
      </c>
      <c r="AR1148" s="62" t="e">
        <v>#N/A</v>
      </c>
    </row>
    <row r="1149" spans="1:44" ht="15" hidden="1" customHeight="1">
      <c r="A1149" s="1">
        <f t="shared" si="62"/>
        <v>1000</v>
      </c>
      <c r="B1149" s="1">
        <v>1498</v>
      </c>
      <c r="C1149" s="1" t="s">
        <v>226</v>
      </c>
      <c r="D1149" s="1" t="s">
        <v>227</v>
      </c>
      <c r="E1149" s="1" t="s">
        <v>76</v>
      </c>
      <c r="F1149" s="1" t="s">
        <v>23</v>
      </c>
      <c r="G1149" s="1" t="s">
        <v>4281</v>
      </c>
      <c r="H1149" s="1">
        <v>2260845</v>
      </c>
      <c r="I1149" s="1" t="s">
        <v>4853</v>
      </c>
      <c r="M1149" s="54">
        <v>603464</v>
      </c>
      <c r="Q1149" s="47">
        <v>4798</v>
      </c>
      <c r="R1149" s="47">
        <f>IF(Tabela1[[#This Row],[VALOR A PAGAR]]&gt;1,Tabela1[[#This Row],[VALOR A PAGAR]],Tabela1[[#This Row],[VALOR RC]])</f>
        <v>4798</v>
      </c>
      <c r="S11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49" s="1">
        <v>4500905584</v>
      </c>
      <c r="U1149" s="54" t="str">
        <f>F1149 &amp; " " &amp; " " &amp; B1149 &amp; " - " &amp; I1149 &amp; " - " &amp; "N°" &amp; H1149 &amp; " - " &amp; Tabela1[[#This Row],[Coluna1]]</f>
        <v xml:space="preserve">LOJAS NOVAS  1498 - DUFRIO - N°2260845 - </v>
      </c>
      <c r="V1149" s="85">
        <v>2136262</v>
      </c>
      <c r="W1149" s="89" t="s">
        <v>4877</v>
      </c>
      <c r="X1149" s="1" t="str">
        <f t="shared" si="60"/>
        <v>ABERTO</v>
      </c>
      <c r="Y1149" s="48"/>
      <c r="Z1149" s="51">
        <v>0</v>
      </c>
      <c r="AA1149" s="1">
        <f>IF(Tabela1[[#This Row],[CHAMADO]]="ABERTO",Tabela1[[#This Row],[procx status]],"")</f>
        <v>0</v>
      </c>
      <c r="AC1149" s="49">
        <v>45905</v>
      </c>
      <c r="AD1149" s="91">
        <v>5105969987</v>
      </c>
      <c r="AE1149" s="1" t="str">
        <f>IF(Tabela1[[#This Row],[Status Result1]]="Aguardando autorização pgto", "sim","")</f>
        <v/>
      </c>
      <c r="AF11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05/09/2025</v>
      </c>
      <c r="AG11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05/09/2025</v>
      </c>
      <c r="AH1149" s="12"/>
      <c r="AJ1149" s="53">
        <v>0</v>
      </c>
      <c r="AK1149" s="12">
        <f>IF(Tabela1[[#This Row],[procx ticket]]="",Tabela1[[#This Row],[Data criação ticket]],Tabela1[[#This Row],[procx ticket]])</f>
        <v>0</v>
      </c>
      <c r="AM11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49" s="62"/>
      <c r="AP1149" s="62"/>
      <c r="AQ11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NOVASLINHA BRANCADUFRIO</v>
      </c>
      <c r="AR1149" s="62" t="e">
        <v>#N/A</v>
      </c>
    </row>
    <row r="1150" spans="1:44" ht="15" hidden="1" customHeight="1">
      <c r="A1150" s="1">
        <f t="shared" si="62"/>
        <v>1000</v>
      </c>
      <c r="B1150" s="1">
        <v>1473</v>
      </c>
      <c r="C1150" s="1" t="s">
        <v>214</v>
      </c>
      <c r="D1150" s="1" t="s">
        <v>215</v>
      </c>
      <c r="E1150" s="1" t="s">
        <v>76</v>
      </c>
      <c r="F1150" s="1" t="s">
        <v>23</v>
      </c>
      <c r="G1150" s="1" t="s">
        <v>4281</v>
      </c>
      <c r="H1150" s="1">
        <v>401199</v>
      </c>
      <c r="I1150" s="1" t="s">
        <v>4651</v>
      </c>
      <c r="M1150" s="55">
        <v>603846</v>
      </c>
      <c r="Q1150" s="47">
        <v>4541.5</v>
      </c>
      <c r="R1150" s="47">
        <f>IF(Tabela1[[#This Row],[VALOR A PAGAR]]&gt;1,Tabela1[[#This Row],[VALOR A PAGAR]],Tabela1[[#This Row],[VALOR RC]])</f>
        <v>4541.5</v>
      </c>
      <c r="S11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0" s="1">
        <v>4500844162</v>
      </c>
      <c r="U1150" s="54" t="str">
        <f>F1150 &amp; " " &amp; " " &amp; B1150 &amp; " - " &amp; I1150 &amp; " - " &amp; "N°" &amp; H1150 &amp; " - " &amp; Tabela1[[#This Row],[Coluna1]]</f>
        <v xml:space="preserve">LOJAS NOVAS  1473 - CLIMA RIO - N°401199 - </v>
      </c>
      <c r="V1150" s="85">
        <v>1614394</v>
      </c>
      <c r="W1150" s="89" t="s">
        <v>4663</v>
      </c>
      <c r="X1150" s="1" t="str">
        <f t="shared" si="60"/>
        <v>ABERTO</v>
      </c>
      <c r="Y1150" s="48"/>
      <c r="Z1150" s="51">
        <v>0</v>
      </c>
      <c r="AA1150" s="1">
        <f>IF(Tabela1[[#This Row],[CHAMADO]]="ABERTO",Tabela1[[#This Row],[procx status]],"")</f>
        <v>0</v>
      </c>
      <c r="AC1150" s="49">
        <v>45783</v>
      </c>
      <c r="AD1150" s="55">
        <v>5105920577</v>
      </c>
      <c r="AE1150" s="1" t="str">
        <f>IF(Tabela1[[#This Row],[Status Result1]]="Aguardando autorização pgto", "sim","")</f>
        <v/>
      </c>
      <c r="AF11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11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1150" s="12">
        <v>45758</v>
      </c>
      <c r="AI1150" s="1" t="s">
        <v>4571</v>
      </c>
      <c r="AJ1150" s="53" t="s">
        <v>4571</v>
      </c>
      <c r="AK1150" s="12" t="str">
        <f>IF(Tabela1[[#This Row],[procx ticket]]="",Tabela1[[#This Row],[Data criação ticket]],Tabela1[[#This Row],[procx ticket]])</f>
        <v>2025-04-22</v>
      </c>
      <c r="AM11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22/04/2025</v>
      </c>
      <c r="AN11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0" s="62"/>
      <c r="AP1150" s="62"/>
      <c r="AQ11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NOVASLINHA BRANCACLIMA RIO</v>
      </c>
      <c r="AR1150" s="62" t="e">
        <v>#N/A</v>
      </c>
    </row>
    <row r="1151" spans="1:44" ht="15" hidden="1" customHeight="1">
      <c r="A1151" s="1">
        <f t="shared" si="62"/>
        <v>1000</v>
      </c>
      <c r="B1151" s="1">
        <v>1473</v>
      </c>
      <c r="C1151" s="1" t="s">
        <v>214</v>
      </c>
      <c r="D1151" s="1" t="s">
        <v>215</v>
      </c>
      <c r="E1151" s="1" t="s">
        <v>76</v>
      </c>
      <c r="F1151" s="1" t="s">
        <v>23</v>
      </c>
      <c r="G1151" s="1" t="s">
        <v>4281</v>
      </c>
      <c r="H1151" s="1">
        <v>44546</v>
      </c>
      <c r="I1151" s="1" t="s">
        <v>4549</v>
      </c>
      <c r="M1151" s="55">
        <v>603846</v>
      </c>
      <c r="Q1151" s="47">
        <v>2769</v>
      </c>
      <c r="R1151" s="47">
        <f>IF(Tabela1[[#This Row],[VALOR A PAGAR]]&gt;1,Tabela1[[#This Row],[VALOR A PAGAR]],Tabela1[[#This Row],[VALOR RC]])</f>
        <v>2769</v>
      </c>
      <c r="S11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1" s="1">
        <v>4500844164</v>
      </c>
      <c r="U1151" s="54" t="str">
        <f>F1151 &amp; " " &amp; " " &amp; B1151 &amp; " - " &amp; I1151 &amp; " - " &amp; "N°" &amp; H1151 &amp; " - " &amp; Tabela1[[#This Row],[Coluna1]]</f>
        <v xml:space="preserve">LOJAS NOVAS  1473 - CASA E CIA - N°44546 - </v>
      </c>
      <c r="V1151" s="85">
        <v>1899595</v>
      </c>
      <c r="W1151" s="89" t="s">
        <v>4572</v>
      </c>
      <c r="X1151" s="1" t="str">
        <f t="shared" si="60"/>
        <v>ABERTO</v>
      </c>
      <c r="Y1151" s="48"/>
      <c r="Z1151" s="51">
        <v>0</v>
      </c>
      <c r="AA1151" s="1">
        <f>IF(Tabela1[[#This Row],[CHAMADO]]="ABERTO",Tabela1[[#This Row],[procx status]],"")</f>
        <v>0</v>
      </c>
      <c r="AC1151" s="49">
        <v>45814</v>
      </c>
      <c r="AD1151" s="55">
        <v>5105944192</v>
      </c>
      <c r="AE1151" s="1" t="str">
        <f>IF(Tabela1[[#This Row],[Status Result1]]="Aguardando autorização pgto", "sim","")</f>
        <v/>
      </c>
      <c r="AF11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06/06/2025</v>
      </c>
      <c r="AG11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06/06/2025</v>
      </c>
      <c r="AH1151" s="12"/>
      <c r="AI1151" s="1" t="s">
        <v>4237</v>
      </c>
      <c r="AJ1151" s="53" t="s">
        <v>4237</v>
      </c>
      <c r="AK1151" s="12" t="str">
        <f>IF(Tabela1[[#This Row],[procx ticket]]="",Tabela1[[#This Row],[Data criação ticket]],Tabela1[[#This Row],[procx ticket]])</f>
        <v>2025-06-04</v>
      </c>
      <c r="AM11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04/06/2025</v>
      </c>
      <c r="AN11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1" s="62"/>
      <c r="AP1151" s="62"/>
      <c r="AQ11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NOVASLINHA BRANCACASA E CIA</v>
      </c>
      <c r="AR1151" s="62" t="e">
        <v>#N/A</v>
      </c>
    </row>
    <row r="1152" spans="1:44" ht="15" hidden="1" customHeight="1">
      <c r="A1152" s="1">
        <f t="shared" si="62"/>
        <v>1000</v>
      </c>
      <c r="B1152" s="1">
        <v>1439</v>
      </c>
      <c r="C1152" s="1" t="s">
        <v>222</v>
      </c>
      <c r="D1152" s="1" t="s">
        <v>224</v>
      </c>
      <c r="E1152" s="1" t="s">
        <v>76</v>
      </c>
      <c r="F1152" s="1" t="s">
        <v>23</v>
      </c>
      <c r="G1152" s="1" t="s">
        <v>4281</v>
      </c>
      <c r="H1152" s="1">
        <v>256045</v>
      </c>
      <c r="I1152" s="1" t="s">
        <v>4651</v>
      </c>
      <c r="M1152" s="86">
        <v>603440</v>
      </c>
      <c r="P1152" s="47">
        <v>635.5</v>
      </c>
      <c r="R1152" s="47">
        <f>IF(Tabela1[[#This Row],[VALOR A PAGAR]]&gt;1,Tabela1[[#This Row],[VALOR A PAGAR]],Tabela1[[#This Row],[VALOR RC]])</f>
        <v>635.5</v>
      </c>
      <c r="S11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2" s="1">
        <v>4500914807</v>
      </c>
      <c r="U1152" s="54" t="str">
        <f>F1152 &amp; " " &amp; " " &amp; B1152 &amp; " - " &amp; I1152 &amp; " - " &amp; "N°" &amp; H1152 &amp; " - " &amp; Tabela1[[#This Row],[Coluna1]]</f>
        <v>LOJAS NOVAS  1439 - CLIMA RIO - N°256045 - VENC 04/09/2025</v>
      </c>
      <c r="V1152" s="85">
        <v>2264198</v>
      </c>
      <c r="W1152" s="64" t="s">
        <v>4659</v>
      </c>
      <c r="X1152" s="1" t="str">
        <f t="shared" si="60"/>
        <v>ABERTO</v>
      </c>
      <c r="Y1152" s="48"/>
      <c r="Z1152" s="51">
        <v>0</v>
      </c>
      <c r="AA1152" s="1">
        <f>IF(Tabela1[[#This Row],[CHAMADO]]="ABERTO",Tabela1[[#This Row],[procx status]],"")</f>
        <v>0</v>
      </c>
      <c r="AC1152" s="49">
        <v>45906</v>
      </c>
      <c r="AD1152" s="65">
        <v>5105983319</v>
      </c>
      <c r="AE1152" s="1" t="str">
        <f>IF(Tabela1[[#This Row],[Status Result1]]="Aguardando autorização pgto", "sim","")</f>
        <v/>
      </c>
      <c r="AF11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06/09/2025</v>
      </c>
      <c r="AG11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06/09/2025</v>
      </c>
      <c r="AH1152" s="12"/>
      <c r="AI1152" s="1" t="s">
        <v>4657</v>
      </c>
      <c r="AJ1152" s="53" t="s">
        <v>4234</v>
      </c>
      <c r="AK1152" s="12" t="str">
        <f>IF(Tabela1[[#This Row],[procx ticket]]="",Tabela1[[#This Row],[Data criação ticket]],Tabela1[[#This Row],[procx ticket]])</f>
        <v>não aberto ticket</v>
      </c>
      <c r="AM11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11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2" s="62"/>
      <c r="AP1152" s="62" t="s">
        <v>4658</v>
      </c>
      <c r="AQ11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1439603440635,5HENRIQUELOJAS NOVASLINHA BRANCACLIMA RIO</v>
      </c>
      <c r="AR1152" s="62" t="e">
        <v>#N/A</v>
      </c>
    </row>
    <row r="1153" spans="1:44" ht="15" hidden="1" customHeight="1">
      <c r="A1153" s="1">
        <f t="shared" si="62"/>
        <v>1000</v>
      </c>
      <c r="B1153" s="1">
        <v>1492</v>
      </c>
      <c r="C1153" s="1" t="s">
        <v>260</v>
      </c>
      <c r="D1153" s="1" t="s">
        <v>1999</v>
      </c>
      <c r="E1153" s="1" t="s">
        <v>76</v>
      </c>
      <c r="F1153" s="1" t="s">
        <v>23</v>
      </c>
      <c r="G1153" s="1" t="s">
        <v>4281</v>
      </c>
      <c r="H1153" s="1">
        <v>276654</v>
      </c>
      <c r="I1153" s="1" t="s">
        <v>5274</v>
      </c>
      <c r="M1153" s="1">
        <v>603167</v>
      </c>
      <c r="P1153" s="47">
        <v>1640.35</v>
      </c>
      <c r="R1153" s="47">
        <f>IF(Tabela1[[#This Row],[VALOR A PAGAR]]&gt;1,Tabela1[[#This Row],[VALOR A PAGAR]],Tabela1[[#This Row],[VALOR RC]])</f>
        <v>1640.35</v>
      </c>
      <c r="S11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3" s="1">
        <v>4500931952</v>
      </c>
      <c r="U1153" s="54" t="str">
        <f>F1153 &amp; " " &amp; " " &amp; B1153 &amp; " - " &amp; I1153 &amp; " - " &amp; "N°" &amp; H1153 &amp; " - " &amp; Tabela1[[#This Row],[Coluna1]]</f>
        <v>LOJAS NOVAS  1492 - J C M NITEROI - N°276654 - VENC 06/10/2025</v>
      </c>
      <c r="V1153" s="85">
        <v>2354247</v>
      </c>
      <c r="W1153" s="64" t="s">
        <v>5280</v>
      </c>
      <c r="X1153" s="1" t="str">
        <f t="shared" si="60"/>
        <v>ABERTO</v>
      </c>
      <c r="Y1153" s="48"/>
      <c r="Z1153" s="51"/>
      <c r="AA1153" s="1">
        <f>IF(Tabela1[[#This Row],[CHAMADO]]="ABERTO",Tabela1[[#This Row],[procx status]],"")</f>
        <v>0</v>
      </c>
      <c r="AC1153" s="49">
        <v>45936</v>
      </c>
      <c r="AD1153" s="109">
        <v>5105995950</v>
      </c>
      <c r="AE1153" s="1" t="str">
        <f>IF(Tabela1[[#This Row],[Status Result1]]="Aguardando autorização pgto", "sim","")</f>
        <v/>
      </c>
      <c r="AF11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06/10/2025</v>
      </c>
      <c r="AG11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06/10/2025</v>
      </c>
      <c r="AH1153" s="12"/>
      <c r="AI1153" s="1" t="s">
        <v>4558</v>
      </c>
      <c r="AJ1153" s="53"/>
      <c r="AK1153" s="12" t="str">
        <f>IF(Tabela1[[#This Row],[procx ticket]]="",Tabela1[[#This Row],[Data criação ticket]],Tabela1[[#This Row],[procx ticket]])</f>
        <v>2025-08-13</v>
      </c>
      <c r="AM11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1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3" s="62"/>
      <c r="AP1153" s="62" t="s">
        <v>5279</v>
      </c>
      <c r="AQ11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14926031671640,35HENRIQUELOJAS NOVASLINHA BRANCAJ C M NITEROI</v>
      </c>
      <c r="AR1153" s="62" t="e">
        <v>#N/A</v>
      </c>
    </row>
    <row r="1154" spans="1:44" ht="15" hidden="1" customHeight="1">
      <c r="A1154" s="1">
        <f t="shared" si="62"/>
        <v>1000</v>
      </c>
      <c r="B1154" s="1">
        <v>1492</v>
      </c>
      <c r="C1154" s="1" t="s">
        <v>260</v>
      </c>
      <c r="D1154" s="1" t="s">
        <v>1999</v>
      </c>
      <c r="E1154" s="1" t="s">
        <v>76</v>
      </c>
      <c r="F1154" s="1" t="s">
        <v>23</v>
      </c>
      <c r="G1154" s="1" t="s">
        <v>4281</v>
      </c>
      <c r="H1154" s="1">
        <v>154888</v>
      </c>
      <c r="I1154" s="1" t="s">
        <v>5274</v>
      </c>
      <c r="M1154" s="1">
        <v>603167</v>
      </c>
      <c r="P1154" s="47">
        <v>4943</v>
      </c>
      <c r="R1154" s="47">
        <f>IF(Tabela1[[#This Row],[VALOR A PAGAR]]&gt;1,Tabela1[[#This Row],[VALOR A PAGAR]],Tabela1[[#This Row],[VALOR RC]])</f>
        <v>4943</v>
      </c>
      <c r="S11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4" s="1">
        <v>4500931957</v>
      </c>
      <c r="U1154" s="54" t="str">
        <f>F1154 &amp; " " &amp; " " &amp; B1154 &amp; " - " &amp; I1154 &amp; " - " &amp; "N°" &amp; H1154 &amp; " - " &amp; Tabela1[[#This Row],[Coluna1]]</f>
        <v>LOJAS NOVAS  1492 - J C M NITEROI - N°154888 - VENC 06/10/2025</v>
      </c>
      <c r="V1154" s="85">
        <v>2354272</v>
      </c>
      <c r="W1154" s="64" t="s">
        <v>5278</v>
      </c>
      <c r="X1154" s="1" t="str">
        <f t="shared" ref="X1154:X1217" si="63">IF(V1154&lt;&gt;"","ABERTO","PENDENTE")</f>
        <v>ABERTO</v>
      </c>
      <c r="Y1154" s="48"/>
      <c r="Z1154" s="51"/>
      <c r="AA1154" s="1">
        <f>IF(Tabela1[[#This Row],[CHAMADO]]="ABERTO",Tabela1[[#This Row],[procx status]],"")</f>
        <v>0</v>
      </c>
      <c r="AC1154" s="49">
        <v>45936</v>
      </c>
      <c r="AD1154" s="109">
        <v>5105995953</v>
      </c>
      <c r="AE1154" s="1" t="str">
        <f>IF(Tabela1[[#This Row],[Status Result1]]="Aguardando autorização pgto", "sim","")</f>
        <v/>
      </c>
      <c r="AF11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06/10/2025</v>
      </c>
      <c r="AG11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06/10/2025</v>
      </c>
      <c r="AH1154" s="12"/>
      <c r="AI1154" s="1" t="s">
        <v>4558</v>
      </c>
      <c r="AJ1154" s="53"/>
      <c r="AK1154" s="12" t="str">
        <f>IF(Tabela1[[#This Row],[procx ticket]]="",Tabela1[[#This Row],[Data criação ticket]],Tabela1[[#This Row],[procx ticket]])</f>
        <v>2025-08-13</v>
      </c>
      <c r="AM11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1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4" s="62"/>
      <c r="AP1154" s="62" t="s">
        <v>5279</v>
      </c>
      <c r="AQ11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14926031674943HENRIQUELOJAS NOVASLINHA BRANCAJ C M NITEROI</v>
      </c>
      <c r="AR1154" s="62" t="e">
        <v>#N/A</v>
      </c>
    </row>
    <row r="1155" spans="1:44" ht="15" hidden="1" customHeight="1">
      <c r="A1155" s="1">
        <f t="shared" si="62"/>
        <v>1000</v>
      </c>
      <c r="B1155" s="1">
        <v>1491</v>
      </c>
      <c r="C1155" s="1" t="s">
        <v>4076</v>
      </c>
      <c r="D1155" s="1" t="s">
        <v>1115</v>
      </c>
      <c r="E1155" s="1" t="s">
        <v>30</v>
      </c>
      <c r="F1155" s="1" t="s">
        <v>23</v>
      </c>
      <c r="G1155" s="1" t="s">
        <v>4281</v>
      </c>
      <c r="H1155" s="1">
        <v>2324982</v>
      </c>
      <c r="I1155" s="1" t="s">
        <v>4853</v>
      </c>
      <c r="M1155" s="1">
        <v>605585</v>
      </c>
      <c r="P1155" s="47">
        <v>14307</v>
      </c>
      <c r="R1155" s="47">
        <f>IF(Tabela1[[#This Row],[VALOR A PAGAR]]&gt;1,Tabela1[[#This Row],[VALOR A PAGAR]],Tabela1[[#This Row],[VALOR RC]])</f>
        <v>14307</v>
      </c>
      <c r="S11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5" s="1">
        <v>4500991870</v>
      </c>
      <c r="U1155" s="54" t="str">
        <f>F1155 &amp; " " &amp; " " &amp; B1155 &amp; " - " &amp; I1155 &amp; " - " &amp; "N°" &amp; H1155 &amp; " - " &amp; Tabela1[[#This Row],[Coluna1]]</f>
        <v xml:space="preserve">LOJAS NOVAS  1491 - DUFRIO - N°2324982 - </v>
      </c>
      <c r="V1155" s="85">
        <v>3227741</v>
      </c>
      <c r="W1155" s="89" t="s">
        <v>4176</v>
      </c>
      <c r="X1155" s="1" t="str">
        <f t="shared" si="63"/>
        <v>ABERTO</v>
      </c>
      <c r="Y1155" s="48"/>
      <c r="Z1155" s="51"/>
      <c r="AA1155" s="1">
        <f>IF(Tabela1[[#This Row],[CHAMADO]]="ABERTO",Tabela1[[#This Row],[procx status]],"")</f>
        <v>0</v>
      </c>
      <c r="AC1155" s="49">
        <v>46029</v>
      </c>
      <c r="AE1155" s="1" t="s">
        <v>4177</v>
      </c>
      <c r="AF11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07/01/2026</v>
      </c>
      <c r="AG11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07/01/2026</v>
      </c>
      <c r="AH1155" s="116"/>
      <c r="AJ1155" s="117"/>
      <c r="AK1155" s="116">
        <f>IF(Tabela1[[#This Row],[procx ticket]]="",Tabela1[[#This Row],[Data criação ticket]],Tabela1[[#This Row],[procx ticket]])</f>
        <v>0</v>
      </c>
      <c r="AL1155" s="116"/>
      <c r="AM1155" s="53">
        <v>45994</v>
      </c>
      <c r="AN115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5" s="62"/>
      <c r="AP1155" s="62"/>
      <c r="AQ11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149160558514307ANDRELOJAS NOVASLINHA BRANCADUFRIO</v>
      </c>
      <c r="AR1155" s="1" t="e">
        <v>#N/A</v>
      </c>
    </row>
    <row r="1156" spans="1:44" ht="15" hidden="1" customHeight="1">
      <c r="A1156" s="55">
        <v>1000</v>
      </c>
      <c r="B1156" s="55">
        <v>1432</v>
      </c>
      <c r="C1156" s="55" t="s">
        <v>33</v>
      </c>
      <c r="D1156" s="55" t="s">
        <v>34</v>
      </c>
      <c r="E1156" s="55" t="s">
        <v>22</v>
      </c>
      <c r="F1156" s="55" t="s">
        <v>23</v>
      </c>
      <c r="G1156" s="55" t="s">
        <v>4281</v>
      </c>
      <c r="H1156" s="55">
        <v>2166145</v>
      </c>
      <c r="I1156" s="55" t="s">
        <v>4853</v>
      </c>
      <c r="J1156" s="55"/>
      <c r="K1156" s="55"/>
      <c r="L1156" s="55" t="s">
        <v>4173</v>
      </c>
      <c r="M1156" s="55">
        <v>603254</v>
      </c>
      <c r="N1156" s="55">
        <v>10020323</v>
      </c>
      <c r="O1156" s="55"/>
      <c r="P1156" s="57">
        <v>11377</v>
      </c>
      <c r="Q1156" s="57" t="s">
        <v>4173</v>
      </c>
      <c r="R1156" s="88" t="str">
        <f>IF(Tabela1[[#This Row],[VALOR A PAGAR]]&gt;1,Tabela1[[#This Row],[VALOR A PAGAR]],Tabela1[[#This Row],[VALOR RC]])</f>
        <v> </v>
      </c>
      <c r="S11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6" s="55">
        <v>4500799314</v>
      </c>
      <c r="U1156" s="54" t="str">
        <f>F1156 &amp; " " &amp; " " &amp; B1156 &amp; " - " &amp; I1156 &amp; " - " &amp; "N°" &amp; H1156 &amp; " - " &amp; Tabela1[[#This Row],[Coluna1]]</f>
        <v xml:space="preserve">LOJAS NOVAS  1432 - DUFRIO - N°2166145 - </v>
      </c>
      <c r="V1156" s="85">
        <v>1246028</v>
      </c>
      <c r="W1156" s="55"/>
      <c r="X1156" s="1" t="str">
        <f t="shared" si="63"/>
        <v>ABERTO</v>
      </c>
      <c r="Y1156" s="55" t="s">
        <v>4159</v>
      </c>
      <c r="Z1156" s="51" t="s">
        <v>4159</v>
      </c>
      <c r="AA1156" s="51" t="str">
        <f>IF(Tabela1[[#This Row],[CHAMADO]]="ABERTO",Tabela1[[#This Row],[procx status]],"")</f>
        <v>Closed</v>
      </c>
      <c r="AB1156" s="55" t="s">
        <v>4173</v>
      </c>
      <c r="AC1156" s="59">
        <v>45723</v>
      </c>
      <c r="AD1156" s="55">
        <v>5105879705</v>
      </c>
      <c r="AE1156" s="55" t="str">
        <f>IF(Tabela1[[#This Row],[Status Result1]]="Aguardando autorização pgto", "sim","")</f>
        <v/>
      </c>
      <c r="AF115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07/03/2025</v>
      </c>
      <c r="AG11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07/03/2025</v>
      </c>
      <c r="AH1156" s="59">
        <v>45698</v>
      </c>
      <c r="AI1156" s="55" t="s">
        <v>4173</v>
      </c>
      <c r="AJ1156" s="53" t="s">
        <v>4173</v>
      </c>
      <c r="AK1156" s="12" t="str">
        <f>IF(Tabela1[[#This Row],[procx ticket]]="",Tabela1[[#This Row],[Data criação ticket]],Tabela1[[#This Row],[procx ticket]])</f>
        <v> </v>
      </c>
      <c r="AL1156" s="60">
        <v>45673</v>
      </c>
      <c r="AM11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6" s="62"/>
      <c r="AP1156" s="62"/>
      <c r="AQ11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143260325411377JordanaLOJAS NOVASLINHA BRANCADUFRIO</v>
      </c>
      <c r="AR1156" s="62" t="e">
        <v>#N/A</v>
      </c>
    </row>
    <row r="1157" spans="1:44" ht="15" hidden="1" customHeight="1">
      <c r="A1157" s="1">
        <f t="shared" ref="A1157:A1204" si="64">IF(B1157&lt;7000,1000,2000)</f>
        <v>1000</v>
      </c>
      <c r="B1157" s="1">
        <v>1446</v>
      </c>
      <c r="C1157" s="1" t="s">
        <v>175</v>
      </c>
      <c r="D1157" s="1">
        <v>977</v>
      </c>
      <c r="E1157" s="1" t="s">
        <v>76</v>
      </c>
      <c r="F1157" s="1" t="s">
        <v>23</v>
      </c>
      <c r="G1157" s="1" t="s">
        <v>4281</v>
      </c>
      <c r="H1157" s="1">
        <v>43672</v>
      </c>
      <c r="I1157" s="1" t="s">
        <v>4549</v>
      </c>
      <c r="M1157" s="55">
        <v>603787</v>
      </c>
      <c r="P1157" s="47">
        <v>7742</v>
      </c>
      <c r="R1157" s="47">
        <f>IF(Tabela1[[#This Row],[VALOR A PAGAR]]&gt;1,Tabela1[[#This Row],[VALOR A PAGAR]],Tabela1[[#This Row],[VALOR RC]])</f>
        <v>7742</v>
      </c>
      <c r="S11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7" s="1">
        <v>4500835967</v>
      </c>
      <c r="U1157" s="54" t="str">
        <f>F1157 &amp; " " &amp; " " &amp; B1157 &amp; " - " &amp; I1157 &amp; " - " &amp; "N°" &amp; H1157 &amp; " - " &amp; Tabela1[[#This Row],[Coluna1]]</f>
        <v xml:space="preserve">LOJAS NOVAS  1446 - CASA E CIA - N°43672 - </v>
      </c>
      <c r="V1157" s="85">
        <v>1467289</v>
      </c>
      <c r="W1157" s="89" t="s">
        <v>4567</v>
      </c>
      <c r="X1157" s="1" t="str">
        <f t="shared" si="63"/>
        <v>ABERTO</v>
      </c>
      <c r="Y1157" s="48" t="s">
        <v>4448</v>
      </c>
      <c r="Z1157" s="51" t="s">
        <v>4448</v>
      </c>
      <c r="AA1157" s="1" t="str">
        <f>IF(Tabela1[[#This Row],[CHAMADO]]="ABERTO",Tabela1[[#This Row],[procx status]],"")</f>
        <v>Solved</v>
      </c>
      <c r="AC1157" s="49">
        <v>45754</v>
      </c>
      <c r="AD1157" s="55">
        <v>5105900035</v>
      </c>
      <c r="AE1157" s="1" t="str">
        <f>IF(Tabela1[[#This Row],[Status Result1]]="Aguardando autorização pgto", "sim","")</f>
        <v/>
      </c>
      <c r="AF11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1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157" s="12">
        <v>45748</v>
      </c>
      <c r="AI1157" s="1" t="s">
        <v>4449</v>
      </c>
      <c r="AJ1157" s="53" t="s">
        <v>4449</v>
      </c>
      <c r="AK1157" s="12" t="str">
        <f>IF(Tabela1[[#This Row],[procx ticket]]="",Tabela1[[#This Row],[Data criação ticket]],Tabela1[[#This Row],[procx ticket]])</f>
        <v>2025-03-31</v>
      </c>
      <c r="AL1157" s="60">
        <v>0</v>
      </c>
      <c r="AM11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11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7" s="62"/>
      <c r="AP1157" s="62"/>
      <c r="AQ11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14466037877742HENRIQUELOJAS NOVASLINHA BRANCACASA E CIA</v>
      </c>
      <c r="AR1157" s="62" t="e">
        <v>#N/A</v>
      </c>
    </row>
    <row r="1158" spans="1:44" ht="15" hidden="1" customHeight="1">
      <c r="A1158" s="1">
        <f t="shared" si="64"/>
        <v>1000</v>
      </c>
      <c r="B1158" s="1">
        <v>1446</v>
      </c>
      <c r="C1158" s="1" t="s">
        <v>175</v>
      </c>
      <c r="D1158" s="1">
        <v>977</v>
      </c>
      <c r="E1158" s="1" t="s">
        <v>76</v>
      </c>
      <c r="F1158" s="1" t="s">
        <v>23</v>
      </c>
      <c r="G1158" s="1" t="s">
        <v>4281</v>
      </c>
      <c r="H1158" s="1">
        <v>43673</v>
      </c>
      <c r="I1158" s="1" t="s">
        <v>4549</v>
      </c>
      <c r="M1158" s="55">
        <v>603787</v>
      </c>
      <c r="P1158" s="47">
        <v>7789</v>
      </c>
      <c r="R1158" s="47">
        <f>IF(Tabela1[[#This Row],[VALOR A PAGAR]]&gt;1,Tabela1[[#This Row],[VALOR A PAGAR]],Tabela1[[#This Row],[VALOR RC]])</f>
        <v>7789</v>
      </c>
      <c r="S11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8" s="1">
        <v>4500835967</v>
      </c>
      <c r="U1158" s="54" t="str">
        <f>F1158 &amp; " " &amp; " " &amp; B1158 &amp; " - " &amp; I1158 &amp; " - " &amp; "N°" &amp; H1158 &amp; " - " &amp; Tabela1[[#This Row],[Coluna1]]</f>
        <v xml:space="preserve">LOJAS NOVAS  1446 - CASA E CIA - N°43673 - </v>
      </c>
      <c r="V1158" s="85">
        <v>1467312</v>
      </c>
      <c r="W1158" s="89" t="s">
        <v>4568</v>
      </c>
      <c r="X1158" s="1" t="str">
        <f t="shared" si="63"/>
        <v>ABERTO</v>
      </c>
      <c r="Y1158" s="48" t="s">
        <v>4448</v>
      </c>
      <c r="Z1158" s="51" t="s">
        <v>4448</v>
      </c>
      <c r="AA1158" s="1" t="str">
        <f>IF(Tabela1[[#This Row],[CHAMADO]]="ABERTO",Tabela1[[#This Row],[procx status]],"")</f>
        <v>Solved</v>
      </c>
      <c r="AC1158" s="49">
        <v>45754</v>
      </c>
      <c r="AD1158" s="55">
        <v>5105899981</v>
      </c>
      <c r="AE1158" s="1" t="str">
        <f>IF(Tabela1[[#This Row],[Status Result1]]="Aguardando autorização pgto", "sim","")</f>
        <v/>
      </c>
      <c r="AF11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1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158" s="12">
        <v>45748</v>
      </c>
      <c r="AI1158" s="1" t="s">
        <v>4449</v>
      </c>
      <c r="AJ1158" s="53" t="s">
        <v>4449</v>
      </c>
      <c r="AK1158" s="12" t="str">
        <f>IF(Tabela1[[#This Row],[procx ticket]]="",Tabela1[[#This Row],[Data criação ticket]],Tabela1[[#This Row],[procx ticket]])</f>
        <v>2025-03-31</v>
      </c>
      <c r="AL1158" s="60">
        <v>0</v>
      </c>
      <c r="AM11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115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8" s="62"/>
      <c r="AP1158" s="62"/>
      <c r="AQ11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14466037877789HENRIQUELOJAS NOVASLINHA BRANCACASA E CIA</v>
      </c>
      <c r="AR1158" s="62" t="e">
        <v>#N/A</v>
      </c>
    </row>
    <row r="1159" spans="1:44" ht="15" hidden="1" customHeight="1">
      <c r="A1159" s="1">
        <f t="shared" si="64"/>
        <v>1000</v>
      </c>
      <c r="B1159" s="1">
        <v>1505</v>
      </c>
      <c r="C1159" s="1" t="s">
        <v>4085</v>
      </c>
      <c r="D1159" s="1" t="s">
        <v>4216</v>
      </c>
      <c r="E1159" s="1" t="s">
        <v>30</v>
      </c>
      <c r="F1159" s="1" t="s">
        <v>23</v>
      </c>
      <c r="G1159" s="1" t="s">
        <v>4281</v>
      </c>
      <c r="H1159" s="1">
        <v>428240</v>
      </c>
      <c r="I1159" s="1" t="s">
        <v>4651</v>
      </c>
      <c r="M1159" s="1">
        <v>605728</v>
      </c>
      <c r="P1159" s="47">
        <v>11881</v>
      </c>
      <c r="R1159" s="47">
        <f>IF(Tabela1[[#This Row],[VALOR A PAGAR]]&gt;1,Tabela1[[#This Row],[VALOR A PAGAR]],Tabela1[[#This Row],[VALOR RC]])</f>
        <v>11881</v>
      </c>
      <c r="S11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59" s="1">
        <v>4500980025</v>
      </c>
      <c r="U1159" s="54" t="str">
        <f>F1159 &amp; " " &amp; " " &amp; B1159 &amp; " - " &amp; I1159 &amp; " - " &amp; "N°" &amp; H1159 &amp; " - " &amp; Tabela1[[#This Row],[Coluna1]]</f>
        <v>LOJAS NOVAS  1505 - CLIMA RIO - N°428240 - VENC 07/11/2025</v>
      </c>
      <c r="V1159" s="85">
        <v>2880800</v>
      </c>
      <c r="W1159" s="89" t="s">
        <v>4176</v>
      </c>
      <c r="X1159" s="1" t="str">
        <f t="shared" si="63"/>
        <v>ABERTO</v>
      </c>
      <c r="Y1159" s="48"/>
      <c r="Z1159" s="51"/>
      <c r="AA1159" s="1">
        <f>IF(Tabela1[[#This Row],[CHAMADO]]="ABERTO",Tabela1[[#This Row],[procx status]],"")</f>
        <v>0</v>
      </c>
      <c r="AC1159" s="49">
        <v>45968</v>
      </c>
      <c r="AE1159" s="1" t="str">
        <f>IF(Tabela1[[#This Row],[Status Result1]]="Aguardando autorização pgto", "sim","")</f>
        <v/>
      </c>
      <c r="AF11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11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1159" s="116"/>
      <c r="AJ1159" s="117"/>
      <c r="AK1159" s="116">
        <f>IF(Tabela1[[#This Row],[procx ticket]]="",Tabela1[[#This Row],[Data criação ticket]],Tabela1[[#This Row],[procx ticket]])</f>
        <v>0</v>
      </c>
      <c r="AL1159" s="116"/>
      <c r="AM1159" s="53" t="s">
        <v>4513</v>
      </c>
      <c r="AN11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59" s="62"/>
      <c r="AP1159" s="62" t="s">
        <v>4654</v>
      </c>
      <c r="AQ11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150560572811881ANDRELOJAS NOVASLINHA BRANCACLIMA RIO</v>
      </c>
      <c r="AR1159" s="62" t="e">
        <v>#N/A</v>
      </c>
    </row>
    <row r="1160" spans="1:44" ht="15" hidden="1" customHeight="1">
      <c r="A1160" s="1">
        <f t="shared" si="64"/>
        <v>1000</v>
      </c>
      <c r="B1160" s="1">
        <v>845</v>
      </c>
      <c r="C1160" s="1" t="s">
        <v>4276</v>
      </c>
      <c r="D1160" s="1" t="s">
        <v>2593</v>
      </c>
      <c r="E1160" s="1" t="s">
        <v>30</v>
      </c>
      <c r="F1160" s="1" t="s">
        <v>23</v>
      </c>
      <c r="G1160" s="1" t="s">
        <v>4281</v>
      </c>
      <c r="H1160" s="55">
        <v>2241760</v>
      </c>
      <c r="I1160" s="1" t="s">
        <v>4853</v>
      </c>
      <c r="M1160" s="1">
        <v>605289</v>
      </c>
      <c r="Q1160" s="47">
        <v>2499</v>
      </c>
      <c r="R1160" s="47">
        <f>IF(Tabela1[[#This Row],[VALOR A PAGAR]]&gt;1,Tabela1[[#This Row],[VALOR A PAGAR]],Tabela1[[#This Row],[VALOR RC]])</f>
        <v>2499</v>
      </c>
      <c r="S11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0" s="1">
        <v>4500879819</v>
      </c>
      <c r="U1160" s="54" t="str">
        <f>F1160 &amp; " " &amp; " " &amp; B1160 &amp; " - " &amp; I1160 &amp; " - " &amp; "N°" &amp; H1160 &amp; " - " &amp; Tabela1[[#This Row],[Coluna1]]</f>
        <v xml:space="preserve">LOJAS NOVAS  845 - DUFRIO - N°2241760 - </v>
      </c>
      <c r="V1160" s="85">
        <v>2082005</v>
      </c>
      <c r="W1160" s="89" t="s">
        <v>4873</v>
      </c>
      <c r="X1160" s="1" t="str">
        <f t="shared" si="63"/>
        <v>ABERTO</v>
      </c>
      <c r="Y1160" s="48"/>
      <c r="Z1160" s="51">
        <v>0</v>
      </c>
      <c r="AA1160" s="1">
        <f>IF(Tabela1[[#This Row],[CHAMADO]]="ABERTO",Tabela1[[#This Row],[procx status]],"")</f>
        <v>0</v>
      </c>
      <c r="AC1160" s="49">
        <v>45846</v>
      </c>
      <c r="AD1160" s="90">
        <v>5105963204</v>
      </c>
      <c r="AE1160" s="1" t="str">
        <f>IF(Tabela1[[#This Row],[Status Result1]]="Aguardando autorização pgto", "sim","")</f>
        <v/>
      </c>
      <c r="AF11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08/07/2025</v>
      </c>
      <c r="AG11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08/07/2025</v>
      </c>
      <c r="AH1160" s="12"/>
      <c r="AJ1160" s="53" t="s">
        <v>4555</v>
      </c>
      <c r="AK1160" s="12" t="str">
        <f>IF(Tabela1[[#This Row],[procx ticket]]="",Tabela1[[#This Row],[Data criação ticket]],Tabela1[[#This Row],[procx ticket]])</f>
        <v>2025-07-01</v>
      </c>
      <c r="AM11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0" s="62"/>
      <c r="AP1160" s="62"/>
      <c r="AQ11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845605289ANDRELOJAS NOVASLINHA BRANCADUFRIO</v>
      </c>
      <c r="AR1160" s="62" t="e">
        <v>#N/A</v>
      </c>
    </row>
    <row r="1161" spans="1:44" ht="15" hidden="1" customHeight="1">
      <c r="A1161" s="1">
        <f t="shared" si="64"/>
        <v>1000</v>
      </c>
      <c r="B1161" s="1">
        <v>1494</v>
      </c>
      <c r="C1161" s="1" t="s">
        <v>4059</v>
      </c>
      <c r="D1161" s="1" t="s">
        <v>3019</v>
      </c>
      <c r="E1161" s="1" t="s">
        <v>55</v>
      </c>
      <c r="F1161" s="1" t="s">
        <v>23</v>
      </c>
      <c r="G1161" s="1" t="s">
        <v>4281</v>
      </c>
      <c r="H1161" s="1">
        <v>45922</v>
      </c>
      <c r="I1161" s="1" t="s">
        <v>4549</v>
      </c>
      <c r="M1161" s="1">
        <v>605741</v>
      </c>
      <c r="P1161" s="47">
        <v>999</v>
      </c>
      <c r="R1161" s="47">
        <f>IF(Tabela1[[#This Row],[VALOR A PAGAR]]&gt;1,Tabela1[[#This Row],[VALOR A PAGAR]],Tabela1[[#This Row],[VALOR RC]])</f>
        <v>999</v>
      </c>
      <c r="S11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1" s="1">
        <v>4500915222</v>
      </c>
      <c r="U1161" s="54" t="str">
        <f>F1161 &amp; " " &amp; " " &amp; B1161 &amp; " - " &amp; I1161 &amp; " - " &amp; "N°" &amp; H1161 &amp; " - " &amp; Tabela1[[#This Row],[Coluna1]]</f>
        <v xml:space="preserve">LOJAS NOVAS  1494 - CASA E CIA - N°45922 - </v>
      </c>
      <c r="V1161" s="85">
        <v>2167111</v>
      </c>
      <c r="W1161" s="89" t="s">
        <v>4563</v>
      </c>
      <c r="X1161" s="1" t="str">
        <f t="shared" si="63"/>
        <v>ABERTO</v>
      </c>
      <c r="Y1161" s="48"/>
      <c r="Z1161" s="51">
        <v>0</v>
      </c>
      <c r="AA1161" s="1">
        <f>IF(Tabela1[[#This Row],[CHAMADO]]="ABERTO",Tabela1[[#This Row],[procx status]],"")</f>
        <v>0</v>
      </c>
      <c r="AC1161" s="49">
        <v>45877</v>
      </c>
      <c r="AD1161" s="65">
        <v>5105972083</v>
      </c>
      <c r="AE1161" s="1" t="str">
        <f>IF(Tabela1[[#This Row],[Status Result1]]="Aguardando autorização pgto", "sim","")</f>
        <v/>
      </c>
      <c r="AF11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11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1161" s="12"/>
      <c r="AJ1161" s="53">
        <v>0</v>
      </c>
      <c r="AK1161" s="12">
        <f>IF(Tabela1[[#This Row],[procx ticket]]="",Tabela1[[#This Row],[Data criação ticket]],Tabela1[[#This Row],[procx ticket]])</f>
        <v>0</v>
      </c>
      <c r="AM11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1" s="62"/>
      <c r="AP1161" s="62"/>
      <c r="AQ11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1494605741999JORDANALOJAS NOVASLINHA BRANCACASA E CIA</v>
      </c>
      <c r="AR1161" s="62" t="e">
        <v>#N/A</v>
      </c>
    </row>
    <row r="1162" spans="1:44" ht="15" hidden="1" customHeight="1">
      <c r="A1162" s="1">
        <f t="shared" si="64"/>
        <v>1000</v>
      </c>
      <c r="B1162" s="1">
        <v>1435</v>
      </c>
      <c r="C1162" s="1" t="s">
        <v>268</v>
      </c>
      <c r="D1162" s="1" t="s">
        <v>4203</v>
      </c>
      <c r="E1162" s="1" t="s">
        <v>30</v>
      </c>
      <c r="F1162" s="1" t="s">
        <v>23</v>
      </c>
      <c r="G1162" s="1" t="s">
        <v>4281</v>
      </c>
      <c r="H1162" s="1">
        <v>341471</v>
      </c>
      <c r="I1162" s="1" t="s">
        <v>4651</v>
      </c>
      <c r="M1162" s="1">
        <v>603839</v>
      </c>
      <c r="P1162" s="47">
        <v>847.15</v>
      </c>
      <c r="R1162" s="47">
        <f>IF(Tabela1[[#This Row],[VALOR A PAGAR]]&gt;1,Tabela1[[#This Row],[VALOR A PAGAR]],Tabela1[[#This Row],[VALOR RC]])</f>
        <v>847.15</v>
      </c>
      <c r="S11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2" s="1">
        <v>4500980064</v>
      </c>
      <c r="U1162" s="54" t="str">
        <f>F1162 &amp; " " &amp; " " &amp; B1162 &amp; " - " &amp; I1162 &amp; " - " &amp; "N°" &amp; H1162 &amp; " - " &amp; Tabela1[[#This Row],[Coluna1]]</f>
        <v>LOJAS NOVAS  1435 - CLIMA RIO - N°341471 - VENC 08/12/2025</v>
      </c>
      <c r="V1162" s="85">
        <v>2853902</v>
      </c>
      <c r="W1162" s="64" t="s">
        <v>4666</v>
      </c>
      <c r="X1162" s="1" t="str">
        <f t="shared" si="63"/>
        <v>ABERTO</v>
      </c>
      <c r="Y1162" s="48"/>
      <c r="Z1162" s="51"/>
      <c r="AA1162" s="1">
        <f>IF(Tabela1[[#This Row],[CHAMADO]]="ABERTO",Tabela1[[#This Row],[procx status]],"")</f>
        <v>0</v>
      </c>
      <c r="AC1162" s="49">
        <v>45999</v>
      </c>
      <c r="AE1162" s="1" t="str">
        <f>IF(Tabela1[[#This Row],[Status Result1]]="Aguardando autorização pgto", "sim","")</f>
        <v/>
      </c>
      <c r="AF11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08/12/2025</v>
      </c>
      <c r="AG11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08/12/2025</v>
      </c>
      <c r="AH1162" s="116"/>
      <c r="AJ1162" s="117"/>
      <c r="AK1162" s="116">
        <f>IF(Tabela1[[#This Row],[procx ticket]]="",Tabela1[[#This Row],[Data criação ticket]],Tabela1[[#This Row],[procx ticket]])</f>
        <v>0</v>
      </c>
      <c r="AL1162" s="116"/>
      <c r="AM11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2" s="62"/>
      <c r="AP1162" s="62" t="s">
        <v>4665</v>
      </c>
      <c r="AQ11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1435603839847,15ANDRELOJAS NOVASLINHA BRANCACLIMA RIO</v>
      </c>
      <c r="AR1162" s="62" t="e">
        <v>#N/A</v>
      </c>
    </row>
    <row r="1163" spans="1:44" ht="15" hidden="1" customHeight="1">
      <c r="A1163" s="1">
        <f t="shared" si="64"/>
        <v>1000</v>
      </c>
      <c r="B1163" s="1">
        <v>1435</v>
      </c>
      <c r="C1163" s="1" t="s">
        <v>268</v>
      </c>
      <c r="D1163" s="1" t="s">
        <v>4203</v>
      </c>
      <c r="E1163" s="1" t="s">
        <v>30</v>
      </c>
      <c r="F1163" s="1" t="s">
        <v>23</v>
      </c>
      <c r="G1163" s="1" t="s">
        <v>4281</v>
      </c>
      <c r="H1163" s="1">
        <v>162577</v>
      </c>
      <c r="I1163" s="1" t="s">
        <v>4651</v>
      </c>
      <c r="M1163" s="1">
        <v>603839</v>
      </c>
      <c r="P1163" s="47">
        <v>11791</v>
      </c>
      <c r="R1163" s="47">
        <f>IF(Tabela1[[#This Row],[VALOR A PAGAR]]&gt;1,Tabela1[[#This Row],[VALOR A PAGAR]],Tabela1[[#This Row],[VALOR RC]])</f>
        <v>11791</v>
      </c>
      <c r="S11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3" s="1">
        <v>4500980070</v>
      </c>
      <c r="U1163" s="54" t="str">
        <f>F1163 &amp; " " &amp; " " &amp; B1163 &amp; " - " &amp; I1163 &amp; " - " &amp; "N°" &amp; H1163 &amp; " - " &amp; Tabela1[[#This Row],[Coluna1]]</f>
        <v>LOJAS NOVAS  1435 - CLIMA RIO - N°162577 - VENC 08/12/2025</v>
      </c>
      <c r="V1163" s="85">
        <v>2853890</v>
      </c>
      <c r="W1163" s="64" t="s">
        <v>4664</v>
      </c>
      <c r="X1163" s="1" t="str">
        <f t="shared" si="63"/>
        <v>ABERTO</v>
      </c>
      <c r="Y1163" s="48"/>
      <c r="Z1163" s="51"/>
      <c r="AA1163" s="1">
        <f>IF(Tabela1[[#This Row],[CHAMADO]]="ABERTO",Tabela1[[#This Row],[procx status]],"")</f>
        <v>0</v>
      </c>
      <c r="AC1163" s="49">
        <v>45999</v>
      </c>
      <c r="AE1163" s="1" t="str">
        <f>IF(Tabela1[[#This Row],[Status Result1]]="Aguardando autorização pgto", "sim","")</f>
        <v/>
      </c>
      <c r="AF11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08/12/2025</v>
      </c>
      <c r="AG11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08/12/2025</v>
      </c>
      <c r="AH1163" s="116"/>
      <c r="AJ1163" s="117"/>
      <c r="AK1163" s="116">
        <f>IF(Tabela1[[#This Row],[procx ticket]]="",Tabela1[[#This Row],[Data criação ticket]],Tabela1[[#This Row],[procx ticket]])</f>
        <v>0</v>
      </c>
      <c r="AL1163" s="116"/>
      <c r="AM11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3" s="62"/>
      <c r="AP1163" s="62" t="s">
        <v>4665</v>
      </c>
      <c r="AQ11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143560383911791ANDRELOJAS NOVASLINHA BRANCACLIMA RIO</v>
      </c>
      <c r="AR1163" s="62" t="e">
        <v>#N/A</v>
      </c>
    </row>
    <row r="1164" spans="1:44" ht="15" hidden="1" customHeight="1">
      <c r="A1164" s="1">
        <f t="shared" si="64"/>
        <v>1000</v>
      </c>
      <c r="B1164" s="1">
        <v>1505</v>
      </c>
      <c r="C1164" s="1" t="s">
        <v>4085</v>
      </c>
      <c r="D1164" s="1" t="s">
        <v>4216</v>
      </c>
      <c r="E1164" s="1" t="s">
        <v>30</v>
      </c>
      <c r="F1164" s="1" t="s">
        <v>23</v>
      </c>
      <c r="G1164" s="1" t="s">
        <v>4281</v>
      </c>
      <c r="H1164" s="1">
        <v>2310130</v>
      </c>
      <c r="I1164" s="1" t="s">
        <v>4853</v>
      </c>
      <c r="M1164" s="1">
        <v>605728</v>
      </c>
      <c r="P1164" s="47">
        <v>5476</v>
      </c>
      <c r="R1164" s="47">
        <f>IF(Tabela1[[#This Row],[VALOR A PAGAR]]&gt;1,Tabela1[[#This Row],[VALOR A PAGAR]],Tabela1[[#This Row],[VALOR RC]])</f>
        <v>5476</v>
      </c>
      <c r="S11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4" s="1">
        <v>4500980021</v>
      </c>
      <c r="U1164" s="54" t="str">
        <f>F1164 &amp; " " &amp; " " &amp; B1164 &amp; " - " &amp; I1164 &amp; " - " &amp; "N°" &amp; H1164 &amp; " - " &amp; Tabela1[[#This Row],[Coluna1]]</f>
        <v>LOJAS NOVAS  1505 - DUFRIO - N°2310130 - VENC 08/12/2025</v>
      </c>
      <c r="V1164" s="85">
        <v>2880960</v>
      </c>
      <c r="W1164" s="89" t="s">
        <v>4176</v>
      </c>
      <c r="X1164" s="1" t="str">
        <f t="shared" si="63"/>
        <v>ABERTO</v>
      </c>
      <c r="Y1164" s="48"/>
      <c r="Z1164" s="51"/>
      <c r="AA1164" s="1">
        <f>IF(Tabela1[[#This Row],[CHAMADO]]="ABERTO",Tabela1[[#This Row],[procx status]],"")</f>
        <v>0</v>
      </c>
      <c r="AC1164" s="49">
        <v>45999</v>
      </c>
      <c r="AD1164" s="55">
        <v>5106048168</v>
      </c>
      <c r="AE1164" s="1" t="str">
        <f>IF(Tabela1[[#This Row],[Status Result1]]="Aguardando autorização pgto", "sim","")</f>
        <v/>
      </c>
      <c r="AF11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08/12/2025</v>
      </c>
      <c r="AG11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08/12/2025</v>
      </c>
      <c r="AH1164" s="116"/>
      <c r="AJ1164" s="117"/>
      <c r="AK1164" s="116">
        <f>IF(Tabela1[[#This Row],[procx ticket]]="",Tabela1[[#This Row],[Data criação ticket]],Tabela1[[#This Row],[procx ticket]])</f>
        <v>0</v>
      </c>
      <c r="AL1164" s="116"/>
      <c r="AM1164" s="53" t="s">
        <v>4513</v>
      </c>
      <c r="AN11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4" s="62"/>
      <c r="AP1164" s="62" t="s">
        <v>4665</v>
      </c>
      <c r="AQ11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15056057285476ANDRELOJAS NOVASLINHA BRANCADUFRIO</v>
      </c>
      <c r="AR1164" s="62" t="e">
        <v>#N/A</v>
      </c>
    </row>
    <row r="1165" spans="1:44" ht="15" hidden="1" customHeight="1">
      <c r="A1165" s="1">
        <f t="shared" si="64"/>
        <v>1000</v>
      </c>
      <c r="B1165" s="1">
        <v>1435</v>
      </c>
      <c r="C1165" s="1" t="s">
        <v>268</v>
      </c>
      <c r="D1165" s="1" t="s">
        <v>4203</v>
      </c>
      <c r="E1165" s="1" t="s">
        <v>30</v>
      </c>
      <c r="F1165" s="1" t="s">
        <v>23</v>
      </c>
      <c r="G1165" s="1" t="s">
        <v>4281</v>
      </c>
      <c r="H1165" s="1">
        <v>2310127</v>
      </c>
      <c r="I1165" s="1" t="s">
        <v>4853</v>
      </c>
      <c r="M1165" s="1">
        <v>603839</v>
      </c>
      <c r="P1165" s="47">
        <v>3538</v>
      </c>
      <c r="R1165" s="47">
        <f>IF(Tabela1[[#This Row],[VALOR A PAGAR]]&gt;1,Tabela1[[#This Row],[VALOR A PAGAR]],Tabela1[[#This Row],[VALOR RC]])</f>
        <v>3538</v>
      </c>
      <c r="S11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5" s="1">
        <v>4500980040</v>
      </c>
      <c r="U1165" s="54" t="str">
        <f>F1165 &amp; " " &amp; " " &amp; B1165 &amp; " - " &amp; I1165 &amp; " - " &amp; "N°" &amp; H1165 &amp; " - " &amp; Tabela1[[#This Row],[Coluna1]]</f>
        <v>LOJAS NOVAS  1435 - DUFRIO - N°2310127 - VENC 08/12/2025</v>
      </c>
      <c r="V1165" s="85">
        <v>2853925</v>
      </c>
      <c r="W1165" s="64" t="s">
        <v>4882</v>
      </c>
      <c r="X1165" s="1" t="str">
        <f t="shared" si="63"/>
        <v>ABERTO</v>
      </c>
      <c r="Y1165" s="48"/>
      <c r="Z1165" s="51"/>
      <c r="AA1165" s="1">
        <f>IF(Tabela1[[#This Row],[CHAMADO]]="ABERTO",Tabela1[[#This Row],[procx status]],"")</f>
        <v>0</v>
      </c>
      <c r="AC1165" s="49">
        <v>45999</v>
      </c>
      <c r="AE1165" s="1" t="str">
        <f>IF(Tabela1[[#This Row],[Status Result1]]="Aguardando autorização pgto", "sim","")</f>
        <v/>
      </c>
      <c r="AF11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08/12/2025</v>
      </c>
      <c r="AG11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08/12/2025</v>
      </c>
      <c r="AH1165" s="116"/>
      <c r="AJ1165" s="117"/>
      <c r="AK1165" s="116">
        <f>IF(Tabela1[[#This Row],[procx ticket]]="",Tabela1[[#This Row],[Data criação ticket]],Tabela1[[#This Row],[procx ticket]])</f>
        <v>0</v>
      </c>
      <c r="AL1165" s="116"/>
      <c r="AM11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5" s="62"/>
      <c r="AP1165" s="62" t="s">
        <v>4665</v>
      </c>
      <c r="AQ11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14356038393538ANDRELOJAS NOVASLINHA BRANCADUFRIO</v>
      </c>
      <c r="AR1165" s="62" t="e">
        <v>#N/A</v>
      </c>
    </row>
    <row r="1166" spans="1:44" ht="15" hidden="1" customHeight="1">
      <c r="A1166" s="1">
        <f t="shared" si="64"/>
        <v>2000</v>
      </c>
      <c r="B1166" s="1">
        <v>7498</v>
      </c>
      <c r="C1166" s="1" t="s">
        <v>3733</v>
      </c>
      <c r="D1166" s="1" t="s">
        <v>3734</v>
      </c>
      <c r="E1166" s="1" t="s">
        <v>55</v>
      </c>
      <c r="F1166" s="1" t="s">
        <v>51</v>
      </c>
      <c r="G1166" s="1" t="s">
        <v>4281</v>
      </c>
      <c r="H1166" s="1">
        <v>881127</v>
      </c>
      <c r="I1166" s="1" t="s">
        <v>4272</v>
      </c>
      <c r="M1166" s="55">
        <v>605681</v>
      </c>
      <c r="Q1166" s="47">
        <v>2932.59</v>
      </c>
      <c r="R1166" s="47">
        <f>IF(Tabela1[[#This Row],[VALOR A PAGAR]]&gt;1,Tabela1[[#This Row],[VALOR A PAGAR]],Tabela1[[#This Row],[VALOR RC]])</f>
        <v>2932.59</v>
      </c>
      <c r="S11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6" s="1">
        <v>4500844070</v>
      </c>
      <c r="U1166" s="54" t="str">
        <f>F1166 &amp; " " &amp; " " &amp; B1166 &amp; " - " &amp; I1166 &amp; " - " &amp; "N°" &amp; H1166 &amp; " - " &amp; Tabela1[[#This Row],[Coluna1]]</f>
        <v>VIRADA DE BANDEIRA  7498 - AUTOPEL - N°881127 - aguardando miro</v>
      </c>
      <c r="V1166" s="85">
        <v>1978834</v>
      </c>
      <c r="W1166" s="89" t="s">
        <v>4299</v>
      </c>
      <c r="X1166" s="1" t="str">
        <f t="shared" si="63"/>
        <v>ABERTO</v>
      </c>
      <c r="Y1166" s="48"/>
      <c r="Z1166" s="51">
        <v>0</v>
      </c>
      <c r="AA1166" s="1">
        <f>IF(Tabela1[[#This Row],[CHAMADO]]="ABERTO",Tabela1[[#This Row],[procx status]],"")</f>
        <v>0</v>
      </c>
      <c r="AC1166" s="49">
        <v>45847</v>
      </c>
      <c r="AD1166" s="90">
        <v>5105964136</v>
      </c>
      <c r="AE1166" s="1" t="str">
        <f>IF(Tabela1[[#This Row],[Status Result1]]="Aguardando autorização pgto", "sim","")</f>
        <v/>
      </c>
      <c r="AF11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1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166" s="12"/>
      <c r="AI1166" s="1" t="s">
        <v>4295</v>
      </c>
      <c r="AJ1166" s="53" t="s">
        <v>4295</v>
      </c>
      <c r="AK1166" s="12" t="str">
        <f>IF(Tabela1[[#This Row],[procx ticket]]="",Tabela1[[#This Row],[Data criação ticket]],Tabela1[[#This Row],[procx ticket]])</f>
        <v>2025-06-16</v>
      </c>
      <c r="AM11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1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6" s="62" t="s">
        <v>4300</v>
      </c>
      <c r="AP1166" s="62" t="s">
        <v>4297</v>
      </c>
      <c r="AQ11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7498605681JORDANAVIRADA DE BANDEIRALINHA BRANCAAUTOPEL</v>
      </c>
      <c r="AR1166" s="62" t="e">
        <v>#N/A</v>
      </c>
    </row>
    <row r="1167" spans="1:44" ht="15" hidden="1" customHeight="1">
      <c r="A1167" s="1">
        <f t="shared" si="64"/>
        <v>1000</v>
      </c>
      <c r="B1167" s="1">
        <v>1498</v>
      </c>
      <c r="C1167" s="1" t="s">
        <v>226</v>
      </c>
      <c r="D1167" s="1" t="s">
        <v>227</v>
      </c>
      <c r="E1167" s="1" t="s">
        <v>76</v>
      </c>
      <c r="F1167" s="1" t="s">
        <v>23</v>
      </c>
      <c r="G1167" s="1" t="s">
        <v>4281</v>
      </c>
      <c r="H1167" s="1">
        <v>901715</v>
      </c>
      <c r="I1167" s="1" t="s">
        <v>4272</v>
      </c>
      <c r="M1167" s="1">
        <v>603464</v>
      </c>
      <c r="P1167" s="47">
        <v>16494.97</v>
      </c>
      <c r="R1167" s="47">
        <f>IF(Tabela1[[#This Row],[VALOR A PAGAR]]&gt;1,Tabela1[[#This Row],[VALOR A PAGAR]],Tabela1[[#This Row],[VALOR RC]])</f>
        <v>16494.97</v>
      </c>
      <c r="S11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7" s="1">
        <v>4500905694</v>
      </c>
      <c r="U1167" s="54" t="str">
        <f>F1167 &amp; " " &amp; " " &amp; B1167 &amp; " - " &amp; I1167 &amp; " - " &amp; "N°" &amp; H1167 &amp; " - " &amp; Tabela1[[#This Row],[Coluna1]]</f>
        <v xml:space="preserve">LOJAS NOVAS  1498 - AUTOPEL - N°901715 - </v>
      </c>
      <c r="V1167" s="85">
        <v>2074834</v>
      </c>
      <c r="W1167" s="89" t="s">
        <v>4324</v>
      </c>
      <c r="X1167" s="1" t="str">
        <f t="shared" si="63"/>
        <v>ABERTO</v>
      </c>
      <c r="Y1167" s="48"/>
      <c r="Z1167" s="51">
        <v>0</v>
      </c>
      <c r="AA1167" s="1">
        <f>IF(Tabela1[[#This Row],[CHAMADO]]="ABERTO",Tabela1[[#This Row],[procx status]],"")</f>
        <v>0</v>
      </c>
      <c r="AC1167" s="49">
        <v>45878</v>
      </c>
      <c r="AD1167" s="90">
        <v>5105962857</v>
      </c>
      <c r="AE1167" s="1" t="str">
        <f>IF(Tabela1[[#This Row],[Status Result1]]="Aguardando autorização pgto", "sim","")</f>
        <v/>
      </c>
      <c r="AF11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09/08/2025</v>
      </c>
      <c r="AG11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09/08/2025</v>
      </c>
      <c r="AH1167" s="12"/>
      <c r="AJ1167" s="53" t="s">
        <v>4325</v>
      </c>
      <c r="AK1167" s="12" t="str">
        <f>IF(Tabela1[[#This Row],[procx ticket]]="",Tabela1[[#This Row],[Data criação ticket]],Tabela1[[#This Row],[procx ticket]])</f>
        <v>2025-06-30</v>
      </c>
      <c r="AM11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7" s="62"/>
      <c r="AP1167" s="62"/>
      <c r="AQ11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149860346416494,97HENRIQUELOJAS NOVASLINHA BRANCAAUTOPEL</v>
      </c>
      <c r="AR1167" s="62" t="e">
        <v>#N/A</v>
      </c>
    </row>
    <row r="1168" spans="1:44" ht="15" hidden="1" customHeight="1">
      <c r="A1168" s="1">
        <f t="shared" si="64"/>
        <v>1000</v>
      </c>
      <c r="B1168" s="1">
        <v>1501</v>
      </c>
      <c r="C1168" s="1" t="s">
        <v>4083</v>
      </c>
      <c r="D1168" s="1" t="s">
        <v>185</v>
      </c>
      <c r="E1168" s="1" t="s">
        <v>76</v>
      </c>
      <c r="F1168" s="1" t="s">
        <v>23</v>
      </c>
      <c r="G1168" s="1" t="s">
        <v>4281</v>
      </c>
      <c r="H1168" s="1">
        <v>947576</v>
      </c>
      <c r="I1168" s="1" t="s">
        <v>4272</v>
      </c>
      <c r="M1168" s="1">
        <v>605727</v>
      </c>
      <c r="P1168" s="47">
        <v>18919.240000000002</v>
      </c>
      <c r="R1168" s="47">
        <f>IF(Tabela1[[#This Row],[VALOR A PAGAR]]&gt;1,Tabela1[[#This Row],[VALOR A PAGAR]],Tabela1[[#This Row],[VALOR RC]])</f>
        <v>18919.240000000002</v>
      </c>
      <c r="S11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8" s="1">
        <v>4500939618</v>
      </c>
      <c r="U1168" s="54" t="str">
        <f>F1168 &amp; " " &amp; " " &amp; B1168 &amp; " - " &amp; I1168 &amp; " - " &amp; "N°" &amp; H1168 &amp; " - " &amp; Tabela1[[#This Row],[Coluna1]]</f>
        <v xml:space="preserve">LOJAS NOVAS  1501 - AUTOPEL - N°947576 - </v>
      </c>
      <c r="V1168" s="85">
        <v>3219342</v>
      </c>
      <c r="W1168" s="64" t="s">
        <v>5913</v>
      </c>
      <c r="X1168" s="1" t="str">
        <f t="shared" si="63"/>
        <v>ABERTO</v>
      </c>
      <c r="Y1168" s="48"/>
      <c r="Z1168" s="51"/>
      <c r="AA1168" s="1">
        <f>IF(Tabela1[[#This Row],[CHAMADO]]="ABERTO",Tabela1[[#This Row],[procx status]],"")</f>
        <v>0</v>
      </c>
      <c r="AC1168" s="49">
        <v>46000</v>
      </c>
      <c r="AE1168" s="1" t="s">
        <v>4177</v>
      </c>
      <c r="AF11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68" s="116"/>
      <c r="AJ1168" s="117"/>
      <c r="AK1168" s="116">
        <f>IF(Tabela1[[#This Row],[procx ticket]]="",Tabela1[[#This Row],[Data criação ticket]],Tabela1[[#This Row],[procx ticket]])</f>
        <v>0</v>
      </c>
      <c r="AL1168" s="116"/>
      <c r="AM1168" s="53">
        <v>45971</v>
      </c>
      <c r="AN11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8" s="62" t="s">
        <v>4178</v>
      </c>
      <c r="AP1168" s="62"/>
      <c r="AQ11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150160572718919,24HENRIQUELOJAS NOVASLINHA BRANCAAUTOPEL</v>
      </c>
      <c r="AR1168" s="62" t="s">
        <v>4649</v>
      </c>
    </row>
    <row r="1169" spans="1:44" ht="15" hidden="1" customHeight="1">
      <c r="A1169" s="1">
        <f t="shared" si="64"/>
        <v>1000</v>
      </c>
      <c r="B1169" s="1">
        <v>1495</v>
      </c>
      <c r="C1169" s="1" t="s">
        <v>285</v>
      </c>
      <c r="D1169" s="1" t="s">
        <v>4226</v>
      </c>
      <c r="E1169" s="1" t="s">
        <v>76</v>
      </c>
      <c r="F1169" s="1" t="s">
        <v>23</v>
      </c>
      <c r="G1169" s="1" t="s">
        <v>4281</v>
      </c>
      <c r="H1169" s="1">
        <v>933155</v>
      </c>
      <c r="I1169" s="1" t="s">
        <v>4272</v>
      </c>
      <c r="M1169" s="1">
        <v>605462</v>
      </c>
      <c r="P1169" s="47">
        <v>21584.18</v>
      </c>
      <c r="R1169" s="47">
        <f>IF(Tabela1[[#This Row],[VALOR A PAGAR]]&gt;1,Tabela1[[#This Row],[VALOR A PAGAR]],Tabela1[[#This Row],[VALOR RC]])</f>
        <v>21584.18</v>
      </c>
      <c r="S11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69" s="1">
        <v>4500941516</v>
      </c>
      <c r="U1169" s="54" t="str">
        <f>F1169 &amp; " " &amp; " " &amp; B1169 &amp; " - " &amp; I1169 &amp; " - " &amp; "N°" &amp; H1169 &amp; " - " &amp; Tabela1[[#This Row],[Coluna1]]</f>
        <v xml:space="preserve">LOJAS NOVAS  1495 - AUTOPEL - N°933155 - </v>
      </c>
      <c r="V1169" s="85">
        <v>3219358</v>
      </c>
      <c r="W1169" s="64" t="s">
        <v>5914</v>
      </c>
      <c r="X1169" s="1" t="str">
        <f t="shared" si="63"/>
        <v>ABERTO</v>
      </c>
      <c r="Y1169" s="48"/>
      <c r="Z1169" s="51"/>
      <c r="AA1169" s="1">
        <f>IF(Tabela1[[#This Row],[CHAMADO]]="ABERTO",Tabela1[[#This Row],[procx status]],"")</f>
        <v>0</v>
      </c>
      <c r="AC1169" s="49">
        <v>46000</v>
      </c>
      <c r="AE1169" s="1" t="s">
        <v>4177</v>
      </c>
      <c r="AF11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69" s="116"/>
      <c r="AJ1169" s="117"/>
      <c r="AK1169" s="116">
        <f>IF(Tabela1[[#This Row],[procx ticket]]="",Tabela1[[#This Row],[Data criação ticket]],Tabela1[[#This Row],[procx ticket]])</f>
        <v>0</v>
      </c>
      <c r="AL1169" s="116"/>
      <c r="AM1169" s="53">
        <v>45971</v>
      </c>
      <c r="AN11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69" s="62" t="s">
        <v>4178</v>
      </c>
      <c r="AP1169" s="62"/>
      <c r="AQ11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149560546221584,18HENRIQUELOJAS NOVASLINHA BRANCAAUTOPEL</v>
      </c>
      <c r="AR1169" s="62" t="s">
        <v>4649</v>
      </c>
    </row>
    <row r="1170" spans="1:44" ht="15" hidden="1" customHeight="1">
      <c r="A1170" s="1">
        <f t="shared" si="64"/>
        <v>1000</v>
      </c>
      <c r="B1170" s="1">
        <v>1500</v>
      </c>
      <c r="C1170" s="1" t="s">
        <v>4075</v>
      </c>
      <c r="D1170" s="1" t="s">
        <v>1194</v>
      </c>
      <c r="E1170" s="1" t="s">
        <v>76</v>
      </c>
      <c r="F1170" s="1" t="s">
        <v>23</v>
      </c>
      <c r="G1170" s="1" t="s">
        <v>4281</v>
      </c>
      <c r="H1170" s="1">
        <v>945532</v>
      </c>
      <c r="I1170" s="1" t="s">
        <v>4272</v>
      </c>
      <c r="M1170" s="1">
        <v>605662</v>
      </c>
      <c r="P1170" s="47">
        <v>18106.98</v>
      </c>
      <c r="R1170" s="47">
        <f>IF(Tabela1[[#This Row],[VALOR A PAGAR]]&gt;1,Tabela1[[#This Row],[VALOR A PAGAR]],Tabela1[[#This Row],[VALOR RC]])</f>
        <v>18106.98</v>
      </c>
      <c r="S11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0" s="1">
        <v>4500943200</v>
      </c>
      <c r="U1170" s="54" t="str">
        <f>F1170 &amp; " " &amp; " " &amp; B1170 &amp; " - " &amp; I1170 &amp; " - " &amp; "N°" &amp; H1170 &amp; " - " &amp; Tabela1[[#This Row],[Coluna1]]</f>
        <v xml:space="preserve">LOJAS NOVAS  1500 - AUTOPEL - N°945532 - </v>
      </c>
      <c r="V1170" s="85">
        <v>3219407</v>
      </c>
      <c r="W1170" s="64" t="s">
        <v>5915</v>
      </c>
      <c r="X1170" s="1" t="str">
        <f t="shared" si="63"/>
        <v>ABERTO</v>
      </c>
      <c r="Y1170" s="48"/>
      <c r="Z1170" s="51"/>
      <c r="AA1170" s="1">
        <f>IF(Tabela1[[#This Row],[CHAMADO]]="ABERTO",Tabela1[[#This Row],[procx status]],"")</f>
        <v>0</v>
      </c>
      <c r="AC1170" s="49">
        <v>46000</v>
      </c>
      <c r="AE1170" s="1" t="s">
        <v>4177</v>
      </c>
      <c r="AF11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70" s="116"/>
      <c r="AJ1170" s="117"/>
      <c r="AK1170" s="116">
        <f>IF(Tabela1[[#This Row],[procx ticket]]="",Tabela1[[#This Row],[Data criação ticket]],Tabela1[[#This Row],[procx ticket]])</f>
        <v>0</v>
      </c>
      <c r="AL1170" s="116"/>
      <c r="AM1170" s="53">
        <v>45971</v>
      </c>
      <c r="AN11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0" s="62" t="s">
        <v>4178</v>
      </c>
      <c r="AP1170" s="62"/>
      <c r="AQ11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150060566218106,98HENRIQUELOJAS NOVASLINHA BRANCAAUTOPEL</v>
      </c>
      <c r="AR1170" s="62" t="s">
        <v>4649</v>
      </c>
    </row>
    <row r="1171" spans="1:44" ht="15" hidden="1" customHeight="1">
      <c r="A1171" s="1">
        <f t="shared" si="64"/>
        <v>1000</v>
      </c>
      <c r="B1171" s="1">
        <v>1487</v>
      </c>
      <c r="C1171" s="1" t="s">
        <v>278</v>
      </c>
      <c r="D1171" s="1" t="s">
        <v>992</v>
      </c>
      <c r="E1171" s="1" t="s">
        <v>76</v>
      </c>
      <c r="F1171" s="1" t="s">
        <v>23</v>
      </c>
      <c r="G1171" s="1" t="s">
        <v>4281</v>
      </c>
      <c r="H1171" s="1">
        <v>945092</v>
      </c>
      <c r="I1171" s="1" t="s">
        <v>4272</v>
      </c>
      <c r="M1171" s="1">
        <v>604304</v>
      </c>
      <c r="P1171" s="47">
        <v>18826.25</v>
      </c>
      <c r="R1171" s="47">
        <f>IF(Tabela1[[#This Row],[VALOR A PAGAR]]&gt;1,Tabela1[[#This Row],[VALOR A PAGAR]],Tabela1[[#This Row],[VALOR RC]])</f>
        <v>18826.25</v>
      </c>
      <c r="S11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1" s="1">
        <v>4500943447</v>
      </c>
      <c r="U1171" s="54" t="str">
        <f>F1171 &amp; " " &amp; " " &amp; B1171 &amp; " - " &amp; I1171 &amp; " - " &amp; "N°" &amp; H1171 &amp; " - " &amp; Tabela1[[#This Row],[Coluna1]]</f>
        <v xml:space="preserve">LOJAS NOVAS  1487 - AUTOPEL - N°945092 - </v>
      </c>
      <c r="V1171" s="85">
        <v>3219420</v>
      </c>
      <c r="W1171" s="64" t="s">
        <v>5916</v>
      </c>
      <c r="X1171" s="1" t="str">
        <f t="shared" si="63"/>
        <v>ABERTO</v>
      </c>
      <c r="Y1171" s="48"/>
      <c r="Z1171" s="51"/>
      <c r="AA1171" s="1">
        <f>IF(Tabela1[[#This Row],[CHAMADO]]="ABERTO",Tabela1[[#This Row],[procx status]],"")</f>
        <v>0</v>
      </c>
      <c r="AC1171" s="49">
        <v>46000</v>
      </c>
      <c r="AE1171" s="1" t="s">
        <v>4177</v>
      </c>
      <c r="AF11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71" s="116"/>
      <c r="AJ1171" s="117"/>
      <c r="AK1171" s="116">
        <f>IF(Tabela1[[#This Row],[procx ticket]]="",Tabela1[[#This Row],[Data criação ticket]],Tabela1[[#This Row],[procx ticket]])</f>
        <v>0</v>
      </c>
      <c r="AL1171" s="116"/>
      <c r="AM1171" s="53">
        <v>45971</v>
      </c>
      <c r="AN11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1" s="62" t="s">
        <v>5917</v>
      </c>
      <c r="AP1171" s="62"/>
      <c r="AQ11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148760430418826,25HENRIQUELOJAS NOVASLINHA BRANCAAUTOPEL</v>
      </c>
      <c r="AR1171" s="62" t="e">
        <v>#N/A</v>
      </c>
    </row>
    <row r="1172" spans="1:44" ht="15" hidden="1" customHeight="1">
      <c r="A1172" s="1">
        <f t="shared" si="64"/>
        <v>1000</v>
      </c>
      <c r="B1172" s="1">
        <v>1488</v>
      </c>
      <c r="C1172" s="1" t="s">
        <v>4077</v>
      </c>
      <c r="D1172" s="1" t="s">
        <v>4207</v>
      </c>
      <c r="E1172" s="1" t="s">
        <v>30</v>
      </c>
      <c r="F1172" s="1" t="s">
        <v>23</v>
      </c>
      <c r="G1172" s="1" t="s">
        <v>4281</v>
      </c>
      <c r="H1172" s="1">
        <v>947489</v>
      </c>
      <c r="I1172" s="1" t="s">
        <v>4272</v>
      </c>
      <c r="M1172" s="1">
        <v>604006</v>
      </c>
      <c r="P1172" s="47">
        <v>18826.25</v>
      </c>
      <c r="R1172" s="47">
        <f>IF(Tabela1[[#This Row],[VALOR A PAGAR]]&gt;1,Tabela1[[#This Row],[VALOR A PAGAR]],Tabela1[[#This Row],[VALOR RC]])</f>
        <v>18826.25</v>
      </c>
      <c r="S11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2" s="1">
        <v>4500947147</v>
      </c>
      <c r="U1172" s="54" t="str">
        <f>F1172 &amp; " " &amp; " " &amp; B1172 &amp; " - " &amp; I1172 &amp; " - " &amp; "N°" &amp; H1172 &amp; " - " &amp; Tabela1[[#This Row],[Coluna1]]</f>
        <v xml:space="preserve">LOJAS NOVAS  1488 - AUTOPEL - N°947489 - </v>
      </c>
      <c r="V1172" s="85">
        <v>3219434</v>
      </c>
      <c r="W1172" s="64" t="s">
        <v>5918</v>
      </c>
      <c r="X1172" s="1" t="str">
        <f t="shared" si="63"/>
        <v>ABERTO</v>
      </c>
      <c r="Y1172" s="48"/>
      <c r="Z1172" s="51"/>
      <c r="AA1172" s="1">
        <f>IF(Tabela1[[#This Row],[CHAMADO]]="ABERTO",Tabela1[[#This Row],[procx status]],"")</f>
        <v>0</v>
      </c>
      <c r="AC1172" s="49">
        <v>46000</v>
      </c>
      <c r="AE1172" s="1" t="s">
        <v>4177</v>
      </c>
      <c r="AF11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72" s="116"/>
      <c r="AJ1172" s="117"/>
      <c r="AK1172" s="116">
        <f>IF(Tabela1[[#This Row],[procx ticket]]="",Tabela1[[#This Row],[Data criação ticket]],Tabela1[[#This Row],[procx ticket]])</f>
        <v>0</v>
      </c>
      <c r="AL1172" s="116"/>
      <c r="AM1172" s="53">
        <v>45971</v>
      </c>
      <c r="AN11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2" s="62" t="s">
        <v>5917</v>
      </c>
      <c r="AP1172" s="62"/>
      <c r="AQ11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148860400618826,25ANDRELOJAS NOVASLINHA BRANCAAUTOPEL</v>
      </c>
      <c r="AR1172" s="62" t="e">
        <v>#N/A</v>
      </c>
    </row>
    <row r="1173" spans="1:44" ht="15" hidden="1" customHeight="1">
      <c r="A1173" s="1">
        <f t="shared" si="64"/>
        <v>1000</v>
      </c>
      <c r="B1173" s="1">
        <v>1435</v>
      </c>
      <c r="C1173" s="1" t="s">
        <v>268</v>
      </c>
      <c r="D1173" s="1" t="s">
        <v>4203</v>
      </c>
      <c r="E1173" s="1" t="s">
        <v>30</v>
      </c>
      <c r="F1173" s="1" t="s">
        <v>23</v>
      </c>
      <c r="G1173" s="1" t="s">
        <v>4281</v>
      </c>
      <c r="H1173" s="1">
        <v>962775</v>
      </c>
      <c r="I1173" s="1" t="s">
        <v>4272</v>
      </c>
      <c r="M1173" s="1">
        <v>603839</v>
      </c>
      <c r="P1173" s="47">
        <v>15788.43</v>
      </c>
      <c r="R1173" s="47">
        <f>IF(Tabela1[[#This Row],[VALOR A PAGAR]]&gt;1,Tabela1[[#This Row],[VALOR A PAGAR]],Tabela1[[#This Row],[VALOR RC]])</f>
        <v>15788.43</v>
      </c>
      <c r="S11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3" s="1">
        <v>4500974329</v>
      </c>
      <c r="U1173" s="54" t="str">
        <f>F1173 &amp; " " &amp; " " &amp; B1173 &amp; " - " &amp; I1173 &amp; " - " &amp; "N°" &amp; H1173 &amp; " - " &amp; Tabela1[[#This Row],[Coluna1]]</f>
        <v xml:space="preserve">LOJAS NOVAS  1435 - AUTOPEL - N°962775 - </v>
      </c>
      <c r="V1173" s="85">
        <v>3220814</v>
      </c>
      <c r="W1173" s="64" t="s">
        <v>5921</v>
      </c>
      <c r="X1173" s="1" t="str">
        <f t="shared" si="63"/>
        <v>ABERTO</v>
      </c>
      <c r="Y1173" s="48"/>
      <c r="Z1173" s="51"/>
      <c r="AA1173" s="1">
        <f>IF(Tabela1[[#This Row],[CHAMADO]]="ABERTO",Tabela1[[#This Row],[procx status]],"")</f>
        <v>0</v>
      </c>
      <c r="AC1173" s="49">
        <v>46000</v>
      </c>
      <c r="AE1173" s="1" t="s">
        <v>4177</v>
      </c>
      <c r="AF11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1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173" s="116"/>
      <c r="AJ1173" s="117"/>
      <c r="AK1173" s="116">
        <f>IF(Tabela1[[#This Row],[procx ticket]]="",Tabela1[[#This Row],[Data criação ticket]],Tabela1[[#This Row],[procx ticket]])</f>
        <v>0</v>
      </c>
      <c r="AL1173" s="116"/>
      <c r="AM1173" s="53">
        <v>45971</v>
      </c>
      <c r="AN11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3" s="62" t="s">
        <v>4178</v>
      </c>
      <c r="AP1173" s="62"/>
      <c r="AQ11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143560383915788,43ANDRELOJAS NOVASLINHA BRANCAAUTOPEL</v>
      </c>
      <c r="AR1173" s="62" t="s">
        <v>4649</v>
      </c>
    </row>
    <row r="1174" spans="1:44" ht="15" hidden="1" customHeight="1">
      <c r="A1174" s="1">
        <f t="shared" si="64"/>
        <v>1000</v>
      </c>
      <c r="B1174" s="1">
        <v>1455</v>
      </c>
      <c r="C1174" s="1" t="s">
        <v>36</v>
      </c>
      <c r="D1174" s="1" t="s">
        <v>37</v>
      </c>
      <c r="E1174" s="1" t="s">
        <v>55</v>
      </c>
      <c r="F1174" s="1" t="s">
        <v>23</v>
      </c>
      <c r="G1174" s="1" t="s">
        <v>4281</v>
      </c>
      <c r="H1174" s="1">
        <v>891020</v>
      </c>
      <c r="I1174" s="1" t="s">
        <v>4272</v>
      </c>
      <c r="M1174" s="1">
        <v>603908</v>
      </c>
      <c r="P1174" s="47">
        <v>34029.379999999997</v>
      </c>
      <c r="Q1174" s="47">
        <v>27839.33</v>
      </c>
      <c r="R1174" s="47">
        <f>IF(Tabela1[[#This Row],[VALOR A PAGAR]]&gt;1,Tabela1[[#This Row],[VALOR A PAGAR]],Tabela1[[#This Row],[VALOR RC]])</f>
        <v>27839.33</v>
      </c>
      <c r="S11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4" s="1">
        <v>4500793471</v>
      </c>
      <c r="U1174" s="54" t="str">
        <f>F1174 &amp; " " &amp; " " &amp; B1174 &amp; " - " &amp; I1174 &amp; " - " &amp; "N°" &amp; H1174 &amp; " - " &amp; Tabela1[[#This Row],[Coluna1]]</f>
        <v>LOJAS NOVAS  1455 - AUTOPEL - N°891020 - adriano verificará com a loja</v>
      </c>
      <c r="V1174" s="85">
        <v>2041665</v>
      </c>
      <c r="W1174" s="89" t="s">
        <v>4330</v>
      </c>
      <c r="X1174" s="1" t="str">
        <f t="shared" si="63"/>
        <v>ABERTO</v>
      </c>
      <c r="Y1174" s="48" t="s">
        <v>4159</v>
      </c>
      <c r="Z1174" s="51" t="s">
        <v>4159</v>
      </c>
      <c r="AA1174" s="1" t="str">
        <f>IF(Tabela1[[#This Row],[CHAMADO]]="ABERTO",Tabela1[[#This Row],[procx status]],"")</f>
        <v>Closed</v>
      </c>
      <c r="AC1174" s="49">
        <v>45848</v>
      </c>
      <c r="AD1174" s="55">
        <v>5105965611</v>
      </c>
      <c r="AE1174" s="1" t="str">
        <f>IF(Tabela1[[#This Row],[Status Result1]]="Aguardando autorização pgto", "sim","")</f>
        <v/>
      </c>
      <c r="AF11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10/07/2025</v>
      </c>
      <c r="AG11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10/07/2025</v>
      </c>
      <c r="AH1174" s="12">
        <v>45722</v>
      </c>
      <c r="AI1174" s="1" t="s">
        <v>4293</v>
      </c>
      <c r="AJ1174" s="53" t="s">
        <v>4331</v>
      </c>
      <c r="AK1174" s="12" t="str">
        <f>IF(Tabela1[[#This Row],[procx ticket]]="",Tabela1[[#This Row],[Data criação ticket]],Tabela1[[#This Row],[procx ticket]])</f>
        <v>2025-06-25</v>
      </c>
      <c r="AL1174" s="60">
        <v>0</v>
      </c>
      <c r="AM11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11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4" s="62" t="s">
        <v>4174</v>
      </c>
      <c r="AP1174" s="62" t="s">
        <v>4332</v>
      </c>
      <c r="AQ11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145560390834029,38JORDANALOJAS NOVASLINHA BRANCAAUTOPEL</v>
      </c>
      <c r="AR1174" s="62" t="e">
        <v>#N/A</v>
      </c>
    </row>
    <row r="1175" spans="1:44" ht="15" hidden="1" customHeight="1">
      <c r="A1175" s="1">
        <f t="shared" si="64"/>
        <v>1000</v>
      </c>
      <c r="B1175" s="1">
        <v>1475</v>
      </c>
      <c r="C1175" s="1" t="s">
        <v>256</v>
      </c>
      <c r="D1175" s="1" t="s">
        <v>257</v>
      </c>
      <c r="E1175" s="1" t="s">
        <v>30</v>
      </c>
      <c r="F1175" s="1" t="s">
        <v>23</v>
      </c>
      <c r="G1175" s="1" t="s">
        <v>4281</v>
      </c>
      <c r="H1175" s="1">
        <v>889555</v>
      </c>
      <c r="I1175" s="1" t="s">
        <v>4272</v>
      </c>
      <c r="M1175" s="1">
        <v>604002</v>
      </c>
      <c r="Q1175" s="47">
        <v>16577.62</v>
      </c>
      <c r="R1175" s="47">
        <f>IF(Tabela1[[#This Row],[VALOR A PAGAR]]&gt;1,Tabela1[[#This Row],[VALOR A PAGAR]],Tabela1[[#This Row],[VALOR RC]])</f>
        <v>16577.62</v>
      </c>
      <c r="S11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5" s="1">
        <v>4500876437</v>
      </c>
      <c r="U1175" s="54" t="str">
        <f>F1175 &amp; " " &amp; " " &amp; B1175 &amp; " - " &amp; I1175 &amp; " - " &amp; "N°" &amp; H1175 &amp; " - " &amp; Tabela1[[#This Row],[Coluna1]]</f>
        <v xml:space="preserve">LOJAS NOVAS  1475 - AUTOPEL - N°889555 - </v>
      </c>
      <c r="V1175" s="85">
        <v>2091740</v>
      </c>
      <c r="W1175" s="89" t="s">
        <v>4328</v>
      </c>
      <c r="X1175" s="1" t="str">
        <f t="shared" si="63"/>
        <v>ABERTO</v>
      </c>
      <c r="Y1175" s="48"/>
      <c r="Z1175" s="51">
        <v>0</v>
      </c>
      <c r="AA1175" s="1">
        <f>IF(Tabela1[[#This Row],[CHAMADO]]="ABERTO",Tabela1[[#This Row],[procx status]],"")</f>
        <v>0</v>
      </c>
      <c r="AC1175" s="49">
        <v>45848</v>
      </c>
      <c r="AD1175" s="90">
        <v>5105965539</v>
      </c>
      <c r="AE1175" s="1" t="str">
        <f>IF(Tabela1[[#This Row],[Status Result1]]="Aguardando autorização pgto", "sim","")</f>
        <v/>
      </c>
      <c r="AF11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10/07/2025</v>
      </c>
      <c r="AG11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10/07/2025</v>
      </c>
      <c r="AH1175" s="12"/>
      <c r="AJ1175" s="53" t="s">
        <v>4329</v>
      </c>
      <c r="AK1175" s="12" t="str">
        <f>IF(Tabela1[[#This Row],[procx ticket]]="",Tabela1[[#This Row],[Data criação ticket]],Tabela1[[#This Row],[procx ticket]])</f>
        <v>2025-07-02</v>
      </c>
      <c r="AM11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5" s="62"/>
      <c r="AP1175" s="62"/>
      <c r="AQ11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NOVASLINHA BRANCAAUTOPEL</v>
      </c>
      <c r="AR1175" s="62" t="e">
        <v>#N/A</v>
      </c>
    </row>
    <row r="1176" spans="1:44" ht="15" hidden="1" customHeight="1">
      <c r="A1176" s="1">
        <f t="shared" si="64"/>
        <v>1000</v>
      </c>
      <c r="B1176" s="1">
        <v>1487</v>
      </c>
      <c r="C1176" s="1" t="s">
        <v>278</v>
      </c>
      <c r="D1176" s="1" t="s">
        <v>992</v>
      </c>
      <c r="E1176" s="1" t="s">
        <v>76</v>
      </c>
      <c r="F1176" s="1" t="s">
        <v>23</v>
      </c>
      <c r="G1176" s="1" t="s">
        <v>4281</v>
      </c>
      <c r="H1176" s="1">
        <v>2289986</v>
      </c>
      <c r="I1176" s="1" t="s">
        <v>4853</v>
      </c>
      <c r="M1176" s="1">
        <v>604304</v>
      </c>
      <c r="P1176" s="47">
        <v>6943</v>
      </c>
      <c r="R1176" s="47">
        <f>IF(Tabela1[[#This Row],[VALOR A PAGAR]]&gt;1,Tabela1[[#This Row],[VALOR A PAGAR]],Tabela1[[#This Row],[VALOR RC]])</f>
        <v>6943</v>
      </c>
      <c r="S11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6" s="1">
        <v>4500941593</v>
      </c>
      <c r="U1176" s="54" t="str">
        <f>F1176 &amp; " " &amp; " " &amp; B1176 &amp; " - " &amp; I1176 &amp; " - " &amp; "N°" &amp; H1176 &amp; " - " &amp; Tabela1[[#This Row],[Coluna1]]</f>
        <v>LOJAS NOVAS  1487 - DUFRIO - N°2289986 - VENC 10/11/2025</v>
      </c>
      <c r="V1176" s="85">
        <v>2612908</v>
      </c>
      <c r="W1176" s="64" t="s">
        <v>4858</v>
      </c>
      <c r="X1176" s="1" t="str">
        <f t="shared" si="63"/>
        <v>ABERTO</v>
      </c>
      <c r="Y1176" s="48"/>
      <c r="Z1176" s="51"/>
      <c r="AA1176" s="1">
        <f>IF(Tabela1[[#This Row],[CHAMADO]]="ABERTO",Tabela1[[#This Row],[procx status]],"")</f>
        <v>0</v>
      </c>
      <c r="AC1176" s="49">
        <v>45971</v>
      </c>
      <c r="AD1176" s="109">
        <v>5106019500</v>
      </c>
      <c r="AE1176" s="1" t="str">
        <f>IF(Tabela1[[#This Row],[Status Result1]]="Aguardando autorização pgto", "sim","")</f>
        <v/>
      </c>
      <c r="AF11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10/11/2025</v>
      </c>
      <c r="AG11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10/11/2025</v>
      </c>
      <c r="AH1176" s="116"/>
      <c r="AJ1176" s="117"/>
      <c r="AK1176" s="116">
        <f>IF(Tabela1[[#This Row],[procx ticket]]="",Tabela1[[#This Row],[Data criação ticket]],Tabela1[[#This Row],[procx ticket]])</f>
        <v>0</v>
      </c>
      <c r="AL1176" s="116"/>
      <c r="AM11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6" s="62"/>
      <c r="AP1176" s="62" t="s">
        <v>4859</v>
      </c>
      <c r="AQ11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14876043046943HENRIQUELOJAS NOVASLINHA BRANCADUFRIO</v>
      </c>
      <c r="AR1176" s="62" t="e">
        <v>#N/A</v>
      </c>
    </row>
    <row r="1177" spans="1:44" ht="15" hidden="1" customHeight="1">
      <c r="A1177" s="1">
        <f t="shared" si="64"/>
        <v>1000</v>
      </c>
      <c r="B1177" s="1">
        <v>1485</v>
      </c>
      <c r="C1177" s="1" t="s">
        <v>4052</v>
      </c>
      <c r="D1177" s="1" t="s">
        <v>185</v>
      </c>
      <c r="E1177" s="1" t="s">
        <v>55</v>
      </c>
      <c r="F1177" s="1" t="s">
        <v>4574</v>
      </c>
      <c r="G1177" s="1" t="s">
        <v>4281</v>
      </c>
      <c r="H1177" s="1">
        <v>138126</v>
      </c>
      <c r="I1177" s="1" t="s">
        <v>5294</v>
      </c>
      <c r="M1177" s="1">
        <v>605638</v>
      </c>
      <c r="P1177" s="47">
        <v>745.15</v>
      </c>
      <c r="R1177" s="47">
        <f>IF(Tabela1[[#This Row],[VALOR A PAGAR]]&gt;1,Tabela1[[#This Row],[VALOR A PAGAR]],Tabela1[[#This Row],[VALOR RC]])</f>
        <v>745.15</v>
      </c>
      <c r="S11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7" s="1">
        <v>4500870761</v>
      </c>
      <c r="U1177" s="54" t="str">
        <f>F1177 &amp; " " &amp; " " &amp; B1177 &amp; " - " &amp; I1177 &amp; " - " &amp; "N°" &amp; H1177 &amp; " - " &amp; Tabela1[[#This Row],[Coluna1]]</f>
        <v xml:space="preserve">PROJETO ESPECIAL  1485 - JCM - N°138126 - </v>
      </c>
      <c r="V1177" s="85">
        <v>2099464</v>
      </c>
      <c r="W1177" s="89" t="s">
        <v>5295</v>
      </c>
      <c r="X1177" s="1" t="str">
        <f t="shared" si="63"/>
        <v>ABERTO</v>
      </c>
      <c r="Y1177" s="48"/>
      <c r="Z1177" s="51">
        <v>0</v>
      </c>
      <c r="AA1177" s="1">
        <f>IF(Tabela1[[#This Row],[CHAMADO]]="ABERTO",Tabela1[[#This Row],[procx status]],"")</f>
        <v>0</v>
      </c>
      <c r="AC1177" s="49">
        <v>45849</v>
      </c>
      <c r="AD1177" s="90">
        <v>5105966342</v>
      </c>
      <c r="AE1177" s="1" t="str">
        <f>IF(Tabela1[[#This Row],[Status Result1]]="Aguardando autorização pgto", "sim","")</f>
        <v/>
      </c>
      <c r="AF11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11/07/2025</v>
      </c>
      <c r="AG11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11/07/2025</v>
      </c>
      <c r="AH1177" s="12"/>
      <c r="AJ1177" s="53" t="s">
        <v>4431</v>
      </c>
      <c r="AK1177" s="12" t="str">
        <f>IF(Tabela1[[#This Row],[procx ticket]]="",Tabela1[[#This Row],[Data criação ticket]],Tabela1[[#This Row],[procx ticket]])</f>
        <v>2025-07-03</v>
      </c>
      <c r="AM11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7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7" s="62"/>
      <c r="AP1177" s="62"/>
      <c r="AQ11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1485605638745,15JORDANAPROJETO ESPECIALLINHA BRANCAJCM</v>
      </c>
      <c r="AR1177" s="62" t="e">
        <v>#N/A</v>
      </c>
    </row>
    <row r="1178" spans="1:44" ht="15" hidden="1" customHeight="1">
      <c r="A1178" s="1">
        <f t="shared" si="64"/>
        <v>1000</v>
      </c>
      <c r="B1178" s="1">
        <v>1489</v>
      </c>
      <c r="C1178" s="1" t="s">
        <v>280</v>
      </c>
      <c r="D1178" s="1" t="s">
        <v>2947</v>
      </c>
      <c r="E1178" s="1" t="s">
        <v>30</v>
      </c>
      <c r="F1178" s="1" t="s">
        <v>23</v>
      </c>
      <c r="G1178" s="1" t="s">
        <v>4281</v>
      </c>
      <c r="H1178" s="1">
        <v>262270</v>
      </c>
      <c r="I1178" s="1" t="s">
        <v>5274</v>
      </c>
      <c r="M1178" s="1">
        <v>605482</v>
      </c>
      <c r="Q1178" s="47">
        <v>757.2</v>
      </c>
      <c r="R1178" s="47">
        <f>IF(Tabela1[[#This Row],[VALOR A PAGAR]]&gt;1,Tabela1[[#This Row],[VALOR A PAGAR]],Tabela1[[#This Row],[VALOR RC]])</f>
        <v>757.2</v>
      </c>
      <c r="S11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8" s="1">
        <v>4500917381</v>
      </c>
      <c r="U1178" s="54" t="str">
        <f>F1178 &amp; " " &amp; " " &amp; B1178 &amp; " - " &amp; I1178 &amp; " - " &amp; "N°" &amp; H1178 &amp; " - " &amp; Tabela1[[#This Row],[Coluna1]]</f>
        <v>LOJAS NOVAS  1489 - J C M NITEROI - N°262270 - VENC 12/09/2025</v>
      </c>
      <c r="V1178" s="85">
        <v>2298150</v>
      </c>
      <c r="W1178" s="64" t="s">
        <v>5275</v>
      </c>
      <c r="X1178" s="1" t="str">
        <f t="shared" si="63"/>
        <v>ABERTO</v>
      </c>
      <c r="Y1178" s="48"/>
      <c r="Z1178" s="51"/>
      <c r="AA1178" s="1">
        <f>IF(Tabela1[[#This Row],[CHAMADO]]="ABERTO",Tabela1[[#This Row],[procx status]],"")</f>
        <v>0</v>
      </c>
      <c r="AC1178" s="49">
        <v>45912</v>
      </c>
      <c r="AD1178" s="109">
        <v>5105994090</v>
      </c>
      <c r="AE1178" s="1" t="str">
        <f>IF(Tabela1[[#This Row],[Status Result1]]="Aguardando autorização pgto", "sim","")</f>
        <v/>
      </c>
      <c r="AF11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11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1178" s="12"/>
      <c r="AI1178" s="1" t="s">
        <v>4283</v>
      </c>
      <c r="AJ1178" s="53"/>
      <c r="AK1178" s="12" t="str">
        <f>IF(Tabela1[[#This Row],[procx ticket]]="",Tabela1[[#This Row],[Data criação ticket]],Tabela1[[#This Row],[procx ticket]])</f>
        <v>2025-08-04</v>
      </c>
      <c r="AM11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8" s="62" t="s">
        <v>4552</v>
      </c>
      <c r="AP1178" s="62" t="s">
        <v>5276</v>
      </c>
      <c r="AQ11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1489605482ANDRELOJAS NOVASLINHA BRANCAJ C M NITEROI</v>
      </c>
      <c r="AR1178" s="62" t="e">
        <v>#N/A</v>
      </c>
    </row>
    <row r="1179" spans="1:44" ht="15" hidden="1" customHeight="1">
      <c r="A1179" s="1">
        <f t="shared" si="64"/>
        <v>1000</v>
      </c>
      <c r="B1179" s="1">
        <v>1489</v>
      </c>
      <c r="C1179" s="1" t="s">
        <v>280</v>
      </c>
      <c r="D1179" s="1" t="s">
        <v>2947</v>
      </c>
      <c r="E1179" s="1" t="s">
        <v>30</v>
      </c>
      <c r="F1179" s="1" t="s">
        <v>23</v>
      </c>
      <c r="G1179" s="1" t="s">
        <v>4281</v>
      </c>
      <c r="H1179" s="1">
        <v>151957</v>
      </c>
      <c r="I1179" s="1" t="s">
        <v>5274</v>
      </c>
      <c r="M1179" s="1">
        <v>605482</v>
      </c>
      <c r="P1179" s="47">
        <v>6845.95</v>
      </c>
      <c r="Q1179" s="47">
        <v>6088.75</v>
      </c>
      <c r="R1179" s="47">
        <f>IF(Tabela1[[#This Row],[VALOR A PAGAR]]&gt;1,Tabela1[[#This Row],[VALOR A PAGAR]],Tabela1[[#This Row],[VALOR RC]])</f>
        <v>6088.75</v>
      </c>
      <c r="S11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79" s="1">
        <v>4500917381</v>
      </c>
      <c r="U1179" s="54" t="str">
        <f>F1179 &amp; " " &amp; " " &amp; B1179 &amp; " - " &amp; I1179 &amp; " - " &amp; "N°" &amp; H1179 &amp; " - " &amp; Tabela1[[#This Row],[Coluna1]]</f>
        <v>LOJAS NOVAS  1489 - J C M NITEROI - N°151957 - VENC 12/09/2025</v>
      </c>
      <c r="V1179" s="85">
        <v>2298079</v>
      </c>
      <c r="W1179" s="64" t="s">
        <v>5277</v>
      </c>
      <c r="X1179" s="1" t="str">
        <f t="shared" si="63"/>
        <v>ABERTO</v>
      </c>
      <c r="Y1179" s="48"/>
      <c r="Z1179" s="51">
        <v>0</v>
      </c>
      <c r="AA1179" s="1">
        <f>IF(Tabela1[[#This Row],[CHAMADO]]="ABERTO",Tabela1[[#This Row],[procx status]],"")</f>
        <v>0</v>
      </c>
      <c r="AC1179" s="49">
        <v>45912</v>
      </c>
      <c r="AD1179" s="109">
        <v>5105994703</v>
      </c>
      <c r="AE1179" s="1" t="str">
        <f>IF(Tabela1[[#This Row],[Status Result1]]="Aguardando autorização pgto", "sim","")</f>
        <v/>
      </c>
      <c r="AF11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11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1179" s="12"/>
      <c r="AI1179" s="1" t="s">
        <v>4283</v>
      </c>
      <c r="AJ1179" s="53" t="s">
        <v>4234</v>
      </c>
      <c r="AK1179" s="12" t="str">
        <f>IF(Tabela1[[#This Row],[procx ticket]]="",Tabela1[[#This Row],[Data criação ticket]],Tabela1[[#This Row],[procx ticket]])</f>
        <v>não aberto ticket</v>
      </c>
      <c r="AM11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7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79" s="62" t="s">
        <v>4552</v>
      </c>
      <c r="AP1179" s="62" t="s">
        <v>5276</v>
      </c>
      <c r="AQ11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14896054826845,95ANDRELOJAS NOVASLINHA BRANCAJ C M NITEROI</v>
      </c>
      <c r="AR1179" s="62" t="e">
        <v>#N/A</v>
      </c>
    </row>
    <row r="1180" spans="1:44" ht="15" hidden="1" customHeight="1">
      <c r="A1180" s="1">
        <f t="shared" si="64"/>
        <v>1000</v>
      </c>
      <c r="B1180" s="1">
        <v>1428</v>
      </c>
      <c r="C1180" s="1" t="s">
        <v>275</v>
      </c>
      <c r="D1180" s="1" t="s">
        <v>276</v>
      </c>
      <c r="E1180" s="1" t="s">
        <v>30</v>
      </c>
      <c r="F1180" s="1" t="s">
        <v>23</v>
      </c>
      <c r="G1180" s="1" t="s">
        <v>4281</v>
      </c>
      <c r="H1180" s="1">
        <v>2275831</v>
      </c>
      <c r="I1180" s="1" t="s">
        <v>4853</v>
      </c>
      <c r="M1180" s="1">
        <v>602884</v>
      </c>
      <c r="P1180" s="47">
        <v>7003</v>
      </c>
      <c r="R1180" s="47">
        <f>IF(Tabela1[[#This Row],[VALOR A PAGAR]]&gt;1,Tabela1[[#This Row],[VALOR A PAGAR]],Tabela1[[#This Row],[VALOR RC]])</f>
        <v>7003</v>
      </c>
      <c r="S11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0" s="1">
        <v>4500934248</v>
      </c>
      <c r="U1180" s="54" t="str">
        <f>F1180 &amp; " " &amp; " " &amp; B1180 &amp; " - " &amp; I1180 &amp; " - " &amp; "N°" &amp; H1180 &amp; " - " &amp; Tabela1[[#This Row],[Coluna1]]</f>
        <v>LOJAS NOVAS  1428 - DUFRIO - N°2275831 - VENC 13/10/2025</v>
      </c>
      <c r="V1180" s="85">
        <v>2275831</v>
      </c>
      <c r="W1180" s="64" t="s">
        <v>4879</v>
      </c>
      <c r="X1180" s="1" t="str">
        <f t="shared" si="63"/>
        <v>ABERTO</v>
      </c>
      <c r="Y1180" s="48"/>
      <c r="Z1180" s="51"/>
      <c r="AA1180" s="1">
        <f>IF(Tabela1[[#This Row],[CHAMADO]]="ABERTO",Tabela1[[#This Row],[procx status]],"")</f>
        <v>0</v>
      </c>
      <c r="AC1180" s="49">
        <v>45942</v>
      </c>
      <c r="AD1180" s="109">
        <v>5106019501</v>
      </c>
      <c r="AE1180" s="1" t="str">
        <f>IF(Tabela1[[#This Row],[Status Result1]]="Aguardando autorização pgto", "sim","")</f>
        <v/>
      </c>
      <c r="AF11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11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1180" s="116"/>
      <c r="AJ1180" s="117"/>
      <c r="AK1180" s="116">
        <f>IF(Tabela1[[#This Row],[procx ticket]]="",Tabela1[[#This Row],[Data criação ticket]],Tabela1[[#This Row],[procx ticket]])</f>
        <v>0</v>
      </c>
      <c r="AL1180" s="116"/>
      <c r="AM11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0" s="62"/>
      <c r="AP1180" s="62" t="s">
        <v>4653</v>
      </c>
      <c r="AQ11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14286028847003ANDRELOJAS NOVASLINHA BRANCADUFRIO</v>
      </c>
      <c r="AR1180" s="62" t="e">
        <v>#N/A</v>
      </c>
    </row>
    <row r="1181" spans="1:44" ht="15" hidden="1" customHeight="1">
      <c r="A1181" s="1">
        <f t="shared" si="64"/>
        <v>1000</v>
      </c>
      <c r="B1181" s="1">
        <v>1428</v>
      </c>
      <c r="C1181" s="1" t="s">
        <v>275</v>
      </c>
      <c r="D1181" s="1" t="s">
        <v>276</v>
      </c>
      <c r="E1181" s="1" t="s">
        <v>30</v>
      </c>
      <c r="F1181" s="1" t="s">
        <v>23</v>
      </c>
      <c r="G1181" s="1" t="s">
        <v>4281</v>
      </c>
      <c r="H1181" s="1">
        <v>155381</v>
      </c>
      <c r="I1181" s="1" t="s">
        <v>5274</v>
      </c>
      <c r="M1181" s="1">
        <v>602884</v>
      </c>
      <c r="P1181" s="47">
        <v>4939</v>
      </c>
      <c r="R1181" s="47">
        <f>IF(Tabela1[[#This Row],[VALOR A PAGAR]]&gt;1,Tabela1[[#This Row],[VALOR A PAGAR]],Tabela1[[#This Row],[VALOR RC]])</f>
        <v>4939</v>
      </c>
      <c r="S11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1" s="147">
        <v>4500934249</v>
      </c>
      <c r="U1181" s="54" t="str">
        <f>F1181 &amp; " " &amp; " " &amp; B1181 &amp; " - " &amp; I1181 &amp; " - " &amp; "N°" &amp; H1181 &amp; " - " &amp; Tabela1[[#This Row],[Coluna1]]</f>
        <v>LOJAS NOVAS  1428 - J C M NITEROI - N°155381 - VENC 13/10/2025</v>
      </c>
      <c r="V1181" s="85">
        <v>2613012</v>
      </c>
      <c r="W1181" s="64" t="s">
        <v>5288</v>
      </c>
      <c r="X1181" s="1" t="str">
        <f t="shared" si="63"/>
        <v>ABERTO</v>
      </c>
      <c r="Y1181" s="48"/>
      <c r="Z1181" s="51"/>
      <c r="AA1181" s="1">
        <f>IF(Tabela1[[#This Row],[CHAMADO]]="ABERTO",Tabela1[[#This Row],[procx status]],"")</f>
        <v>0</v>
      </c>
      <c r="AC1181" s="49">
        <v>45942</v>
      </c>
      <c r="AD1181" s="109">
        <v>5106019504</v>
      </c>
      <c r="AE1181" s="1" t="str">
        <f>IF(Tabela1[[#This Row],[Status Result1]]="Aguardando autorização pgto", "sim","")</f>
        <v/>
      </c>
      <c r="AF11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11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1181" s="116"/>
      <c r="AJ1181" s="117"/>
      <c r="AK1181" s="116">
        <f>IF(Tabela1[[#This Row],[procx ticket]]="",Tabela1[[#This Row],[Data criação ticket]],Tabela1[[#This Row],[procx ticket]])</f>
        <v>0</v>
      </c>
      <c r="AL1181" s="116"/>
      <c r="AM11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1" s="62"/>
      <c r="AP1181" s="62" t="s">
        <v>4653</v>
      </c>
      <c r="AQ11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14286028844939ANDRELOJAS NOVASLINHA BRANCAJ C M NITEROI</v>
      </c>
      <c r="AR1181" s="62" t="e">
        <v>#N/A</v>
      </c>
    </row>
    <row r="1182" spans="1:44" ht="15" hidden="1" customHeight="1">
      <c r="A1182" s="1">
        <f t="shared" si="64"/>
        <v>1000</v>
      </c>
      <c r="B1182" s="1">
        <v>1464</v>
      </c>
      <c r="C1182" s="1" t="s">
        <v>40</v>
      </c>
      <c r="D1182" s="1" t="s">
        <v>168</v>
      </c>
      <c r="E1182" s="1" t="s">
        <v>30</v>
      </c>
      <c r="F1182" s="1" t="s">
        <v>23</v>
      </c>
      <c r="G1182" s="1" t="s">
        <v>4281</v>
      </c>
      <c r="H1182" s="1">
        <v>43359</v>
      </c>
      <c r="I1182" s="1" t="s">
        <v>4549</v>
      </c>
      <c r="M1182" s="1">
        <v>604010</v>
      </c>
      <c r="Q1182" s="47">
        <v>13327</v>
      </c>
      <c r="R1182" s="47">
        <f>IF(Tabela1[[#This Row],[VALOR A PAGAR]]&gt;1,Tabela1[[#This Row],[VALOR A PAGAR]],Tabela1[[#This Row],[VALOR RC]])</f>
        <v>13327</v>
      </c>
      <c r="S11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2" s="1">
        <v>4500827696</v>
      </c>
      <c r="U1182" s="54" t="str">
        <f>F1182 &amp; " " &amp; " " &amp; B1182 &amp; " - " &amp; I1182 &amp; " - " &amp; "N°" &amp; H1182 &amp; " - " &amp; Tabela1[[#This Row],[Coluna1]]</f>
        <v xml:space="preserve">LOJAS NOVAS  1464 - CASA E CIA - N°43359 - </v>
      </c>
      <c r="V1182" s="85">
        <v>1731817</v>
      </c>
      <c r="W1182" s="89" t="s">
        <v>4566</v>
      </c>
      <c r="X1182" s="1" t="str">
        <f t="shared" si="63"/>
        <v>ABERTO</v>
      </c>
      <c r="Y1182" s="48"/>
      <c r="Z1182" s="51">
        <v>0</v>
      </c>
      <c r="AA1182" s="1">
        <f>IF(Tabela1[[#This Row],[CHAMADO]]="ABERTO",Tabela1[[#This Row],[procx status]],"")</f>
        <v>0</v>
      </c>
      <c r="AC1182" s="49">
        <v>45790</v>
      </c>
      <c r="AD1182" s="55">
        <v>5105928013</v>
      </c>
      <c r="AE1182" s="1" t="str">
        <f>IF(Tabela1[[#This Row],[Status Result1]]="Aguardando autorização pgto", "sim","")</f>
        <v/>
      </c>
      <c r="AF11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11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1182" s="12">
        <v>45786</v>
      </c>
      <c r="AI1182" s="1" t="s">
        <v>4401</v>
      </c>
      <c r="AJ1182" s="53" t="s">
        <v>4401</v>
      </c>
      <c r="AK1182" s="12" t="str">
        <f>IF(Tabela1[[#This Row],[procx ticket]]="",Tabela1[[#This Row],[Data criação ticket]],Tabela1[[#This Row],[procx ticket]])</f>
        <v>2025-05-09</v>
      </c>
      <c r="AM11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1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2" s="62"/>
      <c r="AP1182" s="62"/>
      <c r="AQ11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NOVASLINHA BRANCACASA E CIA</v>
      </c>
      <c r="AR1182" s="62" t="e">
        <v>#N/A</v>
      </c>
    </row>
    <row r="1183" spans="1:44" ht="15" hidden="1" customHeight="1">
      <c r="A1183" s="1">
        <f t="shared" si="64"/>
        <v>1000</v>
      </c>
      <c r="B1183" s="1">
        <v>1497</v>
      </c>
      <c r="C1183" s="1" t="s">
        <v>4062</v>
      </c>
      <c r="D1183" s="1" t="s">
        <v>185</v>
      </c>
      <c r="E1183" s="1" t="s">
        <v>76</v>
      </c>
      <c r="F1183" s="1" t="s">
        <v>23</v>
      </c>
      <c r="G1183" s="1" t="s">
        <v>4281</v>
      </c>
      <c r="H1183" s="1">
        <v>2276386</v>
      </c>
      <c r="I1183" s="1" t="s">
        <v>4853</v>
      </c>
      <c r="M1183" s="1">
        <v>605480</v>
      </c>
      <c r="P1183" s="47">
        <v>7003</v>
      </c>
      <c r="R1183" s="47">
        <f>IF(Tabela1[[#This Row],[VALOR A PAGAR]]&gt;1,Tabela1[[#This Row],[VALOR A PAGAR]],Tabela1[[#This Row],[VALOR RC]])</f>
        <v>7003</v>
      </c>
      <c r="S11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3" s="1">
        <v>4500934268</v>
      </c>
      <c r="U1183" s="54" t="str">
        <f>F1183 &amp; " " &amp; " " &amp; B1183 &amp; " - " &amp; I1183 &amp; " - " &amp; "N°" &amp; H1183 &amp; " - " &amp; Tabela1[[#This Row],[Coluna1]]</f>
        <v>LOJAS NOVAS  1497 - DUFRIO - N°2276386 - VENC 13/10/2025</v>
      </c>
      <c r="V1183" s="85">
        <v>2448396</v>
      </c>
      <c r="W1183" s="64" t="s">
        <v>4869</v>
      </c>
      <c r="X1183" s="1" t="str">
        <f t="shared" si="63"/>
        <v>ABERTO</v>
      </c>
      <c r="Y1183" s="48"/>
      <c r="Z1183" s="51"/>
      <c r="AA1183" s="1">
        <f>IF(Tabela1[[#This Row],[CHAMADO]]="ABERTO",Tabela1[[#This Row],[procx status]],"")</f>
        <v>0</v>
      </c>
      <c r="AC1183" s="49">
        <v>45943</v>
      </c>
      <c r="AD1183" s="109">
        <v>5106009348</v>
      </c>
      <c r="AE1183" s="1" t="str">
        <f>IF(Tabela1[[#This Row],[Status Result1]]="Aguardando autorização pgto", "sim","")</f>
        <v/>
      </c>
      <c r="AF11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1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183" s="12"/>
      <c r="AJ1183" s="53"/>
      <c r="AK1183" s="12">
        <f>IF(Tabela1[[#This Row],[procx ticket]]="",Tabela1[[#This Row],[Data criação ticket]],Tabela1[[#This Row],[procx ticket]])</f>
        <v>0</v>
      </c>
      <c r="AM1183" s="53" t="s">
        <v>75</v>
      </c>
      <c r="AN11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3" s="62"/>
      <c r="AP1183" s="62" t="s">
        <v>4653</v>
      </c>
      <c r="AQ11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14976054807003HENRIQUELOJAS NOVASLINHA BRANCADUFRIO</v>
      </c>
      <c r="AR1183" s="62" t="e">
        <v>#N/A</v>
      </c>
    </row>
    <row r="1184" spans="1:44" ht="15" hidden="1" customHeight="1">
      <c r="A1184" s="1">
        <f t="shared" si="64"/>
        <v>1000</v>
      </c>
      <c r="B1184" s="1">
        <v>1497</v>
      </c>
      <c r="C1184" s="1" t="s">
        <v>4062</v>
      </c>
      <c r="D1184" s="1" t="s">
        <v>185</v>
      </c>
      <c r="E1184" s="1" t="s">
        <v>76</v>
      </c>
      <c r="F1184" s="1" t="s">
        <v>23</v>
      </c>
      <c r="G1184" s="1" t="s">
        <v>4281</v>
      </c>
      <c r="H1184" s="1">
        <v>155420</v>
      </c>
      <c r="I1184" s="1" t="s">
        <v>5274</v>
      </c>
      <c r="M1184" s="1">
        <v>605480</v>
      </c>
      <c r="P1184" s="47">
        <v>4939</v>
      </c>
      <c r="R1184" s="47">
        <f>IF(Tabela1[[#This Row],[VALOR A PAGAR]]&gt;1,Tabela1[[#This Row],[VALOR A PAGAR]],Tabela1[[#This Row],[VALOR RC]])</f>
        <v>4939</v>
      </c>
      <c r="S11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4" s="1">
        <v>4500934270</v>
      </c>
      <c r="U1184" s="54" t="str">
        <f>F1184 &amp; " " &amp; " " &amp; B1184 &amp; " - " &amp; I1184 &amp; " - " &amp; "N°" &amp; H1184 &amp; " - " &amp; Tabela1[[#This Row],[Coluna1]]</f>
        <v>LOJAS NOVAS  1497 - J C M NITEROI - N°155420 - VENC 13/10/2025</v>
      </c>
      <c r="V1184" s="85">
        <v>2448435</v>
      </c>
      <c r="W1184" s="64" t="s">
        <v>5286</v>
      </c>
      <c r="X1184" s="1" t="str">
        <f t="shared" si="63"/>
        <v>ABERTO</v>
      </c>
      <c r="Y1184" s="48"/>
      <c r="Z1184" s="51"/>
      <c r="AA1184" s="1">
        <f>IF(Tabela1[[#This Row],[CHAMADO]]="ABERTO",Tabela1[[#This Row],[procx status]],"")</f>
        <v>0</v>
      </c>
      <c r="AC1184" s="49">
        <v>45943</v>
      </c>
      <c r="AE1184" s="1" t="str">
        <f>IF(Tabela1[[#This Row],[Status Result1]]="Aguardando autorização pgto", "sim","")</f>
        <v/>
      </c>
      <c r="AF11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1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184" s="12"/>
      <c r="AJ1184" s="53"/>
      <c r="AK1184" s="12">
        <f>IF(Tabela1[[#This Row],[procx ticket]]="",Tabela1[[#This Row],[Data criação ticket]],Tabela1[[#This Row],[procx ticket]])</f>
        <v>0</v>
      </c>
      <c r="AM1184" s="53" t="s">
        <v>75</v>
      </c>
      <c r="AN11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4" s="62"/>
      <c r="AP1184" s="62" t="s">
        <v>4653</v>
      </c>
      <c r="AQ11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14976054804939HENRIQUELOJAS NOVASLINHA BRANCAJ C M NITEROI</v>
      </c>
      <c r="AR1184" s="62" t="e">
        <v>#N/A</v>
      </c>
    </row>
    <row r="1185" spans="1:44" ht="15" hidden="1" customHeight="1">
      <c r="A1185" s="1">
        <f t="shared" si="64"/>
        <v>1000</v>
      </c>
      <c r="B1185" s="1">
        <v>1487</v>
      </c>
      <c r="C1185" s="1" t="s">
        <v>278</v>
      </c>
      <c r="D1185" s="1" t="s">
        <v>992</v>
      </c>
      <c r="E1185" s="1" t="s">
        <v>76</v>
      </c>
      <c r="F1185" s="1" t="s">
        <v>23</v>
      </c>
      <c r="G1185" s="1" t="s">
        <v>4281</v>
      </c>
      <c r="H1185" s="1">
        <v>423809</v>
      </c>
      <c r="I1185" s="1" t="s">
        <v>5274</v>
      </c>
      <c r="M1185" s="1">
        <v>604304</v>
      </c>
      <c r="P1185" s="47">
        <v>6115</v>
      </c>
      <c r="R1185" s="47">
        <f>IF(Tabela1[[#This Row],[VALOR A PAGAR]]&gt;1,Tabela1[[#This Row],[VALOR A PAGAR]],Tabela1[[#This Row],[VALOR RC]])</f>
        <v>6115</v>
      </c>
      <c r="S11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5" s="1">
        <v>4500956369</v>
      </c>
      <c r="U1185" s="54" t="str">
        <f>F1185 &amp; " " &amp; " " &amp; B1185 &amp; " - " &amp; I1186 &amp; " - " &amp; "N°" &amp; H1185 &amp; " - " &amp; Tabela1[[#This Row],[Coluna1]]</f>
        <v>LOJAS NOVAS  1487 - MAGAZINE LILIANI - N°423809 - VENC 14/11/2025</v>
      </c>
      <c r="V1185" s="85">
        <v>2612938</v>
      </c>
      <c r="W1185" s="64" t="s">
        <v>5281</v>
      </c>
      <c r="X1185" s="1" t="str">
        <f t="shared" si="63"/>
        <v>ABERTO</v>
      </c>
      <c r="Y1185" s="48"/>
      <c r="Z1185" s="51"/>
      <c r="AA1185" s="1">
        <f>IF(Tabela1[[#This Row],[CHAMADO]]="ABERTO",Tabela1[[#This Row],[procx status]],"")</f>
        <v>0</v>
      </c>
      <c r="AC1185" s="49">
        <v>45975</v>
      </c>
      <c r="AD1185" s="109">
        <v>5106019849</v>
      </c>
      <c r="AE1185" s="1" t="str">
        <f>IF(Tabela1[[#This Row],[Status Result1]]="Aguardando autorização pgto", "sim","")</f>
        <v/>
      </c>
      <c r="AF11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14/11/2025</v>
      </c>
      <c r="AG11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14/11/2025</v>
      </c>
      <c r="AH1185" s="116"/>
      <c r="AJ1185" s="117"/>
      <c r="AK1185" s="116">
        <f>IF(Tabela1[[#This Row],[procx ticket]]="",Tabela1[[#This Row],[Data criação ticket]],Tabela1[[#This Row],[procx ticket]])</f>
        <v>0</v>
      </c>
      <c r="AL1185" s="116"/>
      <c r="AM11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5" s="62"/>
      <c r="AP1185" s="62" t="s">
        <v>5282</v>
      </c>
      <c r="AQ11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14876043046115HENRIQUELOJAS NOVASLINHA BRANCAJ C M NITEROI</v>
      </c>
      <c r="AR1185" s="62" t="e">
        <v>#N/A</v>
      </c>
    </row>
    <row r="1186" spans="1:44" ht="15" hidden="1" customHeight="1">
      <c r="A1186" s="1">
        <f t="shared" si="64"/>
        <v>1000</v>
      </c>
      <c r="B1186" s="1">
        <v>1440</v>
      </c>
      <c r="C1186" s="1" t="s">
        <v>35</v>
      </c>
      <c r="D1186" s="1" t="s">
        <v>187</v>
      </c>
      <c r="E1186" s="1" t="s">
        <v>30</v>
      </c>
      <c r="F1186" s="1" t="s">
        <v>23</v>
      </c>
      <c r="G1186" s="1" t="s">
        <v>4281</v>
      </c>
      <c r="H1186" s="1">
        <v>24167</v>
      </c>
      <c r="I1186" s="1" t="s">
        <v>5446</v>
      </c>
      <c r="L1186" s="1">
        <v>100807</v>
      </c>
      <c r="M1186" s="1">
        <v>602883</v>
      </c>
      <c r="N1186" s="1">
        <v>10020102</v>
      </c>
      <c r="P1186" s="47">
        <v>1032.32</v>
      </c>
      <c r="Q1186" s="47">
        <v>1032.32</v>
      </c>
      <c r="R1186" s="47">
        <f>IF(Tabela1[[#This Row],[VALOR A PAGAR]]&gt;1,Tabela1[[#This Row],[VALOR A PAGAR]],Tabela1[[#This Row],[VALOR RC]])</f>
        <v>1032.32</v>
      </c>
      <c r="S11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6" s="1">
        <v>4500791332</v>
      </c>
      <c r="U1186" s="54" t="str">
        <f>F1186 &amp; " " &amp; " " &amp; B1186 &amp; " - " &amp; I1186 &amp; " - " &amp; "N°" &amp; H1186 &amp; " - " &amp; Tabela1[[#This Row],[Coluna1]]</f>
        <v xml:space="preserve">LOJAS NOVAS  1440 - MAGAZINE LILIANI - N°24167 - </v>
      </c>
      <c r="V1186" s="85">
        <v>1001078</v>
      </c>
      <c r="X1186" s="1" t="str">
        <f t="shared" si="63"/>
        <v>ABERTO</v>
      </c>
      <c r="Y1186" s="1" t="s">
        <v>4159</v>
      </c>
      <c r="Z1186" s="51" t="s">
        <v>4159</v>
      </c>
      <c r="AA1186" s="51" t="str">
        <f>IF(Tabela1[[#This Row],[CHAMADO]]="ABERTO",Tabela1[[#This Row],[procx status]],"")</f>
        <v>Closed</v>
      </c>
      <c r="AC1186" s="49">
        <v>45672</v>
      </c>
      <c r="AD1186" s="55">
        <v>5105846709</v>
      </c>
      <c r="AE1186" s="1" t="str">
        <f>IF(Tabela1[[#This Row],[Status Result1]]="Aguardando autorização pgto", "sim","")</f>
        <v/>
      </c>
      <c r="AF11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11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1186" s="12">
        <v>45670</v>
      </c>
      <c r="AI1186" s="12" t="s">
        <v>5447</v>
      </c>
      <c r="AJ1186" s="53" t="s">
        <v>5447</v>
      </c>
      <c r="AK1186" s="12" t="str">
        <f>IF(Tabela1[[#This Row],[procx ticket]]="",Tabela1[[#This Row],[Data criação ticket]],Tabela1[[#This Row],[procx ticket]])</f>
        <v>2025-01-14</v>
      </c>
      <c r="AL1186" s="53">
        <v>45638</v>
      </c>
      <c r="AM11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14/01/2025</v>
      </c>
      <c r="AN11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6" s="62"/>
      <c r="AP1186" s="62"/>
      <c r="AQ11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14406028831032,32ANDRELOJAS NOVASLINHA BRANCAMAGAZINE LILIANI</v>
      </c>
      <c r="AR1186" s="62" t="e">
        <v>#N/A</v>
      </c>
    </row>
    <row r="1187" spans="1:44" ht="15" hidden="1" customHeight="1">
      <c r="A1187" s="1">
        <f t="shared" si="64"/>
        <v>1000</v>
      </c>
      <c r="B1187" s="1">
        <v>1440</v>
      </c>
      <c r="C1187" s="1" t="s">
        <v>35</v>
      </c>
      <c r="D1187" s="1" t="s">
        <v>187</v>
      </c>
      <c r="E1187" s="1" t="s">
        <v>30</v>
      </c>
      <c r="F1187" s="1" t="s">
        <v>23</v>
      </c>
      <c r="G1187" s="1" t="s">
        <v>4281</v>
      </c>
      <c r="H1187" s="1">
        <v>24172</v>
      </c>
      <c r="I1187" s="1" t="s">
        <v>5446</v>
      </c>
      <c r="L1187" s="1">
        <v>100807</v>
      </c>
      <c r="M1187" s="1">
        <v>602883</v>
      </c>
      <c r="N1187" s="1">
        <v>10020102</v>
      </c>
      <c r="P1187" s="47">
        <v>2685.69</v>
      </c>
      <c r="Q1187" s="47">
        <v>2685.69</v>
      </c>
      <c r="R1187" s="47">
        <f>IF(Tabela1[[#This Row],[VALOR A PAGAR]]&gt;1,Tabela1[[#This Row],[VALOR A PAGAR]],Tabela1[[#This Row],[VALOR RC]])</f>
        <v>2685.69</v>
      </c>
      <c r="S11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7" s="1">
        <v>4500791332</v>
      </c>
      <c r="U1187" s="54" t="str">
        <f>F1187 &amp; " " &amp; " " &amp; B1187 &amp; " - " &amp; I1187 &amp; " - " &amp; "N°" &amp; H1187 &amp; " - " &amp; Tabela1[[#This Row],[Coluna1]]</f>
        <v xml:space="preserve">LOJAS NOVAS  1440 - MAGAZINE LILIANI - N°24172 - </v>
      </c>
      <c r="V1187" s="85">
        <v>1001007</v>
      </c>
      <c r="X1187" s="1" t="str">
        <f t="shared" si="63"/>
        <v>ABERTO</v>
      </c>
      <c r="Y1187" s="1" t="s">
        <v>4159</v>
      </c>
      <c r="Z1187" s="51" t="s">
        <v>4159</v>
      </c>
      <c r="AA1187" s="51" t="str">
        <f>IF(Tabela1[[#This Row],[CHAMADO]]="ABERTO",Tabela1[[#This Row],[procx status]],"")</f>
        <v>Closed</v>
      </c>
      <c r="AC1187" s="49">
        <v>45672</v>
      </c>
      <c r="AD1187" s="55">
        <v>5105846705</v>
      </c>
      <c r="AE1187" s="1" t="str">
        <f>IF(Tabela1[[#This Row],[Status Result1]]="Aguardando autorização pgto", "sim","")</f>
        <v/>
      </c>
      <c r="AF11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11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1187" s="12">
        <v>45670</v>
      </c>
      <c r="AI1187" s="12" t="s">
        <v>5447</v>
      </c>
      <c r="AJ1187" s="53" t="s">
        <v>5447</v>
      </c>
      <c r="AK1187" s="12" t="str">
        <f>IF(Tabela1[[#This Row],[procx ticket]]="",Tabela1[[#This Row],[Data criação ticket]],Tabela1[[#This Row],[procx ticket]])</f>
        <v>2025-01-14</v>
      </c>
      <c r="AL1187" s="53">
        <v>45638</v>
      </c>
      <c r="AM11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14/01/2025</v>
      </c>
      <c r="AN11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7" s="62"/>
      <c r="AP1187" s="62"/>
      <c r="AQ11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14406028832685,69ANDRELOJAS NOVASLINHA BRANCAMAGAZINE LILIANI</v>
      </c>
      <c r="AR1187" s="62" t="e">
        <v>#N/A</v>
      </c>
    </row>
    <row r="1188" spans="1:44" ht="15" hidden="1" customHeight="1">
      <c r="A1188" s="1">
        <f t="shared" si="64"/>
        <v>1000</v>
      </c>
      <c r="B1188" s="1">
        <v>1440</v>
      </c>
      <c r="C1188" s="1" t="s">
        <v>35</v>
      </c>
      <c r="D1188" s="1" t="s">
        <v>187</v>
      </c>
      <c r="E1188" s="1" t="s">
        <v>30</v>
      </c>
      <c r="F1188" s="1" t="s">
        <v>23</v>
      </c>
      <c r="G1188" s="1" t="s">
        <v>4281</v>
      </c>
      <c r="H1188" s="1">
        <v>24173</v>
      </c>
      <c r="I1188" s="1" t="s">
        <v>5446</v>
      </c>
      <c r="L1188" s="1">
        <v>100807</v>
      </c>
      <c r="M1188" s="1">
        <v>602883</v>
      </c>
      <c r="N1188" s="1">
        <v>10020102</v>
      </c>
      <c r="P1188" s="47">
        <v>3407.99</v>
      </c>
      <c r="Q1188" s="47">
        <v>3407.99</v>
      </c>
      <c r="R1188" s="47">
        <f>IF(Tabela1[[#This Row],[VALOR A PAGAR]]&gt;1,Tabela1[[#This Row],[VALOR A PAGAR]],Tabela1[[#This Row],[VALOR RC]])</f>
        <v>3407.99</v>
      </c>
      <c r="S11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8" s="1">
        <v>4500791332</v>
      </c>
      <c r="U1188" s="54" t="str">
        <f>F1188 &amp; " " &amp; " " &amp; B1188 &amp; " - " &amp; I1188 &amp; " - " &amp; "N°" &amp; H1188 &amp; " - " &amp; Tabela1[[#This Row],[Coluna1]]</f>
        <v xml:space="preserve">LOJAS NOVAS  1440 - MAGAZINE LILIANI - N°24173 - </v>
      </c>
      <c r="V1188" s="85">
        <v>1001061</v>
      </c>
      <c r="X1188" s="1" t="str">
        <f t="shared" si="63"/>
        <v>ABERTO</v>
      </c>
      <c r="Y1188" s="1" t="s">
        <v>4159</v>
      </c>
      <c r="Z1188" s="51" t="s">
        <v>4159</v>
      </c>
      <c r="AA1188" s="51" t="str">
        <f>IF(Tabela1[[#This Row],[CHAMADO]]="ABERTO",Tabela1[[#This Row],[procx status]],"")</f>
        <v>Closed</v>
      </c>
      <c r="AC1188" s="49">
        <v>45672</v>
      </c>
      <c r="AD1188" s="55">
        <v>5105846707</v>
      </c>
      <c r="AE1188" s="1" t="str">
        <f>IF(Tabela1[[#This Row],[Status Result1]]="Aguardando autorização pgto", "sim","")</f>
        <v/>
      </c>
      <c r="AF11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11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1188" s="12">
        <v>45670</v>
      </c>
      <c r="AI1188" s="12" t="s">
        <v>5447</v>
      </c>
      <c r="AJ1188" s="53" t="s">
        <v>5447</v>
      </c>
      <c r="AK1188" s="12" t="str">
        <f>IF(Tabela1[[#This Row],[procx ticket]]="",Tabela1[[#This Row],[Data criação ticket]],Tabela1[[#This Row],[procx ticket]])</f>
        <v>2025-01-14</v>
      </c>
      <c r="AL1188" s="53">
        <v>45638</v>
      </c>
      <c r="AM11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14/01/2025</v>
      </c>
      <c r="AN11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8" s="62"/>
      <c r="AP1188" s="62"/>
      <c r="AQ11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14406028833407,99ANDRELOJAS NOVASLINHA BRANCAMAGAZINE LILIANI</v>
      </c>
      <c r="AR1188" s="62" t="e">
        <v>#N/A</v>
      </c>
    </row>
    <row r="1189" spans="1:44" ht="15" hidden="1" customHeight="1">
      <c r="A1189" s="1">
        <f t="shared" si="64"/>
        <v>1000</v>
      </c>
      <c r="B1189" s="1">
        <v>1483</v>
      </c>
      <c r="C1189" s="1" t="s">
        <v>28</v>
      </c>
      <c r="D1189" s="1" t="s">
        <v>29</v>
      </c>
      <c r="E1189" s="1" t="s">
        <v>30</v>
      </c>
      <c r="F1189" s="1" t="s">
        <v>23</v>
      </c>
      <c r="G1189" s="1" t="s">
        <v>4281</v>
      </c>
      <c r="H1189" s="1">
        <v>836899</v>
      </c>
      <c r="I1189" s="1" t="s">
        <v>4272</v>
      </c>
      <c r="M1189" s="1">
        <v>603320</v>
      </c>
      <c r="P1189" s="47">
        <v>32733.68</v>
      </c>
      <c r="Q1189" s="47">
        <v>28307.45</v>
      </c>
      <c r="R1189" s="47">
        <f>IF(Tabela1[[#This Row],[VALOR A PAGAR]]&gt;1,Tabela1[[#This Row],[VALOR A PAGAR]],Tabela1[[#This Row],[VALOR RC]])</f>
        <v>28307.45</v>
      </c>
      <c r="S11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89" s="1">
        <v>4500798318</v>
      </c>
      <c r="U1189" s="54" t="str">
        <f>F1189 &amp; " " &amp; " " &amp; B1189 &amp; " - " &amp; I1189 &amp; " - " &amp; "N°" &amp; H1189 &amp; " - " &amp; Tabela1[[#This Row],[Coluna1]]</f>
        <v xml:space="preserve">LOJAS NOVAS  1483 - AUTOPEL - N°836899 - </v>
      </c>
      <c r="V1189" s="85">
        <v>1338053</v>
      </c>
      <c r="W1189" s="89" t="s">
        <v>4292</v>
      </c>
      <c r="X1189" s="1" t="str">
        <f t="shared" si="63"/>
        <v>ABERTO</v>
      </c>
      <c r="Y1189" s="48" t="s">
        <v>4159</v>
      </c>
      <c r="Z1189" s="51" t="s">
        <v>4159</v>
      </c>
      <c r="AA1189" s="1" t="str">
        <f>IF(Tabela1[[#This Row],[CHAMADO]]="ABERTO",Tabela1[[#This Row],[procx status]],"")</f>
        <v>Closed</v>
      </c>
      <c r="AC1189" s="49">
        <v>45762</v>
      </c>
      <c r="AD1189" s="90">
        <v>5105904216</v>
      </c>
      <c r="AE1189" s="1" t="str">
        <f>IF(Tabela1[[#This Row],[Status Result1]]="Aguardando autorização pgto", "sim","")</f>
        <v/>
      </c>
      <c r="AF11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15/04/2025</v>
      </c>
      <c r="AG11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15/04/2025</v>
      </c>
      <c r="AH1189" s="12">
        <v>45722</v>
      </c>
      <c r="AI1189" s="1" t="s">
        <v>4293</v>
      </c>
      <c r="AJ1189" s="53" t="s">
        <v>4293</v>
      </c>
      <c r="AK1189" s="12" t="str">
        <f>IF(Tabela1[[#This Row],[procx ticket]]="",Tabela1[[#This Row],[Data criação ticket]],Tabela1[[#This Row],[procx ticket]])</f>
        <v>2025-03-10</v>
      </c>
      <c r="AL1189" s="60">
        <v>0</v>
      </c>
      <c r="AM11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11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89" s="62" t="s">
        <v>4174</v>
      </c>
      <c r="AP1189" s="62"/>
      <c r="AQ11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148360332032733,68ANDRELOJAS NOVASLINHA BRANCAAUTOPEL</v>
      </c>
      <c r="AR1189" s="62" t="e">
        <v>#N/A</v>
      </c>
    </row>
    <row r="1190" spans="1:44" ht="15" hidden="1" customHeight="1">
      <c r="A1190" s="1">
        <f t="shared" si="64"/>
        <v>1000</v>
      </c>
      <c r="B1190" s="1">
        <v>1481</v>
      </c>
      <c r="C1190" s="1" t="s">
        <v>166</v>
      </c>
      <c r="D1190" s="1">
        <v>56</v>
      </c>
      <c r="E1190" s="1" t="s">
        <v>55</v>
      </c>
      <c r="F1190" s="1" t="s">
        <v>23</v>
      </c>
      <c r="G1190" s="1" t="s">
        <v>4281</v>
      </c>
      <c r="H1190" s="1">
        <v>2146823</v>
      </c>
      <c r="I1190" s="1" t="s">
        <v>4853</v>
      </c>
      <c r="M1190" s="1">
        <v>603999</v>
      </c>
      <c r="P1190" s="57">
        <v>11377</v>
      </c>
      <c r="R1190" s="47">
        <f>IF(Tabela1[[#This Row],[VALOR A PAGAR]]&gt;1,Tabela1[[#This Row],[VALOR A PAGAR]],Tabela1[[#This Row],[VALOR RC]])</f>
        <v>11377</v>
      </c>
      <c r="S11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0" s="1">
        <v>4500872462</v>
      </c>
      <c r="U1190" s="54" t="str">
        <f>F1190 &amp; " " &amp; " " &amp; B1190 &amp; " - " &amp; I1190 &amp; " - " &amp; "N°" &amp; H1190 &amp; " - " &amp; Tabela1[[#This Row],[Coluna1]]</f>
        <v xml:space="preserve">LOJAS NOVAS  1481 - DUFRIO - N°2146823 - </v>
      </c>
      <c r="V1190" s="85">
        <v>1723312</v>
      </c>
      <c r="W1190" s="89" t="s">
        <v>4857</v>
      </c>
      <c r="X1190" s="1" t="str">
        <f t="shared" si="63"/>
        <v>ABERTO</v>
      </c>
      <c r="Y1190" s="48"/>
      <c r="Z1190" s="51">
        <v>0</v>
      </c>
      <c r="AA1190" s="1">
        <f>IF(Tabela1[[#This Row],[CHAMADO]]="ABERTO",Tabela1[[#This Row],[procx status]],"")</f>
        <v>0</v>
      </c>
      <c r="AC1190" s="49">
        <v>45792</v>
      </c>
      <c r="AD1190" s="55">
        <v>5105926052</v>
      </c>
      <c r="AE1190" s="1" t="str">
        <f>IF(Tabela1[[#This Row],[Status Result1]]="Aguardando autorização pgto", "sim","")</f>
        <v/>
      </c>
      <c r="AF11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15/05/2025</v>
      </c>
      <c r="AG11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15/05/2025</v>
      </c>
      <c r="AH1190" s="12">
        <v>45755</v>
      </c>
      <c r="AI1190" s="1" t="s">
        <v>4359</v>
      </c>
      <c r="AJ1190" s="53" t="s">
        <v>4359</v>
      </c>
      <c r="AK1190" s="12" t="str">
        <f>IF(Tabela1[[#This Row],[procx ticket]]="",Tabela1[[#This Row],[Data criação ticket]],Tabela1[[#This Row],[procx ticket]])</f>
        <v>2025-05-08</v>
      </c>
      <c r="AL1190" s="60"/>
      <c r="AM11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08/05/2025</v>
      </c>
      <c r="AN11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0" s="62"/>
      <c r="AP1190" s="62"/>
      <c r="AQ11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148160399911377JORDANALOJAS NOVASLINHA BRANCADUFRIO</v>
      </c>
      <c r="AR1190" s="62" t="e">
        <v>#N/A</v>
      </c>
    </row>
    <row r="1191" spans="1:44" ht="15" hidden="1" customHeight="1">
      <c r="A1191" s="1">
        <f t="shared" si="64"/>
        <v>1000</v>
      </c>
      <c r="B1191" s="1">
        <v>1439</v>
      </c>
      <c r="C1191" s="1" t="s">
        <v>222</v>
      </c>
      <c r="D1191" s="1" t="s">
        <v>224</v>
      </c>
      <c r="E1191" s="1" t="s">
        <v>76</v>
      </c>
      <c r="F1191" s="1" t="s">
        <v>23</v>
      </c>
      <c r="G1191" s="1" t="s">
        <v>4281</v>
      </c>
      <c r="H1191" s="1">
        <v>903876</v>
      </c>
      <c r="I1191" s="1" t="s">
        <v>4272</v>
      </c>
      <c r="M1191" s="1">
        <v>603440</v>
      </c>
      <c r="N1191" s="1">
        <v>10022142</v>
      </c>
      <c r="O1191" s="1" t="s">
        <v>4163</v>
      </c>
      <c r="P1191" s="47">
        <v>17836.48</v>
      </c>
      <c r="R1191" s="47">
        <f>IF(Tabela1[[#This Row],[VALOR A PAGAR]]&gt;1,Tabela1[[#This Row],[VALOR A PAGAR]],Tabela1[[#This Row],[VALOR RC]])</f>
        <v>17836.48</v>
      </c>
      <c r="S11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1" s="1">
        <v>4500895043</v>
      </c>
      <c r="U1191" s="54" t="str">
        <f>F1191 &amp; " " &amp; " " &amp; B1191 &amp; " - " &amp; I1191 &amp; " - " &amp; "N°" &amp; H1191 &amp; " - " &amp; Tabela1[[#This Row],[Coluna1]]</f>
        <v>LOJAS NOVAS  1439 - AUTOPEL - N°903876 - VENC 11/08/2025</v>
      </c>
      <c r="V1191" s="85">
        <v>2294084</v>
      </c>
      <c r="W1191" s="64" t="s">
        <v>4282</v>
      </c>
      <c r="X1191" s="1" t="str">
        <f t="shared" si="63"/>
        <v>ABERTO</v>
      </c>
      <c r="Y1191" s="48"/>
      <c r="Z1191" s="51">
        <v>0</v>
      </c>
      <c r="AA1191" s="1">
        <f>IF(Tabela1[[#This Row],[CHAMADO]]="ABERTO",Tabela1[[#This Row],[procx status]],"")</f>
        <v>0</v>
      </c>
      <c r="AC1191" s="49">
        <v>45884</v>
      </c>
      <c r="AD1191" s="107">
        <v>5105988728</v>
      </c>
      <c r="AE1191" s="1" t="str">
        <f>IF(Tabela1[[#This Row],[Status Result1]]="Aguardando autorização pgto", "sim","")</f>
        <v/>
      </c>
      <c r="AF11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15/08/2025</v>
      </c>
      <c r="AG11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15/08/2025</v>
      </c>
      <c r="AH1191" s="12"/>
      <c r="AI1191" s="1" t="s">
        <v>4283</v>
      </c>
      <c r="AJ1191" s="53" t="s">
        <v>4234</v>
      </c>
      <c r="AK1191" s="12" t="str">
        <f>IF(Tabela1[[#This Row],[procx ticket]]="",Tabela1[[#This Row],[Data criação ticket]],Tabela1[[#This Row],[procx ticket]])</f>
        <v>não aberto ticket</v>
      </c>
      <c r="AM11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1" s="62"/>
      <c r="AP1191" s="14" t="s">
        <v>4284</v>
      </c>
      <c r="AQ11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143960344017836,48HENRIQUELOJAS NOVASLINHA BRANCAAUTOPEL</v>
      </c>
      <c r="AR1191" s="62" t="e">
        <v>#N/A</v>
      </c>
    </row>
    <row r="1192" spans="1:44" ht="15" hidden="1" customHeight="1">
      <c r="A1192" s="1">
        <f t="shared" si="64"/>
        <v>1000</v>
      </c>
      <c r="B1192" s="1">
        <v>1489</v>
      </c>
      <c r="C1192" s="1" t="s">
        <v>280</v>
      </c>
      <c r="D1192" s="1" t="s">
        <v>2947</v>
      </c>
      <c r="E1192" s="1" t="s">
        <v>30</v>
      </c>
      <c r="F1192" s="1" t="s">
        <v>23</v>
      </c>
      <c r="G1192" s="1" t="s">
        <v>4281</v>
      </c>
      <c r="H1192" s="1">
        <v>46204</v>
      </c>
      <c r="I1192" s="1" t="s">
        <v>4549</v>
      </c>
      <c r="M1192" s="1">
        <v>605482</v>
      </c>
      <c r="P1192" s="47">
        <v>7148</v>
      </c>
      <c r="R1192" s="47">
        <f>IF(Tabela1[[#This Row],[VALOR A PAGAR]]&gt;1,Tabela1[[#This Row],[VALOR A PAGAR]],Tabela1[[#This Row],[VALOR RC]])</f>
        <v>7148</v>
      </c>
      <c r="S11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2" s="1">
        <v>4500917384</v>
      </c>
      <c r="U1192" s="54" t="str">
        <f>F1192 &amp; " " &amp; " " &amp; B1192 &amp; " - " &amp; I1192 &amp; " - " &amp; "N°" &amp; H1192 &amp; " - " &amp; Tabela1[[#This Row],[Coluna1]]</f>
        <v>LOJAS NOVAS  1489 - CASA E CIA - N°46204 - VENC 15/09/2025</v>
      </c>
      <c r="V1192" s="85">
        <v>2298067</v>
      </c>
      <c r="W1192" s="64" t="s">
        <v>4551</v>
      </c>
      <c r="X1192" s="1" t="str">
        <f t="shared" si="63"/>
        <v>ABERTO</v>
      </c>
      <c r="Y1192" s="48"/>
      <c r="Z1192" s="51">
        <v>0</v>
      </c>
      <c r="AA1192" s="1">
        <f>IF(Tabela1[[#This Row],[CHAMADO]]="ABERTO",Tabela1[[#This Row],[procx status]],"")</f>
        <v>0</v>
      </c>
      <c r="AC1192" s="49">
        <v>45915</v>
      </c>
      <c r="AD1192" s="109">
        <v>5105994104</v>
      </c>
      <c r="AE1192" s="1" t="str">
        <f>IF(Tabela1[[#This Row],[Status Result1]]="Aguardando autorização pgto", "sim","")</f>
        <v/>
      </c>
      <c r="AF11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15/09/2025</v>
      </c>
      <c r="AG11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15/09/2025</v>
      </c>
      <c r="AH1192" s="12"/>
      <c r="AI1192" s="1" t="s">
        <v>4283</v>
      </c>
      <c r="AJ1192" s="53" t="s">
        <v>4234</v>
      </c>
      <c r="AK1192" s="12" t="str">
        <f>IF(Tabela1[[#This Row],[procx ticket]]="",Tabela1[[#This Row],[Data criação ticket]],Tabela1[[#This Row],[procx ticket]])</f>
        <v>não aberto ticket</v>
      </c>
      <c r="AM11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2" s="62" t="s">
        <v>4552</v>
      </c>
      <c r="AP1192" s="62" t="s">
        <v>4553</v>
      </c>
      <c r="AQ11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14896054827148ANDRELOJAS NOVASLINHA BRANCACASA E CIA</v>
      </c>
      <c r="AR1192" s="62" t="e">
        <v>#N/A</v>
      </c>
    </row>
    <row r="1193" spans="1:44" ht="15" hidden="1" customHeight="1">
      <c r="A1193" s="1">
        <f t="shared" si="64"/>
        <v>1000</v>
      </c>
      <c r="B1193" s="1">
        <v>1459</v>
      </c>
      <c r="C1193" s="1" t="s">
        <v>4058</v>
      </c>
      <c r="D1193" s="1" t="s">
        <v>2655</v>
      </c>
      <c r="E1193" s="1" t="s">
        <v>30</v>
      </c>
      <c r="F1193" s="1" t="s">
        <v>23</v>
      </c>
      <c r="G1193" s="1" t="s">
        <v>4281</v>
      </c>
      <c r="H1193" s="1">
        <v>46211</v>
      </c>
      <c r="I1193" s="1" t="s">
        <v>4549</v>
      </c>
      <c r="M1193" s="1">
        <v>603123</v>
      </c>
      <c r="P1193" s="47">
        <v>7157</v>
      </c>
      <c r="R1193" s="47">
        <f>IF(Tabela1[[#This Row],[VALOR A PAGAR]]&gt;1,Tabela1[[#This Row],[VALOR A PAGAR]],Tabela1[[#This Row],[VALOR RC]])</f>
        <v>7157</v>
      </c>
      <c r="S11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3" s="1">
        <v>4500918225</v>
      </c>
      <c r="U1193" s="54" t="str">
        <f>F1193 &amp; " " &amp; " " &amp; B1193 &amp; " - " &amp; I1193 &amp; " - " &amp; "N°" &amp; H1193 &amp; " - " &amp; Tabela1[[#This Row],[Coluna1]]</f>
        <v>LOJAS NOVAS  1459 - CASA E CIA - N°46211 - VENC 15/09/2025</v>
      </c>
      <c r="V1193" s="85">
        <v>2298107</v>
      </c>
      <c r="W1193" s="64" t="s">
        <v>4561</v>
      </c>
      <c r="X1193" s="1" t="str">
        <f t="shared" si="63"/>
        <v>ABERTO</v>
      </c>
      <c r="Y1193" s="48"/>
      <c r="Z1193" s="51"/>
      <c r="AA1193" s="1">
        <f>IF(Tabela1[[#This Row],[CHAMADO]]="ABERTO",Tabela1[[#This Row],[procx status]],"")</f>
        <v>0</v>
      </c>
      <c r="AC1193" s="49">
        <v>45915</v>
      </c>
      <c r="AD1193" s="109">
        <v>5105995511</v>
      </c>
      <c r="AE1193" s="1" t="str">
        <f>IF(Tabela1[[#This Row],[Status Result1]]="Aguardando autorização pgto", "sim","")</f>
        <v/>
      </c>
      <c r="AF11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15/09/2025</v>
      </c>
      <c r="AG11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15/09/2025</v>
      </c>
      <c r="AH1193" s="12"/>
      <c r="AI1193" s="1" t="s">
        <v>4283</v>
      </c>
      <c r="AJ1193" s="53"/>
      <c r="AK1193" s="12" t="str">
        <f>IF(Tabela1[[#This Row],[procx ticket]]="",Tabela1[[#This Row],[Data criação ticket]],Tabela1[[#This Row],[procx ticket]])</f>
        <v>2025-08-04</v>
      </c>
      <c r="AM11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9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3" s="62" t="s">
        <v>4552</v>
      </c>
      <c r="AP1193" s="62" t="s">
        <v>4553</v>
      </c>
      <c r="AQ11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14596031237157ANDRELOJAS NOVASLINHA BRANCACASA E CIA</v>
      </c>
      <c r="AR1193" s="62" t="e">
        <v>#N/A</v>
      </c>
    </row>
    <row r="1194" spans="1:44" ht="15" hidden="1" customHeight="1">
      <c r="A1194" s="1">
        <f t="shared" si="64"/>
        <v>1000</v>
      </c>
      <c r="B1194" s="1">
        <v>1459</v>
      </c>
      <c r="C1194" s="1" t="s">
        <v>4058</v>
      </c>
      <c r="D1194" s="1" t="s">
        <v>2655</v>
      </c>
      <c r="E1194" s="1" t="s">
        <v>30</v>
      </c>
      <c r="F1194" s="1" t="s">
        <v>23</v>
      </c>
      <c r="G1194" s="1" t="s">
        <v>4281</v>
      </c>
      <c r="H1194" s="1">
        <v>151881</v>
      </c>
      <c r="I1194" s="1" t="s">
        <v>5271</v>
      </c>
      <c r="M1194" s="1">
        <v>603123</v>
      </c>
      <c r="P1194" s="47">
        <v>6011.75</v>
      </c>
      <c r="R1194" s="47">
        <f>IF(Tabela1[[#This Row],[VALOR A PAGAR]]&gt;1,Tabela1[[#This Row],[VALOR A PAGAR]],Tabela1[[#This Row],[VALOR RC]])</f>
        <v>6011.75</v>
      </c>
      <c r="S11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4" s="1">
        <v>4500918220</v>
      </c>
      <c r="U1194" s="54" t="str">
        <f>F1194 &amp; " " &amp; " " &amp; B1194 &amp; " - " &amp; I1194 &amp; " - " &amp; "N°" &amp; H1194 &amp; " - " &amp; Tabela1[[#This Row],[Coluna1]]</f>
        <v>LOJAS NOVAS  1459 - J C M - N°151881 - VENC 15/09/2025</v>
      </c>
      <c r="V1194" s="85">
        <v>2298138</v>
      </c>
      <c r="W1194" s="64" t="s">
        <v>5272</v>
      </c>
      <c r="X1194" s="1" t="str">
        <f t="shared" si="63"/>
        <v>ABERTO</v>
      </c>
      <c r="Y1194" s="48"/>
      <c r="Z1194" s="51"/>
      <c r="AA1194" s="1">
        <f>IF(Tabela1[[#This Row],[CHAMADO]]="ABERTO",Tabela1[[#This Row],[procx status]],"")</f>
        <v>0</v>
      </c>
      <c r="AC1194" s="49">
        <v>45915</v>
      </c>
      <c r="AD1194" s="109">
        <v>5105995516</v>
      </c>
      <c r="AE1194" s="1" t="str">
        <f>IF(Tabela1[[#This Row],[Status Result1]]="Aguardando autorização pgto", "sim","")</f>
        <v/>
      </c>
      <c r="AF11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15/09/2025</v>
      </c>
      <c r="AG11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15/09/2025</v>
      </c>
      <c r="AH1194" s="12"/>
      <c r="AI1194" s="1" t="s">
        <v>4283</v>
      </c>
      <c r="AJ1194" s="53"/>
      <c r="AK1194" s="12" t="str">
        <f>IF(Tabela1[[#This Row],[procx ticket]]="",Tabela1[[#This Row],[Data criação ticket]],Tabela1[[#This Row],[procx ticket]])</f>
        <v>2025-08-04</v>
      </c>
      <c r="AM11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1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4" s="62" t="s">
        <v>4552</v>
      </c>
      <c r="AP1194" s="62" t="s">
        <v>4553</v>
      </c>
      <c r="AQ11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14596031236011,75ANDRELOJAS NOVASLINHA BRANCAJ C M</v>
      </c>
      <c r="AR1194" s="62" t="e">
        <v>#N/A</v>
      </c>
    </row>
    <row r="1195" spans="1:44" ht="15" hidden="1" customHeight="1">
      <c r="A1195" s="1">
        <f t="shared" si="64"/>
        <v>1000</v>
      </c>
      <c r="B1195" s="1">
        <v>1428</v>
      </c>
      <c r="C1195" s="1" t="s">
        <v>275</v>
      </c>
      <c r="D1195" s="1" t="s">
        <v>276</v>
      </c>
      <c r="E1195" s="1" t="s">
        <v>30</v>
      </c>
      <c r="F1195" s="1" t="s">
        <v>23</v>
      </c>
      <c r="G1195" s="1" t="s">
        <v>4281</v>
      </c>
      <c r="H1195" s="1">
        <v>931981</v>
      </c>
      <c r="I1195" s="1" t="s">
        <v>4272</v>
      </c>
      <c r="M1195" s="1">
        <v>602884</v>
      </c>
      <c r="P1195" s="47">
        <v>17190.09</v>
      </c>
      <c r="Q1195" s="47">
        <v>17030.22</v>
      </c>
      <c r="R1195" s="47">
        <f>IF(Tabela1[[#This Row],[VALOR A PAGAR]]&gt;1,Tabela1[[#This Row],[VALOR A PAGAR]],Tabela1[[#This Row],[VALOR RC]])</f>
        <v>17030.22</v>
      </c>
      <c r="S11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5" s="1">
        <v>4500932045</v>
      </c>
      <c r="U1195" s="54" t="str">
        <f>F1195 &amp; " " &amp; " " &amp; B1195 &amp; " - " &amp; I1195 &amp; " - " &amp; "N°" &amp; H1195 &amp; " - " &amp; Tabela1[[#This Row],[Coluna1]]</f>
        <v xml:space="preserve">LOJAS NOVAS  1428 - AUTOPEL - N°931981 - </v>
      </c>
      <c r="V1195" s="85">
        <v>2748813</v>
      </c>
      <c r="W1195" s="64" t="s">
        <v>4326</v>
      </c>
      <c r="X1195" s="1" t="str">
        <f t="shared" si="63"/>
        <v>ABERTO</v>
      </c>
      <c r="Y1195" s="48"/>
      <c r="Z1195" s="51"/>
      <c r="AA1195" s="1">
        <f>IF(Tabela1[[#This Row],[CHAMADO]]="ABERTO",Tabela1[[#This Row],[procx status]],"")</f>
        <v>0</v>
      </c>
      <c r="AC1195" s="49">
        <v>45945</v>
      </c>
      <c r="AD1195" s="65">
        <v>5106035497</v>
      </c>
      <c r="AE1195" s="1" t="str">
        <f>IF(Tabela1[[#This Row],[Status Result1]]="Aguardando autorização pgto", "sim","")</f>
        <v/>
      </c>
      <c r="AF11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1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195" s="12"/>
      <c r="AJ1195" s="53"/>
      <c r="AK1195" s="12">
        <f>IF(Tabela1[[#This Row],[procx ticket]]="",Tabela1[[#This Row],[Data criação ticket]],Tabela1[[#This Row],[procx ticket]])</f>
        <v>0</v>
      </c>
      <c r="AM1195" s="53">
        <v>45879</v>
      </c>
      <c r="AN11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5" s="62"/>
      <c r="AP1195" s="62"/>
      <c r="AQ11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142860288417190,09ANDRELOJAS NOVASLINHA BRANCAAUTOPEL</v>
      </c>
      <c r="AR1195" s="62" t="e">
        <v>#N/A</v>
      </c>
    </row>
    <row r="1196" spans="1:44" ht="15" hidden="1" customHeight="1">
      <c r="A1196" s="1">
        <f t="shared" si="64"/>
        <v>1000</v>
      </c>
      <c r="B1196" s="1">
        <v>1496</v>
      </c>
      <c r="C1196" s="1" t="s">
        <v>262</v>
      </c>
      <c r="D1196" s="1">
        <v>1496</v>
      </c>
      <c r="E1196" s="1" t="s">
        <v>76</v>
      </c>
      <c r="F1196" s="1" t="s">
        <v>23</v>
      </c>
      <c r="G1196" s="1" t="s">
        <v>4281</v>
      </c>
      <c r="H1196" s="1">
        <v>2276348</v>
      </c>
      <c r="I1196" s="1" t="s">
        <v>4853</v>
      </c>
      <c r="M1196" s="1">
        <v>604328</v>
      </c>
      <c r="P1196" s="47">
        <v>7003</v>
      </c>
      <c r="R1196" s="47">
        <f>IF(Tabela1[[#This Row],[VALOR A PAGAR]]&gt;1,Tabela1[[#This Row],[VALOR A PAGAR]],Tabela1[[#This Row],[VALOR RC]])</f>
        <v>7003</v>
      </c>
      <c r="S11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6" s="1">
        <v>4500938395</v>
      </c>
      <c r="U1196" s="54" t="str">
        <f>F1196 &amp; " " &amp; " " &amp; B1196 &amp; " - " &amp; I1196 &amp; " - " &amp; "N°" &amp; H1196 &amp; " - " &amp; Tabela1[[#This Row],[Coluna1]]</f>
        <v>LOJAS NOVAS  1496 - DUFRIO - N°2276348 - VENC 15/10/2025</v>
      </c>
      <c r="V1196" s="85">
        <v>2448386</v>
      </c>
      <c r="W1196" s="64" t="s">
        <v>4860</v>
      </c>
      <c r="X1196" s="1" t="str">
        <f t="shared" si="63"/>
        <v>ABERTO</v>
      </c>
      <c r="Y1196" s="48"/>
      <c r="Z1196" s="51"/>
      <c r="AA1196" s="1">
        <f>IF(Tabela1[[#This Row],[CHAMADO]]="ABERTO",Tabela1[[#This Row],[procx status]],"")</f>
        <v>0</v>
      </c>
      <c r="AC1196" s="49">
        <v>45945</v>
      </c>
      <c r="AD1196" s="109">
        <v>5106009337</v>
      </c>
      <c r="AE1196" s="1" t="str">
        <f>IF(Tabela1[[#This Row],[Status Result1]]="Aguardando autorização pgto", "sim","")</f>
        <v/>
      </c>
      <c r="AF11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1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196" s="12"/>
      <c r="AJ1196" s="53"/>
      <c r="AK1196" s="12">
        <f>IF(Tabela1[[#This Row],[procx ticket]]="",Tabela1[[#This Row],[Data criação ticket]],Tabela1[[#This Row],[procx ticket]])</f>
        <v>0</v>
      </c>
      <c r="AM1196" s="53" t="s">
        <v>75</v>
      </c>
      <c r="AN11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6" s="62"/>
      <c r="AP1196" s="62" t="s">
        <v>4829</v>
      </c>
      <c r="AQ11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14966043287003HENRIQUELOJAS NOVASLINHA BRANCADUFRIO</v>
      </c>
      <c r="AR1196" s="62" t="e">
        <v>#N/A</v>
      </c>
    </row>
    <row r="1197" spans="1:44" ht="15" hidden="1" customHeight="1">
      <c r="A1197" s="1">
        <f t="shared" si="64"/>
        <v>1000</v>
      </c>
      <c r="B1197" s="1">
        <v>1496</v>
      </c>
      <c r="C1197" s="1" t="s">
        <v>262</v>
      </c>
      <c r="D1197" s="1">
        <v>1496</v>
      </c>
      <c r="E1197" s="1" t="s">
        <v>76</v>
      </c>
      <c r="F1197" s="1" t="s">
        <v>23</v>
      </c>
      <c r="G1197" s="1" t="s">
        <v>4281</v>
      </c>
      <c r="H1197" s="1">
        <v>155512</v>
      </c>
      <c r="I1197" s="1" t="s">
        <v>5274</v>
      </c>
      <c r="M1197" s="1">
        <v>604328</v>
      </c>
      <c r="P1197" s="47">
        <v>4939</v>
      </c>
      <c r="R1197" s="47">
        <f>IF(Tabela1[[#This Row],[VALOR A PAGAR]]&gt;1,Tabela1[[#This Row],[VALOR A PAGAR]],Tabela1[[#This Row],[VALOR RC]])</f>
        <v>4939</v>
      </c>
      <c r="S11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7" s="1">
        <v>4500938418</v>
      </c>
      <c r="U1197" s="54" t="str">
        <f>F1197 &amp; " " &amp; " " &amp; B1197 &amp; " - " &amp; I1197 &amp; " - " &amp; "N°" &amp; H1197 &amp; " - " &amp; Tabela1[[#This Row],[Coluna1]]</f>
        <v>LOJAS NOVAS  1496 - J C M NITEROI - N°155512 - VENC 15/10/2025</v>
      </c>
      <c r="V1197" s="85">
        <v>2448420</v>
      </c>
      <c r="W1197" s="64" t="s">
        <v>5284</v>
      </c>
      <c r="X1197" s="1" t="str">
        <f t="shared" si="63"/>
        <v>ABERTO</v>
      </c>
      <c r="Y1197" s="48"/>
      <c r="Z1197" s="51"/>
      <c r="AA1197" s="1">
        <f>IF(Tabela1[[#This Row],[CHAMADO]]="ABERTO",Tabela1[[#This Row],[procx status]],"")</f>
        <v>0</v>
      </c>
      <c r="AC1197" s="49">
        <v>45945</v>
      </c>
      <c r="AD1197" s="109">
        <v>5106009356</v>
      </c>
      <c r="AE1197" s="1" t="str">
        <f>IF(Tabela1[[#This Row],[Status Result1]]="Aguardando autorização pgto", "sim","")</f>
        <v/>
      </c>
      <c r="AF11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1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197" s="12"/>
      <c r="AJ1197" s="53"/>
      <c r="AK1197" s="12">
        <f>IF(Tabela1[[#This Row],[procx ticket]]="",Tabela1[[#This Row],[Data criação ticket]],Tabela1[[#This Row],[procx ticket]])</f>
        <v>0</v>
      </c>
      <c r="AM1197" s="53" t="s">
        <v>75</v>
      </c>
      <c r="AN11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7" s="62"/>
      <c r="AP1197" s="62" t="s">
        <v>4829</v>
      </c>
      <c r="AQ11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14966043284939HENRIQUELOJAS NOVASLINHA BRANCAJ C M NITEROI</v>
      </c>
      <c r="AR1197" s="62" t="e">
        <v>#N/A</v>
      </c>
    </row>
    <row r="1198" spans="1:44" ht="15" hidden="1" customHeight="1">
      <c r="A1198" s="1">
        <f t="shared" si="64"/>
        <v>1000</v>
      </c>
      <c r="B1198" s="1">
        <v>1487</v>
      </c>
      <c r="C1198" s="1" t="s">
        <v>278</v>
      </c>
      <c r="D1198" s="1" t="s">
        <v>992</v>
      </c>
      <c r="E1198" s="1" t="s">
        <v>76</v>
      </c>
      <c r="F1198" s="1" t="s">
        <v>23</v>
      </c>
      <c r="G1198" s="1" t="s">
        <v>4281</v>
      </c>
      <c r="H1198" s="1">
        <v>314406</v>
      </c>
      <c r="I1198" s="1" t="s">
        <v>5274</v>
      </c>
      <c r="M1198" s="1">
        <v>604304</v>
      </c>
      <c r="P1198" s="47">
        <v>757.2</v>
      </c>
      <c r="R1198" s="47">
        <f>IF(Tabela1[[#This Row],[VALOR A PAGAR]]&gt;1,Tabela1[[#This Row],[VALOR A PAGAR]],Tabela1[[#This Row],[VALOR RC]])</f>
        <v>757.2</v>
      </c>
      <c r="S11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8" s="1">
        <v>4500941594</v>
      </c>
      <c r="U1198" s="54" t="str">
        <f>F1198 &amp; " " &amp; " " &amp; B1198 &amp; " - " &amp; I1199 &amp; " - " &amp; "N°" &amp; H1198 &amp; " - " &amp; Tabela1[[#This Row],[Coluna1]]</f>
        <v>LOJAS NOVAS  1487 - CLIMA RIO - N°314406 - VENC 14/11/2025</v>
      </c>
      <c r="V1198" s="85">
        <v>2612923</v>
      </c>
      <c r="W1198" s="64" t="s">
        <v>5283</v>
      </c>
      <c r="X1198" s="1" t="str">
        <f t="shared" si="63"/>
        <v>ABERTO</v>
      </c>
      <c r="Y1198" s="48"/>
      <c r="Z1198" s="51"/>
      <c r="AA1198" s="1">
        <f>IF(Tabela1[[#This Row],[CHAMADO]]="ABERTO",Tabela1[[#This Row],[procx status]],"")</f>
        <v>0</v>
      </c>
      <c r="AC1198" s="49">
        <v>45976</v>
      </c>
      <c r="AD1198" s="109">
        <v>5106019502</v>
      </c>
      <c r="AE1198" s="1" t="str">
        <f>IF(Tabela1[[#This Row],[Status Result1]]="Aguardando autorização pgto", "sim","")</f>
        <v/>
      </c>
      <c r="AF11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15/11/2025</v>
      </c>
      <c r="AG11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15/11/2025</v>
      </c>
      <c r="AH1198" s="116"/>
      <c r="AJ1198" s="117"/>
      <c r="AK1198" s="116">
        <f>IF(Tabela1[[#This Row],[procx ticket]]="",Tabela1[[#This Row],[Data criação ticket]],Tabela1[[#This Row],[procx ticket]])</f>
        <v>0</v>
      </c>
      <c r="AL1198" s="116"/>
      <c r="AM11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1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8" s="62"/>
      <c r="AP1198" s="62" t="s">
        <v>5282</v>
      </c>
      <c r="AQ11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1487604304757,2HENRIQUELOJAS NOVASLINHA BRANCAJ C M NITEROI</v>
      </c>
      <c r="AR1198" s="62" t="e">
        <v>#N/A</v>
      </c>
    </row>
    <row r="1199" spans="1:44" ht="15" hidden="1" customHeight="1">
      <c r="A1199" s="1">
        <f t="shared" si="64"/>
        <v>1000</v>
      </c>
      <c r="B1199" s="1">
        <v>1512</v>
      </c>
      <c r="C1199" s="1" t="s">
        <v>4078</v>
      </c>
      <c r="D1199" s="1" t="s">
        <v>2935</v>
      </c>
      <c r="E1199" s="1" t="s">
        <v>30</v>
      </c>
      <c r="F1199" s="1" t="s">
        <v>23</v>
      </c>
      <c r="G1199" s="1" t="s">
        <v>4281</v>
      </c>
      <c r="H1199" s="1">
        <v>429374</v>
      </c>
      <c r="I1199" s="1" t="s">
        <v>4651</v>
      </c>
      <c r="M1199" s="1">
        <v>605746</v>
      </c>
      <c r="P1199" s="47">
        <v>11664</v>
      </c>
      <c r="R1199" s="47">
        <f>IF(Tabela1[[#This Row],[VALOR A PAGAR]]&gt;1,Tabela1[[#This Row],[VALOR A PAGAR]],Tabela1[[#This Row],[VALOR RC]])</f>
        <v>11664</v>
      </c>
      <c r="S11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199" s="1">
        <v>4500981287</v>
      </c>
      <c r="U1199" s="54" t="str">
        <f>F1199 &amp; " " &amp; " " &amp; B1199 &amp; " - " &amp; I1199 &amp; " - " &amp; "N°" &amp; H1199 &amp; " - " &amp; Tabela1[[#This Row],[Coluna1]]</f>
        <v>LOJAS NOVAS  1512 - CLIMA RIO - N°429374 - VENC 15/12/2025</v>
      </c>
      <c r="V1199" s="85">
        <v>2925010</v>
      </c>
      <c r="W1199" s="64" t="s">
        <v>4655</v>
      </c>
      <c r="X1199" s="1" t="str">
        <f t="shared" si="63"/>
        <v>ABERTO</v>
      </c>
      <c r="Y1199" s="48"/>
      <c r="Z1199" s="51"/>
      <c r="AA1199" s="1">
        <f>IF(Tabela1[[#This Row],[CHAMADO]]="ABERTO",Tabela1[[#This Row],[procx status]],"")</f>
        <v>0</v>
      </c>
      <c r="AC1199" s="49">
        <v>46006</v>
      </c>
      <c r="AE1199" s="1" t="str">
        <f>IF(Tabela1[[#This Row],[Status Result1]]="Aguardando autorização pgto", "sim","")</f>
        <v/>
      </c>
      <c r="AF11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1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199" s="116"/>
      <c r="AJ1199" s="117"/>
      <c r="AK1199" s="116">
        <f>IF(Tabela1[[#This Row],[procx ticket]]="",Tabela1[[#This Row],[Data criação ticket]],Tabela1[[#This Row],[procx ticket]])</f>
        <v>0</v>
      </c>
      <c r="AL1199" s="116"/>
      <c r="AM1199" s="53" t="s">
        <v>4513</v>
      </c>
      <c r="AN11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199" s="62"/>
      <c r="AP1199" s="62" t="s">
        <v>4515</v>
      </c>
      <c r="AQ11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151260574611664ANDRELOJAS NOVASLINHA BRANCACLIMA RIO</v>
      </c>
      <c r="AR1199" s="62" t="e">
        <v>#N/A</v>
      </c>
    </row>
    <row r="1200" spans="1:44" ht="15" hidden="1" customHeight="1">
      <c r="A1200" s="1">
        <f t="shared" si="64"/>
        <v>1000</v>
      </c>
      <c r="B1200" s="1">
        <v>1512</v>
      </c>
      <c r="C1200" s="1" t="s">
        <v>4078</v>
      </c>
      <c r="D1200" s="1" t="s">
        <v>2935</v>
      </c>
      <c r="E1200" s="1" t="s">
        <v>30</v>
      </c>
      <c r="F1200" s="1" t="s">
        <v>23</v>
      </c>
      <c r="G1200" s="1" t="s">
        <v>4281</v>
      </c>
      <c r="H1200" s="1">
        <v>2313147</v>
      </c>
      <c r="I1200" s="1" t="s">
        <v>4853</v>
      </c>
      <c r="M1200" s="1">
        <v>605746</v>
      </c>
      <c r="P1200" s="47">
        <v>5476</v>
      </c>
      <c r="R1200" s="47">
        <f>IF(Tabela1[[#This Row],[VALOR A PAGAR]]&gt;1,Tabela1[[#This Row],[VALOR A PAGAR]],Tabela1[[#This Row],[VALOR RC]])</f>
        <v>5476</v>
      </c>
      <c r="S12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0" s="1">
        <v>4500981283</v>
      </c>
      <c r="U1200" s="54" t="str">
        <f>F1200 &amp; " " &amp; " " &amp; B1200 &amp; " - " &amp; I1200 &amp; " - " &amp; "N°" &amp; H1200 &amp; " - " &amp; Tabela1[[#This Row],[Coluna1]]</f>
        <v>LOJAS NOVAS  1512 - DUFRIO - N°2313147 - VENC 15/12/2025</v>
      </c>
      <c r="V1200" s="85">
        <v>2881109</v>
      </c>
      <c r="W1200" s="89" t="s">
        <v>4176</v>
      </c>
      <c r="X1200" s="1" t="str">
        <f t="shared" si="63"/>
        <v>ABERTO</v>
      </c>
      <c r="Y1200" s="48"/>
      <c r="Z1200" s="51"/>
      <c r="AA1200" s="1">
        <f>IF(Tabela1[[#This Row],[CHAMADO]]="ABERTO",Tabela1[[#This Row],[procx status]],"")</f>
        <v>0</v>
      </c>
      <c r="AC1200" s="49">
        <v>46006</v>
      </c>
      <c r="AE1200" s="1" t="str">
        <f>IF(Tabela1[[#This Row],[Status Result1]]="Aguardando autorização pgto", "sim","")</f>
        <v/>
      </c>
      <c r="AF12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2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200" s="116"/>
      <c r="AJ1200" s="117"/>
      <c r="AK1200" s="116">
        <f>IF(Tabela1[[#This Row],[procx ticket]]="",Tabela1[[#This Row],[Data criação ticket]],Tabela1[[#This Row],[procx ticket]])</f>
        <v>0</v>
      </c>
      <c r="AL1200" s="116"/>
      <c r="AM1200" s="53" t="s">
        <v>4513</v>
      </c>
      <c r="AN12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0" s="62"/>
      <c r="AP1200" s="62" t="s">
        <v>4515</v>
      </c>
      <c r="AQ12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15126057465476ANDRELOJAS NOVASLINHA BRANCADUFRIO</v>
      </c>
      <c r="AR1200" s="62" t="e">
        <v>#N/A</v>
      </c>
    </row>
    <row r="1201" spans="1:44" ht="15" hidden="1" customHeight="1">
      <c r="A1201" s="1">
        <f t="shared" si="64"/>
        <v>1000</v>
      </c>
      <c r="B1201" s="1">
        <v>1502</v>
      </c>
      <c r="C1201" s="1" t="s">
        <v>4080</v>
      </c>
      <c r="D1201" s="1" t="s">
        <v>4165</v>
      </c>
      <c r="E1201" s="1" t="s">
        <v>76</v>
      </c>
      <c r="F1201" s="1" t="s">
        <v>23</v>
      </c>
      <c r="G1201" s="1" t="s">
        <v>4281</v>
      </c>
      <c r="H1201" s="1">
        <v>2313714</v>
      </c>
      <c r="I1201" s="1" t="s">
        <v>4853</v>
      </c>
      <c r="M1201" s="1">
        <v>605470</v>
      </c>
      <c r="P1201" s="47">
        <v>4577</v>
      </c>
      <c r="R1201" s="47">
        <f>IF(Tabela1[[#This Row],[VALOR A PAGAR]]&gt;1,Tabela1[[#This Row],[VALOR A PAGAR]],Tabela1[[#This Row],[VALOR RC]])</f>
        <v>4577</v>
      </c>
      <c r="S12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1" s="1">
        <v>4500981316</v>
      </c>
      <c r="U1201" s="54" t="str">
        <f>F1201 &amp; " " &amp; " " &amp; B1201 &amp; " - " &amp; I1201 &amp; " - " &amp; "N°" &amp; H1201 &amp; " - " &amp; Tabela1[[#This Row],[Coluna1]]</f>
        <v>LOJAS NOVAS  1502 - DUFRIO - N°2313714 - VENC 15/12/2025</v>
      </c>
      <c r="V1201" s="85">
        <v>2881086</v>
      </c>
      <c r="W1201" s="89" t="s">
        <v>4176</v>
      </c>
      <c r="X1201" s="1" t="str">
        <f t="shared" si="63"/>
        <v>ABERTO</v>
      </c>
      <c r="Y1201" s="48"/>
      <c r="Z1201" s="51"/>
      <c r="AA1201" s="1">
        <f>IF(Tabela1[[#This Row],[CHAMADO]]="ABERTO",Tabela1[[#This Row],[procx status]],"")</f>
        <v>0</v>
      </c>
      <c r="AC1201" s="49">
        <v>46006</v>
      </c>
      <c r="AE1201" s="1" t="str">
        <f>IF(Tabela1[[#This Row],[Status Result1]]="Aguardando autorização pgto", "sim","")</f>
        <v/>
      </c>
      <c r="AF12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2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201" s="116"/>
      <c r="AJ1201" s="117"/>
      <c r="AK1201" s="116">
        <f>IF(Tabela1[[#This Row],[procx ticket]]="",Tabela1[[#This Row],[Data criação ticket]],Tabela1[[#This Row],[procx ticket]])</f>
        <v>0</v>
      </c>
      <c r="AL1201" s="116"/>
      <c r="AM1201" s="53" t="s">
        <v>4513</v>
      </c>
      <c r="AN12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1" s="62"/>
      <c r="AP1201" s="62" t="s">
        <v>4515</v>
      </c>
      <c r="AQ12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15026054704577HENRIQUELOJAS NOVASLINHA BRANCADUFRIO</v>
      </c>
      <c r="AR1201" s="62" t="e">
        <v>#N/A</v>
      </c>
    </row>
    <row r="1202" spans="1:44" ht="15" hidden="1" customHeight="1">
      <c r="A1202" s="1">
        <f t="shared" si="64"/>
        <v>1000</v>
      </c>
      <c r="B1202" s="1">
        <v>1502</v>
      </c>
      <c r="C1202" s="1" t="s">
        <v>4080</v>
      </c>
      <c r="D1202" s="1" t="s">
        <v>4165</v>
      </c>
      <c r="E1202" s="1" t="s">
        <v>76</v>
      </c>
      <c r="F1202" s="1" t="s">
        <v>23</v>
      </c>
      <c r="G1202" s="1" t="s">
        <v>4281</v>
      </c>
      <c r="H1202" s="1">
        <v>348593</v>
      </c>
      <c r="I1202" s="1" t="s">
        <v>4853</v>
      </c>
      <c r="M1202" s="1">
        <v>605470</v>
      </c>
      <c r="P1202" s="47">
        <v>844.15</v>
      </c>
      <c r="R1202" s="47">
        <f>IF(Tabela1[[#This Row],[VALOR A PAGAR]]&gt;1,Tabela1[[#This Row],[VALOR A PAGAR]],Tabela1[[#This Row],[VALOR RC]])</f>
        <v>844.15</v>
      </c>
      <c r="S12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2" s="1">
        <v>4500981319</v>
      </c>
      <c r="U1202" s="54" t="str">
        <f>F1202 &amp; " " &amp; " " &amp; B1202 &amp; " - " &amp; I1202 &amp; " - " &amp; "N°" &amp; H1202 &amp; " - " &amp; Tabela1[[#This Row],[Coluna1]]</f>
        <v>LOJAS NOVAS  1502 - DUFRIO - N°348593 - VENC 15/12/2025</v>
      </c>
      <c r="V1202" s="85">
        <v>2880869</v>
      </c>
      <c r="W1202" s="89" t="s">
        <v>4176</v>
      </c>
      <c r="X1202" s="1" t="str">
        <f t="shared" si="63"/>
        <v>ABERTO</v>
      </c>
      <c r="Y1202" s="48"/>
      <c r="Z1202" s="51"/>
      <c r="AA1202" s="1">
        <f>IF(Tabela1[[#This Row],[CHAMADO]]="ABERTO",Tabela1[[#This Row],[procx status]],"")</f>
        <v>0</v>
      </c>
      <c r="AC1202" s="49">
        <v>46006</v>
      </c>
      <c r="AE1202" s="1" t="str">
        <f>IF(Tabela1[[#This Row],[Status Result1]]="Aguardando autorização pgto", "sim","")</f>
        <v/>
      </c>
      <c r="AF12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2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202" s="116"/>
      <c r="AJ1202" s="117"/>
      <c r="AK1202" s="116">
        <f>IF(Tabela1[[#This Row],[procx ticket]]="",Tabela1[[#This Row],[Data criação ticket]],Tabela1[[#This Row],[procx ticket]])</f>
        <v>0</v>
      </c>
      <c r="AL1202" s="116"/>
      <c r="AM1202" s="53" t="s">
        <v>4513</v>
      </c>
      <c r="AN12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2" s="62"/>
      <c r="AP1202" s="62" t="s">
        <v>4515</v>
      </c>
      <c r="AQ12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1502605470844,15HENRIQUELOJAS NOVASLINHA BRANCADUFRIO</v>
      </c>
      <c r="AR1202" s="62" t="e">
        <v>#N/A</v>
      </c>
    </row>
    <row r="1203" spans="1:44" ht="15" hidden="1" customHeight="1">
      <c r="A1203" s="1">
        <f t="shared" si="64"/>
        <v>1000</v>
      </c>
      <c r="B1203" s="1">
        <v>1502</v>
      </c>
      <c r="C1203" s="1" t="s">
        <v>4080</v>
      </c>
      <c r="D1203" s="1" t="s">
        <v>4165</v>
      </c>
      <c r="E1203" s="1" t="s">
        <v>76</v>
      </c>
      <c r="F1203" s="1" t="s">
        <v>23</v>
      </c>
      <c r="G1203" s="1" t="s">
        <v>4281</v>
      </c>
      <c r="H1203" s="1">
        <v>163328</v>
      </c>
      <c r="I1203" s="1" t="s">
        <v>4853</v>
      </c>
      <c r="M1203" s="1">
        <v>605470</v>
      </c>
      <c r="P1203" s="47">
        <v>12361</v>
      </c>
      <c r="R1203" s="47">
        <f>IF(Tabela1[[#This Row],[VALOR A PAGAR]]&gt;1,Tabela1[[#This Row],[VALOR A PAGAR]],Tabela1[[#This Row],[VALOR RC]])</f>
        <v>12361</v>
      </c>
      <c r="S12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3" s="1">
        <v>4500981322</v>
      </c>
      <c r="U1203" s="54" t="str">
        <f>F1203 &amp; " " &amp; " " &amp; B1203 &amp; " - " &amp; I1203 &amp; " - " &amp; "N°" &amp; H1203 &amp; " - " &amp; Tabela1[[#This Row],[Coluna1]]</f>
        <v>LOJAS NOVAS  1502 - DUFRIO - N°163328 - VENC 15/12/2025</v>
      </c>
      <c r="V1203" s="85">
        <v>2880917</v>
      </c>
      <c r="W1203" s="89" t="s">
        <v>4176</v>
      </c>
      <c r="X1203" s="1" t="str">
        <f t="shared" si="63"/>
        <v>ABERTO</v>
      </c>
      <c r="Y1203" s="48"/>
      <c r="Z1203" s="51"/>
      <c r="AA1203" s="1">
        <f>IF(Tabela1[[#This Row],[CHAMADO]]="ABERTO",Tabela1[[#This Row],[procx status]],"")</f>
        <v>0</v>
      </c>
      <c r="AC1203" s="49">
        <v>46006</v>
      </c>
      <c r="AD1203" s="55">
        <v>5106048164</v>
      </c>
      <c r="AE1203" s="1" t="str">
        <f>IF(Tabela1[[#This Row],[Status Result1]]="Aguardando autorização pgto", "sim","")</f>
        <v/>
      </c>
      <c r="AF12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2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203" s="116"/>
      <c r="AJ1203" s="117"/>
      <c r="AK1203" s="116">
        <f>IF(Tabela1[[#This Row],[procx ticket]]="",Tabela1[[#This Row],[Data criação ticket]],Tabela1[[#This Row],[procx ticket]])</f>
        <v>0</v>
      </c>
      <c r="AL1203" s="116"/>
      <c r="AM1203" s="53" t="s">
        <v>4513</v>
      </c>
      <c r="AN12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3" s="62"/>
      <c r="AP1203" s="62" t="s">
        <v>4515</v>
      </c>
      <c r="AQ12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150260547012361HENRIQUELOJAS NOVASLINHA BRANCADUFRIO</v>
      </c>
      <c r="AR1203" s="62" t="e">
        <v>#N/A</v>
      </c>
    </row>
    <row r="1204" spans="1:44" ht="15" hidden="1" customHeight="1">
      <c r="A1204" s="1">
        <f t="shared" si="64"/>
        <v>1000</v>
      </c>
      <c r="B1204" s="1">
        <v>1483</v>
      </c>
      <c r="C1204" s="1" t="s">
        <v>28</v>
      </c>
      <c r="D1204" s="1" t="s">
        <v>29</v>
      </c>
      <c r="E1204" s="1" t="s">
        <v>30</v>
      </c>
      <c r="F1204" s="1" t="s">
        <v>23</v>
      </c>
      <c r="G1204" s="1" t="s">
        <v>4281</v>
      </c>
      <c r="H1204" s="1">
        <v>45130</v>
      </c>
      <c r="I1204" s="1" t="s">
        <v>4549</v>
      </c>
      <c r="M1204" s="1">
        <v>603320</v>
      </c>
      <c r="Q1204" s="47">
        <v>2724</v>
      </c>
      <c r="R1204" s="47">
        <f>IF(Tabela1[[#This Row],[VALOR A PAGAR]]&gt;1,Tabela1[[#This Row],[VALOR A PAGAR]],Tabela1[[#This Row],[VALOR RC]])</f>
        <v>2724</v>
      </c>
      <c r="S12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4" s="1">
        <v>4500889560</v>
      </c>
      <c r="U1204" s="54" t="str">
        <f>F1204 &amp; " " &amp; " " &amp; B1204 &amp; " - " &amp; I1204 &amp; " - " &amp; "N°" &amp; H1204 &amp; " - " &amp; Tabela1[[#This Row],[Coluna1]]</f>
        <v xml:space="preserve">LOJAS NOVAS  1483 - CASA E CIA - N°45130 - </v>
      </c>
      <c r="V1204" s="85">
        <v>1898534</v>
      </c>
      <c r="W1204" s="89" t="s">
        <v>4560</v>
      </c>
      <c r="X1204" s="1" t="str">
        <f t="shared" si="63"/>
        <v>ABERTO</v>
      </c>
      <c r="Y1204" s="48"/>
      <c r="Z1204" s="51">
        <v>0</v>
      </c>
      <c r="AA1204" s="1">
        <f>IF(Tabela1[[#This Row],[CHAMADO]]="ABERTO",Tabela1[[#This Row],[procx status]],"")</f>
        <v>0</v>
      </c>
      <c r="AC1204" s="49">
        <v>45824</v>
      </c>
      <c r="AD1204" s="90">
        <v>5105946082</v>
      </c>
      <c r="AE1204" s="1" t="str">
        <f>IF(Tabela1[[#This Row],[Status Result1]]="Aguardando autorização pgto", "sim","")</f>
        <v/>
      </c>
      <c r="AF12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12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1204" s="12"/>
      <c r="AI1204" s="1" t="s">
        <v>4237</v>
      </c>
      <c r="AJ1204" s="53" t="s">
        <v>4237</v>
      </c>
      <c r="AK1204" s="12" t="str">
        <f>IF(Tabela1[[#This Row],[procx ticket]]="",Tabela1[[#This Row],[Data criação ticket]],Tabela1[[#This Row],[procx ticket]])</f>
        <v>2025-06-04</v>
      </c>
      <c r="AM12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04/06/2025</v>
      </c>
      <c r="AN12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4" s="62"/>
      <c r="AP1204" s="62"/>
      <c r="AQ12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NOVASLINHA BRANCACASA E CIA</v>
      </c>
      <c r="AR1204" s="62" t="e">
        <v>#N/A</v>
      </c>
    </row>
    <row r="1205" spans="1:44" ht="15" hidden="1" customHeight="1">
      <c r="A1205" s="55">
        <v>1000</v>
      </c>
      <c r="B1205" s="55">
        <v>1479</v>
      </c>
      <c r="C1205" s="55" t="s">
        <v>41</v>
      </c>
      <c r="D1205" s="55" t="s">
        <v>183</v>
      </c>
      <c r="E1205" s="55" t="s">
        <v>55</v>
      </c>
      <c r="F1205" s="55" t="s">
        <v>23</v>
      </c>
      <c r="G1205" s="55" t="s">
        <v>4281</v>
      </c>
      <c r="H1205" s="55">
        <v>10569</v>
      </c>
      <c r="I1205" s="55" t="s">
        <v>5338</v>
      </c>
      <c r="J1205" s="55"/>
      <c r="K1205" s="55"/>
      <c r="L1205" s="55" t="s">
        <v>4173</v>
      </c>
      <c r="M1205" s="55">
        <v>603708</v>
      </c>
      <c r="N1205" s="55">
        <v>10020096</v>
      </c>
      <c r="O1205" s="55"/>
      <c r="P1205" s="57">
        <v>17626</v>
      </c>
      <c r="Q1205" s="57" t="s">
        <v>4173</v>
      </c>
      <c r="R1205" s="88" t="str">
        <f>IF(Tabela1[[#This Row],[VALOR A PAGAR]]&gt;1,Tabela1[[#This Row],[VALOR A PAGAR]],Tabela1[[#This Row],[VALOR RC]])</f>
        <v> </v>
      </c>
      <c r="S12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5" s="55">
        <v>4500789488</v>
      </c>
      <c r="U1205" s="54" t="str">
        <f>F1205 &amp; " " &amp; " " &amp; B1205 &amp; " - " &amp; I1205 &amp; " - " &amp; "N°" &amp; H1205 &amp; " - " &amp; Tabela1[[#This Row],[Coluna1]]</f>
        <v xml:space="preserve">LOJAS NOVAS  1479 - LBM - N°10569 - </v>
      </c>
      <c r="V1205" s="85">
        <v>1163907</v>
      </c>
      <c r="W1205" s="55"/>
      <c r="X1205" s="1" t="str">
        <f t="shared" si="63"/>
        <v>ABERTO</v>
      </c>
      <c r="Y1205" s="55" t="s">
        <v>4159</v>
      </c>
      <c r="Z1205" s="51" t="s">
        <v>4159</v>
      </c>
      <c r="AA1205" s="51" t="str">
        <f>IF(Tabela1[[#This Row],[CHAMADO]]="ABERTO",Tabela1[[#This Row],[procx status]],"")</f>
        <v>Closed</v>
      </c>
      <c r="AB1205" s="55" t="s">
        <v>4173</v>
      </c>
      <c r="AC1205" s="59">
        <v>45705</v>
      </c>
      <c r="AD1205" s="55" t="s">
        <v>5341</v>
      </c>
      <c r="AE1205" s="55" t="str">
        <f>IF(Tabela1[[#This Row],[Status Result1]]="Aguardando autorização pgto", "sim","")</f>
        <v/>
      </c>
      <c r="AF120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17/02/2025</v>
      </c>
      <c r="AG12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17/02/2025</v>
      </c>
      <c r="AH1205" s="59">
        <v>45691</v>
      </c>
      <c r="AI1205" s="59">
        <v>45698</v>
      </c>
      <c r="AJ1205" s="53">
        <v>45698</v>
      </c>
      <c r="AK1205" s="12">
        <f>IF(Tabela1[[#This Row],[procx ticket]]="",Tabela1[[#This Row],[Data criação ticket]],Tabela1[[#This Row],[procx ticket]])</f>
        <v>45698</v>
      </c>
      <c r="AL1205" s="60">
        <v>45636</v>
      </c>
      <c r="AM12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5" s="62"/>
      <c r="AP1205" s="62"/>
      <c r="AQ12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147960370817626JORDANALOJAS NOVASLINHA BRANCALBM</v>
      </c>
      <c r="AR1205" s="62" t="e">
        <v>#N/A</v>
      </c>
    </row>
    <row r="1206" spans="1:44" ht="15" hidden="1" customHeight="1">
      <c r="A1206" s="55">
        <v>1000</v>
      </c>
      <c r="B1206" s="51">
        <v>1484</v>
      </c>
      <c r="C1206" s="55" t="s">
        <v>20</v>
      </c>
      <c r="D1206" s="1" t="s">
        <v>185</v>
      </c>
      <c r="E1206" s="55" t="s">
        <v>55</v>
      </c>
      <c r="F1206" s="55" t="s">
        <v>23</v>
      </c>
      <c r="G1206" s="55" t="s">
        <v>4281</v>
      </c>
      <c r="H1206" s="55">
        <v>10460</v>
      </c>
      <c r="I1206" s="55" t="s">
        <v>5338</v>
      </c>
      <c r="J1206" s="55"/>
      <c r="K1206" s="55"/>
      <c r="L1206" s="55" t="s">
        <v>4173</v>
      </c>
      <c r="M1206" s="55">
        <v>603700</v>
      </c>
      <c r="N1206" s="55" t="s">
        <v>4173</v>
      </c>
      <c r="O1206" s="55"/>
      <c r="P1206" s="57">
        <v>19123</v>
      </c>
      <c r="Q1206" s="57">
        <v>19123</v>
      </c>
      <c r="R1206" s="88">
        <f>IF(Tabela1[[#This Row],[VALOR A PAGAR]]&gt;1,Tabela1[[#This Row],[VALOR A PAGAR]],Tabela1[[#This Row],[VALOR RC]])</f>
        <v>19123</v>
      </c>
      <c r="S12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6" s="55">
        <v>4500789514</v>
      </c>
      <c r="U1206" s="54" t="str">
        <f>F1206 &amp; " " &amp; " " &amp; B1206 &amp; " - " &amp; I1206 &amp; " - " &amp; "N°" &amp; H1206 &amp; " - " &amp; Tabela1[[#This Row],[Coluna1]]</f>
        <v xml:space="preserve">LOJAS NOVAS  1484 - LBM - N°10460 - </v>
      </c>
      <c r="V1206" s="85">
        <v>1208770</v>
      </c>
      <c r="W1206" s="55"/>
      <c r="X1206" s="1" t="str">
        <f t="shared" si="63"/>
        <v>ABERTO</v>
      </c>
      <c r="Y1206" s="55" t="s">
        <v>4159</v>
      </c>
      <c r="Z1206" s="51" t="s">
        <v>4159</v>
      </c>
      <c r="AA1206" s="51" t="str">
        <f>IF(Tabela1[[#This Row],[CHAMADO]]="ABERTO",Tabela1[[#This Row],[procx status]],"")</f>
        <v>Closed</v>
      </c>
      <c r="AB1206" s="55" t="s">
        <v>4173</v>
      </c>
      <c r="AC1206" s="59">
        <v>45706</v>
      </c>
      <c r="AD1206" s="55">
        <v>5105872113</v>
      </c>
      <c r="AE1206" s="55" t="str">
        <f>IF(Tabela1[[#This Row],[Status Result1]]="Aguardando autorização pgto", "sim","")</f>
        <v/>
      </c>
      <c r="AF120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2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206" s="59">
        <v>45702</v>
      </c>
      <c r="AI1206" s="55" t="s">
        <v>4173</v>
      </c>
      <c r="AJ1206" s="53" t="s">
        <v>4173</v>
      </c>
      <c r="AK1206" s="12" t="str">
        <f>IF(Tabela1[[#This Row],[procx ticket]]="",Tabela1[[#This Row],[Data criação ticket]],Tabela1[[#This Row],[procx ticket]])</f>
        <v> </v>
      </c>
      <c r="AL1206" s="60" t="s">
        <v>75</v>
      </c>
      <c r="AM12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0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6" s="62"/>
      <c r="AP1206" s="62"/>
      <c r="AQ12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148460370019123JORDANALOJAS NOVASLINHA BRANCALBM</v>
      </c>
      <c r="AR1206" s="62" t="e">
        <v>#N/A</v>
      </c>
    </row>
    <row r="1207" spans="1:44" ht="15" hidden="1" customHeight="1">
      <c r="A1207" s="55">
        <v>1000</v>
      </c>
      <c r="B1207" s="51">
        <v>1484</v>
      </c>
      <c r="C1207" s="55" t="s">
        <v>20</v>
      </c>
      <c r="D1207" s="1" t="s">
        <v>185</v>
      </c>
      <c r="E1207" s="55" t="s">
        <v>55</v>
      </c>
      <c r="F1207" s="55" t="s">
        <v>23</v>
      </c>
      <c r="G1207" s="55" t="s">
        <v>4281</v>
      </c>
      <c r="H1207" s="55">
        <v>10459</v>
      </c>
      <c r="I1207" s="55" t="s">
        <v>5338</v>
      </c>
      <c r="J1207" s="55"/>
      <c r="K1207" s="55"/>
      <c r="L1207" s="55" t="s">
        <v>4173</v>
      </c>
      <c r="M1207" s="55">
        <v>603700</v>
      </c>
      <c r="N1207" s="55" t="s">
        <v>4173</v>
      </c>
      <c r="O1207" s="55"/>
      <c r="P1207" s="57">
        <v>20078</v>
      </c>
      <c r="Q1207" s="57">
        <v>20078</v>
      </c>
      <c r="R1207" s="88">
        <f>IF(Tabela1[[#This Row],[VALOR A PAGAR]]&gt;1,Tabela1[[#This Row],[VALOR A PAGAR]],Tabela1[[#This Row],[VALOR RC]])</f>
        <v>20078</v>
      </c>
      <c r="S12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7" s="55">
        <v>4500814801</v>
      </c>
      <c r="U1207" s="54" t="str">
        <f>F1207 &amp; " " &amp; " " &amp; B1207 &amp; " - " &amp; I1207 &amp; " - " &amp; "N°" &amp; H1207 &amp; " - " &amp; Tabela1[[#This Row],[Coluna1]]</f>
        <v xml:space="preserve">LOJAS NOVAS  1484 - LBM - N°10459 - </v>
      </c>
      <c r="V1207" s="85">
        <v>1208758</v>
      </c>
      <c r="W1207" s="55"/>
      <c r="X1207" s="1" t="str">
        <f t="shared" si="63"/>
        <v>ABERTO</v>
      </c>
      <c r="Y1207" s="55" t="s">
        <v>4159</v>
      </c>
      <c r="Z1207" s="51" t="s">
        <v>4159</v>
      </c>
      <c r="AA1207" s="51" t="str">
        <f>IF(Tabela1[[#This Row],[CHAMADO]]="ABERTO",Tabela1[[#This Row],[procx status]],"")</f>
        <v>Closed</v>
      </c>
      <c r="AB1207" s="55" t="s">
        <v>4173</v>
      </c>
      <c r="AC1207" s="59">
        <v>45706</v>
      </c>
      <c r="AD1207" s="55">
        <v>5105872108</v>
      </c>
      <c r="AE1207" s="55" t="str">
        <f>IF(Tabela1[[#This Row],[Status Result1]]="Aguardando autorização pgto", "sim","")</f>
        <v/>
      </c>
      <c r="AF120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2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207" s="59">
        <v>45702</v>
      </c>
      <c r="AI1207" s="55" t="s">
        <v>4173</v>
      </c>
      <c r="AJ1207" s="53" t="s">
        <v>4173</v>
      </c>
      <c r="AK1207" s="12" t="str">
        <f>IF(Tabela1[[#This Row],[procx ticket]]="",Tabela1[[#This Row],[Data criação ticket]],Tabela1[[#This Row],[procx ticket]])</f>
        <v> </v>
      </c>
      <c r="AL1207" s="60" t="s">
        <v>75</v>
      </c>
      <c r="AM12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0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7" s="62"/>
      <c r="AP1207" s="62"/>
      <c r="AQ12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148460370020078JORDANALOJAS NOVASLINHA BRANCALBM</v>
      </c>
      <c r="AR1207" s="62" t="e">
        <v>#N/A</v>
      </c>
    </row>
    <row r="1208" spans="1:44" ht="15" hidden="1" customHeight="1">
      <c r="A1208" s="1">
        <f t="shared" ref="A1208:A1239" si="65">IF(B1208&lt;7000,1000,2000)</f>
        <v>1000</v>
      </c>
      <c r="B1208" s="1">
        <v>1485</v>
      </c>
      <c r="C1208" s="1" t="s">
        <v>4052</v>
      </c>
      <c r="D1208" s="1" t="s">
        <v>185</v>
      </c>
      <c r="E1208" s="1" t="s">
        <v>55</v>
      </c>
      <c r="F1208" s="1" t="s">
        <v>4574</v>
      </c>
      <c r="G1208" s="1" t="s">
        <v>4281</v>
      </c>
      <c r="H1208" s="1">
        <v>2241761</v>
      </c>
      <c r="I1208" s="1" t="s">
        <v>4853</v>
      </c>
      <c r="M1208" s="1">
        <v>605638</v>
      </c>
      <c r="P1208" s="47">
        <v>2499</v>
      </c>
      <c r="R1208" s="47">
        <f>IF(Tabela1[[#This Row],[VALOR A PAGAR]]&gt;1,Tabela1[[#This Row],[VALOR A PAGAR]],Tabela1[[#This Row],[VALOR RC]])</f>
        <v>2499</v>
      </c>
      <c r="S12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8" s="1">
        <v>4500879859</v>
      </c>
      <c r="U1208" s="54" t="str">
        <f>F1208 &amp; " " &amp; " " &amp; B1208 &amp; " - " &amp; I1208 &amp; " - " &amp; "N°" &amp; H1208 &amp; " - " &amp; Tabela1[[#This Row],[Coluna1]]</f>
        <v xml:space="preserve">PROJETO ESPECIAL  1485 - DUFRIO - N°2241761 - </v>
      </c>
      <c r="V1208" s="85">
        <v>2099481</v>
      </c>
      <c r="W1208" s="89" t="s">
        <v>4856</v>
      </c>
      <c r="X1208" s="1" t="str">
        <f t="shared" si="63"/>
        <v>ABERTO</v>
      </c>
      <c r="Y1208" s="48"/>
      <c r="Z1208" s="51">
        <v>0</v>
      </c>
      <c r="AA1208" s="1">
        <f>IF(Tabela1[[#This Row],[CHAMADO]]="ABERTO",Tabela1[[#This Row],[procx status]],"")</f>
        <v>0</v>
      </c>
      <c r="AC1208" s="49">
        <v>45856</v>
      </c>
      <c r="AD1208" s="90">
        <v>5105966030</v>
      </c>
      <c r="AE1208" s="1" t="str">
        <f>IF(Tabela1[[#This Row],[Status Result1]]="Aguardando autorização pgto", "sim","")</f>
        <v/>
      </c>
      <c r="AF12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12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1208" s="12"/>
      <c r="AJ1208" s="53" t="s">
        <v>4431</v>
      </c>
      <c r="AK1208" s="12" t="str">
        <f>IF(Tabela1[[#This Row],[procx ticket]]="",Tabela1[[#This Row],[Data criação ticket]],Tabela1[[#This Row],[procx ticket]])</f>
        <v>2025-07-03</v>
      </c>
      <c r="AM12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8" s="62"/>
      <c r="AP1208" s="62"/>
      <c r="AQ12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14856056382499JORDANAPROJETO ESPECIALLINHA BRANCADUFRIO</v>
      </c>
      <c r="AR1208" s="62" t="e">
        <v>#N/A</v>
      </c>
    </row>
    <row r="1209" spans="1:44" ht="15" hidden="1" customHeight="1">
      <c r="A1209" s="1">
        <f t="shared" si="65"/>
        <v>1000</v>
      </c>
      <c r="B1209" s="1">
        <v>1494</v>
      </c>
      <c r="C1209" s="1" t="s">
        <v>4059</v>
      </c>
      <c r="D1209" s="1" t="s">
        <v>3019</v>
      </c>
      <c r="E1209" s="1" t="s">
        <v>55</v>
      </c>
      <c r="F1209" s="1" t="s">
        <v>23</v>
      </c>
      <c r="G1209" s="1" t="s">
        <v>4281</v>
      </c>
      <c r="H1209" s="1">
        <v>903941</v>
      </c>
      <c r="I1209" s="1" t="s">
        <v>4272</v>
      </c>
      <c r="M1209" s="1">
        <v>605741</v>
      </c>
      <c r="P1209" s="47">
        <v>16779.5</v>
      </c>
      <c r="R1209" s="47">
        <f>IF(Tabela1[[#This Row],[VALOR A PAGAR]]&gt;1,Tabela1[[#This Row],[VALOR A PAGAR]],Tabela1[[#This Row],[VALOR RC]])</f>
        <v>16779.5</v>
      </c>
      <c r="S12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09" s="1">
        <v>4500897875</v>
      </c>
      <c r="U1209" s="54" t="str">
        <f>F1209 &amp; " " &amp; " " &amp; B1209 &amp; " - " &amp; I1209 &amp; " - " &amp; "N°" &amp; H1209 &amp; " - " &amp; Tabela1[[#This Row],[Coluna1]]</f>
        <v>LOJAS NOVAS  1494 - AUTOPEL - N°903941 - VENC 11/08/2025</v>
      </c>
      <c r="V1209" s="85">
        <v>2275281</v>
      </c>
      <c r="W1209" s="64" t="s">
        <v>4308</v>
      </c>
      <c r="X1209" s="1" t="str">
        <f t="shared" si="63"/>
        <v>ABERTO</v>
      </c>
      <c r="Y1209" s="48"/>
      <c r="Z1209" s="51">
        <v>0</v>
      </c>
      <c r="AA1209" s="1">
        <f>IF(Tabela1[[#This Row],[CHAMADO]]="ABERTO",Tabela1[[#This Row],[procx status]],"")</f>
        <v>0</v>
      </c>
      <c r="AC1209" s="49">
        <v>45887</v>
      </c>
      <c r="AD1209" s="65">
        <v>5105989599</v>
      </c>
      <c r="AE1209" s="1" t="str">
        <f>IF(Tabela1[[#This Row],[Status Result1]]="Aguardando autorização pgto", "sim","")</f>
        <v/>
      </c>
      <c r="AF12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2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209" s="12"/>
      <c r="AI1209" s="1" t="s">
        <v>4309</v>
      </c>
      <c r="AJ1209" s="53" t="s">
        <v>4234</v>
      </c>
      <c r="AK1209" s="12" t="str">
        <f>IF(Tabela1[[#This Row],[procx ticket]]="",Tabela1[[#This Row],[Data criação ticket]],Tabela1[[#This Row],[procx ticket]])</f>
        <v>não aberto ticket</v>
      </c>
      <c r="AM12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31/07/2025</v>
      </c>
      <c r="AN12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09" s="62"/>
      <c r="AP1209" s="62" t="s">
        <v>4284</v>
      </c>
      <c r="AQ12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149460574116779,5JORDANALOJAS NOVASLINHA BRANCAAUTOPEL</v>
      </c>
      <c r="AR1209" s="62" t="e">
        <v>#N/A</v>
      </c>
    </row>
    <row r="1210" spans="1:44" ht="15" hidden="1" customHeight="1">
      <c r="A1210" s="1">
        <f t="shared" si="65"/>
        <v>1000</v>
      </c>
      <c r="B1210" s="1">
        <v>845</v>
      </c>
      <c r="C1210" s="1" t="s">
        <v>4276</v>
      </c>
      <c r="D1210" s="1" t="s">
        <v>2593</v>
      </c>
      <c r="E1210" s="1" t="s">
        <v>30</v>
      </c>
      <c r="F1210" s="1" t="s">
        <v>23</v>
      </c>
      <c r="G1210" s="1" t="s">
        <v>4281</v>
      </c>
      <c r="H1210" s="1">
        <v>2222418</v>
      </c>
      <c r="I1210" s="1" t="s">
        <v>4853</v>
      </c>
      <c r="M1210" s="1">
        <v>605289</v>
      </c>
      <c r="P1210" s="47">
        <v>4499</v>
      </c>
      <c r="Q1210" s="47">
        <v>4499</v>
      </c>
      <c r="R1210" s="47">
        <f>IF(Tabela1[[#This Row],[VALOR A PAGAR]]&gt;1,Tabela1[[#This Row],[VALOR A PAGAR]],Tabela1[[#This Row],[VALOR RC]])</f>
        <v>4499</v>
      </c>
      <c r="S12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0" s="1">
        <v>4500859826</v>
      </c>
      <c r="U1210" s="54" t="str">
        <f>F1210 &amp; " " &amp; " " &amp; B1210 &amp; " - " &amp; I1210 &amp; " - " &amp; "N°" &amp; H1210 &amp; " - " &amp; Tabela1[[#This Row],[Coluna1]]</f>
        <v>LOJAS NOVAS  845 - DUFRIO - N°2222418 - aguardando programação</v>
      </c>
      <c r="V1210" s="85">
        <v>2006169</v>
      </c>
      <c r="W1210" s="89" t="s">
        <v>4874</v>
      </c>
      <c r="X1210" s="1" t="str">
        <f t="shared" si="63"/>
        <v>ABERTO</v>
      </c>
      <c r="Y1210" s="48"/>
      <c r="Z1210" s="51">
        <v>0</v>
      </c>
      <c r="AA1210" s="1">
        <f>IF(Tabela1[[#This Row],[CHAMADO]]="ABERTO",Tabela1[[#This Row],[procx status]],"")</f>
        <v>0</v>
      </c>
      <c r="AC1210" s="49">
        <v>45827</v>
      </c>
      <c r="AD1210" s="55">
        <v>5105948446</v>
      </c>
      <c r="AE1210" s="1" t="str">
        <f>IF(Tabela1[[#This Row],[Status Result1]]="Aguardando autorização pgto", "sim","")</f>
        <v/>
      </c>
      <c r="AF12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2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210" s="12">
        <v>45799</v>
      </c>
      <c r="AI1210" s="1" t="s">
        <v>4365</v>
      </c>
      <c r="AJ1210" s="53" t="s">
        <v>4482</v>
      </c>
      <c r="AK1210" s="12" t="str">
        <f>IF(Tabela1[[#This Row],[procx ticket]]="",Tabela1[[#This Row],[Data criação ticket]],Tabela1[[#This Row],[procx ticket]])</f>
        <v>2025-06-20</v>
      </c>
      <c r="AM12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2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0" s="62" t="s">
        <v>4348</v>
      </c>
      <c r="AP1210" s="62" t="s">
        <v>4338</v>
      </c>
      <c r="AQ12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8456052894499ANDRELOJAS NOVASLINHA BRANCADUFRIO</v>
      </c>
      <c r="AR1210" s="62" t="e">
        <v>#N/A</v>
      </c>
    </row>
    <row r="1211" spans="1:44" ht="15" hidden="1" customHeight="1">
      <c r="A1211" s="1">
        <f t="shared" si="65"/>
        <v>1000</v>
      </c>
      <c r="B1211" s="1">
        <v>1489</v>
      </c>
      <c r="C1211" s="1" t="s">
        <v>280</v>
      </c>
      <c r="D1211" s="1" t="s">
        <v>2947</v>
      </c>
      <c r="E1211" s="1" t="s">
        <v>30</v>
      </c>
      <c r="F1211" s="1" t="s">
        <v>23</v>
      </c>
      <c r="G1211" s="1" t="s">
        <v>4281</v>
      </c>
      <c r="H1211" s="1">
        <v>906263</v>
      </c>
      <c r="I1211" s="1" t="s">
        <v>4272</v>
      </c>
      <c r="M1211" s="1">
        <v>605482</v>
      </c>
      <c r="N1211" s="1">
        <v>10022256</v>
      </c>
      <c r="O1211" s="1" t="s">
        <v>4163</v>
      </c>
      <c r="P1211" s="47">
        <v>19361.509999999998</v>
      </c>
      <c r="R1211" s="47">
        <f>IF(Tabela1[[#This Row],[VALOR A PAGAR]]&gt;1,Tabela1[[#This Row],[VALOR A PAGAR]],Tabela1[[#This Row],[VALOR RC]])</f>
        <v>19361.509999999998</v>
      </c>
      <c r="S12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1" s="1">
        <v>4500910144</v>
      </c>
      <c r="U1211" s="54" t="str">
        <f>F1211 &amp; " " &amp; " " &amp; B1211 &amp; " - " &amp; I1211 &amp; " - " &amp; "N°" &amp; H1211 &amp; " - " &amp; Tabela1[[#This Row],[Coluna1]]</f>
        <v>LOJAS NOVAS  1489 - AUTOPEL - N°906263 - VENC 19/08/2025</v>
      </c>
      <c r="V1211" s="85">
        <v>2298056</v>
      </c>
      <c r="W1211" s="64" t="s">
        <v>4285</v>
      </c>
      <c r="X1211" s="1" t="str">
        <f t="shared" si="63"/>
        <v>ABERTO</v>
      </c>
      <c r="Y1211" s="48"/>
      <c r="Z1211" s="51">
        <v>0</v>
      </c>
      <c r="AA1211" s="1">
        <f>IF(Tabela1[[#This Row],[CHAMADO]]="ABERTO",Tabela1[[#This Row],[procx status]],"")</f>
        <v>0</v>
      </c>
      <c r="AC1211" s="49">
        <v>45888</v>
      </c>
      <c r="AD1211" s="55">
        <v>5105991165</v>
      </c>
      <c r="AE1211" s="1" t="str">
        <f>IF(Tabela1[[#This Row],[Status Result1]]="Aguardando autorização pgto", "sim","")</f>
        <v/>
      </c>
      <c r="AF12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19/08/2025</v>
      </c>
      <c r="AG12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19/08/2025</v>
      </c>
      <c r="AH1211" s="12"/>
      <c r="AI1211" s="1" t="s">
        <v>4283</v>
      </c>
      <c r="AJ1211" s="53" t="s">
        <v>4234</v>
      </c>
      <c r="AK1211" s="12" t="str">
        <f>IF(Tabela1[[#This Row],[procx ticket]]="",Tabela1[[#This Row],[Data criação ticket]],Tabela1[[#This Row],[procx ticket]])</f>
        <v>não aberto ticket</v>
      </c>
      <c r="AM12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2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1" s="62" t="s">
        <v>4286</v>
      </c>
      <c r="AP1211" s="62" t="s">
        <v>4287</v>
      </c>
      <c r="AQ12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148960548219361,51ANDRELOJAS NOVASLINHA BRANCAAUTOPEL</v>
      </c>
      <c r="AR1211" s="62" t="e">
        <v>#N/A</v>
      </c>
    </row>
    <row r="1212" spans="1:44" ht="15" hidden="1" customHeight="1">
      <c r="A1212" s="1">
        <f t="shared" si="65"/>
        <v>1000</v>
      </c>
      <c r="B1212" s="1">
        <v>585</v>
      </c>
      <c r="C1212" s="1" t="s">
        <v>4093</v>
      </c>
      <c r="D1212" s="1" t="s">
        <v>1381</v>
      </c>
      <c r="E1212" s="1" t="s">
        <v>30</v>
      </c>
      <c r="F1212" s="1" t="s">
        <v>23</v>
      </c>
      <c r="G1212" s="1" t="s">
        <v>4281</v>
      </c>
      <c r="H1212" s="1">
        <v>2336932</v>
      </c>
      <c r="I1212" s="1" t="s">
        <v>4853</v>
      </c>
      <c r="M1212" s="1">
        <v>605740</v>
      </c>
      <c r="P1212" s="47">
        <v>14307</v>
      </c>
      <c r="Q1212" s="47">
        <v>4437</v>
      </c>
      <c r="R1212" s="47">
        <f>IF(Tabela1[[#This Row],[VALOR A PAGAR]]&gt;1,Tabela1[[#This Row],[VALOR A PAGAR]],Tabela1[[#This Row],[VALOR RC]])</f>
        <v>4437</v>
      </c>
      <c r="S12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2" s="1">
        <v>4500995358</v>
      </c>
      <c r="U1212" s="54" t="str">
        <f>F1212 &amp; " " &amp; " " &amp; B1212 &amp; " - " &amp; I1212 &amp; " - " &amp; "N°" &amp; H1212 &amp; " - " &amp; Tabela1[[#This Row],[Coluna1]]</f>
        <v>LOJAS NOVAS  585 - DUFRIO - N°2336932 - VENC 20/01/2026</v>
      </c>
      <c r="V1212" s="85">
        <v>3285036</v>
      </c>
      <c r="W1212" s="89" t="s">
        <v>4176</v>
      </c>
      <c r="X1212" s="1" t="str">
        <f t="shared" si="63"/>
        <v>ABERTO</v>
      </c>
      <c r="Y1212" s="48"/>
      <c r="Z1212" s="51"/>
      <c r="AA1212" s="1">
        <f>IF(Tabela1[[#This Row],[CHAMADO]]="ABERTO",Tabela1[[#This Row],[procx status]],"")</f>
        <v>0</v>
      </c>
      <c r="AC1212" s="49">
        <v>46042</v>
      </c>
      <c r="AD1212" s="55">
        <v>5106081490</v>
      </c>
      <c r="AE1212" s="1" t="s">
        <v>4177</v>
      </c>
      <c r="AF12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20/01/2026</v>
      </c>
      <c r="AG12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20/01/2026</v>
      </c>
      <c r="AH1212" s="116"/>
      <c r="AJ1212" s="117"/>
      <c r="AK1212" s="116">
        <f>IF(Tabela1[[#This Row],[procx ticket]]="",Tabela1[[#This Row],[Data criação ticket]],Tabela1[[#This Row],[procx ticket]])</f>
        <v>0</v>
      </c>
      <c r="AL1212" s="116"/>
      <c r="AM1212" s="53">
        <v>46000</v>
      </c>
      <c r="AN12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2" s="62"/>
      <c r="AP1212" s="62" t="s">
        <v>5957</v>
      </c>
      <c r="AQ12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58560574014307ANDRELOJAS NOVASLINHA BRANCADUFRIO</v>
      </c>
      <c r="AR1212" s="62" t="e">
        <v>#N/A</v>
      </c>
    </row>
    <row r="1213" spans="1:44" ht="15" hidden="1" customHeight="1">
      <c r="A1213" s="1">
        <f t="shared" si="65"/>
        <v>1000</v>
      </c>
      <c r="B1213" s="1">
        <v>585</v>
      </c>
      <c r="C1213" s="1" t="s">
        <v>4093</v>
      </c>
      <c r="D1213" s="1" t="s">
        <v>1381</v>
      </c>
      <c r="E1213" s="1" t="s">
        <v>30</v>
      </c>
      <c r="F1213" s="1" t="s">
        <v>23</v>
      </c>
      <c r="G1213" s="1" t="s">
        <v>4281</v>
      </c>
      <c r="H1213" s="1">
        <v>2345609</v>
      </c>
      <c r="I1213" s="1" t="s">
        <v>4853</v>
      </c>
      <c r="M1213" s="1">
        <v>605740</v>
      </c>
      <c r="P1213" s="47">
        <v>14307</v>
      </c>
      <c r="Q1213" s="47">
        <v>9870</v>
      </c>
      <c r="R1213" s="47">
        <f>IF(Tabela1[[#This Row],[VALOR A PAGAR]]&gt;1,Tabela1[[#This Row],[VALOR A PAGAR]],Tabela1[[#This Row],[VALOR RC]])</f>
        <v>9870</v>
      </c>
      <c r="S12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3" s="1">
        <v>4500995358</v>
      </c>
      <c r="U1213" s="54" t="str">
        <f>F1213 &amp; " " &amp; " " &amp; B1213 &amp; " - " &amp; I1213 &amp; " - " &amp; "N°" &amp; H1213 &amp; " - " &amp; Tabela1[[#This Row],[Coluna1]]</f>
        <v>LOJAS NOVAS  585 - DUFRIO - N°2345609 - VENC 20/01/2026</v>
      </c>
      <c r="V1213" s="85">
        <v>3285093</v>
      </c>
      <c r="W1213" s="89" t="s">
        <v>4176</v>
      </c>
      <c r="X1213" s="1" t="str">
        <f t="shared" si="63"/>
        <v>ABERTO</v>
      </c>
      <c r="Y1213" s="48"/>
      <c r="Z1213" s="51"/>
      <c r="AA1213" s="1">
        <f>IF(Tabela1[[#This Row],[CHAMADO]]="ABERTO",Tabela1[[#This Row],[procx status]],"")</f>
        <v>0</v>
      </c>
      <c r="AC1213" s="49">
        <v>46042</v>
      </c>
      <c r="AD1213" s="55">
        <v>5106081503</v>
      </c>
      <c r="AE1213" s="1" t="s">
        <v>4177</v>
      </c>
      <c r="AF12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20/01/2026</v>
      </c>
      <c r="AG12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20/01/2026</v>
      </c>
      <c r="AH1213" s="116"/>
      <c r="AJ1213" s="117"/>
      <c r="AK1213" s="116">
        <f>IF(Tabela1[[#This Row],[procx ticket]]="",Tabela1[[#This Row],[Data criação ticket]],Tabela1[[#This Row],[procx ticket]])</f>
        <v>0</v>
      </c>
      <c r="AL1213" s="116"/>
      <c r="AM1213" s="53">
        <v>46000</v>
      </c>
      <c r="AN12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3" s="62"/>
      <c r="AP1213" s="62" t="s">
        <v>5957</v>
      </c>
      <c r="AQ12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58560574014307ANDRELOJAS NOVASLINHA BRANCADUFRIO</v>
      </c>
      <c r="AR1213" s="62" t="e">
        <v>#N/A</v>
      </c>
    </row>
    <row r="1214" spans="1:44" ht="15" hidden="1" customHeight="1">
      <c r="A1214" s="1">
        <f t="shared" si="65"/>
        <v>1000</v>
      </c>
      <c r="B1214" s="1">
        <v>1492</v>
      </c>
      <c r="C1214" s="1" t="s">
        <v>260</v>
      </c>
      <c r="D1214" s="1" t="s">
        <v>1999</v>
      </c>
      <c r="E1214" s="1" t="s">
        <v>76</v>
      </c>
      <c r="F1214" s="1" t="s">
        <v>23</v>
      </c>
      <c r="G1214" s="1" t="s">
        <v>4281</v>
      </c>
      <c r="H1214" s="1">
        <v>46810</v>
      </c>
      <c r="I1214" s="1" t="s">
        <v>4549</v>
      </c>
      <c r="M1214" s="1">
        <v>603167</v>
      </c>
      <c r="P1214" s="47">
        <v>5490</v>
      </c>
      <c r="R1214" s="47">
        <f>IF(Tabela1[[#This Row],[VALOR A PAGAR]]&gt;1,Tabela1[[#This Row],[VALOR A PAGAR]],Tabela1[[#This Row],[VALOR RC]])</f>
        <v>5490</v>
      </c>
      <c r="S12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4" s="1">
        <v>4500931960</v>
      </c>
      <c r="U1214" s="54" t="str">
        <f>F1214 &amp; " " &amp; " " &amp; B1214 &amp; " - " &amp; I1214 &amp; " - " &amp; "N°" &amp; H1214 &amp; " - " &amp; Tabela1[[#This Row],[Coluna1]]</f>
        <v>LOJAS NOVAS  1492 - CASA E CIA - N°46810 - VENC 20/10/2025</v>
      </c>
      <c r="V1214" s="85">
        <v>2354293</v>
      </c>
      <c r="W1214" s="64" t="s">
        <v>4557</v>
      </c>
      <c r="X1214" s="1" t="str">
        <f t="shared" si="63"/>
        <v>ABERTO</v>
      </c>
      <c r="Y1214" s="48"/>
      <c r="Z1214" s="51"/>
      <c r="AA1214" s="1">
        <f>IF(Tabela1[[#This Row],[CHAMADO]]="ABERTO",Tabela1[[#This Row],[procx status]],"")</f>
        <v>0</v>
      </c>
      <c r="AC1214" s="49">
        <v>45950</v>
      </c>
      <c r="AD1214" s="107">
        <v>5105995583</v>
      </c>
      <c r="AE1214" s="1" t="str">
        <f>IF(Tabela1[[#This Row],[Status Result1]]="Aguardando autorização pgto", "sim","")</f>
        <v/>
      </c>
      <c r="AF12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12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1214" s="12"/>
      <c r="AI1214" s="1" t="s">
        <v>4558</v>
      </c>
      <c r="AJ1214" s="53"/>
      <c r="AK1214" s="12" t="str">
        <f>IF(Tabela1[[#This Row],[procx ticket]]="",Tabela1[[#This Row],[Data criação ticket]],Tabela1[[#This Row],[procx ticket]])</f>
        <v>2025-08-13</v>
      </c>
      <c r="AM12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2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4" s="62"/>
      <c r="AP1214" s="62" t="s">
        <v>4559</v>
      </c>
      <c r="AQ12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14926031675490HENRIQUELOJAS NOVASLINHA BRANCACASA E CIA</v>
      </c>
      <c r="AR1214" s="62" t="e">
        <v>#N/A</v>
      </c>
    </row>
    <row r="1215" spans="1:44" ht="15" hidden="1" customHeight="1">
      <c r="A1215" s="1">
        <f t="shared" si="65"/>
        <v>1000</v>
      </c>
      <c r="B1215" s="1">
        <v>1459</v>
      </c>
      <c r="C1215" s="1" t="s">
        <v>4058</v>
      </c>
      <c r="D1215" s="1" t="s">
        <v>2655</v>
      </c>
      <c r="E1215" s="1" t="s">
        <v>30</v>
      </c>
      <c r="F1215" s="1" t="s">
        <v>23</v>
      </c>
      <c r="G1215" s="1" t="s">
        <v>4281</v>
      </c>
      <c r="H1215" s="1">
        <v>913024</v>
      </c>
      <c r="I1215" s="1" t="s">
        <v>4272</v>
      </c>
      <c r="M1215" s="1">
        <v>603123</v>
      </c>
      <c r="P1215" s="47">
        <v>17676.61</v>
      </c>
      <c r="R1215" s="47">
        <f>IF(Tabela1[[#This Row],[VALOR A PAGAR]]&gt;1,Tabela1[[#This Row],[VALOR A PAGAR]],Tabela1[[#This Row],[VALOR RC]])</f>
        <v>17676.61</v>
      </c>
      <c r="S12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5" s="1">
        <v>4500914024</v>
      </c>
      <c r="U1215" s="54" t="str">
        <f>F1215 &amp; " " &amp; " " &amp; B1215 &amp; " - " &amp; I1215 &amp; " - " &amp; "N°" &amp; H1215 &amp; " - " &amp; Tabela1[[#This Row],[Coluna1]]</f>
        <v xml:space="preserve">LOJAS NOVAS  1459 - AUTOPEL - N°913024 - </v>
      </c>
      <c r="V1215" s="85">
        <v>3027235</v>
      </c>
      <c r="W1215" s="89" t="s">
        <v>4176</v>
      </c>
      <c r="X1215" s="1" t="str">
        <f t="shared" si="63"/>
        <v>ABERTO</v>
      </c>
      <c r="Y1215" s="48"/>
      <c r="Z1215" s="51">
        <v>0</v>
      </c>
      <c r="AA1215" s="1">
        <f>IF(Tabela1[[#This Row],[CHAMADO]]="ABERTO",Tabela1[[#This Row],[procx status]],"")</f>
        <v>0</v>
      </c>
      <c r="AC1215" s="49">
        <v>45981</v>
      </c>
      <c r="AE1215" s="1" t="s">
        <v>4177</v>
      </c>
      <c r="AF12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2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215" s="12"/>
      <c r="AJ1215" s="53" t="s">
        <v>4234</v>
      </c>
      <c r="AK1215" s="12" t="str">
        <f>IF(Tabela1[[#This Row],[procx ticket]]="",Tabela1[[#This Row],[Data criação ticket]],Tabela1[[#This Row],[procx ticket]])</f>
        <v>não aberto ticket</v>
      </c>
      <c r="AM1215" s="53">
        <v>45971</v>
      </c>
      <c r="AN12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5" s="62"/>
      <c r="AP1215" s="62"/>
      <c r="AQ12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145960312317676,61ANDRELOJAS NOVASLINHA BRANCAAUTOPEL</v>
      </c>
      <c r="AR1215" s="62" t="e">
        <v>#N/A</v>
      </c>
    </row>
    <row r="1216" spans="1:44" ht="15" hidden="1" customHeight="1">
      <c r="A1216" s="1">
        <f t="shared" si="65"/>
        <v>1000</v>
      </c>
      <c r="B1216" s="1">
        <v>1476</v>
      </c>
      <c r="C1216" s="1" t="s">
        <v>243</v>
      </c>
      <c r="D1216" s="1" t="s">
        <v>244</v>
      </c>
      <c r="E1216" s="1" t="s">
        <v>76</v>
      </c>
      <c r="F1216" s="1" t="s">
        <v>23</v>
      </c>
      <c r="G1216" s="1" t="s">
        <v>4281</v>
      </c>
      <c r="H1216" s="1">
        <v>2317114</v>
      </c>
      <c r="I1216" s="1" t="s">
        <v>4853</v>
      </c>
      <c r="M1216" s="1">
        <v>603852</v>
      </c>
      <c r="P1216" s="47">
        <v>14307</v>
      </c>
      <c r="R1216" s="47">
        <f>IF(Tabela1[[#This Row],[VALOR A PAGAR]]&gt;1,Tabela1[[#This Row],[VALOR A PAGAR]],Tabela1[[#This Row],[VALOR RC]])</f>
        <v>14307</v>
      </c>
      <c r="S12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6" s="1">
        <v>4500982322</v>
      </c>
      <c r="U1216" s="54" t="str">
        <f>F1216 &amp; " " &amp; " " &amp; B1216 &amp; " - " &amp; I1216 &amp; " - " &amp; "N°" &amp; H1216 &amp; " - " &amp; Tabela1[[#This Row],[Coluna1]]</f>
        <v xml:space="preserve">LOJAS NOVAS  1476 - DUFRIO - N°2317114 - </v>
      </c>
      <c r="V1216" s="85">
        <v>3027272</v>
      </c>
      <c r="W1216" s="89" t="s">
        <v>4176</v>
      </c>
      <c r="X1216" s="1" t="str">
        <f t="shared" si="63"/>
        <v>ABERTO</v>
      </c>
      <c r="Y1216" s="48"/>
      <c r="Z1216" s="51"/>
      <c r="AA1216" s="1">
        <f>IF(Tabela1[[#This Row],[CHAMADO]]="ABERTO",Tabela1[[#This Row],[procx status]],"")</f>
        <v>0</v>
      </c>
      <c r="AC1216" s="49">
        <v>45981</v>
      </c>
      <c r="AE1216" s="1" t="s">
        <v>4177</v>
      </c>
      <c r="AF12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2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216" s="116"/>
      <c r="AJ1216" s="117"/>
      <c r="AK1216" s="116">
        <f>IF(Tabela1[[#This Row],[procx ticket]]="",Tabela1[[#This Row],[Data criação ticket]],Tabela1[[#This Row],[procx ticket]])</f>
        <v>0</v>
      </c>
      <c r="AL1216" s="116"/>
      <c r="AM1216" s="53">
        <v>45971</v>
      </c>
      <c r="AN12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6" s="62"/>
      <c r="AP1216" s="62"/>
      <c r="AQ12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147660385214307HENRIQUELOJAS NOVASLINHA BRANCADUFRIO</v>
      </c>
      <c r="AR1216" s="62" t="e">
        <v>#N/A</v>
      </c>
    </row>
    <row r="1217" spans="1:44" ht="15" hidden="1" customHeight="1">
      <c r="A1217" s="1">
        <f t="shared" si="65"/>
        <v>1000</v>
      </c>
      <c r="B1217" s="1">
        <v>1504</v>
      </c>
      <c r="C1217" s="1" t="s">
        <v>4087</v>
      </c>
      <c r="D1217" s="1" t="s">
        <v>4185</v>
      </c>
      <c r="E1217" s="1" t="s">
        <v>76</v>
      </c>
      <c r="F1217" s="1" t="s">
        <v>23</v>
      </c>
      <c r="G1217" s="1" t="s">
        <v>4281</v>
      </c>
      <c r="H1217" s="1">
        <v>2322949</v>
      </c>
      <c r="I1217" s="1" t="s">
        <v>4853</v>
      </c>
      <c r="M1217" s="1">
        <v>604037</v>
      </c>
      <c r="P1217" s="47">
        <v>14307</v>
      </c>
      <c r="R1217" s="47">
        <f>IF(Tabela1[[#This Row],[VALOR A PAGAR]]&gt;1,Tabela1[[#This Row],[VALOR A PAGAR]],Tabela1[[#This Row],[VALOR RC]])</f>
        <v>14307</v>
      </c>
      <c r="S12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7" s="1">
        <v>4500982327</v>
      </c>
      <c r="U1217" s="54" t="str">
        <f>F1217 &amp; " " &amp; " " &amp; B1217 &amp; " - " &amp; I1217 &amp; " - " &amp; "N°" &amp; H1217 &amp; " - " &amp; Tabela1[[#This Row],[Coluna1]]</f>
        <v xml:space="preserve">LOJAS NOVAS  1504 - DUFRIO - N°2322949 - </v>
      </c>
      <c r="V1217" s="85">
        <v>3027279</v>
      </c>
      <c r="W1217" s="89" t="s">
        <v>4176</v>
      </c>
      <c r="X1217" s="1" t="str">
        <f t="shared" si="63"/>
        <v>ABERTO</v>
      </c>
      <c r="Y1217" s="48"/>
      <c r="Z1217" s="51"/>
      <c r="AA1217" s="1">
        <f>IF(Tabela1[[#This Row],[CHAMADO]]="ABERTO",Tabela1[[#This Row],[procx status]],"")</f>
        <v>0</v>
      </c>
      <c r="AC1217" s="49">
        <v>45981</v>
      </c>
      <c r="AD1217" s="55">
        <v>5106059788</v>
      </c>
      <c r="AE1217" s="1" t="s">
        <v>4177</v>
      </c>
      <c r="AF12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2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217" s="116"/>
      <c r="AJ1217" s="117"/>
      <c r="AK1217" s="116">
        <f>IF(Tabela1[[#This Row],[procx ticket]]="",Tabela1[[#This Row],[Data criação ticket]],Tabela1[[#This Row],[procx ticket]])</f>
        <v>0</v>
      </c>
      <c r="AL1217" s="116"/>
      <c r="AM1217" s="53">
        <v>45971</v>
      </c>
      <c r="AN12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7" s="62"/>
      <c r="AP1217" s="62"/>
      <c r="AQ12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150460403714307HENRIQUELOJAS NOVASLINHA BRANCADUFRIO</v>
      </c>
      <c r="AR1217" s="62" t="e">
        <v>#N/A</v>
      </c>
    </row>
    <row r="1218" spans="1:44" ht="15" hidden="1" customHeight="1">
      <c r="A1218" s="1">
        <f t="shared" si="65"/>
        <v>1000</v>
      </c>
      <c r="B1218" s="1">
        <v>1470</v>
      </c>
      <c r="C1218" s="1" t="s">
        <v>4068</v>
      </c>
      <c r="D1218" s="1" t="s">
        <v>4228</v>
      </c>
      <c r="E1218" s="1" t="s">
        <v>76</v>
      </c>
      <c r="F1218" s="1" t="s">
        <v>23</v>
      </c>
      <c r="G1218" s="1" t="s">
        <v>4281</v>
      </c>
      <c r="H1218" s="1">
        <v>930125</v>
      </c>
      <c r="I1218" s="1" t="s">
        <v>4272</v>
      </c>
      <c r="M1218" s="1">
        <v>604306</v>
      </c>
      <c r="P1218" s="47">
        <v>17252.009999999998</v>
      </c>
      <c r="Q1218" s="47">
        <v>17092.150000000001</v>
      </c>
      <c r="R1218" s="47">
        <f>IF(Tabela1[[#This Row],[VALOR A PAGAR]]&gt;1,Tabela1[[#This Row],[VALOR A PAGAR]],Tabela1[[#This Row],[VALOR RC]])</f>
        <v>17092.150000000001</v>
      </c>
      <c r="S12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8" s="1">
        <v>4500942432</v>
      </c>
      <c r="U1218" s="54" t="str">
        <f>F1218 &amp; " " &amp; " " &amp; B1218 &amp; " - " &amp; I1218 &amp; " - " &amp; "N°" &amp; H1218 &amp; " - " &amp; Tabela1[[#This Row],[Coluna1]]</f>
        <v>LOJAS NOVAS  1470 - AUTOPEL - N°930125 - VENC 08/10/2025</v>
      </c>
      <c r="V1218" s="85">
        <v>2785123</v>
      </c>
      <c r="W1218" s="64" t="s">
        <v>4313</v>
      </c>
      <c r="X1218" s="1" t="str">
        <f t="shared" ref="X1218:X1274" si="66">IF(V1218&lt;&gt;"","ABERTO","PENDENTE")</f>
        <v>ABERTO</v>
      </c>
      <c r="Y1218" s="48"/>
      <c r="Z1218" s="51"/>
      <c r="AA1218" s="1">
        <f>IF(Tabela1[[#This Row],[CHAMADO]]="ABERTO",Tabela1[[#This Row],[procx status]],"")</f>
        <v>0</v>
      </c>
      <c r="AC1218" s="49">
        <v>45951</v>
      </c>
      <c r="AD1218" s="65">
        <v>5106039619</v>
      </c>
      <c r="AE1218" s="1" t="str">
        <f>IF(Tabela1[[#This Row],[Status Result1]]="Aguardando autorização pgto", "sim","")</f>
        <v/>
      </c>
      <c r="AF12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2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218" s="116"/>
      <c r="AJ1218" s="117"/>
      <c r="AK1218" s="116">
        <f>IF(Tabela1[[#This Row],[procx ticket]]="",Tabela1[[#This Row],[Data criação ticket]],Tabela1[[#This Row],[procx ticket]])</f>
        <v>0</v>
      </c>
      <c r="AL1218" s="116"/>
      <c r="AM1218" s="53" t="s">
        <v>4314</v>
      </c>
      <c r="AN12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8" s="62"/>
      <c r="AP1218" s="62" t="s">
        <v>4315</v>
      </c>
      <c r="AQ12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147060430617252,01HENRIQUELOJAS NOVASLINHA BRANCAAUTOPEL</v>
      </c>
      <c r="AR1218" s="62" t="e">
        <v>#N/A</v>
      </c>
    </row>
    <row r="1219" spans="1:44" ht="15" hidden="1" customHeight="1">
      <c r="A1219" s="1">
        <f t="shared" si="65"/>
        <v>1000</v>
      </c>
      <c r="B1219" s="1">
        <v>1427</v>
      </c>
      <c r="C1219" s="1" t="s">
        <v>229</v>
      </c>
      <c r="D1219" s="1" t="s">
        <v>230</v>
      </c>
      <c r="E1219" s="1" t="s">
        <v>4025</v>
      </c>
      <c r="F1219" s="1" t="s">
        <v>23</v>
      </c>
      <c r="G1219" s="1" t="s">
        <v>4281</v>
      </c>
      <c r="H1219" s="1">
        <v>2317160</v>
      </c>
      <c r="I1219" s="1" t="s">
        <v>4853</v>
      </c>
      <c r="M1219" s="1">
        <v>603806</v>
      </c>
      <c r="R1219" s="47">
        <f>IF(Tabela1[[#This Row],[VALOR A PAGAR]]&gt;1,Tabela1[[#This Row],[VALOR A PAGAR]],Tabela1[[#This Row],[VALOR RC]])</f>
        <v>0</v>
      </c>
      <c r="S12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19" s="1">
        <v>4500982279</v>
      </c>
      <c r="U1219" s="54" t="str">
        <f>F1219 &amp; " " &amp; " " &amp; B1219 &amp; " - " &amp; I1219 &amp; " - " &amp; "N°" &amp; H1219 &amp; " - " &amp; Tabela1[[#This Row],[Coluna1]]</f>
        <v>LOJAS NOVAS  1427 - DUFRIO - N°2317160 - VENC 22/12/2025</v>
      </c>
      <c r="V1219" s="85">
        <v>2881095</v>
      </c>
      <c r="W1219" s="89" t="s">
        <v>4176</v>
      </c>
      <c r="X1219" s="1" t="str">
        <f t="shared" si="66"/>
        <v>ABERTO</v>
      </c>
      <c r="Y1219" s="48"/>
      <c r="Z1219" s="51"/>
      <c r="AA1219" s="1">
        <f>IF(Tabela1[[#This Row],[CHAMADO]]="ABERTO",Tabela1[[#This Row],[procx status]],"")</f>
        <v>0</v>
      </c>
      <c r="AC1219" s="49">
        <v>46013</v>
      </c>
      <c r="AD1219" s="55">
        <v>5106048166</v>
      </c>
      <c r="AE1219" s="1" t="str">
        <f>IF(Tabela1[[#This Row],[Status Result1]]="Aguardando autorização pgto", "sim","")</f>
        <v/>
      </c>
      <c r="AF12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19" s="116"/>
      <c r="AJ1219" s="117"/>
      <c r="AK1219" s="116">
        <f>IF(Tabela1[[#This Row],[procx ticket]]="",Tabela1[[#This Row],[Data criação ticket]],Tabela1[[#This Row],[procx ticket]])</f>
        <v>0</v>
      </c>
      <c r="AL1219" s="116"/>
      <c r="AM1219" s="53" t="s">
        <v>4513</v>
      </c>
      <c r="AN12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19" s="62"/>
      <c r="AP1219" s="62" t="s">
        <v>4854</v>
      </c>
      <c r="AQ12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1427603806ADRIANOLOJAS NOVASLINHA BRANCADUFRIO</v>
      </c>
      <c r="AR1219" s="62" t="e">
        <v>#N/A</v>
      </c>
    </row>
    <row r="1220" spans="1:44" ht="15" hidden="1" customHeight="1">
      <c r="A1220" s="1">
        <f t="shared" si="65"/>
        <v>1000</v>
      </c>
      <c r="B1220" s="1">
        <v>1437</v>
      </c>
      <c r="C1220" s="1" t="s">
        <v>4091</v>
      </c>
      <c r="D1220" s="1" t="s">
        <v>4229</v>
      </c>
      <c r="E1220" s="1" t="s">
        <v>4025</v>
      </c>
      <c r="F1220" s="1" t="s">
        <v>23</v>
      </c>
      <c r="G1220" s="1" t="s">
        <v>4281</v>
      </c>
      <c r="H1220" s="1">
        <v>2317116</v>
      </c>
      <c r="I1220" s="1" t="s">
        <v>4853</v>
      </c>
      <c r="M1220" s="1">
        <v>605905</v>
      </c>
      <c r="Q1220" s="47">
        <v>14307</v>
      </c>
      <c r="R1220" s="47">
        <f>IF(Tabela1[[#This Row],[VALOR A PAGAR]]&gt;1,Tabela1[[#This Row],[VALOR A PAGAR]],Tabela1[[#This Row],[VALOR RC]])</f>
        <v>14307</v>
      </c>
      <c r="S12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0" s="1">
        <v>4500982730</v>
      </c>
      <c r="U1220" s="54" t="str">
        <f>F1220 &amp; " " &amp; " " &amp; B1220 &amp; " - " &amp; I1220 &amp; " - " &amp; "N°" &amp; H1220 &amp; " - " &amp; Tabela1[[#This Row],[Coluna1]]</f>
        <v>LOJAS NOVAS  1437 - DUFRIO - N°2317116 - VENC 22/12/2025</v>
      </c>
      <c r="V1220" s="85">
        <v>2881152</v>
      </c>
      <c r="W1220" s="89" t="s">
        <v>4176</v>
      </c>
      <c r="X1220" s="1" t="str">
        <f t="shared" si="66"/>
        <v>ABERTO</v>
      </c>
      <c r="Y1220" s="48"/>
      <c r="Z1220" s="51"/>
      <c r="AA1220" s="1">
        <f>IF(Tabela1[[#This Row],[CHAMADO]]="ABERTO",Tabela1[[#This Row],[procx status]],"")</f>
        <v>0</v>
      </c>
      <c r="AC1220" s="49">
        <v>46013</v>
      </c>
      <c r="AE1220" s="1" t="str">
        <f>IF(Tabela1[[#This Row],[Status Result1]]="Aguardando autorização pgto", "sim","")</f>
        <v/>
      </c>
      <c r="AF12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20" s="116"/>
      <c r="AJ1220" s="117"/>
      <c r="AK1220" s="116">
        <f>IF(Tabela1[[#This Row],[procx ticket]]="",Tabela1[[#This Row],[Data criação ticket]],Tabela1[[#This Row],[procx ticket]])</f>
        <v>0</v>
      </c>
      <c r="AL1220" s="116"/>
      <c r="AM1220" s="53" t="s">
        <v>4513</v>
      </c>
      <c r="AN12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0" s="62"/>
      <c r="AP1220" s="62" t="s">
        <v>4854</v>
      </c>
      <c r="AQ12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NOVASLINHA BRANCADUFRIO</v>
      </c>
      <c r="AR1220" s="62" t="e">
        <v>#N/A</v>
      </c>
    </row>
    <row r="1221" spans="1:44" ht="15" hidden="1" customHeight="1">
      <c r="A1221" s="1">
        <f t="shared" si="65"/>
        <v>1000</v>
      </c>
      <c r="B1221" s="1">
        <v>1499</v>
      </c>
      <c r="C1221" s="1" t="s">
        <v>4065</v>
      </c>
      <c r="D1221" s="1" t="s">
        <v>4217</v>
      </c>
      <c r="E1221" s="1" t="s">
        <v>30</v>
      </c>
      <c r="F1221" s="1" t="s">
        <v>23</v>
      </c>
      <c r="G1221" s="1" t="s">
        <v>4281</v>
      </c>
      <c r="H1221" s="1">
        <v>2317121</v>
      </c>
      <c r="I1221" s="1" t="s">
        <v>4853</v>
      </c>
      <c r="M1221" s="1">
        <v>602910</v>
      </c>
      <c r="P1221" s="47">
        <v>14307</v>
      </c>
      <c r="R1221" s="47">
        <f>IF(Tabela1[[#This Row],[VALOR A PAGAR]]&gt;1,Tabela1[[#This Row],[VALOR A PAGAR]],Tabela1[[#This Row],[VALOR RC]])</f>
        <v>14307</v>
      </c>
      <c r="S12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1" s="1">
        <v>4500987227</v>
      </c>
      <c r="U1221" s="54" t="str">
        <f>F1221 &amp; " " &amp; " " &amp; B1221 &amp; " - " &amp; I1221 &amp; " - " &amp; "N°" &amp; H1221 &amp; " - " &amp; Tabela1[[#This Row],[Coluna1]]</f>
        <v>LOJAS NOVAS  1499 - DUFRIO - N°2317121 - VENC 22/12/2025</v>
      </c>
      <c r="V1221" s="85">
        <v>2881102</v>
      </c>
      <c r="W1221" s="89" t="s">
        <v>4176</v>
      </c>
      <c r="X1221" s="1" t="str">
        <f t="shared" si="66"/>
        <v>ABERTO</v>
      </c>
      <c r="Y1221" s="48"/>
      <c r="Z1221" s="51"/>
      <c r="AA1221" s="1">
        <f>IF(Tabela1[[#This Row],[CHAMADO]]="ABERTO",Tabela1[[#This Row],[procx status]],"")</f>
        <v>0</v>
      </c>
      <c r="AC1221" s="49">
        <v>46013</v>
      </c>
      <c r="AE1221" s="1" t="str">
        <f>IF(Tabela1[[#This Row],[Status Result1]]="Aguardando autorização pgto", "sim","")</f>
        <v/>
      </c>
      <c r="AF12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21" s="116"/>
      <c r="AJ1221" s="117"/>
      <c r="AK1221" s="116">
        <f>IF(Tabela1[[#This Row],[procx ticket]]="",Tabela1[[#This Row],[Data criação ticket]],Tabela1[[#This Row],[procx ticket]])</f>
        <v>0</v>
      </c>
      <c r="AL1221" s="116"/>
      <c r="AM1221" s="53" t="s">
        <v>4513</v>
      </c>
      <c r="AN12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1" s="62"/>
      <c r="AP1221" s="62" t="s">
        <v>4854</v>
      </c>
      <c r="AQ12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149960291014307ANDRELOJAS NOVASLINHA BRANCADUFRIO</v>
      </c>
      <c r="AR1221" s="62" t="e">
        <v>#N/A</v>
      </c>
    </row>
    <row r="1222" spans="1:44" ht="15" hidden="1" customHeight="1">
      <c r="A1222" s="1">
        <f t="shared" si="65"/>
        <v>1000</v>
      </c>
      <c r="B1222" s="1">
        <v>1506</v>
      </c>
      <c r="C1222" s="1" t="s">
        <v>4094</v>
      </c>
      <c r="D1222" s="1" t="s">
        <v>4201</v>
      </c>
      <c r="E1222" s="1" t="s">
        <v>30</v>
      </c>
      <c r="F1222" s="1" t="s">
        <v>23</v>
      </c>
      <c r="G1222" s="1" t="s">
        <v>4281</v>
      </c>
      <c r="H1222" s="1">
        <v>2317206</v>
      </c>
      <c r="I1222" s="1" t="s">
        <v>4853</v>
      </c>
      <c r="M1222" s="1">
        <v>605804</v>
      </c>
      <c r="P1222" s="47">
        <v>14307</v>
      </c>
      <c r="R1222" s="47">
        <f>IF(Tabela1[[#This Row],[VALOR A PAGAR]]&gt;1,Tabela1[[#This Row],[VALOR A PAGAR]],Tabela1[[#This Row],[VALOR RC]])</f>
        <v>14307</v>
      </c>
      <c r="S12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2" s="1">
        <v>4500987270</v>
      </c>
      <c r="U1222" s="54" t="str">
        <f>F1222 &amp; " " &amp; " " &amp; B1222 &amp; " - " &amp; I1222 &amp; " - " &amp; "N°" &amp; H1222 &amp; " - " &amp; Tabela1[[#This Row],[Coluna1]]</f>
        <v>LOJAS NOVAS  1506 - DUFRIO - N°2317206 - VENC 22/12/2025</v>
      </c>
      <c r="V1222" s="85">
        <v>2881141</v>
      </c>
      <c r="W1222" s="89" t="s">
        <v>4176</v>
      </c>
      <c r="X1222" s="1" t="str">
        <f t="shared" si="66"/>
        <v>ABERTO</v>
      </c>
      <c r="Y1222" s="48"/>
      <c r="Z1222" s="51"/>
      <c r="AA1222" s="1">
        <f>IF(Tabela1[[#This Row],[CHAMADO]]="ABERTO",Tabela1[[#This Row],[procx status]],"")</f>
        <v>0</v>
      </c>
      <c r="AC1222" s="49">
        <v>46013</v>
      </c>
      <c r="AE1222" s="1" t="str">
        <f>IF(Tabela1[[#This Row],[Status Result1]]="Aguardando autorização pgto", "sim","")</f>
        <v/>
      </c>
      <c r="AF12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22" s="116"/>
      <c r="AJ1222" s="117"/>
      <c r="AK1222" s="116">
        <f>IF(Tabela1[[#This Row],[procx ticket]]="",Tabela1[[#This Row],[Data criação ticket]],Tabela1[[#This Row],[procx ticket]])</f>
        <v>0</v>
      </c>
      <c r="AL1222" s="116"/>
      <c r="AM1222" s="53" t="s">
        <v>4513</v>
      </c>
      <c r="AN12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2" s="62"/>
      <c r="AP1222" s="62" t="s">
        <v>4854</v>
      </c>
      <c r="AQ12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150660580414307ANDRELOJAS NOVASLINHA BRANCADUFRIO</v>
      </c>
      <c r="AR1222" s="62" t="e">
        <v>#N/A</v>
      </c>
    </row>
    <row r="1223" spans="1:44" ht="15" hidden="1" customHeight="1">
      <c r="A1223" s="1">
        <f t="shared" si="65"/>
        <v>2000</v>
      </c>
      <c r="B1223" s="1">
        <v>7061</v>
      </c>
      <c r="C1223" s="1" t="s">
        <v>3109</v>
      </c>
      <c r="D1223" s="1" t="s">
        <v>3110</v>
      </c>
      <c r="E1223" s="1" t="s">
        <v>55</v>
      </c>
      <c r="F1223" s="1" t="s">
        <v>51</v>
      </c>
      <c r="G1223" s="1" t="s">
        <v>4281</v>
      </c>
      <c r="H1223" s="1">
        <v>881126</v>
      </c>
      <c r="I1223" s="1" t="s">
        <v>4272</v>
      </c>
      <c r="M1223" s="55">
        <v>605680</v>
      </c>
      <c r="Q1223" s="47">
        <v>2932.59</v>
      </c>
      <c r="R1223" s="47">
        <f>IF(Tabela1[[#This Row],[VALOR A PAGAR]]&gt;1,Tabela1[[#This Row],[VALOR A PAGAR]],Tabela1[[#This Row],[VALOR RC]])</f>
        <v>2932.59</v>
      </c>
      <c r="S12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3" s="1">
        <v>4500844068</v>
      </c>
      <c r="U1223" s="54" t="str">
        <f>F1223 &amp; " " &amp; " " &amp; B1223 &amp; " - " &amp; I1223 &amp; " - " &amp; "N°" &amp; H1223 &amp; " - " &amp; Tabela1[[#This Row],[Coluna1]]</f>
        <v>VIRADA DE BANDEIRA  7061 - AUTOPEL - N°881126 - aguardando miro</v>
      </c>
      <c r="V1223" s="85">
        <v>2137183</v>
      </c>
      <c r="W1223" s="64" t="s">
        <v>4294</v>
      </c>
      <c r="X1223" s="1" t="str">
        <f t="shared" si="66"/>
        <v>ABERTO</v>
      </c>
      <c r="Y1223" s="48"/>
      <c r="Z1223" s="51">
        <v>0</v>
      </c>
      <c r="AA1223" s="1">
        <f>IF(Tabela1[[#This Row],[CHAMADO]]="ABERTO",Tabela1[[#This Row],[procx status]],"")</f>
        <v>0</v>
      </c>
      <c r="AC1223" s="49">
        <v>45861</v>
      </c>
      <c r="AD1223" s="55">
        <v>5105972729</v>
      </c>
      <c r="AE1223" s="1" t="str">
        <f>IF(Tabela1[[#This Row],[Status Result1]]="Aguardando autorização pgto", "sim","")</f>
        <v/>
      </c>
      <c r="AF12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23/07/2025</v>
      </c>
      <c r="AG12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23/07/2025</v>
      </c>
      <c r="AH1223" s="12"/>
      <c r="AI1223" s="1" t="s">
        <v>4295</v>
      </c>
      <c r="AJ1223" s="53" t="s">
        <v>4295</v>
      </c>
      <c r="AK1223" s="12" t="str">
        <f>IF(Tabela1[[#This Row],[procx ticket]]="",Tabela1[[#This Row],[Data criação ticket]],Tabela1[[#This Row],[procx ticket]])</f>
        <v>2025-06-16</v>
      </c>
      <c r="AM12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2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3" s="62" t="s">
        <v>4296</v>
      </c>
      <c r="AP1223" s="62" t="s">
        <v>4297</v>
      </c>
      <c r="AQ12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7061605680JORDANAVIRADA DE BANDEIRALINHA BRANCAAUTOPEL</v>
      </c>
      <c r="AR1223" s="62" t="e">
        <v>#N/A</v>
      </c>
    </row>
    <row r="1224" spans="1:44" ht="15" hidden="1" customHeight="1">
      <c r="A1224" s="1">
        <f t="shared" si="65"/>
        <v>2000</v>
      </c>
      <c r="B1224" s="1">
        <v>7087</v>
      </c>
      <c r="C1224" s="1" t="s">
        <v>3146</v>
      </c>
      <c r="D1224" s="1" t="s">
        <v>3147</v>
      </c>
      <c r="E1224" s="1" t="s">
        <v>55</v>
      </c>
      <c r="F1224" s="1" t="s">
        <v>51</v>
      </c>
      <c r="G1224" s="1" t="s">
        <v>4281</v>
      </c>
      <c r="H1224" s="1">
        <v>881322</v>
      </c>
      <c r="I1224" s="1" t="s">
        <v>4272</v>
      </c>
      <c r="Q1224" s="47">
        <v>2932.59</v>
      </c>
      <c r="R1224" s="47">
        <f>IF(Tabela1[[#This Row],[VALOR A PAGAR]]&gt;1,Tabela1[[#This Row],[VALOR A PAGAR]],Tabela1[[#This Row],[VALOR RC]])</f>
        <v>2932.59</v>
      </c>
      <c r="S12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4" s="1">
        <v>4500844071</v>
      </c>
      <c r="U1224" s="54" t="str">
        <f>F1224 &amp; " " &amp; " " &amp; B1224 &amp; " - " &amp; I1224 &amp; " - " &amp; "N°" &amp; H1224 &amp; " - " &amp; Tabela1[[#This Row],[Coluna1]]</f>
        <v>VIRADA DE BANDEIRA  7087 - AUTOPEL - N°881322 - aguardando miro</v>
      </c>
      <c r="V1224" s="85">
        <v>2137209</v>
      </c>
      <c r="W1224" s="89" t="s">
        <v>4298</v>
      </c>
      <c r="X1224" s="1" t="str">
        <f t="shared" si="66"/>
        <v>ABERTO</v>
      </c>
      <c r="Y1224" s="48"/>
      <c r="Z1224" s="51">
        <v>0</v>
      </c>
      <c r="AA1224" s="1">
        <f>IF(Tabela1[[#This Row],[CHAMADO]]="ABERTO",Tabela1[[#This Row],[procx status]],"")</f>
        <v>0</v>
      </c>
      <c r="AC1224" s="49">
        <v>45861</v>
      </c>
      <c r="AE1224" s="1" t="str">
        <f>IF(Tabela1[[#This Row],[Status Result1]]="Aguardando autorização pgto", "sim","")</f>
        <v/>
      </c>
      <c r="AF12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23/07/2025</v>
      </c>
      <c r="AG12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23/07/2025</v>
      </c>
      <c r="AH1224" s="12"/>
      <c r="AI1224" s="1" t="s">
        <v>4295</v>
      </c>
      <c r="AJ1224" s="53" t="s">
        <v>4295</v>
      </c>
      <c r="AK1224" s="12" t="str">
        <f>IF(Tabela1[[#This Row],[procx ticket]]="",Tabela1[[#This Row],[Data criação ticket]],Tabela1[[#This Row],[procx ticket]])</f>
        <v>2025-06-16</v>
      </c>
      <c r="AM12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2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4" s="62" t="s">
        <v>4296</v>
      </c>
      <c r="AP1224" s="62" t="s">
        <v>4297</v>
      </c>
      <c r="AQ12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7087JORDANAVIRADA DE BANDEIRALINHA BRANCAAUTOPEL</v>
      </c>
      <c r="AR1224" s="62" t="e">
        <v>#N/A</v>
      </c>
    </row>
    <row r="1225" spans="1:44" ht="15" hidden="1" customHeight="1">
      <c r="A1225" s="1">
        <f t="shared" si="65"/>
        <v>1000</v>
      </c>
      <c r="B1225" s="1">
        <v>1369</v>
      </c>
      <c r="C1225" s="1" t="s">
        <v>218</v>
      </c>
      <c r="D1225" s="1" t="s">
        <v>219</v>
      </c>
      <c r="E1225" s="1" t="s">
        <v>55</v>
      </c>
      <c r="F1225" s="1" t="s">
        <v>23</v>
      </c>
      <c r="G1225" s="1" t="s">
        <v>4281</v>
      </c>
      <c r="H1225" s="1">
        <v>889834</v>
      </c>
      <c r="I1225" s="1" t="s">
        <v>4272</v>
      </c>
      <c r="M1225" s="1">
        <v>603049</v>
      </c>
      <c r="Q1225" s="47">
        <v>17224.009999999998</v>
      </c>
      <c r="R1225" s="47">
        <f>IF(Tabela1[[#This Row],[VALOR A PAGAR]]&gt;1,Tabela1[[#This Row],[VALOR A PAGAR]],Tabela1[[#This Row],[VALOR RC]])</f>
        <v>17224.009999999998</v>
      </c>
      <c r="S12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5" s="1">
        <v>4500878916</v>
      </c>
      <c r="U1225" s="54" t="str">
        <f>F1225 &amp; " " &amp; " " &amp; B1225 &amp; " - " &amp; I1225 &amp; " - " &amp; "N°" &amp; H1225 &amp; " - " &amp; Tabela1[[#This Row],[Coluna1]]</f>
        <v xml:space="preserve">LOJAS NOVAS  1369 - AUTOPEL - N°889834 - </v>
      </c>
      <c r="V1225" s="85">
        <v>2187593</v>
      </c>
      <c r="W1225" s="64" t="s">
        <v>4307</v>
      </c>
      <c r="X1225" s="1" t="str">
        <f t="shared" si="66"/>
        <v>ABERTO</v>
      </c>
      <c r="Y1225" s="48"/>
      <c r="Z1225" s="51"/>
      <c r="AA1225" s="1">
        <f>IF(Tabela1[[#This Row],[CHAMADO]]="ABERTO",Tabela1[[#This Row],[procx status]],"")</f>
        <v>0</v>
      </c>
      <c r="AC1225" s="49">
        <v>45862</v>
      </c>
      <c r="AD1225" s="90">
        <v>5105974328</v>
      </c>
      <c r="AE1225" s="1" t="str">
        <f>IF(Tabela1[[#This Row],[Status Result1]]="Aguardando autorização pgto", "sim","")</f>
        <v/>
      </c>
      <c r="AF12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24/07/2025</v>
      </c>
      <c r="AG12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24/07/2025</v>
      </c>
      <c r="AH1225" s="12"/>
      <c r="AJ1225" s="53"/>
      <c r="AK1225" s="12">
        <f>IF(Tabela1[[#This Row],[procx ticket]]="",Tabela1[[#This Row],[Data criação ticket]],Tabela1[[#This Row],[procx ticket]])</f>
        <v>0</v>
      </c>
      <c r="AM12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5" s="62"/>
      <c r="AP1225" s="62"/>
      <c r="AQ12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NOVASLINHA BRANCAAUTOPEL</v>
      </c>
      <c r="AR1225" s="62" t="e">
        <v>#N/A</v>
      </c>
    </row>
    <row r="1226" spans="1:44" ht="15" hidden="1" customHeight="1">
      <c r="A1226" s="1">
        <f t="shared" si="65"/>
        <v>1000</v>
      </c>
      <c r="B1226" s="1">
        <v>1508</v>
      </c>
      <c r="C1226" s="1" t="s">
        <v>4074</v>
      </c>
      <c r="D1226" s="1" t="s">
        <v>4198</v>
      </c>
      <c r="E1226" s="1" t="s">
        <v>76</v>
      </c>
      <c r="F1226" s="1" t="s">
        <v>23</v>
      </c>
      <c r="G1226" s="1" t="s">
        <v>4281</v>
      </c>
      <c r="H1226" s="1">
        <v>957176</v>
      </c>
      <c r="I1226" s="1" t="s">
        <v>4272</v>
      </c>
      <c r="M1226" s="1">
        <v>605664</v>
      </c>
      <c r="P1226" s="47">
        <v>18113.03</v>
      </c>
      <c r="R1226" s="47">
        <f>IF(Tabela1[[#This Row],[VALOR A PAGAR]]&gt;1,Tabela1[[#This Row],[VALOR A PAGAR]],Tabela1[[#This Row],[VALOR RC]])</f>
        <v>18113.03</v>
      </c>
      <c r="S12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6" s="1">
        <v>4500967312</v>
      </c>
      <c r="U1226" s="54" t="str">
        <f>F1226 &amp; " " &amp; " " &amp; B1226 &amp; " - " &amp; I1226 &amp; " - " &amp; "N°" &amp; H1226 &amp; " - " &amp; Tabela1[[#This Row],[Coluna1]]</f>
        <v xml:space="preserve">LOJAS NOVAS  1508 - AUTOPEL - N°957176 - </v>
      </c>
      <c r="V1226" s="85">
        <v>3027265</v>
      </c>
      <c r="W1226" s="89" t="s">
        <v>4176</v>
      </c>
      <c r="X1226" s="1" t="str">
        <f t="shared" si="66"/>
        <v>ABERTO</v>
      </c>
      <c r="Y1226" s="48"/>
      <c r="Z1226" s="51"/>
      <c r="AA1226" s="1">
        <f>IF(Tabela1[[#This Row],[CHAMADO]]="ABERTO",Tabela1[[#This Row],[procx status]],"")</f>
        <v>0</v>
      </c>
      <c r="AC1226" s="49">
        <v>45985</v>
      </c>
      <c r="AE1226" s="1" t="s">
        <v>4177</v>
      </c>
      <c r="AF12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2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226" s="116"/>
      <c r="AJ1226" s="117"/>
      <c r="AK1226" s="116">
        <f>IF(Tabela1[[#This Row],[procx ticket]]="",Tabela1[[#This Row],[Data criação ticket]],Tabela1[[#This Row],[procx ticket]])</f>
        <v>0</v>
      </c>
      <c r="AL1226" s="116"/>
      <c r="AM1226" s="53">
        <v>45971</v>
      </c>
      <c r="AN12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6" s="62"/>
      <c r="AP1226" s="62"/>
      <c r="AQ12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150860566418113,03HENRIQUELOJAS NOVASLINHA BRANCAAUTOPEL</v>
      </c>
      <c r="AR1226" s="62" t="e">
        <v>#N/A</v>
      </c>
    </row>
    <row r="1227" spans="1:44" ht="15" hidden="1" customHeight="1">
      <c r="A1227" s="1">
        <f t="shared" si="65"/>
        <v>1000</v>
      </c>
      <c r="B1227" s="1">
        <v>1432</v>
      </c>
      <c r="C1227" s="1" t="s">
        <v>33</v>
      </c>
      <c r="D1227" s="1" t="s">
        <v>34</v>
      </c>
      <c r="E1227" s="1" t="s">
        <v>55</v>
      </c>
      <c r="F1227" s="1" t="s">
        <v>23</v>
      </c>
      <c r="G1227" s="1" t="s">
        <v>4281</v>
      </c>
      <c r="H1227" s="1">
        <v>840838</v>
      </c>
      <c r="I1227" s="1" t="s">
        <v>4272</v>
      </c>
      <c r="M1227" s="1">
        <v>603254</v>
      </c>
      <c r="P1227" s="47">
        <v>17835.580000000002</v>
      </c>
      <c r="Q1227" s="47">
        <v>16621.96</v>
      </c>
      <c r="R1227" s="5">
        <f>IF(Tabela1[[#This Row],[VALOR A PAGAR]]&gt;1,Tabela1[[#This Row],[VALOR A PAGAR]],Tabela1[[#This Row],[VALOR RC]])</f>
        <v>16621.96</v>
      </c>
      <c r="S12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7" s="48">
        <v>4500799306</v>
      </c>
      <c r="U1227" s="54" t="str">
        <f>F1227 &amp; " " &amp; " " &amp; B1227 &amp; " - " &amp; I1227 &amp; " - " &amp; "N°" &amp; H1227 &amp; " - " &amp; Tabela1[[#This Row],[Coluna1]]</f>
        <v>LOJAS NOVAS  1432 - AUTOPEL - N°840838 - verificar com adriano</v>
      </c>
      <c r="V1227" s="85">
        <v>1585702</v>
      </c>
      <c r="W1227" s="89" t="s">
        <v>4319</v>
      </c>
      <c r="X1227" s="1" t="str">
        <f t="shared" si="66"/>
        <v>ABERTO</v>
      </c>
      <c r="Y1227" s="48" t="s">
        <v>4159</v>
      </c>
      <c r="Z1227" s="51" t="s">
        <v>4159</v>
      </c>
      <c r="AA1227" s="1" t="str">
        <f>IF(Tabela1[[#This Row],[CHAMADO]]="ABERTO",Tabela1[[#This Row],[procx status]],"")</f>
        <v>Closed</v>
      </c>
      <c r="AC1227" s="63">
        <v>45772</v>
      </c>
      <c r="AD1227" s="92">
        <v>5105912751</v>
      </c>
      <c r="AE1227" s="1" t="str">
        <f>IF(Tabela1[[#This Row],[Status Result1]]="Aguardando autorização pgto", "sim","")</f>
        <v/>
      </c>
      <c r="AF12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25/04/2025</v>
      </c>
      <c r="AG12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25/04/2025</v>
      </c>
      <c r="AH1227" s="12">
        <v>45722</v>
      </c>
      <c r="AI1227" s="1" t="s">
        <v>4320</v>
      </c>
      <c r="AJ1227" s="53" t="s">
        <v>4320</v>
      </c>
      <c r="AK1227" s="12" t="str">
        <f>IF(Tabela1[[#This Row],[procx ticket]]="",Tabela1[[#This Row],[Data criação ticket]],Tabela1[[#This Row],[procx ticket]])</f>
        <v>2025-04-17</v>
      </c>
      <c r="AL1227" s="60">
        <v>0</v>
      </c>
      <c r="AM12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17/04/2025</v>
      </c>
      <c r="AN122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7" s="62" t="s">
        <v>4174</v>
      </c>
      <c r="AP1227" s="62" t="s">
        <v>4321</v>
      </c>
      <c r="AQ12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143260325417835,58JORDANALOJAS NOVASLINHA BRANCAAUTOPEL</v>
      </c>
      <c r="AR1227" s="62" t="e">
        <v>#N/A</v>
      </c>
    </row>
    <row r="1228" spans="1:44" ht="15" hidden="1" customHeight="1">
      <c r="A1228" s="1">
        <f t="shared" si="65"/>
        <v>1000</v>
      </c>
      <c r="B1228" s="1">
        <v>1464</v>
      </c>
      <c r="C1228" s="1" t="s">
        <v>40</v>
      </c>
      <c r="D1228" s="1" t="s">
        <v>168</v>
      </c>
      <c r="E1228" s="1" t="s">
        <v>30</v>
      </c>
      <c r="F1228" s="1" t="s">
        <v>23</v>
      </c>
      <c r="G1228" s="1" t="s">
        <v>4281</v>
      </c>
      <c r="H1228" s="1">
        <v>43360</v>
      </c>
      <c r="I1228" s="1" t="s">
        <v>4549</v>
      </c>
      <c r="M1228" s="1">
        <v>604010</v>
      </c>
      <c r="Q1228" s="47">
        <v>2204</v>
      </c>
      <c r="R1228" s="47">
        <f>IF(Tabela1[[#This Row],[VALOR A PAGAR]]&gt;1,Tabela1[[#This Row],[VALOR A PAGAR]],Tabela1[[#This Row],[VALOR RC]])</f>
        <v>2204</v>
      </c>
      <c r="S12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8" s="1">
        <v>4500827696</v>
      </c>
      <c r="U1228" s="54" t="str">
        <f>F1228 &amp; " " &amp; " " &amp; B1228 &amp; " - " &amp; I1228 &amp; " - " &amp; "N°" &amp; H1228 &amp; " - " &amp; Tabela1[[#This Row],[Coluna1]]</f>
        <v xml:space="preserve">LOJAS NOVAS  1464 - CASA E CIA - N°43360 - </v>
      </c>
      <c r="V1228" s="85">
        <v>1580589</v>
      </c>
      <c r="W1228" s="89" t="s">
        <v>4564</v>
      </c>
      <c r="X1228" s="1" t="str">
        <f t="shared" si="66"/>
        <v>ABERTO</v>
      </c>
      <c r="Y1228" s="48"/>
      <c r="Z1228" s="51">
        <v>0</v>
      </c>
      <c r="AA1228" s="1">
        <f>IF(Tabela1[[#This Row],[CHAMADO]]="ABERTO",Tabela1[[#This Row],[procx status]],"")</f>
        <v>0</v>
      </c>
      <c r="AC1228" s="49">
        <v>45772</v>
      </c>
      <c r="AD1228" s="92">
        <v>5105912373</v>
      </c>
      <c r="AE1228" s="1" t="str">
        <f>IF(Tabela1[[#This Row],[Status Result1]]="Aguardando autorização pgto", "sim","")</f>
        <v/>
      </c>
      <c r="AF12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25/04/2025</v>
      </c>
      <c r="AG12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25/04/2025</v>
      </c>
      <c r="AH1228" s="12">
        <v>45764</v>
      </c>
      <c r="AI1228" s="1" t="s">
        <v>4565</v>
      </c>
      <c r="AJ1228" s="53" t="s">
        <v>4565</v>
      </c>
      <c r="AK1228" s="12" t="str">
        <f>IF(Tabela1[[#This Row],[procx ticket]]="",Tabela1[[#This Row],[Data criação ticket]],Tabela1[[#This Row],[procx ticket]])</f>
        <v>2025-04-16</v>
      </c>
      <c r="AM12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16/04/2025</v>
      </c>
      <c r="AN12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8" s="62"/>
      <c r="AP1228" s="62"/>
      <c r="AQ12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NOVASLINHA BRANCACASA E CIA</v>
      </c>
      <c r="AR1228" s="62" t="e">
        <v>#N/A</v>
      </c>
    </row>
    <row r="1229" spans="1:44" ht="15" hidden="1" customHeight="1">
      <c r="A1229" s="1">
        <f t="shared" si="65"/>
        <v>1000</v>
      </c>
      <c r="B1229" s="1">
        <v>1369</v>
      </c>
      <c r="C1229" s="1" t="s">
        <v>218</v>
      </c>
      <c r="D1229" s="1" t="s">
        <v>219</v>
      </c>
      <c r="E1229" s="1" t="s">
        <v>55</v>
      </c>
      <c r="F1229" s="1" t="s">
        <v>23</v>
      </c>
      <c r="G1229" s="1" t="s">
        <v>4281</v>
      </c>
      <c r="H1229" s="1">
        <v>45268</v>
      </c>
      <c r="I1229" s="1" t="s">
        <v>4549</v>
      </c>
      <c r="M1229" s="1">
        <v>603049</v>
      </c>
      <c r="P1229" s="47">
        <v>4959</v>
      </c>
      <c r="R1229" s="47">
        <f>IF(Tabela1[[#This Row],[VALOR A PAGAR]]&gt;1,Tabela1[[#This Row],[VALOR A PAGAR]],Tabela1[[#This Row],[VALOR RC]])</f>
        <v>4959</v>
      </c>
      <c r="S12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29" s="1">
        <v>4500888009</v>
      </c>
      <c r="U1229" s="54" t="str">
        <f>F1229 &amp; " " &amp; " " &amp; B1229 &amp; " - " &amp; I1229 &amp; " - " &amp; "N°" &amp; H1229 &amp; " - " &amp; Tabela1[[#This Row],[Coluna1]]</f>
        <v>LOJAS NOVAS  1369 - CASA E CIA - N°45268 - aguardando miro</v>
      </c>
      <c r="V1229" s="85">
        <v>1994480</v>
      </c>
      <c r="W1229" s="89" t="s">
        <v>4562</v>
      </c>
      <c r="X1229" s="1" t="str">
        <f t="shared" si="66"/>
        <v>ABERTO</v>
      </c>
      <c r="Y1229" s="48"/>
      <c r="Z1229" s="51">
        <v>0</v>
      </c>
      <c r="AA1229" s="1">
        <f>IF(Tabela1[[#This Row],[CHAMADO]]="ABERTO",Tabela1[[#This Row],[procx status]],"")</f>
        <v>0</v>
      </c>
      <c r="AC1229" s="49">
        <v>45863</v>
      </c>
      <c r="AD1229" s="90">
        <v>5105958049</v>
      </c>
      <c r="AE1229" s="1" t="str">
        <f>IF(Tabela1[[#This Row],[Status Result1]]="Aguardando autorização pgto", "sim","")</f>
        <v/>
      </c>
      <c r="AF12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25/07/2025</v>
      </c>
      <c r="AG12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25/07/2025</v>
      </c>
      <c r="AH1229" s="12">
        <v>45807</v>
      </c>
      <c r="AI1229" s="1" t="s">
        <v>4497</v>
      </c>
      <c r="AJ1229" s="53" t="s">
        <v>4497</v>
      </c>
      <c r="AK1229" s="12" t="str">
        <f>IF(Tabela1[[#This Row],[procx ticket]]="",Tabela1[[#This Row],[Data criação ticket]],Tabela1[[#This Row],[procx ticket]])</f>
        <v>2025-06-18</v>
      </c>
      <c r="AM12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12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29" s="62" t="s">
        <v>4300</v>
      </c>
      <c r="AP1229" s="62" t="s">
        <v>4297</v>
      </c>
      <c r="AQ12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13696030494959JORDANALOJAS NOVASLINHA BRANCACASA E CIA</v>
      </c>
      <c r="AR1229" s="62" t="e">
        <v>#N/A</v>
      </c>
    </row>
    <row r="1230" spans="1:44" ht="15" hidden="1" customHeight="1">
      <c r="A1230" s="1">
        <f t="shared" si="65"/>
        <v>1000</v>
      </c>
      <c r="B1230" s="1">
        <v>1369</v>
      </c>
      <c r="C1230" s="1" t="s">
        <v>218</v>
      </c>
      <c r="D1230" s="1" t="s">
        <v>219</v>
      </c>
      <c r="E1230" s="1" t="s">
        <v>55</v>
      </c>
      <c r="F1230" s="1" t="s">
        <v>23</v>
      </c>
      <c r="G1230" s="1" t="s">
        <v>4281</v>
      </c>
      <c r="H1230" s="1">
        <v>2251675</v>
      </c>
      <c r="I1230" s="1" t="s">
        <v>4853</v>
      </c>
      <c r="M1230" s="1">
        <v>603049</v>
      </c>
      <c r="P1230" s="47">
        <v>6626</v>
      </c>
      <c r="R1230" s="47">
        <f>IF(Tabela1[[#This Row],[VALOR A PAGAR]]&gt;1,Tabela1[[#This Row],[VALOR A PAGAR]],Tabela1[[#This Row],[VALOR RC]])</f>
        <v>6626</v>
      </c>
      <c r="S12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0" s="1">
        <v>4500888015</v>
      </c>
      <c r="U1230" s="54" t="str">
        <f>F1230 &amp; " " &amp; " " &amp; B1230 &amp; " - " &amp; I1230 &amp; " - " &amp; "N°" &amp; H1230 &amp; " - " &amp; Tabela1[[#This Row],[Coluna1]]</f>
        <v xml:space="preserve">LOJAS NOVAS  1369 - DUFRIO - N°2251675 - </v>
      </c>
      <c r="V1230" s="85">
        <v>1994497</v>
      </c>
      <c r="W1230" s="89" t="s">
        <v>4864</v>
      </c>
      <c r="X1230" s="1" t="str">
        <f t="shared" si="66"/>
        <v>ABERTO</v>
      </c>
      <c r="Y1230" s="48"/>
      <c r="Z1230" s="51">
        <v>0</v>
      </c>
      <c r="AA1230" s="1">
        <f>IF(Tabela1[[#This Row],[CHAMADO]]="ABERTO",Tabela1[[#This Row],[procx status]],"")</f>
        <v>0</v>
      </c>
      <c r="AC1230" s="49">
        <v>45863</v>
      </c>
      <c r="AD1230" s="90">
        <v>5105956066</v>
      </c>
      <c r="AE1230" s="1" t="str">
        <f>IF(Tabela1[[#This Row],[Status Result1]]="Aguardando autorização pgto", "sim","")</f>
        <v/>
      </c>
      <c r="AF12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25/07/2025</v>
      </c>
      <c r="AG12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25/07/2025</v>
      </c>
      <c r="AH1230" s="12">
        <v>45807</v>
      </c>
      <c r="AI1230" s="1" t="s">
        <v>4497</v>
      </c>
      <c r="AJ1230" s="53" t="s">
        <v>4497</v>
      </c>
      <c r="AK1230" s="12" t="str">
        <f>IF(Tabela1[[#This Row],[procx ticket]]="",Tabela1[[#This Row],[Data criação ticket]],Tabela1[[#This Row],[procx ticket]])</f>
        <v>2025-06-18</v>
      </c>
      <c r="AM12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12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0" s="62"/>
      <c r="AP1230" s="62"/>
      <c r="AQ12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13696030496626JORDANALOJAS NOVASLINHA BRANCADUFRIO</v>
      </c>
      <c r="AR1230" s="62" t="e">
        <v>#N/A</v>
      </c>
    </row>
    <row r="1231" spans="1:44" ht="15" hidden="1" customHeight="1">
      <c r="A1231" s="1">
        <f t="shared" si="65"/>
        <v>1000</v>
      </c>
      <c r="B1231" s="1">
        <v>1498</v>
      </c>
      <c r="C1231" s="1" t="s">
        <v>226</v>
      </c>
      <c r="D1231" s="1" t="s">
        <v>227</v>
      </c>
      <c r="E1231" s="1" t="s">
        <v>76</v>
      </c>
      <c r="F1231" s="1" t="s">
        <v>23</v>
      </c>
      <c r="G1231" s="1" t="s">
        <v>4281</v>
      </c>
      <c r="H1231" s="1">
        <v>245166</v>
      </c>
      <c r="I1231" s="1" t="s">
        <v>4651</v>
      </c>
      <c r="M1231" s="54">
        <v>603464</v>
      </c>
      <c r="Q1231" s="47">
        <v>1269.3</v>
      </c>
      <c r="R1231" s="47">
        <f>IF(Tabela1[[#This Row],[VALOR A PAGAR]]&gt;1,Tabela1[[#This Row],[VALOR A PAGAR]],Tabela1[[#This Row],[VALOR RC]])</f>
        <v>1269.3</v>
      </c>
      <c r="S12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1" s="1">
        <v>4500905868</v>
      </c>
      <c r="U1231" s="54" t="str">
        <f>F1231 &amp; " " &amp; " " &amp; B1231 &amp; " - " &amp; I1231 &amp; " - " &amp; "N°" &amp; H1231 &amp; " - " &amp; Tabela1[[#This Row],[Coluna1]]</f>
        <v xml:space="preserve">LOJAS NOVAS  1498 - CLIMA RIO - N°245166 - </v>
      </c>
      <c r="V1231" s="85">
        <v>2136277</v>
      </c>
      <c r="W1231" s="89" t="s">
        <v>4660</v>
      </c>
      <c r="X1231" s="1" t="str">
        <f t="shared" si="66"/>
        <v>ABERTO</v>
      </c>
      <c r="Y1231" s="48"/>
      <c r="Z1231" s="51">
        <v>0</v>
      </c>
      <c r="AA1231" s="1">
        <f>IF(Tabela1[[#This Row],[CHAMADO]]="ABERTO",Tabela1[[#This Row],[procx status]],"")</f>
        <v>0</v>
      </c>
      <c r="AC1231" s="49">
        <v>45894</v>
      </c>
      <c r="AD1231" s="91">
        <v>5105970254</v>
      </c>
      <c r="AE1231" s="1" t="str">
        <f>IF(Tabela1[[#This Row],[Status Result1]]="Aguardando autorização pgto", "sim","")</f>
        <v/>
      </c>
      <c r="AF12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12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1231" s="12"/>
      <c r="AJ1231" s="53">
        <v>0</v>
      </c>
      <c r="AK1231" s="12">
        <f>IF(Tabela1[[#This Row],[procx ticket]]="",Tabela1[[#This Row],[Data criação ticket]],Tabela1[[#This Row],[procx ticket]])</f>
        <v>0</v>
      </c>
      <c r="AM12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1" s="62"/>
      <c r="AP1231" s="62"/>
      <c r="AQ12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NOVASLINHA BRANCACLIMA RIO</v>
      </c>
      <c r="AR1231" s="62" t="e">
        <v>#N/A</v>
      </c>
    </row>
    <row r="1232" spans="1:44" ht="15" hidden="1" customHeight="1">
      <c r="A1232" s="1">
        <f t="shared" si="65"/>
        <v>1000</v>
      </c>
      <c r="B1232" s="1">
        <v>1498</v>
      </c>
      <c r="C1232" s="1" t="s">
        <v>226</v>
      </c>
      <c r="D1232" s="1" t="s">
        <v>227</v>
      </c>
      <c r="E1232" s="1" t="s">
        <v>76</v>
      </c>
      <c r="F1232" s="1" t="s">
        <v>23</v>
      </c>
      <c r="G1232" s="1" t="s">
        <v>4281</v>
      </c>
      <c r="H1232" s="1">
        <v>300587</v>
      </c>
      <c r="I1232" s="1" t="s">
        <v>4651</v>
      </c>
      <c r="M1232" s="54">
        <v>603464</v>
      </c>
      <c r="Q1232" s="2">
        <v>6110.75</v>
      </c>
      <c r="R1232" s="47">
        <f>IF(Tabela1[[#This Row],[VALOR A PAGAR]]&gt;1,Tabela1[[#This Row],[VALOR A PAGAR]],Tabela1[[#This Row],[VALOR RC]])</f>
        <v>6110.75</v>
      </c>
      <c r="S12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2" s="1">
        <v>4500905876</v>
      </c>
      <c r="U1232" s="54" t="str">
        <f>F1232 &amp; " " &amp; " " &amp; B1232 &amp; " - " &amp; I1232 &amp; " - " &amp; "N°" &amp; H1232 &amp; " - " &amp; Tabela1[[#This Row],[Coluna1]]</f>
        <v xml:space="preserve">LOJAS NOVAS  1498 - CLIMA RIO - N°300587 - </v>
      </c>
      <c r="V1232" s="85">
        <v>2136318</v>
      </c>
      <c r="W1232" s="89" t="s">
        <v>4661</v>
      </c>
      <c r="X1232" s="1" t="str">
        <f t="shared" si="66"/>
        <v>ABERTO</v>
      </c>
      <c r="Y1232" s="48"/>
      <c r="Z1232" s="51">
        <v>0</v>
      </c>
      <c r="AA1232" s="1">
        <f>IF(Tabela1[[#This Row],[CHAMADO]]="ABERTO",Tabela1[[#This Row],[procx status]],"")</f>
        <v>0</v>
      </c>
      <c r="AC1232" s="49">
        <v>45894</v>
      </c>
      <c r="AD1232" s="90">
        <v>5105970026</v>
      </c>
      <c r="AE1232" s="1" t="str">
        <f>IF(Tabela1[[#This Row],[Status Result1]]="Aguardando autorização pgto", "sim","")</f>
        <v/>
      </c>
      <c r="AF12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12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1232" s="12"/>
      <c r="AJ1232" s="53">
        <v>0</v>
      </c>
      <c r="AK1232" s="12">
        <f>IF(Tabela1[[#This Row],[procx ticket]]="",Tabela1[[#This Row],[Data criação ticket]],Tabela1[[#This Row],[procx ticket]])</f>
        <v>0</v>
      </c>
      <c r="AM12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2" s="62"/>
      <c r="AP1232" s="62"/>
      <c r="AQ12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1498603464HENRIQUELOJAS NOVASLINHA BRANCACLIMA RIO</v>
      </c>
      <c r="AR1232" s="62" t="e">
        <v>#N/A</v>
      </c>
    </row>
    <row r="1233" spans="1:44" ht="15" hidden="1" customHeight="1">
      <c r="A1233" s="1">
        <f t="shared" si="65"/>
        <v>1000</v>
      </c>
      <c r="B1233" s="1">
        <v>1459</v>
      </c>
      <c r="C1233" s="1" t="s">
        <v>4058</v>
      </c>
      <c r="D1233" s="1" t="s">
        <v>2655</v>
      </c>
      <c r="E1233" s="1" t="s">
        <v>30</v>
      </c>
      <c r="F1233" s="1" t="s">
        <v>23</v>
      </c>
      <c r="G1233" s="1" t="s">
        <v>4281</v>
      </c>
      <c r="H1233" s="1">
        <v>263442</v>
      </c>
      <c r="I1233" s="1" t="s">
        <v>5271</v>
      </c>
      <c r="M1233" s="1">
        <v>603123</v>
      </c>
      <c r="P1233" s="47">
        <v>707.2</v>
      </c>
      <c r="R1233" s="47">
        <f>IF(Tabela1[[#This Row],[VALOR A PAGAR]]&gt;1,Tabela1[[#This Row],[VALOR A PAGAR]],Tabela1[[#This Row],[VALOR RC]])</f>
        <v>707.2</v>
      </c>
      <c r="S12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3" s="1">
        <v>4500918215</v>
      </c>
      <c r="U1233" s="54" t="str">
        <f>F1233 &amp; " " &amp; " " &amp; B1233 &amp; " - " &amp; I1233 &amp; " - " &amp; "N°" &amp; H1233 &amp; " - " &amp; Tabela1[[#This Row],[Coluna1]]</f>
        <v>LOJAS NOVAS  1459 - J C M - N°263442 - VENC 15/09/2025</v>
      </c>
      <c r="V1233" s="85">
        <v>2298124</v>
      </c>
      <c r="W1233" s="64" t="s">
        <v>5273</v>
      </c>
      <c r="X1233" s="1" t="str">
        <f t="shared" si="66"/>
        <v>ABERTO</v>
      </c>
      <c r="Y1233" s="48"/>
      <c r="Z1233" s="51"/>
      <c r="AA1233" s="1">
        <f>IF(Tabela1[[#This Row],[CHAMADO]]="ABERTO",Tabela1[[#This Row],[procx status]],"")</f>
        <v>0</v>
      </c>
      <c r="AC1233" s="49">
        <v>45894</v>
      </c>
      <c r="AD1233" s="109">
        <v>5105994093</v>
      </c>
      <c r="AE1233" s="1" t="str">
        <f>IF(Tabela1[[#This Row],[Status Result1]]="Aguardando autorização pgto", "sim","")</f>
        <v/>
      </c>
      <c r="AF12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12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1233" s="12"/>
      <c r="AI1233" s="1" t="s">
        <v>4283</v>
      </c>
      <c r="AJ1233" s="53"/>
      <c r="AK1233" s="12" t="str">
        <f>IF(Tabela1[[#This Row],[procx ticket]]="",Tabela1[[#This Row],[Data criação ticket]],Tabela1[[#This Row],[procx ticket]])</f>
        <v>2025-08-04</v>
      </c>
      <c r="AM12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23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3" s="62" t="s">
        <v>4552</v>
      </c>
      <c r="AP1233" s="62" t="s">
        <v>4553</v>
      </c>
      <c r="AQ12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1459603123707,2ANDRELOJAS NOVASLINHA BRANCAJ C M</v>
      </c>
      <c r="AR1233" s="62" t="e">
        <v>#N/A</v>
      </c>
    </row>
    <row r="1234" spans="1:44" ht="15" hidden="1" customHeight="1">
      <c r="A1234" s="1">
        <f t="shared" si="65"/>
        <v>1000</v>
      </c>
      <c r="B1234" s="1">
        <v>1508</v>
      </c>
      <c r="C1234" s="1" t="s">
        <v>4074</v>
      </c>
      <c r="D1234" s="1" t="s">
        <v>4198</v>
      </c>
      <c r="E1234" s="1" t="s">
        <v>76</v>
      </c>
      <c r="F1234" s="1" t="s">
        <v>23</v>
      </c>
      <c r="G1234" s="1" t="s">
        <v>4281</v>
      </c>
      <c r="H1234" s="1">
        <v>2301870</v>
      </c>
      <c r="I1234" s="1" t="s">
        <v>4853</v>
      </c>
      <c r="M1234" s="1">
        <v>605664</v>
      </c>
      <c r="P1234" s="47">
        <v>9372</v>
      </c>
      <c r="R1234" s="47">
        <f>IF(Tabela1[[#This Row],[VALOR A PAGAR]]&gt;1,Tabela1[[#This Row],[VALOR A PAGAR]],Tabela1[[#This Row],[VALOR RC]])</f>
        <v>9372</v>
      </c>
      <c r="S12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4" s="1">
        <v>4500968074</v>
      </c>
      <c r="U1234" s="54" t="str">
        <f>F1234 &amp; " " &amp; " " &amp; B1234 &amp; " - " &amp; I1234 &amp; " - " &amp; "N°" &amp; H1234 &amp; " - " &amp; Tabela1[[#This Row],[Coluna1]]</f>
        <v>LOJAS NOVAS  1508 - DUFRIO - N°2301870 - VENC 25/11/2025</v>
      </c>
      <c r="V1234" s="85">
        <v>2790856</v>
      </c>
      <c r="W1234" s="64" t="s">
        <v>4880</v>
      </c>
      <c r="X1234" s="1" t="str">
        <f t="shared" si="66"/>
        <v>ABERTO</v>
      </c>
      <c r="Y1234" s="48"/>
      <c r="Z1234" s="51"/>
      <c r="AA1234" s="1">
        <f>IF(Tabela1[[#This Row],[CHAMADO]]="ABERTO",Tabela1[[#This Row],[procx status]],"")</f>
        <v>0</v>
      </c>
      <c r="AC1234" s="49">
        <v>45986</v>
      </c>
      <c r="AD1234" s="55">
        <v>5106040362</v>
      </c>
      <c r="AE1234" s="1" t="str">
        <f>IF(Tabela1[[#This Row],[Status Result1]]="Aguardando autorização pgto", "sim","")</f>
        <v/>
      </c>
      <c r="AF12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2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234" s="116"/>
      <c r="AJ1234" s="117"/>
      <c r="AK1234" s="116">
        <f>IF(Tabela1[[#This Row],[procx ticket]]="",Tabela1[[#This Row],[Data criação ticket]],Tabela1[[#This Row],[procx ticket]])</f>
        <v>0</v>
      </c>
      <c r="AL1234" s="116"/>
      <c r="AM1234" s="53" t="s">
        <v>4527</v>
      </c>
      <c r="AN12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4" s="62"/>
      <c r="AP1234" s="62" t="s">
        <v>4525</v>
      </c>
      <c r="AQ12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15086056649372HENRIQUELOJAS NOVASLINHA BRANCADUFRIO</v>
      </c>
      <c r="AR1234" s="62" t="e">
        <v>#N/A</v>
      </c>
    </row>
    <row r="1235" spans="1:44" ht="15" hidden="1" customHeight="1">
      <c r="A1235" s="1">
        <f t="shared" si="65"/>
        <v>1000</v>
      </c>
      <c r="B1235" s="1">
        <v>1508</v>
      </c>
      <c r="C1235" s="1" t="s">
        <v>4074</v>
      </c>
      <c r="D1235" s="1" t="s">
        <v>4198</v>
      </c>
      <c r="E1235" s="1" t="s">
        <v>76</v>
      </c>
      <c r="F1235" s="1" t="s">
        <v>23</v>
      </c>
      <c r="G1235" s="1" t="s">
        <v>4281</v>
      </c>
      <c r="H1235" s="1">
        <v>2301958</v>
      </c>
      <c r="I1235" s="1" t="s">
        <v>4853</v>
      </c>
      <c r="M1235" s="1">
        <v>605664</v>
      </c>
      <c r="P1235" s="47">
        <v>4935</v>
      </c>
      <c r="R1235" s="47">
        <f>IF(Tabela1[[#This Row],[VALOR A PAGAR]]&gt;1,Tabela1[[#This Row],[VALOR A PAGAR]],Tabela1[[#This Row],[VALOR RC]])</f>
        <v>4935</v>
      </c>
      <c r="S12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5" s="1">
        <v>4500968076</v>
      </c>
      <c r="U1235" s="54" t="str">
        <f>F1235 &amp; " " &amp; " " &amp; B1235 &amp; " - " &amp; I1235 &amp; " - " &amp; "N°" &amp; H1235 &amp; " - " &amp; Tabela1[[#This Row],[Coluna1]]</f>
        <v>LOJAS NOVAS  1508 - DUFRIO - N°2301958 - VENC 25/11/2025</v>
      </c>
      <c r="V1235" s="85">
        <v>2790886</v>
      </c>
      <c r="W1235" s="64" t="s">
        <v>4881</v>
      </c>
      <c r="X1235" s="1" t="str">
        <f t="shared" si="66"/>
        <v>ABERTO</v>
      </c>
      <c r="Y1235" s="48"/>
      <c r="Z1235" s="51"/>
      <c r="AA1235" s="1">
        <f>IF(Tabela1[[#This Row],[CHAMADO]]="ABERTO",Tabela1[[#This Row],[procx status]],"")</f>
        <v>0</v>
      </c>
      <c r="AC1235" s="49">
        <v>45986</v>
      </c>
      <c r="AD1235" s="55">
        <v>5106040361</v>
      </c>
      <c r="AE1235" s="1" t="str">
        <f>IF(Tabela1[[#This Row],[Status Result1]]="Aguardando autorização pgto", "sim","")</f>
        <v/>
      </c>
      <c r="AF12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2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235" s="116"/>
      <c r="AJ1235" s="117"/>
      <c r="AK1235" s="116">
        <f>IF(Tabela1[[#This Row],[procx ticket]]="",Tabela1[[#This Row],[Data criação ticket]],Tabela1[[#This Row],[procx ticket]])</f>
        <v>0</v>
      </c>
      <c r="AL1235" s="116"/>
      <c r="AM1235" s="53" t="s">
        <v>4527</v>
      </c>
      <c r="AN12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5" s="62"/>
      <c r="AP1235" s="62" t="s">
        <v>4525</v>
      </c>
      <c r="AQ12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15086056644935HENRIQUELOJAS NOVASLINHA BRANCADUFRIO</v>
      </c>
      <c r="AR1235" s="62" t="e">
        <v>#N/A</v>
      </c>
    </row>
    <row r="1236" spans="1:44" ht="15" hidden="1" customHeight="1">
      <c r="A1236" s="1">
        <f t="shared" si="65"/>
        <v>1000</v>
      </c>
      <c r="B1236" s="1">
        <v>1464</v>
      </c>
      <c r="C1236" s="1" t="s">
        <v>40</v>
      </c>
      <c r="D1236" s="1" t="s">
        <v>168</v>
      </c>
      <c r="E1236" s="1" t="s">
        <v>30</v>
      </c>
      <c r="F1236" s="1" t="s">
        <v>23</v>
      </c>
      <c r="G1236" s="1" t="s">
        <v>4281</v>
      </c>
      <c r="H1236" s="1">
        <v>874797</v>
      </c>
      <c r="I1236" s="1" t="s">
        <v>4272</v>
      </c>
      <c r="M1236" s="1">
        <v>604010</v>
      </c>
      <c r="Q1236" s="47">
        <v>13612.72</v>
      </c>
      <c r="R1236" s="47">
        <f>IF(Tabela1[[#This Row],[VALOR A PAGAR]]&gt;1,Tabela1[[#This Row],[VALOR A PAGAR]],Tabela1[[#This Row],[VALOR RC]])</f>
        <v>13612.72</v>
      </c>
      <c r="S12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6" s="1">
        <v>4500836160</v>
      </c>
      <c r="U1236" s="54" t="str">
        <f>F1236 &amp; " " &amp; " " &amp; B1236 &amp; " - " &amp; I1236 &amp; " - " &amp; "N°" &amp; H1236 &amp; " - " &amp; Tabela1[[#This Row],[Coluna1]]</f>
        <v>LOJAS NOVAS  1464 - AUTOPEL - N°874797 - aguardando ajuste pedido</v>
      </c>
      <c r="V1236" s="85">
        <v>1827759</v>
      </c>
      <c r="W1236" s="89" t="s">
        <v>4310</v>
      </c>
      <c r="X1236" s="1" t="str">
        <f t="shared" si="66"/>
        <v>ABERTO</v>
      </c>
      <c r="Y1236" s="48"/>
      <c r="Z1236" s="51">
        <v>0</v>
      </c>
      <c r="AA1236" s="1">
        <f>IF(Tabela1[[#This Row],[CHAMADO]]="ABERTO",Tabela1[[#This Row],[procx status]],"")</f>
        <v>0</v>
      </c>
      <c r="AC1236" s="49">
        <v>45835</v>
      </c>
      <c r="AD1236" s="90">
        <v>5105954505</v>
      </c>
      <c r="AE1236" s="1" t="str">
        <f>IF(Tabela1[[#This Row],[Status Result1]]="Aguardando autorização pgto", "sim","")</f>
        <v/>
      </c>
      <c r="AF12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2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236" s="12">
        <v>45803</v>
      </c>
      <c r="AI1236" s="1" t="s">
        <v>4311</v>
      </c>
      <c r="AJ1236" s="53" t="s">
        <v>4311</v>
      </c>
      <c r="AK1236" s="12" t="str">
        <f>IF(Tabela1[[#This Row],[procx ticket]]="",Tabela1[[#This Row],[Data criação ticket]],Tabela1[[#This Row],[procx ticket]])</f>
        <v>2025-05-23</v>
      </c>
      <c r="AM12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2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6" s="62" t="s">
        <v>4174</v>
      </c>
      <c r="AP1236" s="62" t="s">
        <v>4306</v>
      </c>
      <c r="AQ12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NOVASLINHA BRANCAAUTOPEL</v>
      </c>
      <c r="AR1236" s="62" t="e">
        <v>#N/A</v>
      </c>
    </row>
    <row r="1237" spans="1:44" ht="15" hidden="1" customHeight="1">
      <c r="A1237" s="1">
        <f t="shared" si="65"/>
        <v>1000</v>
      </c>
      <c r="B1237" s="1">
        <v>1381</v>
      </c>
      <c r="C1237" s="1" t="s">
        <v>169</v>
      </c>
      <c r="D1237" s="1" t="s">
        <v>170</v>
      </c>
      <c r="E1237" s="1" t="s">
        <v>30</v>
      </c>
      <c r="F1237" s="1" t="s">
        <v>23</v>
      </c>
      <c r="G1237" s="1" t="s">
        <v>4281</v>
      </c>
      <c r="H1237" s="1">
        <v>855018</v>
      </c>
      <c r="I1237" s="1" t="s">
        <v>4272</v>
      </c>
      <c r="M1237" s="1">
        <v>603265</v>
      </c>
      <c r="Q1237" s="47">
        <v>17836.47</v>
      </c>
      <c r="R1237" s="47">
        <f>IF(Tabela1[[#This Row],[VALOR A PAGAR]]&gt;1,Tabela1[[#This Row],[VALOR A PAGAR]],Tabela1[[#This Row],[VALOR RC]])</f>
        <v>17836.47</v>
      </c>
      <c r="S12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7" s="1">
        <v>4500823704</v>
      </c>
      <c r="U1237" s="54" t="str">
        <f>F1237 &amp; " " &amp; " " &amp; B1237 &amp; " - " &amp; I1237 &amp; " - " &amp; "N°" &amp; H1237 &amp; " - " &amp; Tabela1[[#This Row],[Coluna1]]</f>
        <v xml:space="preserve">LOJAS NOVAS  1381 - AUTOPEL - N°855018 - </v>
      </c>
      <c r="V1237" s="85">
        <v>1816282</v>
      </c>
      <c r="W1237" s="89" t="s">
        <v>4312</v>
      </c>
      <c r="X1237" s="1" t="str">
        <f t="shared" si="66"/>
        <v>ABERTO</v>
      </c>
      <c r="Y1237" s="48"/>
      <c r="Z1237" s="51">
        <v>0</v>
      </c>
      <c r="AA1237" s="1">
        <f>IF(Tabela1[[#This Row],[CHAMADO]]="ABERTO",Tabela1[[#This Row],[procx status]],"")</f>
        <v>0</v>
      </c>
      <c r="AC1237" s="49">
        <v>45806</v>
      </c>
      <c r="AD1237" s="94">
        <v>5105936078</v>
      </c>
      <c r="AE1237" s="1" t="str">
        <f>IF(Tabela1[[#This Row],[Status Result1]]="Aguardando autorização pgto", "sim","")</f>
        <v/>
      </c>
      <c r="AF12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12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1237" s="12">
        <v>45799</v>
      </c>
      <c r="AI1237" s="1" t="s">
        <v>4289</v>
      </c>
      <c r="AJ1237" s="53" t="s">
        <v>4289</v>
      </c>
      <c r="AK1237" s="12" t="str">
        <f>IF(Tabela1[[#This Row],[procx ticket]]="",Tabela1[[#This Row],[Data criação ticket]],Tabela1[[#This Row],[procx ticket]])</f>
        <v>2025-05-22</v>
      </c>
      <c r="AM12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2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7" s="62"/>
      <c r="AP1237" s="62"/>
      <c r="AQ12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1381603265ANDRELOJAS NOVASLINHA BRANCAAUTOPEL</v>
      </c>
      <c r="AR1237" s="62" t="e">
        <v>#N/A</v>
      </c>
    </row>
    <row r="1238" spans="1:44" ht="15" hidden="1" customHeight="1">
      <c r="A1238" s="1">
        <f t="shared" si="65"/>
        <v>1000</v>
      </c>
      <c r="B1238" s="1">
        <v>1486</v>
      </c>
      <c r="C1238" s="1" t="s">
        <v>4211</v>
      </c>
      <c r="D1238" s="1" t="s">
        <v>4212</v>
      </c>
      <c r="E1238" s="1" t="s">
        <v>30</v>
      </c>
      <c r="F1238" s="1" t="s">
        <v>23</v>
      </c>
      <c r="G1238" s="1" t="s">
        <v>4281</v>
      </c>
      <c r="H1238" s="1">
        <v>883240</v>
      </c>
      <c r="I1238" s="1" t="s">
        <v>4272</v>
      </c>
      <c r="M1238" s="1">
        <v>604407</v>
      </c>
      <c r="Q1238" s="47">
        <v>17836.47</v>
      </c>
      <c r="R1238" s="47">
        <f>IF(Tabela1[[#This Row],[VALOR A PAGAR]]&gt;1,Tabela1[[#This Row],[VALOR A PAGAR]],Tabela1[[#This Row],[VALOR RC]])</f>
        <v>17836.47</v>
      </c>
      <c r="S12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8" s="1">
        <v>4500870497</v>
      </c>
      <c r="U1238" s="54" t="str">
        <f>F1238 &amp; " " &amp; " " &amp; B1238 &amp; " - " &amp; I1238 &amp; " - " &amp; "N°" &amp; H1238 &amp; " - " &amp; Tabela1[[#This Row],[Coluna1]]</f>
        <v xml:space="preserve">LOJAS NOVAS  1486 - AUTOPEL - N°883240 - </v>
      </c>
      <c r="V1238" s="85">
        <v>1816339</v>
      </c>
      <c r="W1238" s="89" t="s">
        <v>4288</v>
      </c>
      <c r="X1238" s="1" t="str">
        <f t="shared" si="66"/>
        <v>ABERTO</v>
      </c>
      <c r="Y1238" s="48"/>
      <c r="Z1238" s="51">
        <v>0</v>
      </c>
      <c r="AA1238" s="1">
        <f>IF(Tabela1[[#This Row],[CHAMADO]]="ABERTO",Tabela1[[#This Row],[procx status]],"")</f>
        <v>0</v>
      </c>
      <c r="AC1238" s="49">
        <v>45806</v>
      </c>
      <c r="AD1238" s="55">
        <v>5105936080</v>
      </c>
      <c r="AE1238" s="1" t="str">
        <f>IF(Tabela1[[#This Row],[Status Result1]]="Aguardando autorização pgto", "sim","")</f>
        <v/>
      </c>
      <c r="AF12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12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1238" s="12">
        <v>45800</v>
      </c>
      <c r="AI1238" s="1" t="s">
        <v>4289</v>
      </c>
      <c r="AJ1238" s="53" t="s">
        <v>4289</v>
      </c>
      <c r="AK1238" s="12" t="str">
        <f>IF(Tabela1[[#This Row],[procx ticket]]="",Tabela1[[#This Row],[Data criação ticket]],Tabela1[[#This Row],[procx ticket]])</f>
        <v>2025-05-22</v>
      </c>
      <c r="AM12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2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8" s="62"/>
      <c r="AP1238" s="62"/>
      <c r="AQ12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NOVASLINHA BRANCAAUTOPEL</v>
      </c>
      <c r="AR1238" s="62" t="e">
        <v>#N/A</v>
      </c>
    </row>
    <row r="1239" spans="1:44" ht="15" hidden="1" customHeight="1">
      <c r="A1239" s="1">
        <f t="shared" si="65"/>
        <v>1000</v>
      </c>
      <c r="B1239" s="1">
        <v>1480</v>
      </c>
      <c r="C1239" s="1" t="s">
        <v>211</v>
      </c>
      <c r="D1239" s="1" t="s">
        <v>510</v>
      </c>
      <c r="E1239" s="1" t="s">
        <v>55</v>
      </c>
      <c r="F1239" s="1" t="s">
        <v>23</v>
      </c>
      <c r="G1239" s="1" t="s">
        <v>4281</v>
      </c>
      <c r="H1239" s="1">
        <v>2233564</v>
      </c>
      <c r="I1239" s="1" t="s">
        <v>4853</v>
      </c>
      <c r="M1239" s="1">
        <v>603914</v>
      </c>
      <c r="P1239" s="47">
        <v>11945</v>
      </c>
      <c r="R1239" s="47">
        <f>IF(Tabela1[[#This Row],[VALOR A PAGAR]]&gt;1,Tabela1[[#This Row],[VALOR A PAGAR]],Tabela1[[#This Row],[VALOR RC]])</f>
        <v>11945</v>
      </c>
      <c r="S12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39" s="1">
        <v>4500869655</v>
      </c>
      <c r="U1239" s="54" t="str">
        <f>F1239 &amp; " " &amp; " " &amp; B1239 &amp; " - " &amp; I1239 &amp; " - " &amp; "N°" &amp; H1239 &amp; " - " &amp; Tabela1[[#This Row],[Coluna1]]</f>
        <v xml:space="preserve">LOJAS NOVAS  1480 - DUFRIO - N°2233564 - </v>
      </c>
      <c r="V1239" s="85">
        <v>1816374</v>
      </c>
      <c r="W1239" s="89" t="s">
        <v>4861</v>
      </c>
      <c r="X1239" s="1" t="str">
        <f t="shared" si="66"/>
        <v>ABERTO</v>
      </c>
      <c r="Y1239" s="48"/>
      <c r="Z1239" s="51">
        <v>0</v>
      </c>
      <c r="AA1239" s="1">
        <f>IF(Tabela1[[#This Row],[CHAMADO]]="ABERTO",Tabela1[[#This Row],[procx status]],"")</f>
        <v>0</v>
      </c>
      <c r="AC1239" s="49">
        <v>45806</v>
      </c>
      <c r="AD1239" s="55">
        <v>5105936084</v>
      </c>
      <c r="AE1239" s="1" t="str">
        <f>IF(Tabela1[[#This Row],[Status Result1]]="Aguardando autorização pgto", "sim","")</f>
        <v/>
      </c>
      <c r="AF12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12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1239" s="12">
        <v>45778</v>
      </c>
      <c r="AI1239" s="1" t="s">
        <v>4289</v>
      </c>
      <c r="AJ1239" s="53" t="s">
        <v>4289</v>
      </c>
      <c r="AK1239" s="12" t="str">
        <f>IF(Tabela1[[#This Row],[procx ticket]]="",Tabela1[[#This Row],[Data criação ticket]],Tabela1[[#This Row],[procx ticket]])</f>
        <v>2025-05-22</v>
      </c>
      <c r="AM12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2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39" s="62"/>
      <c r="AP1239" s="62"/>
      <c r="AQ12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148060391411945JORDANALOJAS NOVASLINHA BRANCADUFRIO</v>
      </c>
      <c r="AR1239" s="62" t="e">
        <v>#N/A</v>
      </c>
    </row>
    <row r="1240" spans="1:44" ht="15" hidden="1" customHeight="1">
      <c r="A1240" s="1">
        <f t="shared" ref="A1240:A1271" si="67">IF(B1240&lt;7000,1000,2000)</f>
        <v>1000</v>
      </c>
      <c r="B1240" s="1">
        <v>1496</v>
      </c>
      <c r="C1240" s="1" t="s">
        <v>262</v>
      </c>
      <c r="D1240" s="1" t="s">
        <v>1573</v>
      </c>
      <c r="E1240" s="1" t="s">
        <v>76</v>
      </c>
      <c r="F1240" s="1" t="s">
        <v>23</v>
      </c>
      <c r="G1240" s="1" t="s">
        <v>4281</v>
      </c>
      <c r="H1240" s="1">
        <v>933154</v>
      </c>
      <c r="I1240" s="1" t="s">
        <v>4272</v>
      </c>
      <c r="M1240" s="1">
        <v>604328</v>
      </c>
      <c r="P1240" s="47">
        <v>17958.77</v>
      </c>
      <c r="R1240" s="47">
        <f>IF(Tabela1[[#This Row],[VALOR A PAGAR]]&gt;1,Tabela1[[#This Row],[VALOR A PAGAR]],Tabela1[[#This Row],[VALOR RC]])</f>
        <v>17958.77</v>
      </c>
      <c r="S12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0" s="1">
        <v>4500932677</v>
      </c>
      <c r="U1240" s="54" t="str">
        <f>F1240 &amp; " " &amp; " " &amp; B1240 &amp; " - " &amp; I1240 &amp; " - " &amp; "N°" &amp; H1240 &amp; " - " &amp; Tabela1[[#This Row],[Coluna1]]</f>
        <v>LOJAS NOVAS  1496 - AUTOPEL - N°933154 - VENC 14/10/2025</v>
      </c>
      <c r="V1240" s="85">
        <v>2857983</v>
      </c>
      <c r="W1240" s="64" t="s">
        <v>4301</v>
      </c>
      <c r="X1240" s="1" t="str">
        <f t="shared" si="66"/>
        <v>ABERTO</v>
      </c>
      <c r="Y1240" s="48"/>
      <c r="Z1240" s="51"/>
      <c r="AA1240" s="1">
        <f>IF(Tabela1[[#This Row],[CHAMADO]]="ABERTO",Tabela1[[#This Row],[procx status]],"")</f>
        <v>0</v>
      </c>
      <c r="AC1240" s="49">
        <v>45959</v>
      </c>
      <c r="AD1240" s="55">
        <v>5106044740</v>
      </c>
      <c r="AE1240" s="1" t="str">
        <f>IF(Tabela1[[#This Row],[Status Result1]]="Aguardando autorização pgto", "sim","")</f>
        <v/>
      </c>
      <c r="AF12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12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1240" s="116"/>
      <c r="AJ1240" s="117"/>
      <c r="AK1240" s="116">
        <f>IF(Tabela1[[#This Row],[procx ticket]]="",Tabela1[[#This Row],[Data criação ticket]],Tabela1[[#This Row],[procx ticket]])</f>
        <v>0</v>
      </c>
      <c r="AL1240" s="116"/>
      <c r="AM1240" s="53" t="s">
        <v>4302</v>
      </c>
      <c r="AN12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0" s="62"/>
      <c r="AP1240" s="62" t="s">
        <v>4303</v>
      </c>
      <c r="AQ12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149660432817958,77HENRIQUELOJAS NOVASLINHA BRANCAAUTOPEL</v>
      </c>
      <c r="AR1240" s="62" t="e">
        <v>#N/A</v>
      </c>
    </row>
    <row r="1241" spans="1:44" ht="15" hidden="1" customHeight="1">
      <c r="A1241" s="1">
        <f t="shared" si="67"/>
        <v>1000</v>
      </c>
      <c r="B1241" s="1">
        <v>1427</v>
      </c>
      <c r="C1241" s="1" t="s">
        <v>229</v>
      </c>
      <c r="D1241" s="1" t="s">
        <v>230</v>
      </c>
      <c r="E1241" s="1" t="s">
        <v>4025</v>
      </c>
      <c r="F1241" s="1" t="s">
        <v>23</v>
      </c>
      <c r="G1241" s="1" t="s">
        <v>4281</v>
      </c>
      <c r="H1241" s="1">
        <v>969483</v>
      </c>
      <c r="I1241" s="1" t="s">
        <v>4272</v>
      </c>
      <c r="M1241" s="1">
        <v>603806</v>
      </c>
      <c r="P1241" s="47">
        <v>16323.69</v>
      </c>
      <c r="R1241" s="47">
        <f>IF(Tabela1[[#This Row],[VALOR A PAGAR]]&gt;1,Tabela1[[#This Row],[VALOR A PAGAR]],Tabela1[[#This Row],[VALOR RC]])</f>
        <v>16323.69</v>
      </c>
      <c r="S12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1" s="1">
        <v>4500978844</v>
      </c>
      <c r="U1241" s="54" t="str">
        <f>F1241 &amp; " " &amp; " " &amp; B1241 &amp; " - " &amp; I1241 &amp; " - " &amp; "N°" &amp; H1241 &amp; " - " &amp; Tabela1[[#This Row],[Coluna1]]</f>
        <v xml:space="preserve">LOJAS NOVAS  1427 - AUTOPEL - N°969483 - </v>
      </c>
      <c r="V1241" s="85">
        <v>3027269</v>
      </c>
      <c r="W1241" s="89" t="s">
        <v>4176</v>
      </c>
      <c r="X1241" s="1" t="str">
        <f t="shared" si="66"/>
        <v>ABERTO</v>
      </c>
      <c r="Y1241" s="48"/>
      <c r="Z1241" s="51"/>
      <c r="AA1241" s="1">
        <f>IF(Tabela1[[#This Row],[CHAMADO]]="ABERTO",Tabela1[[#This Row],[procx status]],"")</f>
        <v>0</v>
      </c>
      <c r="AC1241" s="49">
        <v>45990</v>
      </c>
      <c r="AE1241" s="1" t="s">
        <v>4177</v>
      </c>
      <c r="AF12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29/11/2025</v>
      </c>
      <c r="AG12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29/11/2025</v>
      </c>
      <c r="AH1241" s="116"/>
      <c r="AJ1241" s="117"/>
      <c r="AK1241" s="116">
        <f>IF(Tabela1[[#This Row],[procx ticket]]="",Tabela1[[#This Row],[Data criação ticket]],Tabela1[[#This Row],[procx ticket]])</f>
        <v>0</v>
      </c>
      <c r="AL1241" s="116"/>
      <c r="AM1241" s="53">
        <v>45971</v>
      </c>
      <c r="AN12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1" s="62"/>
      <c r="AP1241" s="62"/>
      <c r="AQ12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142760380616323,69ADRIANOLOJAS NOVASLINHA BRANCAAUTOPEL</v>
      </c>
      <c r="AR1241" s="62" t="e">
        <v>#N/A</v>
      </c>
    </row>
    <row r="1242" spans="1:44" ht="15" hidden="1" customHeight="1">
      <c r="A1242" s="1">
        <f t="shared" si="67"/>
        <v>1000</v>
      </c>
      <c r="B1242" s="1">
        <v>1464</v>
      </c>
      <c r="C1242" s="1" t="s">
        <v>40</v>
      </c>
      <c r="D1242" s="1" t="s">
        <v>168</v>
      </c>
      <c r="E1242" s="1" t="s">
        <v>30</v>
      </c>
      <c r="F1242" s="1" t="s">
        <v>23</v>
      </c>
      <c r="G1242" s="1" t="s">
        <v>4281</v>
      </c>
      <c r="H1242" s="1">
        <v>876585</v>
      </c>
      <c r="I1242" s="1" t="s">
        <v>4272</v>
      </c>
      <c r="M1242" s="1">
        <v>604010</v>
      </c>
      <c r="P1242" s="47">
        <v>14826.64</v>
      </c>
      <c r="Q1242" s="47">
        <v>1213.6099999999999</v>
      </c>
      <c r="R1242" s="47">
        <f>IF(Tabela1[[#This Row],[VALOR A PAGAR]]&gt;1,Tabela1[[#This Row],[VALOR A PAGAR]],Tabela1[[#This Row],[VALOR RC]])</f>
        <v>1213.6099999999999</v>
      </c>
      <c r="S12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2" s="1">
        <v>4500836160</v>
      </c>
      <c r="U1242" s="54" t="str">
        <f>F1242 &amp; " " &amp; " " &amp; B1242 &amp; " - " &amp; I1242 &amp; " - " &amp; "N°" &amp; H1242 &amp; " - " &amp; Tabela1[[#This Row],[Coluna1]]</f>
        <v xml:space="preserve">LOJAS NOVAS  1464 - AUTOPEL - N°876585 - </v>
      </c>
      <c r="V1242" s="85">
        <v>1826817</v>
      </c>
      <c r="W1242" s="89" t="s">
        <v>4310</v>
      </c>
      <c r="X1242" s="1" t="str">
        <f t="shared" si="66"/>
        <v>ABERTO</v>
      </c>
      <c r="Y1242" s="48"/>
      <c r="Z1242" s="51">
        <v>0</v>
      </c>
      <c r="AA1242" s="1">
        <f>IF(Tabela1[[#This Row],[CHAMADO]]="ABERTO",Tabela1[[#This Row],[procx status]],"")</f>
        <v>0</v>
      </c>
      <c r="AC1242" s="49">
        <v>45807</v>
      </c>
      <c r="AD1242" s="55">
        <v>5105936694</v>
      </c>
      <c r="AE1242" s="1" t="str">
        <f>IF(Tabela1[[#This Row],[Status Result1]]="Aguardando autorização pgto", "sim","")</f>
        <v/>
      </c>
      <c r="AF12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2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242" s="12">
        <v>45800</v>
      </c>
      <c r="AI1242" s="1" t="s">
        <v>4311</v>
      </c>
      <c r="AJ1242" s="53" t="s">
        <v>4311</v>
      </c>
      <c r="AK1242" s="12" t="str">
        <f>IF(Tabela1[[#This Row],[procx ticket]]="",Tabela1[[#This Row],[Data criação ticket]],Tabela1[[#This Row],[procx ticket]])</f>
        <v>2025-05-23</v>
      </c>
      <c r="AM12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2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2" s="62"/>
      <c r="AP1242" s="62"/>
      <c r="AQ12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146460401014826,64ANDRELOJAS NOVASLINHA BRANCAAUTOPEL</v>
      </c>
      <c r="AR1242" s="62" t="e">
        <v>#N/A</v>
      </c>
    </row>
    <row r="1243" spans="1:44" ht="15" hidden="1" customHeight="1">
      <c r="A1243" s="1">
        <f t="shared" si="67"/>
        <v>1000</v>
      </c>
      <c r="B1243" s="1">
        <v>1473</v>
      </c>
      <c r="C1243" s="1" t="s">
        <v>214</v>
      </c>
      <c r="D1243" s="1" t="s">
        <v>215</v>
      </c>
      <c r="E1243" s="1" t="s">
        <v>76</v>
      </c>
      <c r="F1243" s="1" t="s">
        <v>23</v>
      </c>
      <c r="G1243" s="1" t="s">
        <v>4281</v>
      </c>
      <c r="H1243" s="1">
        <v>871409</v>
      </c>
      <c r="I1243" s="1" t="s">
        <v>4272</v>
      </c>
      <c r="M1243" s="1">
        <v>603846</v>
      </c>
      <c r="Q1243" s="47">
        <v>16323.69</v>
      </c>
      <c r="R1243" s="47">
        <f>IF(Tabela1[[#This Row],[VALOR A PAGAR]]&gt;1,Tabela1[[#This Row],[VALOR A PAGAR]],Tabela1[[#This Row],[VALOR RC]])</f>
        <v>16323.69</v>
      </c>
      <c r="S12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3" s="1">
        <v>4500846503</v>
      </c>
      <c r="U1243" s="54" t="str">
        <f>F1243 &amp; " " &amp; " " &amp; B1243 &amp; " - " &amp; I1243 &amp; " - " &amp; "N°" &amp; H1243 &amp; " - " &amp; Tabela1[[#This Row],[Coluna1]]</f>
        <v xml:space="preserve">LOJAS NOVAS  1473 - AUTOPEL - N°871409 - </v>
      </c>
      <c r="V1243" s="85">
        <v>1817474</v>
      </c>
      <c r="W1243" s="89" t="s">
        <v>4327</v>
      </c>
      <c r="X1243" s="1" t="str">
        <f t="shared" si="66"/>
        <v>ABERTO</v>
      </c>
      <c r="Y1243" s="48"/>
      <c r="Z1243" s="51">
        <v>0</v>
      </c>
      <c r="AA1243" s="1">
        <f>IF(Tabela1[[#This Row],[CHAMADO]]="ABERTO",Tabela1[[#This Row],[procx status]],"")</f>
        <v>0</v>
      </c>
      <c r="AC1243" s="49">
        <v>45807</v>
      </c>
      <c r="AD1243" s="55">
        <v>5105936483</v>
      </c>
      <c r="AE1243" s="1" t="str">
        <f>IF(Tabela1[[#This Row],[Status Result1]]="Aguardando autorização pgto", "sim","")</f>
        <v/>
      </c>
      <c r="AF12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2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243" s="12">
        <v>45800</v>
      </c>
      <c r="AI1243" s="1" t="s">
        <v>4289</v>
      </c>
      <c r="AJ1243" s="53" t="s">
        <v>4289</v>
      </c>
      <c r="AK1243" s="12" t="str">
        <f>IF(Tabela1[[#This Row],[procx ticket]]="",Tabela1[[#This Row],[Data criação ticket]],Tabela1[[#This Row],[procx ticket]])</f>
        <v>2025-05-22</v>
      </c>
      <c r="AM12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2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3" s="62"/>
      <c r="AP1243" s="62"/>
      <c r="AQ12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1473603846HENRIQUELOJAS NOVASLINHA BRANCAAUTOPEL</v>
      </c>
      <c r="AR1243" s="62" t="e">
        <v>#N/A</v>
      </c>
    </row>
    <row r="1244" spans="1:44" ht="15" hidden="1" customHeight="1">
      <c r="A1244" s="1">
        <f t="shared" si="67"/>
        <v>1000</v>
      </c>
      <c r="B1244" s="1">
        <v>1500</v>
      </c>
      <c r="C1244" s="1" t="s">
        <v>4075</v>
      </c>
      <c r="D1244" s="1" t="s">
        <v>1194</v>
      </c>
      <c r="E1244" s="1" t="s">
        <v>76</v>
      </c>
      <c r="F1244" s="1" t="s">
        <v>23</v>
      </c>
      <c r="G1244" s="1" t="s">
        <v>4281</v>
      </c>
      <c r="H1244" s="1">
        <v>2285566</v>
      </c>
      <c r="I1244" s="1" t="s">
        <v>4853</v>
      </c>
      <c r="M1244" s="1">
        <v>605662</v>
      </c>
      <c r="P1244" s="47">
        <v>9467</v>
      </c>
      <c r="R1244" s="47">
        <f>IF(Tabela1[[#This Row],[VALOR A PAGAR]]&gt;1,Tabela1[[#This Row],[VALOR A PAGAR]],Tabela1[[#This Row],[VALOR RC]])</f>
        <v>9467</v>
      </c>
      <c r="S12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4" s="1">
        <v>4500949037</v>
      </c>
      <c r="U1244" s="54" t="str">
        <f>F1244 &amp; " " &amp; " " &amp; B1244 &amp; " - " &amp; I1244 &amp; " - " &amp; "N°" &amp; H1244 &amp; " - " &amp; Tabela1[[#This Row],[Coluna1]]</f>
        <v>LOJAS NOVAS  1500 - DUFRIO - N°2285566 - VENC 31/10/2025</v>
      </c>
      <c r="V1244" s="85">
        <v>2499231</v>
      </c>
      <c r="W1244" s="64" t="s">
        <v>4862</v>
      </c>
      <c r="X1244" s="1" t="str">
        <f t="shared" si="66"/>
        <v>ABERTO</v>
      </c>
      <c r="Y1244" s="48"/>
      <c r="Z1244" s="51"/>
      <c r="AA1244" s="1">
        <f>IF(Tabela1[[#This Row],[CHAMADO]]="ABERTO",Tabela1[[#This Row],[procx status]],"")</f>
        <v>0</v>
      </c>
      <c r="AC1244" s="49">
        <v>45961</v>
      </c>
      <c r="AD1244" s="65">
        <v>5106011153</v>
      </c>
      <c r="AE1244" s="1" t="str">
        <f>IF(Tabela1[[#This Row],[Status Result1]]="Aguardando autorização pgto", "sim","")</f>
        <v/>
      </c>
      <c r="AF12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31/10/2025</v>
      </c>
      <c r="AG12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31/10/2025</v>
      </c>
      <c r="AH1244" s="116"/>
      <c r="AJ1244" s="117"/>
      <c r="AK1244" s="116">
        <f>IF(Tabela1[[#This Row],[procx ticket]]="",Tabela1[[#This Row],[Data criação ticket]],Tabela1[[#This Row],[procx ticket]])</f>
        <v>0</v>
      </c>
      <c r="AL1244" s="116"/>
      <c r="AM1244" s="53" t="s">
        <v>75</v>
      </c>
      <c r="AN12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4" s="62"/>
      <c r="AP1244" s="62" t="s">
        <v>4863</v>
      </c>
      <c r="AQ12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15006056629467HENRIQUELOJAS NOVASLINHA BRANCADUFRIO</v>
      </c>
      <c r="AR1244" s="62" t="e">
        <v>#N/A</v>
      </c>
    </row>
    <row r="1245" spans="1:44" ht="15" hidden="1" customHeight="1">
      <c r="A1245" s="1">
        <f t="shared" si="67"/>
        <v>1000</v>
      </c>
      <c r="B1245" s="1">
        <v>1495</v>
      </c>
      <c r="C1245" s="1" t="s">
        <v>285</v>
      </c>
      <c r="D1245" s="1" t="s">
        <v>4226</v>
      </c>
      <c r="E1245" s="1" t="s">
        <v>76</v>
      </c>
      <c r="F1245" s="1" t="s">
        <v>23</v>
      </c>
      <c r="G1245" s="1" t="s">
        <v>4281</v>
      </c>
      <c r="H1245" s="1">
        <v>158111</v>
      </c>
      <c r="I1245" s="1" t="s">
        <v>5274</v>
      </c>
      <c r="M1245" s="1">
        <v>605462</v>
      </c>
      <c r="P1245" s="47">
        <v>4939</v>
      </c>
      <c r="R1245" s="47">
        <f>IF(Tabela1[[#This Row],[VALOR A PAGAR]]&gt;1,Tabela1[[#This Row],[VALOR A PAGAR]],Tabela1[[#This Row],[VALOR RC]])</f>
        <v>4939</v>
      </c>
      <c r="S12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5" s="1">
        <v>4500934262</v>
      </c>
      <c r="U1245" s="54" t="str">
        <f>F1245 &amp; " " &amp; " " &amp; B1245 &amp; " - " &amp; I1245 &amp; " - " &amp; "N°" &amp; H1245 &amp; " - " &amp; Tabela1[[#This Row],[Coluna1]]</f>
        <v>LOJAS NOVAS  1495 - J C M NITEROI - N°158111 - VENC 31/10/2025</v>
      </c>
      <c r="V1245" s="85">
        <v>2542632</v>
      </c>
      <c r="W1245" s="64" t="s">
        <v>5287</v>
      </c>
      <c r="X1245" s="1" t="str">
        <f t="shared" si="66"/>
        <v>ABERTO</v>
      </c>
      <c r="Y1245" s="48"/>
      <c r="Z1245" s="51"/>
      <c r="AA1245" s="1">
        <f>IF(Tabela1[[#This Row],[CHAMADO]]="ABERTO",Tabela1[[#This Row],[procx status]],"")</f>
        <v>0</v>
      </c>
      <c r="AC1245" s="49">
        <v>45961</v>
      </c>
      <c r="AD1245" s="109">
        <v>5106015321</v>
      </c>
      <c r="AE1245" s="1" t="str">
        <f>IF(Tabela1[[#This Row],[Status Result1]]="Aguardando autorização pgto", "sim","")</f>
        <v/>
      </c>
      <c r="AF12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31/10/2025</v>
      </c>
      <c r="AG12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31/10/2025</v>
      </c>
      <c r="AH1245" s="12"/>
      <c r="AJ1245" s="53"/>
      <c r="AK1245" s="12">
        <f>IF(Tabela1[[#This Row],[procx ticket]]="",Tabela1[[#This Row],[Data criação ticket]],Tabela1[[#This Row],[procx ticket]])</f>
        <v>0</v>
      </c>
      <c r="AM1245" s="53" t="s">
        <v>75</v>
      </c>
      <c r="AN12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5" s="62"/>
      <c r="AP1245" s="62" t="s">
        <v>4863</v>
      </c>
      <c r="AQ12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14956054624939HENRIQUELOJAS NOVASLINHA BRANCAJ C M NITEROI</v>
      </c>
      <c r="AR1245" s="62" t="e">
        <v>#N/A</v>
      </c>
    </row>
    <row r="1246" spans="1:44" ht="15" hidden="1" customHeight="1">
      <c r="A1246" s="1">
        <f t="shared" si="67"/>
        <v>2000</v>
      </c>
      <c r="B1246" s="1">
        <v>7054</v>
      </c>
      <c r="C1246" s="1" t="str">
        <f>_xlfn.XLOOKUP(Tabela1[[#This Row],[FILIAL]],'CNPJ BASE jan25'!A:A,'CNPJ BASE jan25'!B:B)</f>
        <v>SLU45-ColMor49-MA-EF</v>
      </c>
      <c r="D1246" s="1" t="str">
        <f>_xlfn.XLOOKUP(Tabela1[[#This Row],[FILIAL]],'CNPJ BASE jan25'!A:A,'CNPJ BASE jan25'!C:C)</f>
        <v>04.899.316/0054-20</v>
      </c>
      <c r="E1246" s="1" t="s">
        <v>76</v>
      </c>
      <c r="F1246" s="1" t="s">
        <v>51</v>
      </c>
      <c r="G1246" s="1" t="s">
        <v>5484</v>
      </c>
      <c r="H1246" s="1">
        <v>3486</v>
      </c>
      <c r="I1246" s="1" t="s">
        <v>5874</v>
      </c>
      <c r="Q1246" s="48">
        <v>595</v>
      </c>
      <c r="R1246" s="47">
        <f>IF(Tabela1[[#This Row],[VALOR A PAGAR]]&gt;1,Tabela1[[#This Row],[VALOR A PAGAR]],Tabela1[[#This Row],[VALOR RC]])</f>
        <v>595</v>
      </c>
      <c r="S12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6" s="1">
        <v>4501012374</v>
      </c>
      <c r="U1246" s="54" t="str">
        <f>F1246 &amp; " " &amp; " " &amp; B1246 &amp; " - " &amp; I1246 &amp; " - " &amp; "N°" &amp; H1246 &amp; " - " &amp; Tabela1[[#This Row],[Coluna1]]</f>
        <v xml:space="preserve">VIRADA DE BANDEIRA  7054 - VITRINE - N°3486 - </v>
      </c>
      <c r="V1246" s="85">
        <v>3397596</v>
      </c>
      <c r="W1246" s="89" t="s">
        <v>4176</v>
      </c>
      <c r="X1246" s="1" t="str">
        <f t="shared" si="66"/>
        <v>ABERTO</v>
      </c>
      <c r="Y1246" s="48"/>
      <c r="Z1246" s="51"/>
      <c r="AA1246" s="1">
        <f>IF(Tabela1[[#This Row],[CHAMADO]]="ABERTO",Tabela1[[#This Row],[procx status]],"")</f>
        <v>0</v>
      </c>
      <c r="AC1246" s="49">
        <v>46021</v>
      </c>
      <c r="AE1246" s="1" t="s">
        <v>4177</v>
      </c>
      <c r="AF12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46" s="116"/>
      <c r="AJ1246" s="117"/>
      <c r="AK1246" s="116">
        <f>IF(Tabela1[[#This Row],[procx ticket]]="",Tabela1[[#This Row],[Data criação ticket]],Tabela1[[#This Row],[procx ticket]])</f>
        <v>0</v>
      </c>
      <c r="AL1246" s="116"/>
      <c r="AM1246" s="53">
        <v>46014</v>
      </c>
      <c r="AN12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6" s="62"/>
      <c r="AP1246" s="62"/>
      <c r="AQ12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7054HENRIQUEVIRADA DE BANDEIRALONGARINAVITRINE</v>
      </c>
      <c r="AR1246" s="62" t="e">
        <v>#N/A</v>
      </c>
    </row>
    <row r="1247" spans="1:44" ht="15" hidden="1" customHeight="1">
      <c r="A1247" s="1">
        <f t="shared" si="67"/>
        <v>2000</v>
      </c>
      <c r="B1247" s="1">
        <v>7045</v>
      </c>
      <c r="C1247" s="1" t="str">
        <f>_xlfn.XLOOKUP(Tabela1[[#This Row],[FILIAL]],'CNPJ BASE jan25'!A:A,'CNPJ BASE jan25'!B:B)</f>
        <v>SLU36-JoaPesso-MA-EF</v>
      </c>
      <c r="D1247" s="1" t="str">
        <f>_xlfn.XLOOKUP(Tabela1[[#This Row],[FILIAL]],'CNPJ BASE jan25'!A:A,'CNPJ BASE jan25'!C:C)</f>
        <v>04.899.316/0045-39</v>
      </c>
      <c r="E1247" s="1" t="s">
        <v>76</v>
      </c>
      <c r="F1247" s="1" t="s">
        <v>51</v>
      </c>
      <c r="G1247" s="1" t="s">
        <v>5484</v>
      </c>
      <c r="H1247" s="1">
        <v>3485</v>
      </c>
      <c r="I1247" s="1" t="s">
        <v>5874</v>
      </c>
      <c r="Q1247" s="48">
        <v>595</v>
      </c>
      <c r="R1247" s="47">
        <f>IF(Tabela1[[#This Row],[VALOR A PAGAR]]&gt;1,Tabela1[[#This Row],[VALOR A PAGAR]],Tabela1[[#This Row],[VALOR RC]])</f>
        <v>595</v>
      </c>
      <c r="S12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7" s="1">
        <v>4501012374</v>
      </c>
      <c r="U1247" s="54" t="str">
        <f>F1247 &amp; " " &amp; " " &amp; B1247 &amp; " - " &amp; I1247 &amp; " - " &amp; "N°" &amp; H1247 &amp; " - " &amp; Tabela1[[#This Row],[Coluna1]]</f>
        <v xml:space="preserve">VIRADA DE BANDEIRA  7045 - VITRINE - N°3485 - </v>
      </c>
      <c r="V1247" s="85">
        <v>3397606</v>
      </c>
      <c r="W1247" s="89" t="s">
        <v>4176</v>
      </c>
      <c r="X1247" s="1" t="str">
        <f t="shared" si="66"/>
        <v>ABERTO</v>
      </c>
      <c r="Y1247" s="48"/>
      <c r="Z1247" s="51"/>
      <c r="AA1247" s="1">
        <f>IF(Tabela1[[#This Row],[CHAMADO]]="ABERTO",Tabela1[[#This Row],[procx status]],"")</f>
        <v>0</v>
      </c>
      <c r="AC1247" s="49">
        <v>46021</v>
      </c>
      <c r="AE1247" s="1" t="s">
        <v>4177</v>
      </c>
      <c r="AF12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47" s="116"/>
      <c r="AJ1247" s="117"/>
      <c r="AK1247" s="116">
        <f>IF(Tabela1[[#This Row],[procx ticket]]="",Tabela1[[#This Row],[Data criação ticket]],Tabela1[[#This Row],[procx ticket]])</f>
        <v>0</v>
      </c>
      <c r="AL1247" s="116"/>
      <c r="AM1247" s="53">
        <v>46014</v>
      </c>
      <c r="AN12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7" s="62"/>
      <c r="AP1247" s="62"/>
      <c r="AQ12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7045HENRIQUEVIRADA DE BANDEIRALONGARINAVITRINE</v>
      </c>
      <c r="AR1247" s="62" t="e">
        <v>#N/A</v>
      </c>
    </row>
    <row r="1248" spans="1:44" ht="15" hidden="1" customHeight="1">
      <c r="A1248" s="1">
        <f t="shared" si="67"/>
        <v>2000</v>
      </c>
      <c r="B1248" s="1">
        <v>7127</v>
      </c>
      <c r="C1248" s="1" t="str">
        <f>_xlfn.XLOOKUP(Tabela1[[#This Row],[FILIAL]],'CNPJ BASE jan25'!A:A,'CNPJ BASE jan25'!B:B)</f>
        <v>STI03-Comercio-MA-EF</v>
      </c>
      <c r="D1248" s="1" t="str">
        <f>_xlfn.XLOOKUP(Tabela1[[#This Row],[FILIAL]],'CNPJ BASE jan25'!A:A,'CNPJ BASE jan25'!C:C)</f>
        <v>04.899.316/0127-10</v>
      </c>
      <c r="E1248" s="1" t="s">
        <v>76</v>
      </c>
      <c r="F1248" s="1" t="s">
        <v>51</v>
      </c>
      <c r="G1248" s="1" t="s">
        <v>5484</v>
      </c>
      <c r="H1248" s="1">
        <v>3494</v>
      </c>
      <c r="I1248" s="1" t="s">
        <v>5874</v>
      </c>
      <c r="Q1248" s="48">
        <v>595</v>
      </c>
      <c r="R1248" s="47">
        <f>IF(Tabela1[[#This Row],[VALOR A PAGAR]]&gt;1,Tabela1[[#This Row],[VALOR A PAGAR]],Tabela1[[#This Row],[VALOR RC]])</f>
        <v>595</v>
      </c>
      <c r="S12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8" s="1">
        <v>4501012374</v>
      </c>
      <c r="U1248" s="54" t="str">
        <f>F1248 &amp; " " &amp; " " &amp; B1248 &amp; " - " &amp; I1248 &amp; " - " &amp; "N°" &amp; H1248 &amp; " - " &amp; Tabela1[[#This Row],[Coluna1]]</f>
        <v xml:space="preserve">VIRADA DE BANDEIRA  7127 - VITRINE - N°3494 - </v>
      </c>
      <c r="V1248" s="85">
        <v>3397610</v>
      </c>
      <c r="W1248" s="89" t="s">
        <v>4176</v>
      </c>
      <c r="X1248" s="1" t="str">
        <f t="shared" si="66"/>
        <v>ABERTO</v>
      </c>
      <c r="Y1248" s="48"/>
      <c r="Z1248" s="51"/>
      <c r="AA1248" s="1">
        <f>IF(Tabela1[[#This Row],[CHAMADO]]="ABERTO",Tabela1[[#This Row],[procx status]],"")</f>
        <v>0</v>
      </c>
      <c r="AC1248" s="49">
        <v>46021</v>
      </c>
      <c r="AE1248" s="1" t="s">
        <v>4177</v>
      </c>
      <c r="AF12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48" s="116"/>
      <c r="AJ1248" s="117"/>
      <c r="AK1248" s="116">
        <f>IF(Tabela1[[#This Row],[procx ticket]]="",Tabela1[[#This Row],[Data criação ticket]],Tabela1[[#This Row],[procx ticket]])</f>
        <v>0</v>
      </c>
      <c r="AL1248" s="116"/>
      <c r="AM1248" s="53">
        <v>46014</v>
      </c>
      <c r="AN12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48" s="62"/>
      <c r="AP1248" s="62"/>
      <c r="AQ12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7127HENRIQUEVIRADA DE BANDEIRALONGARINAVITRINE</v>
      </c>
      <c r="AR1248" s="62" t="e">
        <v>#N/A</v>
      </c>
    </row>
    <row r="1249" spans="1:44" ht="15" customHeight="1">
      <c r="A1249" s="1">
        <f t="shared" si="67"/>
        <v>2000</v>
      </c>
      <c r="B1249" s="1">
        <v>7140</v>
      </c>
      <c r="C1249" s="1" t="str">
        <f>_xlfn.XLOOKUP(Tabela1[[#This Row],[FILIAL]],'CNPJ BASE jan25'!A:A,'CNPJ BASE jan25'!B:B)</f>
        <v>IMP06-GetVarga-MA-EF</v>
      </c>
      <c r="D1249" s="1" t="str">
        <f>_xlfn.XLOOKUP(Tabela1[[#This Row],[FILIAL]],'CNPJ BASE jan25'!A:A,'CNPJ BASE jan25'!C:C)</f>
        <v>04.899.316/0140-97</v>
      </c>
      <c r="E1249" s="1" t="s">
        <v>76</v>
      </c>
      <c r="F1249" s="1" t="s">
        <v>51</v>
      </c>
      <c r="G1249" s="1" t="s">
        <v>5484</v>
      </c>
      <c r="H1249" s="1">
        <v>3493</v>
      </c>
      <c r="I1249" s="1" t="s">
        <v>5874</v>
      </c>
      <c r="Q1249" s="48">
        <v>595</v>
      </c>
      <c r="R1249" s="47">
        <f>IF(Tabela1[[#This Row],[VALOR A PAGAR]]&gt;1,Tabela1[[#This Row],[VALOR A PAGAR]],Tabela1[[#This Row],[VALOR RC]])</f>
        <v>595</v>
      </c>
      <c r="S12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49" s="1">
        <v>4501012374</v>
      </c>
      <c r="U1249" s="54" t="str">
        <f>F1249 &amp; " " &amp; " " &amp; B1249 &amp; " - " &amp; I1249 &amp; " - " &amp; "N°" &amp; H1249 &amp; " - " &amp; Tabela1[[#This Row],[Coluna1]]</f>
        <v xml:space="preserve">VIRADA DE BANDEIRA  7140 - VITRINE - N°3493 - </v>
      </c>
      <c r="V1249" s="85">
        <v>3403182</v>
      </c>
      <c r="W1249" s="89" t="s">
        <v>4176</v>
      </c>
      <c r="X1249" s="1" t="str">
        <f t="shared" si="66"/>
        <v>ABERTO</v>
      </c>
      <c r="Y1249" s="48"/>
      <c r="Z1249" s="51"/>
      <c r="AA1249" s="1">
        <f>IF(Tabela1[[#This Row],[CHAMADO]]="ABERTO",Tabela1[[#This Row],[procx status]],"")</f>
        <v>0</v>
      </c>
      <c r="AE1249" s="1" t="s">
        <v>4177</v>
      </c>
      <c r="AF12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2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249" s="116"/>
      <c r="AJ1249" s="117"/>
      <c r="AK1249" s="116">
        <f>IF(Tabela1[[#This Row],[procx ticket]]="",Tabela1[[#This Row],[Data criação ticket]],Tabela1[[#This Row],[procx ticket]])</f>
        <v>0</v>
      </c>
      <c r="AL1249" s="116"/>
      <c r="AM1249" s="53">
        <v>46015</v>
      </c>
      <c r="AN12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1249" s="62"/>
      <c r="AP1249" s="62"/>
      <c r="AQ12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7140HENRIQUEVIRADA DE BANDEIRALONGARINAVITRINE</v>
      </c>
      <c r="AR1249" s="62" t="e">
        <v>#N/A</v>
      </c>
    </row>
    <row r="1250" spans="1:44" ht="15" hidden="1" customHeight="1">
      <c r="A1250" s="1">
        <f t="shared" si="67"/>
        <v>2000</v>
      </c>
      <c r="B1250" s="1">
        <v>7174</v>
      </c>
      <c r="C1250" s="1" t="str">
        <f>_xlfn.XLOOKUP(Tabela1[[#This Row],[FILIAL]],'CNPJ BASE jan25'!A:A,'CNPJ BASE jan25'!B:B)</f>
        <v>SLU58-JoMiJo21-MA-EF</v>
      </c>
      <c r="D1250" s="1" t="str">
        <f>_xlfn.XLOOKUP(Tabela1[[#This Row],[FILIAL]],'CNPJ BASE jan25'!A:A,'CNPJ BASE jan25'!C:C)</f>
        <v>04.899.316/0174-36</v>
      </c>
      <c r="E1250" s="1" t="s">
        <v>76</v>
      </c>
      <c r="F1250" s="1" t="s">
        <v>51</v>
      </c>
      <c r="G1250" s="1" t="s">
        <v>5484</v>
      </c>
      <c r="H1250" s="1">
        <v>3492</v>
      </c>
      <c r="I1250" s="1" t="s">
        <v>5874</v>
      </c>
      <c r="Q1250" s="48">
        <v>595</v>
      </c>
      <c r="R1250" s="47">
        <f>IF(Tabela1[[#This Row],[VALOR A PAGAR]]&gt;1,Tabela1[[#This Row],[VALOR A PAGAR]],Tabela1[[#This Row],[VALOR RC]])</f>
        <v>595</v>
      </c>
      <c r="S12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0" s="1">
        <v>4501012374</v>
      </c>
      <c r="U1250" s="54" t="str">
        <f>F1250 &amp; " " &amp; " " &amp; B1250 &amp; " - " &amp; I1250 &amp; " - " &amp; "N°" &amp; H1250 &amp; " - " &amp; Tabela1[[#This Row],[Coluna1]]</f>
        <v xml:space="preserve">VIRADA DE BANDEIRA  7174 - VITRINE - N°3492 - </v>
      </c>
      <c r="V1250" s="85">
        <v>3397932</v>
      </c>
      <c r="W1250" s="89" t="s">
        <v>4176</v>
      </c>
      <c r="X1250" s="1" t="str">
        <f t="shared" si="66"/>
        <v>ABERTO</v>
      </c>
      <c r="Y1250" s="48"/>
      <c r="Z1250" s="51"/>
      <c r="AA1250" s="1">
        <f>IF(Tabela1[[#This Row],[CHAMADO]]="ABERTO",Tabela1[[#This Row],[procx status]],"")</f>
        <v>0</v>
      </c>
      <c r="AC1250" s="49">
        <v>46021</v>
      </c>
      <c r="AE1250" s="1" t="s">
        <v>4177</v>
      </c>
      <c r="AF12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50" s="116"/>
      <c r="AJ1250" s="117"/>
      <c r="AK1250" s="116">
        <f>IF(Tabela1[[#This Row],[procx ticket]]="",Tabela1[[#This Row],[Data criação ticket]],Tabela1[[#This Row],[procx ticket]])</f>
        <v>0</v>
      </c>
      <c r="AL1250" s="116"/>
      <c r="AM1250" s="53">
        <v>46014</v>
      </c>
      <c r="AN12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0" s="62"/>
      <c r="AP1250" s="62"/>
      <c r="AQ12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7174HENRIQUEVIRADA DE BANDEIRALONGARINAVITRINE</v>
      </c>
      <c r="AR1250" s="62" t="e">
        <v>#N/A</v>
      </c>
    </row>
    <row r="1251" spans="1:44" ht="15" hidden="1" customHeight="1">
      <c r="A1251" s="1">
        <f t="shared" si="67"/>
        <v>2000</v>
      </c>
      <c r="B1251" s="1">
        <v>7050</v>
      </c>
      <c r="C1251" s="1" t="str">
        <f>_xlfn.XLOOKUP(Tabela1[[#This Row],[FILIAL]],'CNPJ BASE jan25'!A:A,'CNPJ BASE jan25'!B:B)</f>
        <v>SLU38-GetVarga-MA-EF</v>
      </c>
      <c r="D1251" s="1" t="str">
        <f>_xlfn.XLOOKUP(Tabela1[[#This Row],[FILIAL]],'CNPJ BASE jan25'!A:A,'CNPJ BASE jan25'!C:C)</f>
        <v>04.899.316/0050-04</v>
      </c>
      <c r="E1251" s="1" t="s">
        <v>76</v>
      </c>
      <c r="F1251" s="1" t="s">
        <v>51</v>
      </c>
      <c r="G1251" s="1" t="s">
        <v>5484</v>
      </c>
      <c r="H1251" s="1">
        <v>3491</v>
      </c>
      <c r="I1251" s="1" t="s">
        <v>5874</v>
      </c>
      <c r="Q1251" s="48">
        <v>595</v>
      </c>
      <c r="R1251" s="47">
        <f>IF(Tabela1[[#This Row],[VALOR A PAGAR]]&gt;1,Tabela1[[#This Row],[VALOR A PAGAR]],Tabela1[[#This Row],[VALOR RC]])</f>
        <v>595</v>
      </c>
      <c r="S12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1" s="1">
        <v>4501012374</v>
      </c>
      <c r="U1251" s="54" t="str">
        <f>F1251 &amp; " " &amp; " " &amp; B1251 &amp; " - " &amp; I1251 &amp; " - " &amp; "N°" &amp; H1251 &amp; " - " &amp; Tabela1[[#This Row],[Coluna1]]</f>
        <v xml:space="preserve">VIRADA DE BANDEIRA  7050 - VITRINE - N°3491 - </v>
      </c>
      <c r="V1251" s="85">
        <v>3397940</v>
      </c>
      <c r="W1251" s="89" t="s">
        <v>4176</v>
      </c>
      <c r="X1251" s="1" t="str">
        <f t="shared" si="66"/>
        <v>ABERTO</v>
      </c>
      <c r="Y1251" s="48"/>
      <c r="Z1251" s="51"/>
      <c r="AA1251" s="1">
        <f>IF(Tabela1[[#This Row],[CHAMADO]]="ABERTO",Tabela1[[#This Row],[procx status]],"")</f>
        <v>0</v>
      </c>
      <c r="AC1251" s="49">
        <v>46021</v>
      </c>
      <c r="AE1251" s="1" t="s">
        <v>4177</v>
      </c>
      <c r="AF12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51" s="116"/>
      <c r="AJ1251" s="117"/>
      <c r="AK1251" s="116">
        <f>IF(Tabela1[[#This Row],[procx ticket]]="",Tabela1[[#This Row],[Data criação ticket]],Tabela1[[#This Row],[procx ticket]])</f>
        <v>0</v>
      </c>
      <c r="AL1251" s="116"/>
      <c r="AM1251" s="53">
        <v>46014</v>
      </c>
      <c r="AN12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1" s="62"/>
      <c r="AP1251" s="62"/>
      <c r="AQ12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7050HENRIQUEVIRADA DE BANDEIRALONGARINAVITRINE</v>
      </c>
      <c r="AR1251" s="62" t="e">
        <v>#N/A</v>
      </c>
    </row>
    <row r="1252" spans="1:44" ht="15" hidden="1" customHeight="1">
      <c r="A1252" s="1">
        <f t="shared" si="67"/>
        <v>2000</v>
      </c>
      <c r="B1252" s="1">
        <v>7078</v>
      </c>
      <c r="C1252" s="1" t="str">
        <f>_xlfn.XLOOKUP(Tabela1[[#This Row],[FILIAL]],'CNPJ BASE jan25'!A:A,'CNPJ BASE jan25'!B:B)</f>
        <v>SLU73-SLReiFra-MA-EF</v>
      </c>
      <c r="D1252" s="1" t="str">
        <f>_xlfn.XLOOKUP(Tabela1[[#This Row],[FILIAL]],'CNPJ BASE jan25'!A:A,'CNPJ BASE jan25'!C:C)</f>
        <v>04.899.316/0078-05</v>
      </c>
      <c r="E1252" s="1" t="s">
        <v>76</v>
      </c>
      <c r="F1252" s="1" t="s">
        <v>51</v>
      </c>
      <c r="G1252" s="1" t="s">
        <v>5484</v>
      </c>
      <c r="H1252" s="1">
        <v>3490</v>
      </c>
      <c r="I1252" s="1" t="s">
        <v>5874</v>
      </c>
      <c r="Q1252" s="162">
        <v>1190</v>
      </c>
      <c r="R1252" s="47">
        <v>595</v>
      </c>
      <c r="S12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2" s="1">
        <v>4501012374</v>
      </c>
      <c r="U1252" s="54" t="str">
        <f>F1252 &amp; " " &amp; " " &amp; B1252 &amp; " - " &amp; I1252 &amp; " - " &amp; "N°" &amp; H1252 &amp; " - " &amp; Tabela1[[#This Row],[Coluna1]]</f>
        <v xml:space="preserve">VIRADA DE BANDEIRA  7078 - VITRINE - N°3490 - </v>
      </c>
      <c r="V1252" s="85">
        <v>3397944</v>
      </c>
      <c r="W1252" s="89" t="s">
        <v>4176</v>
      </c>
      <c r="X1252" s="1" t="str">
        <f t="shared" si="66"/>
        <v>ABERTO</v>
      </c>
      <c r="Y1252" s="48"/>
      <c r="Z1252" s="51"/>
      <c r="AA1252" s="1">
        <f>IF(Tabela1[[#This Row],[CHAMADO]]="ABERTO",Tabela1[[#This Row],[procx status]],"")</f>
        <v>0</v>
      </c>
      <c r="AC1252" s="49">
        <v>46021</v>
      </c>
      <c r="AE1252" s="1" t="s">
        <v>4177</v>
      </c>
      <c r="AF12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52" s="116"/>
      <c r="AJ1252" s="117"/>
      <c r="AK1252" s="116">
        <f>IF(Tabela1[[#This Row],[procx ticket]]="",Tabela1[[#This Row],[Data criação ticket]],Tabela1[[#This Row],[procx ticket]])</f>
        <v>0</v>
      </c>
      <c r="AL1252" s="116"/>
      <c r="AM1252" s="53">
        <v>46014</v>
      </c>
      <c r="AN12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2" s="62"/>
      <c r="AP1252" s="62"/>
      <c r="AQ12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7078HENRIQUEVIRADA DE BANDEIRALONGARINAVITRINE</v>
      </c>
      <c r="AR1252" s="62" t="e">
        <v>#N/A</v>
      </c>
    </row>
    <row r="1253" spans="1:44" ht="15" hidden="1" customHeight="1">
      <c r="A1253" s="1">
        <f t="shared" si="67"/>
        <v>2000</v>
      </c>
      <c r="B1253" s="1">
        <v>7126</v>
      </c>
      <c r="C1253" s="1" t="str">
        <f>_xlfn.XLOOKUP(Tabela1[[#This Row],[FILIAL]],'CNPJ BASE jan25'!A:A,'CNPJ BASE jan25'!B:B)</f>
        <v>SLU51-Principa-MA-EF</v>
      </c>
      <c r="D1253" s="1" t="str">
        <f>_xlfn.XLOOKUP(Tabela1[[#This Row],[FILIAL]],'CNPJ BASE jan25'!A:A,'CNPJ BASE jan25'!C:C)</f>
        <v>04.899.316/0126-39</v>
      </c>
      <c r="E1253" s="1" t="s">
        <v>76</v>
      </c>
      <c r="F1253" s="1" t="s">
        <v>51</v>
      </c>
      <c r="G1253" s="1" t="s">
        <v>5484</v>
      </c>
      <c r="H1253" s="1">
        <v>3489</v>
      </c>
      <c r="I1253" s="1" t="s">
        <v>5874</v>
      </c>
      <c r="Q1253" s="47">
        <v>1190</v>
      </c>
      <c r="R1253" s="47">
        <f>IF(Tabela1[[#This Row],[VALOR A PAGAR]]&gt;1,Tabela1[[#This Row],[VALOR A PAGAR]],Tabela1[[#This Row],[VALOR RC]])</f>
        <v>1190</v>
      </c>
      <c r="S12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3" s="1">
        <v>4501012374</v>
      </c>
      <c r="U1253" s="54" t="str">
        <f>F1253 &amp; " " &amp; " " &amp; B1253 &amp; " - " &amp; I1253 &amp; " - " &amp; "N°" &amp; H1253 &amp; " - " &amp; Tabela1[[#This Row],[Coluna1]]</f>
        <v xml:space="preserve">VIRADA DE BANDEIRA  7126 - VITRINE - N°3489 - </v>
      </c>
      <c r="V1253" s="85">
        <v>3397955</v>
      </c>
      <c r="W1253" s="89" t="s">
        <v>4176</v>
      </c>
      <c r="X1253" s="1" t="str">
        <f t="shared" si="66"/>
        <v>ABERTO</v>
      </c>
      <c r="Y1253" s="48"/>
      <c r="Z1253" s="51"/>
      <c r="AA1253" s="1">
        <f>IF(Tabela1[[#This Row],[CHAMADO]]="ABERTO",Tabela1[[#This Row],[procx status]],"")</f>
        <v>0</v>
      </c>
      <c r="AC1253" s="49">
        <v>46021</v>
      </c>
      <c r="AE1253" s="1" t="s">
        <v>4177</v>
      </c>
      <c r="AF12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53" s="116"/>
      <c r="AJ1253" s="117"/>
      <c r="AK1253" s="116">
        <f>IF(Tabela1[[#This Row],[procx ticket]]="",Tabela1[[#This Row],[Data criação ticket]],Tabela1[[#This Row],[procx ticket]])</f>
        <v>0</v>
      </c>
      <c r="AL1253" s="116"/>
      <c r="AM1253" s="53">
        <v>46014</v>
      </c>
      <c r="AN12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3" s="62"/>
      <c r="AP1253" s="62"/>
      <c r="AQ12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7126HENRIQUEVIRADA DE BANDEIRALONGARINAVITRINE</v>
      </c>
      <c r="AR1253" s="62" t="e">
        <v>#N/A</v>
      </c>
    </row>
    <row r="1254" spans="1:44" ht="15" hidden="1" customHeight="1">
      <c r="A1254" s="1">
        <f t="shared" si="67"/>
        <v>2000</v>
      </c>
      <c r="B1254" s="1">
        <v>7211</v>
      </c>
      <c r="C1254" s="1" t="str">
        <f>_xlfn.XLOOKUP(Tabela1[[#This Row],[FILIAL]],'CNPJ BASE jan25'!A:A,'CNPJ BASE jan25'!B:B)</f>
        <v>PIN03-GetVarga-MA-EF</v>
      </c>
      <c r="D1254" s="1" t="str">
        <f>_xlfn.XLOOKUP(Tabela1[[#This Row],[FILIAL]],'CNPJ BASE jan25'!A:A,'CNPJ BASE jan25'!C:C)</f>
        <v>04.899.316/0211-15</v>
      </c>
      <c r="E1254" s="1" t="s">
        <v>76</v>
      </c>
      <c r="F1254" s="1" t="s">
        <v>51</v>
      </c>
      <c r="G1254" s="1" t="s">
        <v>5484</v>
      </c>
      <c r="H1254" s="1">
        <v>3488</v>
      </c>
      <c r="I1254" s="1" t="s">
        <v>5874</v>
      </c>
      <c r="P1254" s="47">
        <v>595</v>
      </c>
      <c r="Q1254" s="48">
        <v>595</v>
      </c>
      <c r="R1254" s="47">
        <f>IF(Tabela1[[#This Row],[VALOR A PAGAR]]&gt;1,Tabela1[[#This Row],[VALOR A PAGAR]],Tabela1[[#This Row],[VALOR RC]])</f>
        <v>595</v>
      </c>
      <c r="S12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4" s="1">
        <v>4501012374</v>
      </c>
      <c r="U1254" s="54" t="str">
        <f>F1254 &amp; " " &amp; " " &amp; B1254 &amp; " - " &amp; I1254 &amp; " - " &amp; "N°" &amp; H1254 &amp; " - " &amp; Tabela1[[#This Row],[Coluna1]]</f>
        <v xml:space="preserve">VIRADA DE BANDEIRA  7211 - VITRINE - N°3488 - </v>
      </c>
      <c r="V1254" s="85">
        <v>3397957</v>
      </c>
      <c r="W1254" s="89" t="s">
        <v>4176</v>
      </c>
      <c r="X1254" s="1" t="str">
        <f t="shared" si="66"/>
        <v>ABERTO</v>
      </c>
      <c r="Y1254" s="48"/>
      <c r="Z1254" s="51"/>
      <c r="AA1254" s="1">
        <f>IF(Tabela1[[#This Row],[CHAMADO]]="ABERTO",Tabela1[[#This Row],[procx status]],"")</f>
        <v>0</v>
      </c>
      <c r="AC1254" s="49">
        <v>46021</v>
      </c>
      <c r="AE1254" s="1" t="s">
        <v>4177</v>
      </c>
      <c r="AF12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54" s="116"/>
      <c r="AJ1254" s="117"/>
      <c r="AK1254" s="116">
        <f>IF(Tabela1[[#This Row],[procx ticket]]="",Tabela1[[#This Row],[Data criação ticket]],Tabela1[[#This Row],[procx ticket]])</f>
        <v>0</v>
      </c>
      <c r="AL1254" s="116"/>
      <c r="AM1254" s="53">
        <v>46014</v>
      </c>
      <c r="AN12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4" s="62"/>
      <c r="AP1254" s="62"/>
      <c r="AQ12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7211595HENRIQUEVIRADA DE BANDEIRALONGARINAVITRINE</v>
      </c>
      <c r="AR1254" s="62" t="e">
        <v>#N/A</v>
      </c>
    </row>
    <row r="1255" spans="1:44" ht="15" hidden="1" customHeight="1">
      <c r="A1255" s="1">
        <f t="shared" si="67"/>
        <v>2000</v>
      </c>
      <c r="B1255" s="1">
        <v>7190</v>
      </c>
      <c r="C1255" s="1" t="str">
        <f>_xlfn.XLOOKUP(Tabela1[[#This Row],[FILIAL]],'CNPJ BASE jan25'!A:A,'CNPJ BASE jan25'!B:B)</f>
        <v>CAU05-EdMotCor-CE-EF</v>
      </c>
      <c r="D1255" s="1" t="s">
        <v>185</v>
      </c>
      <c r="E1255" s="1" t="s">
        <v>55</v>
      </c>
      <c r="F1255" s="1" t="s">
        <v>4408</v>
      </c>
      <c r="G1255" s="1" t="s">
        <v>5484</v>
      </c>
      <c r="H1255" s="1">
        <v>7481</v>
      </c>
      <c r="I1255" s="1" t="s">
        <v>5485</v>
      </c>
      <c r="M1255" s="1">
        <v>605847</v>
      </c>
      <c r="P1255" s="47">
        <v>552</v>
      </c>
      <c r="R1255" s="47">
        <f>IF(Tabela1[[#This Row],[VALOR A PAGAR]]&gt;1,Tabela1[[#This Row],[VALOR A PAGAR]],Tabela1[[#This Row],[VALOR RC]])</f>
        <v>552</v>
      </c>
      <c r="S12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5" s="1">
        <v>4500896344</v>
      </c>
      <c r="U1255" s="54" t="str">
        <f>F1255 &amp; " " &amp; " " &amp; B1255 &amp; " - " &amp; I1255 &amp; " - " &amp; "N°" &amp; H1255 &amp; " - " &amp; Tabela1[[#This Row],[Coluna1]]</f>
        <v xml:space="preserve">RESIZE  7190 - MOVEIS SAARA - N°7481 - </v>
      </c>
      <c r="V1255" s="85">
        <v>2040967</v>
      </c>
      <c r="W1255" s="89" t="s">
        <v>5486</v>
      </c>
      <c r="X1255" s="1" t="str">
        <f t="shared" si="66"/>
        <v>ABERTO</v>
      </c>
      <c r="Y1255" s="48"/>
      <c r="Z1255" s="51">
        <v>0</v>
      </c>
      <c r="AA1255" s="1">
        <f>IF(Tabela1[[#This Row],[CHAMADO]]="ABERTO",Tabela1[[#This Row],[procx status]],"")</f>
        <v>0</v>
      </c>
      <c r="AC1255" s="49">
        <v>45859</v>
      </c>
      <c r="AD1255" s="90">
        <v>5105958769</v>
      </c>
      <c r="AE1255" s="1" t="str">
        <f>IF(Tabela1[[#This Row],[Status Result1]]="Aguardando autorização pgto", "sim","")</f>
        <v/>
      </c>
      <c r="AF12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12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1255" s="12"/>
      <c r="AI1255" s="1" t="s">
        <v>4234</v>
      </c>
      <c r="AJ1255" s="53" t="s">
        <v>4331</v>
      </c>
      <c r="AK1255" s="12" t="str">
        <f>IF(Tabela1[[#This Row],[procx ticket]]="",Tabela1[[#This Row],[Data criação ticket]],Tabela1[[#This Row],[procx ticket]])</f>
        <v>2025-06-25</v>
      </c>
      <c r="AM12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5" s="62"/>
      <c r="AP1255" s="62"/>
      <c r="AQ12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7190605847552JORDANARESIZELONGARINAMOVEIS SAARA</v>
      </c>
      <c r="AR1255" s="62" t="e">
        <v>#N/A</v>
      </c>
    </row>
    <row r="1256" spans="1:44" ht="15" hidden="1" customHeight="1">
      <c r="A1256" s="1">
        <f t="shared" si="67"/>
        <v>2000</v>
      </c>
      <c r="B1256" s="1">
        <v>7260</v>
      </c>
      <c r="C1256" s="1" t="str">
        <f>_xlfn.XLOOKUP(Tabela1[[#This Row],[FILIAL]],'CNPJ BASE jan25'!A:A,'CNPJ BASE jan25'!B:B)</f>
        <v>CTL02-PrGetVar-PA-EF</v>
      </c>
      <c r="D1256" s="1" t="str">
        <f>_xlfn.XLOOKUP(Tabela1[[#This Row],[FILIAL]],'CNPJ BASE jan25'!A:A,'CNPJ BASE jan25'!C:C)</f>
        <v>04.899.316/0260-01</v>
      </c>
      <c r="E1256" s="1" t="s">
        <v>76</v>
      </c>
      <c r="F1256" s="1" t="s">
        <v>51</v>
      </c>
      <c r="G1256" s="1" t="s">
        <v>5344</v>
      </c>
      <c r="H1256" s="1">
        <v>93331</v>
      </c>
      <c r="I1256" s="1" t="s">
        <v>80</v>
      </c>
      <c r="M1256" s="1">
        <v>605785</v>
      </c>
      <c r="N1256" s="1">
        <v>10022931</v>
      </c>
      <c r="O1256" s="1" t="s">
        <v>4163</v>
      </c>
      <c r="P1256" s="47">
        <v>27745.82</v>
      </c>
      <c r="R1256" s="47">
        <f>IF(Tabela1[[#This Row],[VALOR A PAGAR]]&gt;1,Tabela1[[#This Row],[VALOR A PAGAR]],Tabela1[[#This Row],[VALOR RC]])</f>
        <v>27745.82</v>
      </c>
      <c r="S12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6" s="1">
        <v>4500932437</v>
      </c>
      <c r="U1256" s="54" t="str">
        <f>F1256 &amp; " " &amp; " " &amp; B1256 &amp; " - " &amp; I1256 &amp; " - " &amp; "N°" &amp; H1256 &amp; " - " &amp; Tabela1[[#This Row],[Coluna1]]</f>
        <v>VIRADA DE BANDEIRA  7260 - LUMICENTER - N°93331 - aguardando saldo revitaliza</v>
      </c>
      <c r="V1256" s="85">
        <v>3365421</v>
      </c>
      <c r="W1256" s="89" t="s">
        <v>4176</v>
      </c>
      <c r="X1256" s="1" t="str">
        <f t="shared" si="66"/>
        <v>ABERTO</v>
      </c>
      <c r="Y1256" s="48"/>
      <c r="Z1256" s="51"/>
      <c r="AA1256" s="1">
        <f>IF(Tabela1[[#This Row],[CHAMADO]]="ABERTO",Tabela1[[#This Row],[procx status]],"")</f>
        <v>0</v>
      </c>
      <c r="AC1256" s="49">
        <v>46020</v>
      </c>
      <c r="AD1256" s="55">
        <v>5106086412</v>
      </c>
      <c r="AE1256" s="1" t="s">
        <v>4177</v>
      </c>
      <c r="AF12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2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256" s="12"/>
      <c r="AJ1256" s="53"/>
      <c r="AK1256" s="12">
        <f>IF(Tabela1[[#This Row],[procx ticket]]="",Tabela1[[#This Row],[Data criação ticket]],Tabela1[[#This Row],[procx ticket]])</f>
        <v>0</v>
      </c>
      <c r="AM1256" s="53">
        <v>46010</v>
      </c>
      <c r="AN12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6" s="62"/>
      <c r="AP1256" s="62" t="s">
        <v>5421</v>
      </c>
      <c r="AQ12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726060578527745,82HENRIQUEVIRADA DE BANDEIRALumináriaLUMICENTER</v>
      </c>
      <c r="AR1256" s="62" t="e">
        <v>#N/A</v>
      </c>
    </row>
    <row r="1257" spans="1:44" ht="15" hidden="1" customHeight="1">
      <c r="A1257" s="1">
        <f t="shared" si="67"/>
        <v>2000</v>
      </c>
      <c r="B1257" s="1">
        <v>7189</v>
      </c>
      <c r="C1257" s="1" t="s">
        <v>3300</v>
      </c>
      <c r="D1257" s="1" t="s">
        <v>3301</v>
      </c>
      <c r="E1257" s="1" t="s">
        <v>55</v>
      </c>
      <c r="F1257" s="1" t="s">
        <v>51</v>
      </c>
      <c r="G1257" s="1" t="s">
        <v>5344</v>
      </c>
      <c r="H1257" s="1">
        <v>93315</v>
      </c>
      <c r="I1257" s="1" t="s">
        <v>80</v>
      </c>
      <c r="M1257" s="1">
        <v>605785</v>
      </c>
      <c r="N1257" s="1">
        <v>10022930</v>
      </c>
      <c r="O1257" s="1" t="s">
        <v>4163</v>
      </c>
      <c r="P1257" s="47">
        <v>25990.639999999999</v>
      </c>
      <c r="R1257" s="47">
        <f>IF(Tabela1[[#This Row],[VALOR A PAGAR]]&gt;1,Tabela1[[#This Row],[VALOR A PAGAR]],Tabela1[[#This Row],[VALOR RC]])</f>
        <v>25990.639999999999</v>
      </c>
      <c r="S12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7" s="1">
        <v>4500932442</v>
      </c>
      <c r="U1257" s="54" t="str">
        <f>F1257 &amp; " " &amp; " " &amp; B1257 &amp; " - " &amp; I1257 &amp; " - " &amp; "N°" &amp; H1257 &amp; " - " &amp; Tabela1[[#This Row],[Coluna1]]</f>
        <v xml:space="preserve">VIRADA DE BANDEIRA  7189 - LUMICENTER - N°93315 - </v>
      </c>
      <c r="V1257" s="85">
        <v>3365429</v>
      </c>
      <c r="W1257" s="89" t="s">
        <v>4176</v>
      </c>
      <c r="X1257" s="1" t="str">
        <f t="shared" si="66"/>
        <v>ABERTO</v>
      </c>
      <c r="Y1257" s="48"/>
      <c r="Z1257" s="51"/>
      <c r="AA1257" s="1">
        <f>IF(Tabela1[[#This Row],[CHAMADO]]="ABERTO",Tabela1[[#This Row],[procx status]],"")</f>
        <v>0</v>
      </c>
      <c r="AC1257" s="49">
        <v>46020</v>
      </c>
      <c r="AD1257" s="55">
        <v>5106086415</v>
      </c>
      <c r="AE1257" s="1" t="s">
        <v>4177</v>
      </c>
      <c r="AF12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2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257" s="12"/>
      <c r="AJ1257" s="53"/>
      <c r="AK1257" s="12">
        <f>IF(Tabela1[[#This Row],[procx ticket]]="",Tabela1[[#This Row],[Data criação ticket]],Tabela1[[#This Row],[procx ticket]])</f>
        <v>0</v>
      </c>
      <c r="AM1257" s="53">
        <v>46010</v>
      </c>
      <c r="AN12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57" s="62"/>
      <c r="AP1257" s="62"/>
      <c r="AQ12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718960578525990,64JORDANAVIRADA DE BANDEIRALumináriaLUMICENTER</v>
      </c>
      <c r="AR1257" s="62" t="e">
        <v>#N/A</v>
      </c>
    </row>
    <row r="1258" spans="1:44" ht="15" hidden="1" customHeight="1">
      <c r="A1258" s="1">
        <f t="shared" si="67"/>
        <v>1000</v>
      </c>
      <c r="B1258" s="1">
        <v>1491</v>
      </c>
      <c r="C1258" s="1" t="s">
        <v>4076</v>
      </c>
      <c r="D1258" s="1" t="s">
        <v>1115</v>
      </c>
      <c r="E1258" s="1" t="s">
        <v>30</v>
      </c>
      <c r="F1258" s="1" t="s">
        <v>23</v>
      </c>
      <c r="G1258" s="1" t="s">
        <v>4281</v>
      </c>
      <c r="H1258" s="1">
        <v>984031</v>
      </c>
      <c r="I1258" s="1" t="s">
        <v>4272</v>
      </c>
      <c r="M1258" s="1">
        <v>605585</v>
      </c>
      <c r="P1258" s="47">
        <v>16046.69</v>
      </c>
      <c r="R1258" s="47">
        <f>IF(Tabela1[[#This Row],[VALOR A PAGAR]]&gt;1,Tabela1[[#This Row],[VALOR A PAGAR]],Tabela1[[#This Row],[VALOR RC]])</f>
        <v>16046.69</v>
      </c>
      <c r="S12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8" s="1">
        <v>4500991888</v>
      </c>
      <c r="U1258" s="54" t="str">
        <f>F1258 &amp; " " &amp; " " &amp; B1258 &amp; " - " &amp; I1258 &amp; " - " &amp; "N°" &amp; H1258 &amp; " - " &amp; Tabela1[[#This Row],[Coluna1]]</f>
        <v>LOJAS NOVAS  1491 - AUTOPEL - N°984031 - reenviado</v>
      </c>
      <c r="V1258" s="85">
        <v>3302349</v>
      </c>
      <c r="W1258" s="89" t="s">
        <v>4176</v>
      </c>
      <c r="X1258" s="1" t="str">
        <f t="shared" si="66"/>
        <v>ABERTO</v>
      </c>
      <c r="Y1258" s="48"/>
      <c r="Z1258" s="51"/>
      <c r="AA1258" s="1">
        <f>IF(Tabela1[[#This Row],[CHAMADO]]="ABERTO",Tabela1[[#This Row],[procx status]],"")</f>
        <v>0</v>
      </c>
      <c r="AE1258" s="1" t="s">
        <v>4177</v>
      </c>
      <c r="AF12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2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258" s="116"/>
      <c r="AJ1258" s="117"/>
      <c r="AK1258" s="116">
        <f>IF(Tabela1[[#This Row],[procx ticket]]="",Tabela1[[#This Row],[Data criação ticket]],Tabela1[[#This Row],[procx ticket]])</f>
        <v>0</v>
      </c>
      <c r="AL1258" s="116"/>
      <c r="AM1258" s="53">
        <v>46002</v>
      </c>
      <c r="AN12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(13 dias)</v>
      </c>
      <c r="AO1258" s="62" t="s">
        <v>4178</v>
      </c>
      <c r="AP1258" s="62" t="s">
        <v>6033</v>
      </c>
      <c r="AQ12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149160558516046,69ANDRELOJAS NOVASLINHA BRANCAAUTOPEL</v>
      </c>
      <c r="AR1258" s="62" t="e">
        <v>#N/A</v>
      </c>
    </row>
    <row r="1259" spans="1:44" ht="15" hidden="1" customHeight="1">
      <c r="A1259" s="1">
        <f t="shared" si="67"/>
        <v>1000</v>
      </c>
      <c r="B1259" s="1">
        <v>1496</v>
      </c>
      <c r="C1259" s="1" t="s">
        <v>262</v>
      </c>
      <c r="D1259" s="1" t="s">
        <v>1573</v>
      </c>
      <c r="E1259" s="1" t="s">
        <v>76</v>
      </c>
      <c r="F1259" s="1" t="s">
        <v>23</v>
      </c>
      <c r="G1259" s="1" t="s">
        <v>4194</v>
      </c>
      <c r="H1259" s="1">
        <v>6143</v>
      </c>
      <c r="I1259" s="1" t="s">
        <v>4218</v>
      </c>
      <c r="M1259" s="1">
        <v>604328</v>
      </c>
      <c r="N1259" s="1">
        <v>10023195</v>
      </c>
      <c r="O1259" s="1" t="s">
        <v>4163</v>
      </c>
      <c r="P1259" s="47">
        <v>13652.5</v>
      </c>
      <c r="R1259" s="47">
        <f>IF(Tabela1[[#This Row],[VALOR A PAGAR]]&gt;1,Tabela1[[#This Row],[VALOR A PAGAR]],Tabela1[[#This Row],[VALOR RC]])</f>
        <v>13652.5</v>
      </c>
      <c r="S12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59" s="1">
        <v>4500993067</v>
      </c>
      <c r="U1259" s="54" t="str">
        <f>F1259 &amp; " " &amp; " " &amp; B1259 &amp; " - " &amp; I1259 &amp; " - " &amp; "N°" &amp; H1259 &amp; " - " &amp; Tabela1[[#This Row],[Coluna1]]</f>
        <v>LOJAS NOVAS  1496 - ALVO - K [exec ener] - N°6143 - resolicitado</v>
      </c>
      <c r="V1259" s="85">
        <v>3312942</v>
      </c>
      <c r="W1259" s="64" t="s">
        <v>4176</v>
      </c>
      <c r="X1259" s="1" t="str">
        <f t="shared" si="66"/>
        <v>ABERTO</v>
      </c>
      <c r="Y1259" s="48"/>
      <c r="Z1259" s="51"/>
      <c r="AA1259" s="1">
        <f>IF(Tabela1[[#This Row],[CHAMADO]]="ABERTO",Tabela1[[#This Row],[procx status]],"")</f>
        <v>0</v>
      </c>
      <c r="AE1259" s="1" t="s">
        <v>4177</v>
      </c>
      <c r="AF12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2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259" s="116"/>
      <c r="AJ1259" s="117"/>
      <c r="AK1259" s="116">
        <f>IF(Tabela1[[#This Row],[procx ticket]]="",Tabela1[[#This Row],[Data criação ticket]],Tabela1[[#This Row],[procx ticket]])</f>
        <v>0</v>
      </c>
      <c r="AL1259" s="116"/>
      <c r="AM1259" s="53">
        <v>46003</v>
      </c>
      <c r="AN12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(12 dias)</v>
      </c>
      <c r="AO1259" s="62" t="s">
        <v>4219</v>
      </c>
      <c r="AP1259" s="62" t="s">
        <v>6037</v>
      </c>
      <c r="AQ12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149660432813652,5HENRIQUELOJAS NOVASAlvo K - UtilitiesALVO - K [exec ener]</v>
      </c>
      <c r="AR1259" s="62" t="e">
        <v>#N/A</v>
      </c>
    </row>
    <row r="1260" spans="1:44" ht="15" hidden="1" customHeight="1">
      <c r="A1260" s="1">
        <f t="shared" si="67"/>
        <v>2000</v>
      </c>
      <c r="B1260" s="1">
        <v>7078</v>
      </c>
      <c r="C1260" s="1" t="str">
        <f>_xlfn.XLOOKUP(Tabela1[[#This Row],[FILIAL]],'CNPJ BASE jan25'!A:A,'CNPJ BASE jan25'!B:B)</f>
        <v>SLU73-SLReiFra-MA-EF</v>
      </c>
      <c r="D1260" s="1" t="s">
        <v>185</v>
      </c>
      <c r="E1260" s="1" t="s">
        <v>76</v>
      </c>
      <c r="F1260" s="1" t="s">
        <v>51</v>
      </c>
      <c r="G1260" s="1" t="s">
        <v>84</v>
      </c>
      <c r="H1260" s="1">
        <v>24</v>
      </c>
      <c r="I1260" s="1" t="s">
        <v>5750</v>
      </c>
      <c r="M1260" s="1">
        <v>606046</v>
      </c>
      <c r="N1260" s="1">
        <v>10023438</v>
      </c>
      <c r="O1260" s="1" t="s">
        <v>4163</v>
      </c>
      <c r="P1260" s="47">
        <v>94411.09</v>
      </c>
      <c r="R1260" s="47">
        <f>IF(Tabela1[[#This Row],[VALOR A PAGAR]]&gt;1,Tabela1[[#This Row],[VALOR A PAGAR]],Tabela1[[#This Row],[VALOR RC]])</f>
        <v>94411.09</v>
      </c>
      <c r="S12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0" s="1">
        <v>4501027031</v>
      </c>
      <c r="U1260" s="54" t="str">
        <f>F1260 &amp; " " &amp; " " &amp; B1260 &amp; " - " &amp; I1260 &amp; " - " &amp; "N°" &amp; H1260 &amp; " - " &amp; Tabela1[[#This Row],[Coluna1]]</f>
        <v>VIRADA DE BANDEIRA  7078 - PRONEON - N°24 - encaminhado</v>
      </c>
      <c r="V1260" s="85">
        <v>3329495</v>
      </c>
      <c r="W1260" s="89" t="s">
        <v>4176</v>
      </c>
      <c r="X1260" s="1" t="str">
        <f t="shared" si="66"/>
        <v>ABERTO</v>
      </c>
      <c r="Y1260" s="48"/>
      <c r="Z1260" s="51"/>
      <c r="AA1260" s="1">
        <f>IF(Tabela1[[#This Row],[CHAMADO]]="ABERTO",Tabela1[[#This Row],[procx status]],"")</f>
        <v>0</v>
      </c>
      <c r="AC1260" s="49">
        <v>46021</v>
      </c>
      <c r="AD1260" s="55">
        <v>5106087016</v>
      </c>
      <c r="AE1260" s="1" t="s">
        <v>4177</v>
      </c>
      <c r="AF12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2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260" s="116"/>
      <c r="AJ1260" s="117"/>
      <c r="AK1260" s="116">
        <f>IF(Tabela1[[#This Row],[procx ticket]]="",Tabela1[[#This Row],[Data criação ticket]],Tabela1[[#This Row],[procx ticket]])</f>
        <v>0</v>
      </c>
      <c r="AL1260" s="116"/>
      <c r="AM1260" s="53">
        <v>46006</v>
      </c>
      <c r="AN12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0" s="62" t="s">
        <v>6022</v>
      </c>
      <c r="AP1260" s="62" t="s">
        <v>6032</v>
      </c>
      <c r="AQ12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707860604694411,09HENRIQUEVIRADA DE BANDEIRACOMUNICAÇÃO VISUALPRONEON</v>
      </c>
      <c r="AR1260" s="62" t="e">
        <v>#N/A</v>
      </c>
    </row>
    <row r="1261" spans="1:44" ht="15" hidden="1" customHeight="1">
      <c r="A1261" s="1">
        <f t="shared" si="67"/>
        <v>1000</v>
      </c>
      <c r="B1261" s="1">
        <v>1506</v>
      </c>
      <c r="C1261" s="1" t="s">
        <v>4094</v>
      </c>
      <c r="D1261" s="1" t="s">
        <v>4201</v>
      </c>
      <c r="E1261" s="1" t="s">
        <v>30</v>
      </c>
      <c r="F1261" s="1" t="s">
        <v>23</v>
      </c>
      <c r="G1261" s="1" t="s">
        <v>4281</v>
      </c>
      <c r="H1261" s="1">
        <v>969649</v>
      </c>
      <c r="I1261" s="1" t="s">
        <v>4272</v>
      </c>
      <c r="M1261" s="1">
        <v>605804</v>
      </c>
      <c r="P1261" s="47">
        <v>18495.11</v>
      </c>
      <c r="R1261" s="47">
        <f>IF(Tabela1[[#This Row],[VALOR A PAGAR]]&gt;1,Tabela1[[#This Row],[VALOR A PAGAR]],Tabela1[[#This Row],[VALOR RC]])</f>
        <v>18495.11</v>
      </c>
      <c r="S12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1" s="1">
        <v>4500977130</v>
      </c>
      <c r="U1261" s="54" t="str">
        <f>F1261 &amp; " " &amp; " " &amp; B1261 &amp; " - " &amp; I1261 &amp; " - " &amp; "N°" &amp; H1261 &amp; " - " &amp; Tabela1[[#This Row],[Coluna1]]</f>
        <v xml:space="preserve">LOJAS NOVAS  1506 - AUTOPEL - N°969649 - </v>
      </c>
      <c r="V1261" s="85">
        <v>3327585</v>
      </c>
      <c r="W1261" s="89" t="s">
        <v>4176</v>
      </c>
      <c r="X1261" s="1" t="str">
        <f t="shared" si="66"/>
        <v>ABERTO</v>
      </c>
      <c r="Y1261" s="48"/>
      <c r="Z1261" s="51"/>
      <c r="AA1261" s="1">
        <f>IF(Tabela1[[#This Row],[CHAMADO]]="ABERTO",Tabela1[[#This Row],[procx status]],"")</f>
        <v>0</v>
      </c>
      <c r="AC1261" s="49">
        <v>46020</v>
      </c>
      <c r="AE1261" s="1" t="s">
        <v>4177</v>
      </c>
      <c r="AF12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2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261" s="116"/>
      <c r="AJ1261" s="117"/>
      <c r="AK1261" s="116">
        <f>IF(Tabela1[[#This Row],[procx ticket]]="",Tabela1[[#This Row],[Data criação ticket]],Tabela1[[#This Row],[procx ticket]])</f>
        <v>0</v>
      </c>
      <c r="AL1261" s="116"/>
      <c r="AM1261" s="53">
        <v>46006</v>
      </c>
      <c r="AN12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1" s="62"/>
      <c r="AP1261" s="62"/>
      <c r="AQ12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150660580418495,11ANDRELOJAS NOVASLINHA BRANCAAUTOPEL</v>
      </c>
      <c r="AR1261" s="62" t="e">
        <v>#N/A</v>
      </c>
    </row>
    <row r="1262" spans="1:44" ht="15" hidden="1" customHeight="1">
      <c r="A1262" s="1">
        <f t="shared" si="67"/>
        <v>2000</v>
      </c>
      <c r="B1262" s="1">
        <v>7174</v>
      </c>
      <c r="C1262" s="1" t="str">
        <f>_xlfn.XLOOKUP(Tabela1[[#This Row],[FILIAL]],'CNPJ BASE jan25'!A:A,'CNPJ BASE jan25'!B:B)</f>
        <v>SLU58-JoMiJo21-MA-EF</v>
      </c>
      <c r="D1262" s="1" t="str">
        <f>_xlfn.XLOOKUP(Tabela1[[#This Row],[FILIAL]],'CNPJ BASE jan25'!A:A,'CNPJ BASE jan25'!C:C)</f>
        <v>04.899.316/0174-36</v>
      </c>
      <c r="E1262" s="1" t="s">
        <v>76</v>
      </c>
      <c r="F1262" s="1" t="s">
        <v>51</v>
      </c>
      <c r="G1262" s="1" t="s">
        <v>5344</v>
      </c>
      <c r="H1262" s="1">
        <v>97351</v>
      </c>
      <c r="I1262" s="1" t="s">
        <v>80</v>
      </c>
      <c r="J1262" s="1">
        <v>2</v>
      </c>
      <c r="M1262" s="1">
        <v>606037</v>
      </c>
      <c r="N1262" s="1">
        <v>10023990</v>
      </c>
      <c r="P1262" s="47">
        <v>24828.61</v>
      </c>
      <c r="R1262" s="47">
        <f>IF(Tabela1[[#This Row],[VALOR A PAGAR]]&gt;1,Tabela1[[#This Row],[VALOR A PAGAR]],Tabela1[[#This Row],[VALOR RC]])</f>
        <v>24828.61</v>
      </c>
      <c r="S12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2" s="1">
        <v>4501007438</v>
      </c>
      <c r="U1262" s="54" t="str">
        <f>F1262 &amp; " " &amp; " " &amp; B1262 &amp; " - " &amp; I1262 &amp; " - " &amp; "N°" &amp; H1262 &amp; " - " &amp; Tabela1[[#This Row],[Coluna1]]</f>
        <v>VIRADA DE BANDEIRA  7174 - LUMICENTER - N°97351 - VENC 18/01/2026</v>
      </c>
      <c r="V1262" s="85">
        <v>3274678</v>
      </c>
      <c r="W1262" s="89" t="s">
        <v>4176</v>
      </c>
      <c r="X1262" s="1" t="str">
        <f t="shared" si="66"/>
        <v>ABERTO</v>
      </c>
      <c r="Y1262" s="48"/>
      <c r="Z1262" s="51"/>
      <c r="AA1262" s="1">
        <f>IF(Tabela1[[#This Row],[CHAMADO]]="ABERTO",Tabela1[[#This Row],[procx status]],"")</f>
        <v>0</v>
      </c>
      <c r="AC1262" s="49">
        <v>46040</v>
      </c>
      <c r="AD1262" s="55">
        <v>5106082520</v>
      </c>
      <c r="AE1262" s="1" t="s">
        <v>4177</v>
      </c>
      <c r="AF12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12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1262" s="116"/>
      <c r="AJ1262" s="117"/>
      <c r="AK1262" s="116">
        <f>IF(Tabela1[[#This Row],[procx ticket]]="",Tabela1[[#This Row],[Data criação ticket]],Tabela1[[#This Row],[procx ticket]])</f>
        <v>0</v>
      </c>
      <c r="AL1262" s="116"/>
      <c r="AM1262" s="53">
        <v>45999</v>
      </c>
      <c r="AN12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2" s="62"/>
      <c r="AP1262" s="47" t="s">
        <v>5963</v>
      </c>
      <c r="AQ12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717460603724828,61HENRIQUEVIRADA DE BANDEIRALumináriaLUMICENTER</v>
      </c>
      <c r="AR1262" s="62" t="e">
        <v>#N/A</v>
      </c>
    </row>
    <row r="1263" spans="1:44" ht="15" hidden="1" customHeight="1">
      <c r="A1263" s="1">
        <f t="shared" si="67"/>
        <v>1000</v>
      </c>
      <c r="B1263" s="1">
        <v>585</v>
      </c>
      <c r="C1263" s="1" t="s">
        <v>4093</v>
      </c>
      <c r="D1263" s="1" t="s">
        <v>1381</v>
      </c>
      <c r="E1263" s="1" t="s">
        <v>30</v>
      </c>
      <c r="F1263" s="1" t="s">
        <v>23</v>
      </c>
      <c r="G1263" s="1" t="s">
        <v>5344</v>
      </c>
      <c r="H1263" s="1">
        <v>96390</v>
      </c>
      <c r="I1263" s="1" t="s">
        <v>80</v>
      </c>
      <c r="J1263" s="1">
        <v>2</v>
      </c>
      <c r="M1263" s="1">
        <v>605740</v>
      </c>
      <c r="N1263" s="1">
        <v>10024004</v>
      </c>
      <c r="P1263" s="47">
        <v>26798.67</v>
      </c>
      <c r="R1263" s="47">
        <f>IF(Tabela1[[#This Row],[VALOR A PAGAR]]&gt;1,Tabela1[[#This Row],[VALOR A PAGAR]],Tabela1[[#This Row],[VALOR RC]])</f>
        <v>26798.67</v>
      </c>
      <c r="S12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3" s="1">
        <v>4501008246</v>
      </c>
      <c r="U1263" s="54" t="str">
        <f>F1263 &amp; " " &amp; " " &amp; B1263 &amp; " - " &amp; I1263 &amp; " - " &amp; "N°" &amp; H1263 &amp; " - " &amp; Tabela1[[#This Row],[Coluna1]]</f>
        <v>LOJAS NOVAS  585 - LUMICENTER - N°96390 - VENC 01/12/2025</v>
      </c>
      <c r="V1263" s="85">
        <v>3285061</v>
      </c>
      <c r="W1263" s="89" t="s">
        <v>4176</v>
      </c>
      <c r="X1263" s="1" t="str">
        <f t="shared" si="66"/>
        <v>ABERTO</v>
      </c>
      <c r="Y1263" s="48"/>
      <c r="Z1263" s="51"/>
      <c r="AA1263" s="1">
        <f>IF(Tabela1[[#This Row],[CHAMADO]]="ABERTO",Tabela1[[#This Row],[procx status]],"")</f>
        <v>0</v>
      </c>
      <c r="AC1263" s="49">
        <v>46013</v>
      </c>
      <c r="AD1263" s="55">
        <v>5106082294</v>
      </c>
      <c r="AE1263" s="1" t="s">
        <v>4177</v>
      </c>
      <c r="AF12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63" s="116"/>
      <c r="AJ1263" s="117"/>
      <c r="AK1263" s="116">
        <f>IF(Tabela1[[#This Row],[procx ticket]]="",Tabela1[[#This Row],[Data criação ticket]],Tabela1[[#This Row],[procx ticket]])</f>
        <v>0</v>
      </c>
      <c r="AL1263" s="116"/>
      <c r="AM1263" s="53">
        <v>46000</v>
      </c>
      <c r="AN12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3" s="62"/>
      <c r="AP1263" s="62" t="s">
        <v>4835</v>
      </c>
      <c r="AQ12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58560574026798,67ANDRELOJAS NOVASLumináriaLUMICENTER</v>
      </c>
      <c r="AR1263" s="62" t="e">
        <v>#N/A</v>
      </c>
    </row>
    <row r="1264" spans="1:44" ht="15" hidden="1" customHeight="1">
      <c r="A1264" s="1">
        <f t="shared" si="67"/>
        <v>1000</v>
      </c>
      <c r="B1264" s="1">
        <v>1512</v>
      </c>
      <c r="C1264" s="1" t="s">
        <v>4078</v>
      </c>
      <c r="D1264" s="1" t="s">
        <v>5474</v>
      </c>
      <c r="E1264" s="1" t="s">
        <v>30</v>
      </c>
      <c r="F1264" s="1" t="s">
        <v>23</v>
      </c>
      <c r="G1264" s="1" t="s">
        <v>4281</v>
      </c>
      <c r="H1264" s="1">
        <v>982115</v>
      </c>
      <c r="I1264" s="1" t="s">
        <v>4272</v>
      </c>
      <c r="M1264" s="1">
        <v>605746</v>
      </c>
      <c r="P1264" s="47">
        <v>18113.02</v>
      </c>
      <c r="R1264" s="47">
        <f>IF(Tabela1[[#This Row],[VALOR A PAGAR]]&gt;1,Tabela1[[#This Row],[VALOR A PAGAR]],Tabela1[[#This Row],[VALOR RC]])</f>
        <v>18113.02</v>
      </c>
      <c r="S12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4" s="1">
        <v>4500977015</v>
      </c>
      <c r="U1264" s="54" t="str">
        <f>F1264 &amp; " " &amp; " " &amp; B1264 &amp; " - " &amp; I1264 &amp; " - " &amp; "N°" &amp; H1264 &amp; " - " &amp; Tabela1[[#This Row],[Coluna1]]</f>
        <v>LOJAS NOVAS  1512 - AUTOPEL - N°982115 - VENC 29/12/2025</v>
      </c>
      <c r="V1264" s="85">
        <v>3327591</v>
      </c>
      <c r="W1264" s="89" t="s">
        <v>4176</v>
      </c>
      <c r="X1264" s="1" t="str">
        <f t="shared" si="66"/>
        <v>ABERTO</v>
      </c>
      <c r="Y1264" s="48"/>
      <c r="Z1264" s="51"/>
      <c r="AA1264" s="1">
        <f>IF(Tabela1[[#This Row],[CHAMADO]]="ABERTO",Tabela1[[#This Row],[procx status]],"")</f>
        <v>0</v>
      </c>
      <c r="AC1264" s="49">
        <v>46020</v>
      </c>
      <c r="AE1264" s="1" t="s">
        <v>4177</v>
      </c>
      <c r="AF12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2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264" s="116"/>
      <c r="AJ1264" s="117"/>
      <c r="AK1264" s="116">
        <f>IF(Tabela1[[#This Row],[procx ticket]]="",Tabela1[[#This Row],[Data criação ticket]],Tabela1[[#This Row],[procx ticket]])</f>
        <v>0</v>
      </c>
      <c r="AL1264" s="116"/>
      <c r="AM1264" s="53">
        <v>46006</v>
      </c>
      <c r="AN12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4" s="62"/>
      <c r="AP1264" s="62" t="s">
        <v>5995</v>
      </c>
      <c r="AQ12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151260574618113,02ANDRELOJAS NOVASLINHA BRANCAAUTOPEL</v>
      </c>
      <c r="AR1264" s="62" t="e">
        <v>#N/A</v>
      </c>
    </row>
    <row r="1265" spans="1:44" ht="15" hidden="1" customHeight="1">
      <c r="A1265" s="1">
        <f t="shared" si="67"/>
        <v>1000</v>
      </c>
      <c r="B1265" s="1">
        <v>1513</v>
      </c>
      <c r="C1265" s="1" t="s">
        <v>4096</v>
      </c>
      <c r="D1265" s="1">
        <v>1513</v>
      </c>
      <c r="E1265" s="1" t="s">
        <v>76</v>
      </c>
      <c r="F1265" s="1" t="s">
        <v>23</v>
      </c>
      <c r="G1265" s="1" t="s">
        <v>5344</v>
      </c>
      <c r="H1265" s="1">
        <v>95135</v>
      </c>
      <c r="I1265" s="1" t="s">
        <v>80</v>
      </c>
      <c r="J1265" s="1">
        <v>6</v>
      </c>
      <c r="M1265" s="1">
        <v>605789</v>
      </c>
      <c r="N1265" s="1" t="s">
        <v>5931</v>
      </c>
      <c r="P1265" s="47">
        <v>23406.560000000001</v>
      </c>
      <c r="R1265" s="47">
        <f>IF(Tabela1[[#This Row],[VALOR A PAGAR]]&gt;1,Tabela1[[#This Row],[VALOR A PAGAR]],Tabela1[[#This Row],[VALOR RC]])</f>
        <v>23406.560000000001</v>
      </c>
      <c r="S12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5" s="1">
        <v>4501014391</v>
      </c>
      <c r="U1265" s="54" t="str">
        <f>F1265 &amp; " " &amp; " " &amp; B1265 &amp; " - " &amp; I1265 &amp; " - " &amp; "N°" &amp; H1265 &amp; " - " &amp; Tabela1[[#This Row],[Coluna1]]</f>
        <v xml:space="preserve">LOJAS NOVAS  1513 - LUMICENTER - N°95135 - </v>
      </c>
      <c r="V1265" s="85">
        <v>3285080</v>
      </c>
      <c r="W1265" s="89" t="s">
        <v>4176</v>
      </c>
      <c r="X1265" s="1" t="str">
        <f t="shared" si="66"/>
        <v>ABERTO</v>
      </c>
      <c r="Y1265" s="48"/>
      <c r="Z1265" s="51"/>
      <c r="AA1265" s="1">
        <f>IF(Tabela1[[#This Row],[CHAMADO]]="ABERTO",Tabela1[[#This Row],[procx status]],"")</f>
        <v>0</v>
      </c>
      <c r="AC1265" s="49">
        <v>46013</v>
      </c>
      <c r="AD1265" s="55">
        <v>5106082285</v>
      </c>
      <c r="AE1265" s="1" t="s">
        <v>4177</v>
      </c>
      <c r="AF12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65" s="116"/>
      <c r="AJ1265" s="117"/>
      <c r="AK1265" s="116">
        <f>IF(Tabela1[[#This Row],[procx ticket]]="",Tabela1[[#This Row],[Data criação ticket]],Tabela1[[#This Row],[procx ticket]])</f>
        <v>0</v>
      </c>
      <c r="AL1265" s="116"/>
      <c r="AM1265" s="53">
        <v>46000</v>
      </c>
      <c r="AN12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5" s="62"/>
      <c r="AP1265" s="62"/>
      <c r="AQ12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151360578923406,56HENRIQUELOJAS NOVASLumináriaLUMICENTER</v>
      </c>
      <c r="AR1265" s="62" t="e">
        <v>#N/A</v>
      </c>
    </row>
    <row r="1266" spans="1:44" ht="15" hidden="1" customHeight="1">
      <c r="A1266" s="1">
        <f t="shared" si="67"/>
        <v>1000</v>
      </c>
      <c r="B1266" s="1">
        <v>1510</v>
      </c>
      <c r="C1266" s="1" t="s">
        <v>4098</v>
      </c>
      <c r="D1266" s="1" t="s">
        <v>5354</v>
      </c>
      <c r="E1266" s="1" t="s">
        <v>76</v>
      </c>
      <c r="F1266" s="1" t="s">
        <v>23</v>
      </c>
      <c r="G1266" s="1" t="s">
        <v>5344</v>
      </c>
      <c r="H1266" s="1">
        <v>96462</v>
      </c>
      <c r="I1266" s="1" t="s">
        <v>80</v>
      </c>
      <c r="J1266" s="1">
        <v>7</v>
      </c>
      <c r="M1266" s="1">
        <v>605801</v>
      </c>
      <c r="N1266" s="1">
        <v>10024199</v>
      </c>
      <c r="P1266" s="47">
        <v>25195.759999999998</v>
      </c>
      <c r="R1266" s="47">
        <f>IF(Tabela1[[#This Row],[VALOR A PAGAR]]&gt;1,Tabela1[[#This Row],[VALOR A PAGAR]],Tabela1[[#This Row],[VALOR RC]])</f>
        <v>25195.759999999998</v>
      </c>
      <c r="S12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6" s="1">
        <v>4501019545</v>
      </c>
      <c r="U1266" s="54" t="str">
        <f>F1266 &amp; " " &amp; " " &amp; B1266 &amp; " - " &amp; I1266 &amp; " - " &amp; "N°" &amp; H1266 &amp; " - " &amp; Tabela1[[#This Row],[Coluna1]]</f>
        <v xml:space="preserve">LOJAS NOVAS  1510 - LUMICENTER - N°96462 - </v>
      </c>
      <c r="V1266" s="85">
        <v>3297649</v>
      </c>
      <c r="W1266" s="89" t="s">
        <v>4176</v>
      </c>
      <c r="X1266" s="1" t="str">
        <f t="shared" si="66"/>
        <v>ABERTO</v>
      </c>
      <c r="Y1266" s="48"/>
      <c r="Z1266" s="51"/>
      <c r="AA1266" s="1">
        <f>IF(Tabela1[[#This Row],[CHAMADO]]="ABERTO",Tabela1[[#This Row],[procx status]],"")</f>
        <v>0</v>
      </c>
      <c r="AC1266" s="49">
        <v>46013</v>
      </c>
      <c r="AD1266" s="55">
        <v>5106082440</v>
      </c>
      <c r="AE1266" s="1" t="s">
        <v>4177</v>
      </c>
      <c r="AF12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66" s="116"/>
      <c r="AJ1266" s="117"/>
      <c r="AK1266" s="116">
        <f>IF(Tabela1[[#This Row],[procx ticket]]="",Tabela1[[#This Row],[Data criação ticket]],Tabela1[[#This Row],[procx ticket]])</f>
        <v>0</v>
      </c>
      <c r="AL1266" s="116"/>
      <c r="AM1266" s="53">
        <v>46002</v>
      </c>
      <c r="AN12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6" s="62"/>
      <c r="AP1266" s="62"/>
      <c r="AQ12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151060580125195,76HENRIQUELOJAS NOVASLumináriaLUMICENTER</v>
      </c>
      <c r="AR1266" s="62" t="e">
        <v>#N/A</v>
      </c>
    </row>
    <row r="1267" spans="1:44" ht="15" hidden="1" customHeight="1">
      <c r="A1267" s="1">
        <f t="shared" si="67"/>
        <v>2000</v>
      </c>
      <c r="B1267" s="1">
        <v>7278</v>
      </c>
      <c r="C1267" s="1" t="str">
        <f>_xlfn.XLOOKUP(Tabela1[[#This Row],[FILIAL]],'CNPJ BASE jan25'!A:A,'CNPJ BASE jan25'!B:B)</f>
        <v>SLU68-DanLaTou-MA-EF</v>
      </c>
      <c r="D1267" s="1" t="str">
        <f>_xlfn.XLOOKUP(Tabela1[[#This Row],[FILIAL]],'CNPJ BASE jan25'!A:A,'CNPJ BASE jan25'!C:C)</f>
        <v>04.899.316/0278-22</v>
      </c>
      <c r="E1267" s="1" t="s">
        <v>76</v>
      </c>
      <c r="F1267" s="1" t="s">
        <v>51</v>
      </c>
      <c r="G1267" s="1" t="s">
        <v>5344</v>
      </c>
      <c r="H1267" s="1">
        <v>96313</v>
      </c>
      <c r="I1267" s="1" t="s">
        <v>80</v>
      </c>
      <c r="J1267" s="1">
        <v>1</v>
      </c>
      <c r="M1267" s="1">
        <v>606041</v>
      </c>
      <c r="N1267" s="1">
        <v>10024163</v>
      </c>
      <c r="P1267" s="47">
        <v>20769.7</v>
      </c>
      <c r="R1267" s="47">
        <f>IF(Tabela1[[#This Row],[VALOR A PAGAR]]&gt;1,Tabela1[[#This Row],[VALOR A PAGAR]],Tabela1[[#This Row],[VALOR RC]])</f>
        <v>20769.7</v>
      </c>
      <c r="S12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7" s="1">
        <v>4501014373</v>
      </c>
      <c r="U1267" s="54" t="str">
        <f>F1267 &amp; " " &amp; " " &amp; B1267 &amp; " - " &amp; I1267 &amp; " - " &amp; "N°" &amp; H1267 &amp; " - " &amp; Tabela1[[#This Row],[Coluna1]]</f>
        <v xml:space="preserve">VIRADA DE BANDEIRA  7278 - LUMICENTER - N°96313 - </v>
      </c>
      <c r="V1267" s="85">
        <v>3297656</v>
      </c>
      <c r="W1267" s="89" t="s">
        <v>4176</v>
      </c>
      <c r="X1267" s="1" t="str">
        <f t="shared" si="66"/>
        <v>ABERTO</v>
      </c>
      <c r="Y1267" s="48"/>
      <c r="Z1267" s="51"/>
      <c r="AA1267" s="1">
        <f>IF(Tabela1[[#This Row],[CHAMADO]]="ABERTO",Tabela1[[#This Row],[procx status]],"")</f>
        <v>0</v>
      </c>
      <c r="AC1267" s="49">
        <v>46013</v>
      </c>
      <c r="AD1267" s="55">
        <v>5106082443</v>
      </c>
      <c r="AE1267" s="1" t="s">
        <v>4177</v>
      </c>
      <c r="AF12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2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267" s="116"/>
      <c r="AJ1267" s="117"/>
      <c r="AK1267" s="116">
        <f>IF(Tabela1[[#This Row],[procx ticket]]="",Tabela1[[#This Row],[Data criação ticket]],Tabela1[[#This Row],[procx ticket]])</f>
        <v>0</v>
      </c>
      <c r="AL1267" s="116"/>
      <c r="AM1267" s="53">
        <v>46002</v>
      </c>
      <c r="AN12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7" s="62"/>
      <c r="AP1267" s="47"/>
      <c r="AQ12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727860604120769,7HENRIQUEVIRADA DE BANDEIRALumináriaLUMICENTER</v>
      </c>
      <c r="AR1267" s="62" t="e">
        <v>#N/A</v>
      </c>
    </row>
    <row r="1268" spans="1:44" ht="15" hidden="1" customHeight="1">
      <c r="A1268" s="1">
        <f t="shared" si="67"/>
        <v>2000</v>
      </c>
      <c r="B1268" s="1">
        <v>7140</v>
      </c>
      <c r="C1268" s="1" t="str">
        <f>_xlfn.XLOOKUP(Tabela1[[#This Row],[FILIAL]],'CNPJ BASE jan25'!A:A,'CNPJ BASE jan25'!B:B)</f>
        <v>IMP06-GetVarga-MA-EF</v>
      </c>
      <c r="D1268" s="1" t="str">
        <f>_xlfn.XLOOKUP(Tabela1[[#This Row],[FILIAL]],'CNPJ BASE jan25'!A:A,'CNPJ BASE jan25'!C:C)</f>
        <v>04.899.316/0140-97</v>
      </c>
      <c r="E1268" s="1" t="s">
        <v>76</v>
      </c>
      <c r="F1268" s="1" t="s">
        <v>51</v>
      </c>
      <c r="G1268" s="1" t="s">
        <v>5344</v>
      </c>
      <c r="H1268" s="1">
        <v>96921</v>
      </c>
      <c r="I1268" s="1" t="s">
        <v>80</v>
      </c>
      <c r="J1268" s="1">
        <v>4</v>
      </c>
      <c r="M1268" s="1">
        <v>606036</v>
      </c>
      <c r="N1268" s="1">
        <v>10024164</v>
      </c>
      <c r="P1268" s="47">
        <v>21802.79</v>
      </c>
      <c r="R1268" s="47">
        <f>IF(Tabela1[[#This Row],[VALOR A PAGAR]]&gt;1,Tabela1[[#This Row],[VALOR A PAGAR]],Tabela1[[#This Row],[VALOR RC]])</f>
        <v>21802.79</v>
      </c>
      <c r="S12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8" s="1">
        <v>4501014377</v>
      </c>
      <c r="U1268" s="54" t="str">
        <f>F1268 &amp; " " &amp; " " &amp; B1268 &amp; " - " &amp; I1268 &amp; " - " &amp; "N°" &amp; H1268 &amp; " - " &amp; Tabela1[[#This Row],[Coluna1]]</f>
        <v xml:space="preserve">VIRADA DE BANDEIRA  7140 - LUMICENTER - N°96921 - </v>
      </c>
      <c r="V1268" s="85">
        <v>3297667</v>
      </c>
      <c r="W1268" s="89" t="s">
        <v>4176</v>
      </c>
      <c r="X1268" s="1" t="str">
        <f t="shared" si="66"/>
        <v>ABERTO</v>
      </c>
      <c r="Y1268" s="48"/>
      <c r="Z1268" s="51"/>
      <c r="AA1268" s="1">
        <f>IF(Tabela1[[#This Row],[CHAMADO]]="ABERTO",Tabela1[[#This Row],[procx status]],"")</f>
        <v>0</v>
      </c>
      <c r="AC1268" s="49">
        <v>46030</v>
      </c>
      <c r="AD1268" s="55">
        <v>5106082447</v>
      </c>
      <c r="AE1268" s="1" t="s">
        <v>4177</v>
      </c>
      <c r="AF12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08/01/2026</v>
      </c>
      <c r="AG12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08/01/2026</v>
      </c>
      <c r="AH1268" s="116"/>
      <c r="AJ1268" s="117"/>
      <c r="AK1268" s="116">
        <f>IF(Tabela1[[#This Row],[procx ticket]]="",Tabela1[[#This Row],[Data criação ticket]],Tabela1[[#This Row],[procx ticket]])</f>
        <v>0</v>
      </c>
      <c r="AL1268" s="116"/>
      <c r="AM1268" s="53">
        <v>46002</v>
      </c>
      <c r="AN12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8" s="62"/>
      <c r="AP1268" s="62"/>
      <c r="AQ12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714060603621802,79HENRIQUEVIRADA DE BANDEIRALumináriaLUMICENTER</v>
      </c>
      <c r="AR1268" s="62" t="e">
        <v>#N/A</v>
      </c>
    </row>
    <row r="1269" spans="1:44" ht="15" hidden="1" customHeight="1">
      <c r="A1269" s="1">
        <f t="shared" si="67"/>
        <v>2000</v>
      </c>
      <c r="B1269" s="1">
        <v>7289</v>
      </c>
      <c r="C1269" s="1" t="str">
        <f>_xlfn.XLOOKUP(Tabela1[[#This Row],[FILIAL]],'CNPJ BASE jan25'!A:A,'CNPJ BASE jan25'!B:B)</f>
        <v>IMP08-SimMorei-MA-EF</v>
      </c>
      <c r="D1269" s="1" t="str">
        <f>_xlfn.XLOOKUP(Tabela1[[#This Row],[FILIAL]],'CNPJ BASE jan25'!A:A,'CNPJ BASE jan25'!C:C)</f>
        <v>04.899.316/0289-85</v>
      </c>
      <c r="E1269" s="1" t="s">
        <v>76</v>
      </c>
      <c r="F1269" s="1" t="s">
        <v>51</v>
      </c>
      <c r="G1269" s="1" t="s">
        <v>5344</v>
      </c>
      <c r="H1269" s="1">
        <v>96923</v>
      </c>
      <c r="I1269" s="1" t="s">
        <v>80</v>
      </c>
      <c r="J1269" s="1">
        <v>5</v>
      </c>
      <c r="M1269" s="1">
        <v>606044</v>
      </c>
      <c r="N1269" s="1">
        <v>10024165</v>
      </c>
      <c r="P1269" s="47">
        <v>21887.82</v>
      </c>
      <c r="R1269" s="47">
        <f>IF(Tabela1[[#This Row],[VALOR A PAGAR]]&gt;1,Tabela1[[#This Row],[VALOR A PAGAR]],Tabela1[[#This Row],[VALOR RC]])</f>
        <v>21887.82</v>
      </c>
      <c r="S12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69" s="1">
        <v>4501014382</v>
      </c>
      <c r="U1269" s="54" t="str">
        <f>F1269 &amp; " " &amp; " " &amp; B1269 &amp; " - " &amp; I1269 &amp; " - " &amp; "N°" &amp; H1269 &amp; " - " &amp; Tabela1[[#This Row],[Coluna1]]</f>
        <v xml:space="preserve">VIRADA DE BANDEIRA  7289 - LUMICENTER - N°96923 - </v>
      </c>
      <c r="V1269" s="85">
        <v>3297674</v>
      </c>
      <c r="W1269" s="89" t="s">
        <v>4176</v>
      </c>
      <c r="X1269" s="1" t="str">
        <f t="shared" si="66"/>
        <v>ABERTO</v>
      </c>
      <c r="Y1269" s="48"/>
      <c r="Z1269" s="51"/>
      <c r="AA1269" s="1">
        <f>IF(Tabela1[[#This Row],[CHAMADO]]="ABERTO",Tabela1[[#This Row],[procx status]],"")</f>
        <v>0</v>
      </c>
      <c r="AC1269" s="49">
        <v>46030</v>
      </c>
      <c r="AD1269" s="55">
        <v>5106082448</v>
      </c>
      <c r="AE1269" s="1" t="s">
        <v>4177</v>
      </c>
      <c r="AF12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08/01/2026</v>
      </c>
      <c r="AG12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08/01/2026</v>
      </c>
      <c r="AH1269" s="116"/>
      <c r="AJ1269" s="117"/>
      <c r="AK1269" s="116">
        <f>IF(Tabela1[[#This Row],[procx ticket]]="",Tabela1[[#This Row],[Data criação ticket]],Tabela1[[#This Row],[procx ticket]])</f>
        <v>0</v>
      </c>
      <c r="AL1269" s="116"/>
      <c r="AM1269" s="53">
        <v>46002</v>
      </c>
      <c r="AN12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69" s="62"/>
      <c r="AP1269" s="62"/>
      <c r="AQ12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728960604421887,82HENRIQUEVIRADA DE BANDEIRALumináriaLUMICENTER</v>
      </c>
      <c r="AR1269" s="62" t="e">
        <v>#N/A</v>
      </c>
    </row>
    <row r="1270" spans="1:44" ht="15" hidden="1" customHeight="1">
      <c r="A1270" s="1">
        <f t="shared" si="67"/>
        <v>2000</v>
      </c>
      <c r="B1270" s="1">
        <v>7211</v>
      </c>
      <c r="C1270" s="1" t="str">
        <f>_xlfn.XLOOKUP(Tabela1[[#This Row],[FILIAL]],'CNPJ BASE jan25'!A:A,'CNPJ BASE jan25'!B:B)</f>
        <v>PIN03-GetVarga-MA-EF</v>
      </c>
      <c r="D1270" s="1" t="str">
        <f>_xlfn.XLOOKUP(Tabela1[[#This Row],[FILIAL]],'CNPJ BASE jan25'!A:A,'CNPJ BASE jan25'!C:C)</f>
        <v>04.899.316/0211-15</v>
      </c>
      <c r="E1270" s="1" t="s">
        <v>76</v>
      </c>
      <c r="F1270" s="1" t="s">
        <v>51</v>
      </c>
      <c r="G1270" s="1" t="s">
        <v>5344</v>
      </c>
      <c r="H1270" s="1">
        <v>96922</v>
      </c>
      <c r="I1270" s="1" t="s">
        <v>80</v>
      </c>
      <c r="J1270" s="1">
        <v>6</v>
      </c>
      <c r="M1270" s="1">
        <v>606040</v>
      </c>
      <c r="N1270" s="1">
        <v>10024167</v>
      </c>
      <c r="P1270" s="47">
        <v>26226.61</v>
      </c>
      <c r="R1270" s="47">
        <f>IF(Tabela1[[#This Row],[VALOR A PAGAR]]&gt;1,Tabela1[[#This Row],[VALOR A PAGAR]],Tabela1[[#This Row],[VALOR RC]])</f>
        <v>26226.61</v>
      </c>
      <c r="S12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0" s="1">
        <v>4501014394</v>
      </c>
      <c r="U1270" s="54" t="str">
        <f>F1270 &amp; " " &amp; " " &amp; B1270 &amp; " - " &amp; I1270 &amp; " - " &amp; "N°" &amp; H1270 &amp; " - " &amp; Tabela1[[#This Row],[Coluna1]]</f>
        <v xml:space="preserve">VIRADA DE BANDEIRA  7211 - LUMICENTER - N°96922 - </v>
      </c>
      <c r="V1270" s="85">
        <v>3297677</v>
      </c>
      <c r="W1270" s="89" t="s">
        <v>4176</v>
      </c>
      <c r="X1270" s="1" t="str">
        <f t="shared" si="66"/>
        <v>ABERTO</v>
      </c>
      <c r="Y1270" s="48"/>
      <c r="Z1270" s="51"/>
      <c r="AA1270" s="1">
        <f>IF(Tabela1[[#This Row],[CHAMADO]]="ABERTO",Tabela1[[#This Row],[procx status]],"")</f>
        <v>0</v>
      </c>
      <c r="AC1270" s="49">
        <v>45665</v>
      </c>
      <c r="AD1270" s="55">
        <v>5106082852</v>
      </c>
      <c r="AE1270" s="1" t="s">
        <v>4177</v>
      </c>
      <c r="AF12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08/01/2025</v>
      </c>
      <c r="AG12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08/01/2025</v>
      </c>
      <c r="AH1270" s="116"/>
      <c r="AJ1270" s="117"/>
      <c r="AK1270" s="116">
        <f>IF(Tabela1[[#This Row],[procx ticket]]="",Tabela1[[#This Row],[Data criação ticket]],Tabela1[[#This Row],[procx ticket]])</f>
        <v>0</v>
      </c>
      <c r="AL1270" s="116"/>
      <c r="AM1270" s="53">
        <v>46002</v>
      </c>
      <c r="AN12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0" s="62"/>
      <c r="AP1270" s="62"/>
      <c r="AQ12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721160604026226,61HENRIQUEVIRADA DE BANDEIRALumináriaLUMICENTER</v>
      </c>
      <c r="AR1270" s="62" t="e">
        <v>#N/A</v>
      </c>
    </row>
    <row r="1271" spans="1:44" ht="15" hidden="1" customHeight="1">
      <c r="A1271" s="1">
        <f t="shared" si="67"/>
        <v>2000</v>
      </c>
      <c r="B1271" s="1">
        <v>7208</v>
      </c>
      <c r="C1271" s="1" t="str">
        <f>_xlfn.XLOOKUP(Tabela1[[#This Row],[FILIAL]],'CNPJ BASE jan25'!A:A,'CNPJ BASE jan25'!B:B)</f>
        <v>SLU62-ContoSul-MA-EF</v>
      </c>
      <c r="D1271" s="1" t="str">
        <f>_xlfn.XLOOKUP(Tabela1[[#This Row],[FILIAL]],'CNPJ BASE jan25'!A:A,'CNPJ BASE jan25'!C:C)</f>
        <v>04.899.316/0208-10</v>
      </c>
      <c r="E1271" s="1" t="s">
        <v>76</v>
      </c>
      <c r="F1271" s="1" t="s">
        <v>51</v>
      </c>
      <c r="G1271" s="1" t="s">
        <v>5344</v>
      </c>
      <c r="H1271" s="1">
        <v>96956</v>
      </c>
      <c r="I1271" s="1" t="s">
        <v>80</v>
      </c>
      <c r="J1271" s="1">
        <v>7</v>
      </c>
      <c r="M1271" s="1">
        <v>606039</v>
      </c>
      <c r="N1271" s="1">
        <v>10024168</v>
      </c>
      <c r="P1271" s="47">
        <v>12545.74</v>
      </c>
      <c r="R1271" s="47">
        <f>IF(Tabela1[[#This Row],[VALOR A PAGAR]]&gt;1,Tabela1[[#This Row],[VALOR A PAGAR]],Tabela1[[#This Row],[VALOR RC]])</f>
        <v>12545.74</v>
      </c>
      <c r="S12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1" s="1">
        <v>4501019562</v>
      </c>
      <c r="U1271" s="54" t="str">
        <f>F1271 &amp; " " &amp; " " &amp; B1271 &amp; " - " &amp; I1271 &amp; " - " &amp; "N°" &amp; H1271 &amp; " - " &amp; Tabela1[[#This Row],[Coluna1]]</f>
        <v xml:space="preserve">VIRADA DE BANDEIRA  7208 - LUMICENTER - N°96956 - </v>
      </c>
      <c r="V1271" s="85">
        <v>3297679</v>
      </c>
      <c r="W1271" s="89" t="s">
        <v>4176</v>
      </c>
      <c r="X1271" s="1" t="str">
        <f t="shared" si="66"/>
        <v>ABERTO</v>
      </c>
      <c r="Y1271" s="48"/>
      <c r="Z1271" s="51"/>
      <c r="AA1271" s="1">
        <f>IF(Tabela1[[#This Row],[CHAMADO]]="ABERTO",Tabela1[[#This Row],[procx status]],"")</f>
        <v>0</v>
      </c>
      <c r="AC1271" s="49">
        <v>46031</v>
      </c>
      <c r="AD1271" s="55">
        <v>5106082456</v>
      </c>
      <c r="AE1271" s="1" t="s">
        <v>4177</v>
      </c>
      <c r="AF12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09/01/2026</v>
      </c>
      <c r="AG12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09/01/2026</v>
      </c>
      <c r="AH1271" s="116"/>
      <c r="AJ1271" s="117"/>
      <c r="AK1271" s="116">
        <f>IF(Tabela1[[#This Row],[procx ticket]]="",Tabela1[[#This Row],[Data criação ticket]],Tabela1[[#This Row],[procx ticket]])</f>
        <v>0</v>
      </c>
      <c r="AL1271" s="116"/>
      <c r="AM1271" s="53">
        <v>46002</v>
      </c>
      <c r="AN12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1" s="62"/>
      <c r="AP1271" s="62"/>
      <c r="AQ12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720860603912545,74HENRIQUEVIRADA DE BANDEIRALumináriaLUMICENTER</v>
      </c>
      <c r="AR1271" s="62" t="e">
        <v>#N/A</v>
      </c>
    </row>
    <row r="1272" spans="1:44" ht="15" hidden="1" customHeight="1">
      <c r="A1272" s="1">
        <f t="shared" ref="A1272:A1303" si="68">IF(B1272&lt;7000,1000,2000)</f>
        <v>1000</v>
      </c>
      <c r="B1272" s="1">
        <v>1381</v>
      </c>
      <c r="C1272" s="1" t="s">
        <v>169</v>
      </c>
      <c r="D1272" s="1" t="s">
        <v>170</v>
      </c>
      <c r="E1272" s="1" t="s">
        <v>30</v>
      </c>
      <c r="F1272" s="1" t="s">
        <v>23</v>
      </c>
      <c r="G1272" s="1" t="s">
        <v>5344</v>
      </c>
      <c r="H1272" s="1">
        <v>88313</v>
      </c>
      <c r="I1272" s="1" t="s">
        <v>80</v>
      </c>
      <c r="M1272" s="51">
        <v>603265</v>
      </c>
      <c r="N1272" s="1">
        <v>10021105</v>
      </c>
      <c r="O1272" s="1" t="s">
        <v>4163</v>
      </c>
      <c r="P1272" s="47">
        <v>21006.2</v>
      </c>
      <c r="R1272" s="47">
        <f>IF(Tabela1[[#This Row],[VALOR A PAGAR]]&gt;1,Tabela1[[#This Row],[VALOR A PAGAR]],Tabela1[[#This Row],[VALOR RC]])</f>
        <v>21006.2</v>
      </c>
      <c r="S12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2" s="1">
        <v>4500864937</v>
      </c>
      <c r="U1272" s="54" t="str">
        <f>F1272 &amp; " " &amp; " " &amp; B1272 &amp; " - " &amp; I1272 &amp; " - " &amp; "N°" &amp; H1272 &amp; " - " &amp; Tabela1[[#This Row],[Coluna1]]</f>
        <v xml:space="preserve">LOJAS NOVAS  1381 - LUMICENTER - N°88313 - </v>
      </c>
      <c r="V1272" s="85">
        <v>1626089</v>
      </c>
      <c r="W1272" s="89" t="s">
        <v>5380</v>
      </c>
      <c r="X1272" s="1" t="str">
        <f t="shared" si="66"/>
        <v>ABERTO</v>
      </c>
      <c r="Y1272" s="48"/>
      <c r="Z1272" s="51">
        <v>0</v>
      </c>
      <c r="AA1272" s="1">
        <f>IF(Tabela1[[#This Row],[CHAMADO]]="ABERTO",Tabela1[[#This Row],[procx status]],"")</f>
        <v>0</v>
      </c>
      <c r="AC1272" s="49">
        <v>45778</v>
      </c>
      <c r="AD1272" s="55">
        <v>5105917131</v>
      </c>
      <c r="AE1272" s="1" t="str">
        <f>IF(Tabela1[[#This Row],[Status Result1]]="Aguardando autorização pgto", "sim","")</f>
        <v/>
      </c>
      <c r="AF12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01/05/2025</v>
      </c>
      <c r="AG12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01/05/2025</v>
      </c>
      <c r="AH1272" s="12">
        <v>45754</v>
      </c>
      <c r="AI1272" s="1" t="s">
        <v>4455</v>
      </c>
      <c r="AJ1272" s="53" t="s">
        <v>4455</v>
      </c>
      <c r="AK1272" s="12" t="str">
        <f>IF(Tabela1[[#This Row],[procx ticket]]="",Tabela1[[#This Row],[Data criação ticket]],Tabela1[[#This Row],[procx ticket]])</f>
        <v>2025-04-24</v>
      </c>
      <c r="AL1272" s="60">
        <v>45754</v>
      </c>
      <c r="AM12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2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2" s="62"/>
      <c r="AP1272" s="62"/>
      <c r="AQ12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138160326521006,2ANDRELOJAS NOVASLumináriaLUMICENTER</v>
      </c>
      <c r="AR1272" s="62" t="e">
        <v>#N/A</v>
      </c>
    </row>
    <row r="1273" spans="1:44" ht="15" hidden="1" customHeight="1">
      <c r="A1273" s="1">
        <f t="shared" si="68"/>
        <v>1000</v>
      </c>
      <c r="B1273" s="1">
        <v>1480</v>
      </c>
      <c r="C1273" s="1" t="s">
        <v>211</v>
      </c>
      <c r="D1273" s="1" t="s">
        <v>510</v>
      </c>
      <c r="E1273" s="1" t="s">
        <v>55</v>
      </c>
      <c r="F1273" s="51" t="s">
        <v>23</v>
      </c>
      <c r="G1273" s="1" t="s">
        <v>5344</v>
      </c>
      <c r="H1273" s="1">
        <v>89503</v>
      </c>
      <c r="I1273" s="1" t="s">
        <v>80</v>
      </c>
      <c r="M1273" s="1">
        <v>603914</v>
      </c>
      <c r="N1273" s="1">
        <v>10021074</v>
      </c>
      <c r="O1273" s="1" t="s">
        <v>4163</v>
      </c>
      <c r="P1273" s="47">
        <v>22446.76</v>
      </c>
      <c r="R1273" s="47">
        <f>IF(Tabela1[[#This Row],[VALOR A PAGAR]]&gt;1,Tabela1[[#This Row],[VALOR A PAGAR]],Tabela1[[#This Row],[VALOR RC]])</f>
        <v>22446.76</v>
      </c>
      <c r="S12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3" s="1">
        <v>4500874522</v>
      </c>
      <c r="U1273" s="54" t="str">
        <f>F1273 &amp; " " &amp; " " &amp; B1273 &amp; " - " &amp; I1273 &amp; " - " &amp; "N°" &amp; H1273 &amp; " - " &amp; Tabela1[[#This Row],[Coluna1]]</f>
        <v>LOJAS NOVAS  1480 - LUMICENTER - N°89503 - erro SAP</v>
      </c>
      <c r="V1273" s="85">
        <v>2264279</v>
      </c>
      <c r="W1273" s="64" t="s">
        <v>5375</v>
      </c>
      <c r="X1273" s="1" t="str">
        <f t="shared" si="66"/>
        <v>ABERTO</v>
      </c>
      <c r="Y1273" s="48" t="s">
        <v>75</v>
      </c>
      <c r="Z1273" s="51" t="s">
        <v>75</v>
      </c>
      <c r="AA1273" s="1" t="str">
        <f>IF(Tabela1[[#This Row],[CHAMADO]]="ABERTO",Tabela1[[#This Row],[procx status]],"")</f>
        <v/>
      </c>
      <c r="AC1273" s="49">
        <v>45870</v>
      </c>
      <c r="AD1273" s="55" t="s">
        <v>5376</v>
      </c>
      <c r="AE1273" s="1" t="str">
        <f>IF(Tabela1[[#This Row],[Status Result1]]="Aguardando autorização pgto", "sim","")</f>
        <v/>
      </c>
      <c r="AF12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01/08/2025</v>
      </c>
      <c r="AG12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01/08/2025</v>
      </c>
      <c r="AH1273" s="12">
        <v>45748</v>
      </c>
      <c r="AI1273" s="1" t="s">
        <v>4401</v>
      </c>
      <c r="AJ1273" s="53" t="s">
        <v>4401</v>
      </c>
      <c r="AK1273" s="12" t="str">
        <f>IF(Tabela1[[#This Row],[procx ticket]]="",Tabela1[[#This Row],[Data criação ticket]],Tabela1[[#This Row],[procx ticket]])</f>
        <v>2025-05-09</v>
      </c>
      <c r="AL1273" s="60">
        <v>45748</v>
      </c>
      <c r="AM12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27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3" s="62" t="s">
        <v>5377</v>
      </c>
      <c r="AP1273" s="62" t="s">
        <v>5378</v>
      </c>
      <c r="AQ12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148060391422446,76JORDANALOJAS NOVASLumináriaLUMICENTER</v>
      </c>
      <c r="AR1273" s="62" t="e">
        <v>#N/A</v>
      </c>
    </row>
    <row r="1274" spans="1:44" ht="15" hidden="1" customHeight="1">
      <c r="A1274" s="1">
        <f t="shared" si="68"/>
        <v>1000</v>
      </c>
      <c r="B1274" s="1">
        <v>1488</v>
      </c>
      <c r="C1274" s="1" t="s">
        <v>4077</v>
      </c>
      <c r="D1274" s="1" t="s">
        <v>4207</v>
      </c>
      <c r="E1274" s="1" t="s">
        <v>30</v>
      </c>
      <c r="F1274" s="1" t="s">
        <v>23</v>
      </c>
      <c r="G1274" s="1" t="s">
        <v>5344</v>
      </c>
      <c r="H1274" s="1">
        <v>93670</v>
      </c>
      <c r="I1274" s="1" t="s">
        <v>80</v>
      </c>
      <c r="M1274" s="1">
        <v>604006</v>
      </c>
      <c r="N1274" s="1">
        <v>10023165</v>
      </c>
      <c r="O1274" s="1" t="s">
        <v>4163</v>
      </c>
      <c r="P1274" s="47">
        <v>27158.6</v>
      </c>
      <c r="R1274" s="47">
        <f>IF(Tabela1[[#This Row],[VALOR A PAGAR]]&gt;1,Tabela1[[#This Row],[VALOR A PAGAR]],Tabela1[[#This Row],[VALOR RC]])</f>
        <v>27158.6</v>
      </c>
      <c r="S12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4" s="48">
        <v>4500949915</v>
      </c>
      <c r="U1274" s="54" t="str">
        <f>F1274 &amp; " " &amp; " " &amp; B1274 &amp; " - " &amp; I1274 &amp; " - " &amp; "N°" &amp; H1274 &amp; " - " &amp; Tabela1[[#This Row],[Coluna1]]</f>
        <v>LOJAS NOVAS  1488 - LUMICENTER - N°93670 - VENC 29/09/2025</v>
      </c>
      <c r="V1274" s="85">
        <v>2664229</v>
      </c>
      <c r="W1274" s="64" t="s">
        <v>5427</v>
      </c>
      <c r="X1274" s="1" t="str">
        <f t="shared" si="66"/>
        <v>ABERTO</v>
      </c>
      <c r="Y1274" s="48"/>
      <c r="Z1274" s="51"/>
      <c r="AA1274" s="1">
        <f>IF(Tabela1[[#This Row],[CHAMADO]]="ABERTO",Tabela1[[#This Row],[procx status]],"")</f>
        <v>0</v>
      </c>
      <c r="AC1274" s="49">
        <v>45931</v>
      </c>
      <c r="AD1274" s="55">
        <v>5106025144</v>
      </c>
      <c r="AE1274" s="1" t="str">
        <f>IF(Tabela1[[#This Row],[Status Result1]]="Aguardando autorização pgto", "sim","")</f>
        <v/>
      </c>
      <c r="AF12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2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274" s="116"/>
      <c r="AJ1274" s="117"/>
      <c r="AK1274" s="116">
        <f>IF(Tabela1[[#This Row],[procx ticket]]="",Tabela1[[#This Row],[Data criação ticket]],Tabela1[[#This Row],[procx ticket]])</f>
        <v>0</v>
      </c>
      <c r="AL1274" s="116"/>
      <c r="AM1274" s="53" t="s">
        <v>4302</v>
      </c>
      <c r="AN12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4" s="62"/>
      <c r="AP1274" s="62" t="s">
        <v>5428</v>
      </c>
      <c r="AQ12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148860400627158,6ANDRELOJAS NOVASLumináriaLUMICENTER</v>
      </c>
      <c r="AR1274" s="62" t="e">
        <v>#N/A</v>
      </c>
    </row>
    <row r="1275" spans="1:44" ht="15" hidden="1" customHeight="1">
      <c r="A1275" s="1">
        <f t="shared" si="68"/>
        <v>1000</v>
      </c>
      <c r="B1275" s="1">
        <v>1506</v>
      </c>
      <c r="C1275" s="1" t="s">
        <v>4094</v>
      </c>
      <c r="D1275" s="1" t="s">
        <v>4201</v>
      </c>
      <c r="E1275" s="1" t="s">
        <v>30</v>
      </c>
      <c r="F1275" s="1" t="s">
        <v>23</v>
      </c>
      <c r="G1275" s="1" t="s">
        <v>5344</v>
      </c>
      <c r="H1275" s="1">
        <v>95764</v>
      </c>
      <c r="I1275" s="1" t="s">
        <v>80</v>
      </c>
      <c r="M1275" s="1">
        <v>605804</v>
      </c>
      <c r="N1275" s="1">
        <v>10023774</v>
      </c>
      <c r="O1275" s="1" t="s">
        <v>4163</v>
      </c>
      <c r="P1275" s="47">
        <v>22170.73</v>
      </c>
      <c r="R1275" s="47">
        <f>IF(Tabela1[[#This Row],[VALOR A PAGAR]]&gt;1,Tabela1[[#This Row],[VALOR A PAGAR]],Tabela1[[#This Row],[VALOR RC]])</f>
        <v>22170.73</v>
      </c>
      <c r="S12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5" s="1">
        <v>4500990484</v>
      </c>
      <c r="U1275" s="54" t="str">
        <f>F1275 &amp; " " &amp; " " &amp; B1275 &amp; " - " &amp; I1275 &amp; " - " &amp; "N°" &amp; H1275 &amp; " - " &amp; Tabela1[[#This Row],[Coluna1]]</f>
        <v>LOJAS NOVAS  1506 - LUMICENTER - N°95764 - VENC 01/12/2025</v>
      </c>
      <c r="V1275" s="85">
        <v>2971690</v>
      </c>
      <c r="W1275" s="89" t="s">
        <v>4176</v>
      </c>
      <c r="X1275" s="1" t="str">
        <f>IF(W1275&lt;&gt;"","ABERTO","PENDENTE")</f>
        <v>ABERTO</v>
      </c>
      <c r="Y1275" s="48"/>
      <c r="Z1275" s="51"/>
      <c r="AA1275" s="1">
        <f>IF(Tabela1[[#This Row],[CHAMADO]]="ABERTO",Tabela1[[#This Row],[procx status]],"")</f>
        <v>0</v>
      </c>
      <c r="AC1275" s="49">
        <v>45992</v>
      </c>
      <c r="AE1275" s="55" t="s">
        <v>4177</v>
      </c>
      <c r="AF12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75" s="116"/>
      <c r="AJ1275" s="117"/>
      <c r="AK1275" s="116">
        <f>IF(Tabela1[[#This Row],[procx ticket]]="",Tabela1[[#This Row],[Data criação ticket]],Tabela1[[#This Row],[procx ticket]])</f>
        <v>0</v>
      </c>
      <c r="AL1275" s="116">
        <v>45788</v>
      </c>
      <c r="AM1275" s="53">
        <v>45966</v>
      </c>
      <c r="AN12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5" s="62" t="s">
        <v>4215</v>
      </c>
      <c r="AP1275" s="62" t="s">
        <v>4835</v>
      </c>
      <c r="AQ12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150660580422170,73ANDRELOJAS NOVASLumináriaLUMICENTER</v>
      </c>
      <c r="AR1275" s="62" t="e">
        <v>#N/A</v>
      </c>
    </row>
    <row r="1276" spans="1:44" ht="15" hidden="1" customHeight="1">
      <c r="A1276" s="1">
        <f t="shared" si="68"/>
        <v>1000</v>
      </c>
      <c r="B1276" s="1">
        <v>1501</v>
      </c>
      <c r="C1276" s="1" t="s">
        <v>4083</v>
      </c>
      <c r="D1276" s="1" t="s">
        <v>185</v>
      </c>
      <c r="E1276" s="1" t="s">
        <v>76</v>
      </c>
      <c r="F1276" s="1" t="s">
        <v>23</v>
      </c>
      <c r="G1276" s="1" t="s">
        <v>5344</v>
      </c>
      <c r="H1276" s="1">
        <v>95917</v>
      </c>
      <c r="I1276" s="1" t="s">
        <v>80</v>
      </c>
      <c r="M1276" s="1">
        <v>605727</v>
      </c>
      <c r="N1276" s="1">
        <v>10023775</v>
      </c>
      <c r="O1276" s="1" t="s">
        <v>4163</v>
      </c>
      <c r="P1276" s="47">
        <v>1349</v>
      </c>
      <c r="R1276" s="47">
        <f>IF(Tabela1[[#This Row],[VALOR A PAGAR]]&gt;1,Tabela1[[#This Row],[VALOR A PAGAR]],Tabela1[[#This Row],[VALOR RC]])</f>
        <v>1349</v>
      </c>
      <c r="S12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6" s="1">
        <v>4500990488</v>
      </c>
      <c r="U1276" s="54" t="str">
        <f>F1276 &amp; " " &amp; " " &amp; B1276 &amp; " - " &amp; I1276 &amp; " - " &amp; "N°" &amp; H1276 &amp; " - " &amp; Tabela1[[#This Row],[Coluna1]]</f>
        <v>LOJAS NOVAS  1501 - LUMICENTER - N°95917 - VENC 01/12/2025</v>
      </c>
      <c r="V1276" s="85">
        <v>2971701</v>
      </c>
      <c r="W1276" s="89" t="s">
        <v>4176</v>
      </c>
      <c r="X1276" s="1" t="str">
        <f>IF(W1276&lt;&gt;"","ABERTO","PENDENTE")</f>
        <v>ABERTO</v>
      </c>
      <c r="Y1276" s="48"/>
      <c r="Z1276" s="51"/>
      <c r="AA1276" s="1">
        <f>IF(Tabela1[[#This Row],[CHAMADO]]="ABERTO",Tabela1[[#This Row],[procx status]],"")</f>
        <v>0</v>
      </c>
      <c r="AC1276" s="49">
        <v>45992</v>
      </c>
      <c r="AE1276" s="55" t="s">
        <v>4177</v>
      </c>
      <c r="AF12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76" s="116"/>
      <c r="AJ1276" s="117"/>
      <c r="AK1276" s="116">
        <f>IF(Tabela1[[#This Row],[procx ticket]]="",Tabela1[[#This Row],[Data criação ticket]],Tabela1[[#This Row],[procx ticket]])</f>
        <v>0</v>
      </c>
      <c r="AL1276" s="116">
        <v>45788</v>
      </c>
      <c r="AM1276" s="53">
        <v>45966</v>
      </c>
      <c r="AN12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6" s="62" t="s">
        <v>4215</v>
      </c>
      <c r="AP1276" s="62" t="s">
        <v>4835</v>
      </c>
      <c r="AQ12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15016057271349HENRIQUELOJAS NOVASLumináriaLUMICENTER</v>
      </c>
      <c r="AR1276" s="62" t="e">
        <v>#N/A</v>
      </c>
    </row>
    <row r="1277" spans="1:44" ht="15" hidden="1" customHeight="1">
      <c r="A1277" s="1">
        <f t="shared" si="68"/>
        <v>1000</v>
      </c>
      <c r="B1277" s="1">
        <v>1502</v>
      </c>
      <c r="C1277" s="1" t="s">
        <v>4080</v>
      </c>
      <c r="D1277" s="1" t="s">
        <v>2320</v>
      </c>
      <c r="E1277" s="1" t="s">
        <v>76</v>
      </c>
      <c r="F1277" s="1" t="s">
        <v>23</v>
      </c>
      <c r="G1277" s="1" t="s">
        <v>5344</v>
      </c>
      <c r="H1277" s="1">
        <v>95656</v>
      </c>
      <c r="I1277" s="1" t="s">
        <v>80</v>
      </c>
      <c r="M1277" s="1">
        <v>605470</v>
      </c>
      <c r="N1277" s="1">
        <v>10023814</v>
      </c>
      <c r="O1277" s="1" t="s">
        <v>4163</v>
      </c>
      <c r="P1277" s="47">
        <v>42030.09</v>
      </c>
      <c r="R1277" s="47">
        <f>IF(Tabela1[[#This Row],[VALOR A PAGAR]]&gt;1,Tabela1[[#This Row],[VALOR A PAGAR]],Tabela1[[#This Row],[VALOR RC]])</f>
        <v>42030.09</v>
      </c>
      <c r="S12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7" s="1">
        <v>4500991707</v>
      </c>
      <c r="U1277" s="54" t="str">
        <f>F1277 &amp; " " &amp; " " &amp; B1277 &amp; " - " &amp; I1277 &amp; " - " &amp; "N°" &amp; H1277 &amp; " - " &amp; Tabela1[[#This Row],[Coluna1]]</f>
        <v>LOJAS NOVAS  1502 - LUMICENTER - N°95656 - VENC 30/11/2025</v>
      </c>
      <c r="V1277" s="85">
        <v>2971482</v>
      </c>
      <c r="X1277" s="1" t="str">
        <f t="shared" ref="X1277:X1340" si="69">IF(V1277&lt;&gt;"","ABERTO","PENDENTE")</f>
        <v>ABERTO</v>
      </c>
      <c r="Y1277" s="48"/>
      <c r="Z1277" s="51"/>
      <c r="AA1277" s="1">
        <f>IF(Tabela1[[#This Row],[CHAMADO]]="ABERTO",Tabela1[[#This Row],[procx status]],"")</f>
        <v>0</v>
      </c>
      <c r="AC1277" s="49">
        <v>45992</v>
      </c>
      <c r="AD1277" s="55">
        <v>5106058672</v>
      </c>
      <c r="AE1277" s="1" t="str">
        <f>IF(Tabela1[[#This Row],[Status Result1]]="Aguardando autorização pgto", "sim","")</f>
        <v/>
      </c>
      <c r="AF12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77" s="116"/>
      <c r="AJ1277" s="117"/>
      <c r="AK1277" s="116">
        <f>IF(Tabela1[[#This Row],[procx ticket]]="",Tabela1[[#This Row],[Data criação ticket]],Tabela1[[#This Row],[procx ticket]])</f>
        <v>0</v>
      </c>
      <c r="AL1277" s="116"/>
      <c r="AM1277" s="53">
        <v>45966</v>
      </c>
      <c r="AN12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7" s="62"/>
      <c r="AP1277" s="62" t="s">
        <v>5268</v>
      </c>
      <c r="AQ12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150260547042030,09HENRIQUELOJAS NOVASLumináriaLUMICENTER</v>
      </c>
      <c r="AR1277" s="62" t="e">
        <v>#N/A</v>
      </c>
    </row>
    <row r="1278" spans="1:44" ht="15" hidden="1" customHeight="1">
      <c r="A1278" s="1">
        <f t="shared" si="68"/>
        <v>2000</v>
      </c>
      <c r="B1278" s="1">
        <v>7129</v>
      </c>
      <c r="C1278" s="1" t="str">
        <f>_xlfn.XLOOKUP(Tabela1[[#This Row],[FILIAL]],'CNPJ BASE jan25'!A:A,'CNPJ BASE jan25'!B:B)</f>
        <v>SLU54-DoAraQ52-MA-EF</v>
      </c>
      <c r="D1278" s="1" t="str">
        <f>_xlfn.XLOOKUP(Tabela1[[#This Row],[FILIAL]],'CNPJ BASE jan25'!A:A,'CNPJ BASE jan25'!C:C)</f>
        <v>04.899.316/0129-81</v>
      </c>
      <c r="E1278" s="1" t="s">
        <v>76</v>
      </c>
      <c r="F1278" s="1" t="s">
        <v>51</v>
      </c>
      <c r="G1278" s="1" t="s">
        <v>5344</v>
      </c>
      <c r="H1278" s="1">
        <v>96309</v>
      </c>
      <c r="I1278" s="1" t="s">
        <v>80</v>
      </c>
      <c r="M1278" s="1">
        <v>606034</v>
      </c>
      <c r="N1278" s="1">
        <v>10023817</v>
      </c>
      <c r="O1278" s="1" t="s">
        <v>4163</v>
      </c>
      <c r="P1278" s="47">
        <v>20999.16</v>
      </c>
      <c r="R1278" s="47">
        <f>IF(Tabela1[[#This Row],[VALOR A PAGAR]]&gt;1,Tabela1[[#This Row],[VALOR A PAGAR]],Tabela1[[#This Row],[VALOR RC]])</f>
        <v>20999.16</v>
      </c>
      <c r="S12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8" s="1">
        <v>4500991789</v>
      </c>
      <c r="U1278" s="54" t="str">
        <f>F1278 &amp; " " &amp; " " &amp; B1278 &amp; " - " &amp; I1278 &amp; " - " &amp; "N°" &amp; H1278 &amp; " - " &amp; Tabela1[[#This Row],[Coluna1]]</f>
        <v>VIRADA DE BANDEIRA  7129 - LUMICENTER - N°96309 - VENC 01/12/2025</v>
      </c>
      <c r="V1278" s="85">
        <v>2984902</v>
      </c>
      <c r="W1278" s="89" t="s">
        <v>4176</v>
      </c>
      <c r="X1278" s="1" t="str">
        <f t="shared" si="69"/>
        <v>ABERTO</v>
      </c>
      <c r="Y1278" s="48"/>
      <c r="Z1278" s="51"/>
      <c r="AA1278" s="1">
        <f>IF(Tabela1[[#This Row],[CHAMADO]]="ABERTO",Tabela1[[#This Row],[procx status]],"")</f>
        <v>0</v>
      </c>
      <c r="AC1278" s="49">
        <v>45992</v>
      </c>
      <c r="AD1278" s="55">
        <v>5106058675</v>
      </c>
      <c r="AE1278" s="1" t="s">
        <v>4177</v>
      </c>
      <c r="AF12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78" s="116"/>
      <c r="AJ1278" s="117"/>
      <c r="AK1278" s="116">
        <f>IF(Tabela1[[#This Row],[procx ticket]]="",Tabela1[[#This Row],[Data criação ticket]],Tabela1[[#This Row],[procx ticket]])</f>
        <v>0</v>
      </c>
      <c r="AL1278" s="116"/>
      <c r="AM1278" s="53">
        <v>45967</v>
      </c>
      <c r="AN12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8" s="62"/>
      <c r="AP1278" s="62" t="s">
        <v>4835</v>
      </c>
      <c r="AQ12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712960603420999,16HENRIQUEVIRADA DE BANDEIRALumináriaLUMICENTER</v>
      </c>
      <c r="AR1278" s="62" t="e">
        <v>#N/A</v>
      </c>
    </row>
    <row r="1279" spans="1:44" ht="15" hidden="1" customHeight="1">
      <c r="A1279" s="1">
        <f t="shared" si="68"/>
        <v>1000</v>
      </c>
      <c r="B1279" s="1">
        <v>1499</v>
      </c>
      <c r="C1279" s="1" t="s">
        <v>4065</v>
      </c>
      <c r="D1279" s="1" t="s">
        <v>4217</v>
      </c>
      <c r="E1279" s="1" t="s">
        <v>30</v>
      </c>
      <c r="F1279" s="1" t="s">
        <v>23</v>
      </c>
      <c r="G1279" s="1" t="s">
        <v>5344</v>
      </c>
      <c r="H1279" s="1">
        <v>95828</v>
      </c>
      <c r="I1279" s="1" t="s">
        <v>80</v>
      </c>
      <c r="M1279" s="1">
        <v>602910</v>
      </c>
      <c r="N1279" s="1">
        <v>10023582</v>
      </c>
      <c r="P1279" s="47">
        <v>25930.9</v>
      </c>
      <c r="R1279" s="47">
        <f>IF(Tabela1[[#This Row],[VALOR A PAGAR]]&gt;1,Tabela1[[#This Row],[VALOR A PAGAR]],Tabela1[[#This Row],[VALOR RC]])</f>
        <v>25930.9</v>
      </c>
      <c r="S12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79" s="1">
        <v>4500992549</v>
      </c>
      <c r="U1279" s="54" t="str">
        <f>F1279 &amp; " " &amp; " " &amp; B1279 &amp; " - " &amp; I1279 &amp; " - " &amp; "N°" &amp; H1279 &amp; " - " &amp; Tabela1[[#This Row],[Coluna1]]</f>
        <v>LOJAS NOVAS  1499 - LUMICENTER - N°95828 - VENC 01/12/2025</v>
      </c>
      <c r="V1279" s="85">
        <v>2977370</v>
      </c>
      <c r="W1279" s="89" t="s">
        <v>4176</v>
      </c>
      <c r="X1279" s="1" t="str">
        <f t="shared" si="69"/>
        <v>ABERTO</v>
      </c>
      <c r="Y1279" s="48"/>
      <c r="Z1279" s="51"/>
      <c r="AA1279" s="1">
        <f>IF(Tabela1[[#This Row],[CHAMADO]]="ABERTO",Tabela1[[#This Row],[procx status]],"")</f>
        <v>0</v>
      </c>
      <c r="AC1279" s="49">
        <v>45992</v>
      </c>
      <c r="AD1279" s="55">
        <v>5106058015</v>
      </c>
      <c r="AE1279" s="1" t="s">
        <v>4177</v>
      </c>
      <c r="AF12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79" s="116"/>
      <c r="AJ1279" s="117"/>
      <c r="AK1279" s="116">
        <f>IF(Tabela1[[#This Row],[procx ticket]]="",Tabela1[[#This Row],[Data criação ticket]],Tabela1[[#This Row],[procx ticket]])</f>
        <v>0</v>
      </c>
      <c r="AL1279" s="116"/>
      <c r="AM1279" s="53">
        <v>45966</v>
      </c>
      <c r="AN12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79" s="62"/>
      <c r="AP1279" s="62" t="s">
        <v>4835</v>
      </c>
      <c r="AQ12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149960291025930,9ANDRELOJAS NOVASLumináriaLUMICENTER</v>
      </c>
      <c r="AR1279" s="62" t="e">
        <v>#N/A</v>
      </c>
    </row>
    <row r="1280" spans="1:44" ht="15" hidden="1" customHeight="1">
      <c r="A1280" s="1">
        <f t="shared" si="68"/>
        <v>1000</v>
      </c>
      <c r="B1280" s="1">
        <v>1505</v>
      </c>
      <c r="C1280" s="1" t="s">
        <v>4085</v>
      </c>
      <c r="D1280" s="1" t="s">
        <v>4216</v>
      </c>
      <c r="E1280" s="1" t="s">
        <v>30</v>
      </c>
      <c r="F1280" s="1" t="s">
        <v>23</v>
      </c>
      <c r="G1280" s="1" t="s">
        <v>5344</v>
      </c>
      <c r="H1280" s="1">
        <v>96131</v>
      </c>
      <c r="I1280" s="1" t="s">
        <v>80</v>
      </c>
      <c r="M1280" s="1">
        <v>605728</v>
      </c>
      <c r="N1280" s="1">
        <v>10023581</v>
      </c>
      <c r="O1280" s="1" t="s">
        <v>4163</v>
      </c>
      <c r="P1280" s="47">
        <v>19630.080000000002</v>
      </c>
      <c r="Q1280" s="47">
        <v>33370.199999999997</v>
      </c>
      <c r="R1280" s="47">
        <f>IF(Tabela1[[#This Row],[VALOR A PAGAR]]&gt;1,Tabela1[[#This Row],[VALOR A PAGAR]],Tabela1[[#This Row],[VALOR RC]])</f>
        <v>33370.199999999997</v>
      </c>
      <c r="S12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0" s="1">
        <v>4500992550</v>
      </c>
      <c r="U1280" s="54" t="str">
        <f>F1280 &amp; " " &amp; " " &amp; B1280 &amp; " - " &amp; I1280 &amp; " - " &amp; "N°" &amp; H1280 &amp; " - " &amp; Tabela1[[#This Row],[Coluna1]]</f>
        <v>LOJAS NOVAS  1505 - LUMICENTER - N°96131 - VENC 01/12/2025</v>
      </c>
      <c r="V1280" s="85">
        <v>3047375</v>
      </c>
      <c r="W1280" s="64" t="s">
        <v>5356</v>
      </c>
      <c r="X1280" s="1" t="str">
        <f t="shared" si="69"/>
        <v>ABERTO</v>
      </c>
      <c r="Y1280" s="48"/>
      <c r="Z1280" s="51"/>
      <c r="AA1280" s="1">
        <f>IF(Tabela1[[#This Row],[CHAMADO]]="ABERTO",Tabela1[[#This Row],[procx status]],"")</f>
        <v>0</v>
      </c>
      <c r="AC1280" s="49">
        <v>45992</v>
      </c>
      <c r="AD1280" s="55">
        <v>5106059824</v>
      </c>
      <c r="AE1280" s="1" t="str">
        <f>IF(Tabela1[[#This Row],[Status Result1]]="Aguardando autorização pgto", "sim","")</f>
        <v/>
      </c>
      <c r="AF12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2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280" s="116"/>
      <c r="AJ1280" s="117"/>
      <c r="AK1280" s="116">
        <f>IF(Tabela1[[#This Row],[procx ticket]]="",Tabela1[[#This Row],[Data criação ticket]],Tabela1[[#This Row],[procx ticket]])</f>
        <v>0</v>
      </c>
      <c r="AL1280" s="116"/>
      <c r="AM1280" s="53">
        <v>45966</v>
      </c>
      <c r="AN12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0" s="62" t="s">
        <v>4645</v>
      </c>
      <c r="AP1280" s="117" t="s">
        <v>4835</v>
      </c>
      <c r="AQ12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150560572819630,08ANDRELOJAS NOVASLumináriaLUMICENTER</v>
      </c>
      <c r="AR1280" s="62" t="e">
        <v>#N/A</v>
      </c>
    </row>
    <row r="1281" spans="1:44" ht="15" hidden="1" customHeight="1">
      <c r="A1281" s="1">
        <f t="shared" si="68"/>
        <v>1000</v>
      </c>
      <c r="B1281" s="1">
        <v>1495</v>
      </c>
      <c r="C1281" s="1" t="s">
        <v>285</v>
      </c>
      <c r="D1281" s="1" t="s">
        <v>185</v>
      </c>
      <c r="E1281" s="1" t="s">
        <v>76</v>
      </c>
      <c r="F1281" s="1" t="s">
        <v>23</v>
      </c>
      <c r="G1281" s="1" t="s">
        <v>5344</v>
      </c>
      <c r="H1281" s="1">
        <v>92562</v>
      </c>
      <c r="I1281" s="1" t="s">
        <v>80</v>
      </c>
      <c r="M1281" s="1">
        <v>605462</v>
      </c>
      <c r="N1281" s="1">
        <v>10022492</v>
      </c>
      <c r="P1281" s="47">
        <v>23239.27</v>
      </c>
      <c r="R1281" s="47">
        <f>IF(Tabela1[[#This Row],[VALOR A PAGAR]]&gt;1,Tabela1[[#This Row],[VALOR A PAGAR]],Tabela1[[#This Row],[VALOR RC]])</f>
        <v>23239.27</v>
      </c>
      <c r="S12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1" s="1">
        <v>4500947004</v>
      </c>
      <c r="U1281" s="54" t="str">
        <f>F1281 &amp; " " &amp; " " &amp; B1281 &amp; " - " &amp; I1281 &amp; " - " &amp; "N°" &amp; H1281 &amp; " - " &amp; Tabela1[[#This Row],[Coluna1]]</f>
        <v>LOJAS NOVAS  1495 - LUMICENTER - N°92562 - VENC 28/08/2025</v>
      </c>
      <c r="V1281" s="85">
        <v>2437124</v>
      </c>
      <c r="W1281" s="64" t="s">
        <v>5401</v>
      </c>
      <c r="X1281" s="1" t="str">
        <f t="shared" si="69"/>
        <v>ABERTO</v>
      </c>
      <c r="Y1281" s="48"/>
      <c r="Z1281" s="51">
        <v>0</v>
      </c>
      <c r="AA1281" s="1">
        <f>IF(Tabela1[[#This Row],[CHAMADO]]="ABERTO",Tabela1[[#This Row],[procx status]],"")</f>
        <v>0</v>
      </c>
      <c r="AC1281" s="49">
        <v>45902</v>
      </c>
      <c r="AD1281" s="106">
        <v>5106000631</v>
      </c>
      <c r="AE1281" s="1" t="str">
        <f>IF(Tabela1[[#This Row],[Status Result1]]="Aguardando autorização pgto", "sim","")</f>
        <v/>
      </c>
      <c r="AF12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02/09/2025</v>
      </c>
      <c r="AG12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02/09/2025</v>
      </c>
      <c r="AH1281" s="12"/>
      <c r="AI1281" s="1" t="s">
        <v>4362</v>
      </c>
      <c r="AJ1281" s="53" t="s">
        <v>4234</v>
      </c>
      <c r="AK1281" s="12" t="str">
        <f>IF(Tabela1[[#This Row],[procx ticket]]="",Tabela1[[#This Row],[Data criação ticket]],Tabela1[[#This Row],[procx ticket]])</f>
        <v>não aberto ticket</v>
      </c>
      <c r="AM12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2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1" s="62"/>
      <c r="AP1281" s="62" t="s">
        <v>5402</v>
      </c>
      <c r="AQ12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149560546223239,27HENRIQUELOJAS NOVASLumináriaLUMICENTER</v>
      </c>
      <c r="AR1281" s="62" t="e">
        <v>#N/A</v>
      </c>
    </row>
    <row r="1282" spans="1:44" ht="15" hidden="1" customHeight="1">
      <c r="A1282" s="1">
        <f t="shared" si="68"/>
        <v>1000</v>
      </c>
      <c r="B1282" s="1">
        <v>1455</v>
      </c>
      <c r="C1282" s="1" t="s">
        <v>36</v>
      </c>
      <c r="D1282" s="1" t="s">
        <v>37</v>
      </c>
      <c r="E1282" s="1" t="s">
        <v>55</v>
      </c>
      <c r="F1282" s="1" t="s">
        <v>23</v>
      </c>
      <c r="G1282" s="1" t="s">
        <v>5344</v>
      </c>
      <c r="H1282" s="1">
        <v>86199</v>
      </c>
      <c r="I1282" s="1" t="s">
        <v>80</v>
      </c>
      <c r="L1282" s="51">
        <v>71575</v>
      </c>
      <c r="M1282" s="1">
        <v>603908</v>
      </c>
      <c r="N1282" s="1">
        <v>10020267</v>
      </c>
      <c r="P1282" s="47">
        <v>32061.72</v>
      </c>
      <c r="R1282" s="47">
        <f>IF(Tabela1[[#This Row],[VALOR A PAGAR]]&gt;1,Tabela1[[#This Row],[VALOR A PAGAR]],Tabela1[[#This Row],[VALOR RC]])</f>
        <v>32061.72</v>
      </c>
      <c r="S12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2" s="1">
        <v>4500793684</v>
      </c>
      <c r="U1282" s="54" t="str">
        <f>F1282 &amp; " " &amp; " " &amp; B1282 &amp; " - " &amp; I1282 &amp; " - " &amp; "N°" &amp; H1282 &amp; " - " &amp; Tabela1[[#This Row],[Coluna1]]</f>
        <v>LOJAS NOVAS  1455 - LUMICENTER - N°86199 - aguardando retorno ti (icms)</v>
      </c>
      <c r="V1282" s="85">
        <v>1077284</v>
      </c>
      <c r="W1282" s="89" t="s">
        <v>5362</v>
      </c>
      <c r="X1282" s="1" t="str">
        <f t="shared" si="69"/>
        <v>ABERTO</v>
      </c>
      <c r="Y1282" s="48" t="s">
        <v>4159</v>
      </c>
      <c r="Z1282" s="51" t="s">
        <v>4159</v>
      </c>
      <c r="AA1282" s="51" t="str">
        <f>IF(Tabela1[[#This Row],[CHAMADO]]="ABERTO",Tabela1[[#This Row],[procx status]],"")</f>
        <v>Closed</v>
      </c>
      <c r="AC1282" s="49">
        <v>45751</v>
      </c>
      <c r="AD1282" s="55">
        <v>5105901344</v>
      </c>
      <c r="AE1282" s="1" t="str">
        <f>IF(Tabela1[[#This Row],[Status Result1]]="Aguardando autorização pgto", "sim","")</f>
        <v/>
      </c>
      <c r="AF12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04/04/2025</v>
      </c>
      <c r="AG12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04/04/2025</v>
      </c>
      <c r="AH1282" s="12">
        <v>45678</v>
      </c>
      <c r="AI1282" s="12" t="s">
        <v>4205</v>
      </c>
      <c r="AJ1282" s="53" t="s">
        <v>4205</v>
      </c>
      <c r="AK1282" s="12" t="str">
        <f>IF(Tabela1[[#This Row],[procx ticket]]="",Tabela1[[#This Row],[Data criação ticket]],Tabela1[[#This Row],[procx ticket]])</f>
        <v>2025-01-27</v>
      </c>
      <c r="AL1282" s="53">
        <v>45667</v>
      </c>
      <c r="AM12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128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2" s="62" t="s">
        <v>4174</v>
      </c>
      <c r="AP1282" s="62" t="s">
        <v>5363</v>
      </c>
      <c r="AQ12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145560390832061,72JORDANALOJAS NOVASLumináriaLUMICENTER</v>
      </c>
      <c r="AR1282" s="62" t="e">
        <v>#N/A</v>
      </c>
    </row>
    <row r="1283" spans="1:44" ht="15" hidden="1" customHeight="1">
      <c r="A1283" s="1">
        <f t="shared" si="68"/>
        <v>1000</v>
      </c>
      <c r="B1283" s="1">
        <v>1508</v>
      </c>
      <c r="C1283" s="1" t="s">
        <v>4074</v>
      </c>
      <c r="D1283" s="1" t="s">
        <v>4198</v>
      </c>
      <c r="E1283" s="1" t="s">
        <v>76</v>
      </c>
      <c r="F1283" s="1" t="s">
        <v>23</v>
      </c>
      <c r="G1283" s="1" t="s">
        <v>5344</v>
      </c>
      <c r="H1283" s="1">
        <v>95384</v>
      </c>
      <c r="I1283" s="1" t="s">
        <v>80</v>
      </c>
      <c r="M1283" s="1">
        <v>605664</v>
      </c>
      <c r="N1283" s="1">
        <v>10023703</v>
      </c>
      <c r="O1283" s="1" t="s">
        <v>4163</v>
      </c>
      <c r="P1283" s="47">
        <v>24048</v>
      </c>
      <c r="R1283" s="47">
        <f>IF(Tabela1[[#This Row],[VALOR A PAGAR]]&gt;1,Tabela1[[#This Row],[VALOR A PAGAR]],Tabela1[[#This Row],[VALOR RC]])</f>
        <v>24048</v>
      </c>
      <c r="S12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3" s="1">
        <v>4500986669</v>
      </c>
      <c r="U1283" s="54" t="str">
        <f>F1283 &amp; " " &amp; " " &amp; B1283 &amp; " - " &amp; I1283 &amp; " - " &amp; "N°" &amp; H1283 &amp; " - " &amp; Tabela1[[#This Row],[Coluna1]]</f>
        <v xml:space="preserve">LOJAS NOVAS  1508 - LUMICENTER - N°95384 - </v>
      </c>
      <c r="V1283" s="85">
        <v>2880984</v>
      </c>
      <c r="W1283" s="89" t="s">
        <v>4176</v>
      </c>
      <c r="X1283" s="1" t="str">
        <f t="shared" si="69"/>
        <v>ABERTO</v>
      </c>
      <c r="Y1283" s="48"/>
      <c r="Z1283" s="51">
        <v>0</v>
      </c>
      <c r="AA1283" s="1">
        <f>IF(Tabela1[[#This Row],[CHAMADO]]="ABERTO",Tabela1[[#This Row],[procx status]],"")</f>
        <v>0</v>
      </c>
      <c r="AC1283" s="49">
        <v>45965</v>
      </c>
      <c r="AE1283" s="1" t="str">
        <f>IF(Tabela1[[#This Row],[Status Result1]]="Aguardando autorização pgto", "sim","")</f>
        <v/>
      </c>
      <c r="AF12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12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1283" s="12"/>
      <c r="AJ1283" s="53" t="s">
        <v>4234</v>
      </c>
      <c r="AK1283" s="12" t="str">
        <f>IF(Tabela1[[#This Row],[procx ticket]]="",Tabela1[[#This Row],[Data criação ticket]],Tabela1[[#This Row],[procx ticket]])</f>
        <v>não aberto ticket</v>
      </c>
      <c r="AM1283" s="53" t="s">
        <v>4513</v>
      </c>
      <c r="AN12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3" s="62"/>
      <c r="AP1283" s="62"/>
      <c r="AQ12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150860566424048HENRIQUELOJAS NOVASLumináriaLUMICENTER</v>
      </c>
      <c r="AR1283" s="62" t="e">
        <v>#N/A</v>
      </c>
    </row>
    <row r="1284" spans="1:44" ht="15" hidden="1" customHeight="1">
      <c r="A1284" s="1">
        <f t="shared" si="68"/>
        <v>1000</v>
      </c>
      <c r="B1284" s="1">
        <v>1432</v>
      </c>
      <c r="C1284" s="1" t="s">
        <v>33</v>
      </c>
      <c r="D1284" s="1" t="s">
        <v>34</v>
      </c>
      <c r="E1284" s="1" t="s">
        <v>55</v>
      </c>
      <c r="F1284" s="1" t="s">
        <v>23</v>
      </c>
      <c r="G1284" s="1" t="s">
        <v>5344</v>
      </c>
      <c r="H1284" s="1">
        <v>86431</v>
      </c>
      <c r="I1284" s="1" t="s">
        <v>80</v>
      </c>
      <c r="L1284" s="51">
        <v>71575</v>
      </c>
      <c r="M1284" s="1">
        <v>603254</v>
      </c>
      <c r="N1284" s="1">
        <v>10020311</v>
      </c>
      <c r="P1284" s="47">
        <v>20379.189999999999</v>
      </c>
      <c r="R1284" s="47">
        <f>IF(Tabela1[[#This Row],[VALOR A PAGAR]]&gt;1,Tabela1[[#This Row],[VALOR A PAGAR]],Tabela1[[#This Row],[VALOR RC]])</f>
        <v>20379.189999999999</v>
      </c>
      <c r="S12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4" s="48">
        <v>4500798256</v>
      </c>
      <c r="U1284" s="54" t="str">
        <f>F1284 &amp; " " &amp; " " &amp; B1284 &amp; " - " &amp; I1284 &amp; " - " &amp; "N°" &amp; H1284 &amp; " - " &amp; Tabela1[[#This Row],[Coluna1]]</f>
        <v xml:space="preserve">LOJAS NOVAS  1432 - LUMICENTER - N°86431 - </v>
      </c>
      <c r="V1284" s="85">
        <v>1077270</v>
      </c>
      <c r="X1284" s="1" t="str">
        <f t="shared" si="69"/>
        <v>ABERTO</v>
      </c>
      <c r="Y1284" s="48" t="s">
        <v>4159</v>
      </c>
      <c r="Z1284" s="51" t="s">
        <v>4159</v>
      </c>
      <c r="AA1284" s="51" t="str">
        <f>IF(Tabela1[[#This Row],[CHAMADO]]="ABERTO",Tabela1[[#This Row],[procx status]],"")</f>
        <v>Closed</v>
      </c>
      <c r="AB1284" s="2"/>
      <c r="AC1284" s="49">
        <v>45693</v>
      </c>
      <c r="AD1284" s="55">
        <v>5105859088</v>
      </c>
      <c r="AE1284" s="1" t="str">
        <f>IF(Tabela1[[#This Row],[Status Result1]]="Aguardando autorização pgto", "sim","")</f>
        <v/>
      </c>
      <c r="AF12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05/02/2025</v>
      </c>
      <c r="AG12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05/02/2025</v>
      </c>
      <c r="AH1284" s="12">
        <v>45677</v>
      </c>
      <c r="AI1284" s="12" t="s">
        <v>4205</v>
      </c>
      <c r="AJ1284" s="53" t="s">
        <v>4205</v>
      </c>
      <c r="AK1284" s="12" t="str">
        <f>IF(Tabela1[[#This Row],[procx ticket]]="",Tabela1[[#This Row],[Data criação ticket]],Tabela1[[#This Row],[procx ticket]])</f>
        <v>2025-01-27</v>
      </c>
      <c r="AL1284" s="53">
        <v>45672</v>
      </c>
      <c r="AM12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128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4" s="62"/>
      <c r="AP1284" s="62"/>
      <c r="AQ12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143260325420379,19JORDANALOJAS NOVASLumináriaLUMICENTER</v>
      </c>
      <c r="AR1284" s="62" t="e">
        <v>#N/A</v>
      </c>
    </row>
    <row r="1285" spans="1:44" ht="15" hidden="1" customHeight="1">
      <c r="A1285" s="1">
        <f t="shared" si="68"/>
        <v>1000</v>
      </c>
      <c r="B1285" s="1">
        <v>1439</v>
      </c>
      <c r="C1285" s="1" t="s">
        <v>222</v>
      </c>
      <c r="D1285" s="1" t="s">
        <v>224</v>
      </c>
      <c r="E1285" s="1" t="s">
        <v>76</v>
      </c>
      <c r="F1285" s="1" t="s">
        <v>23</v>
      </c>
      <c r="G1285" s="1" t="s">
        <v>5344</v>
      </c>
      <c r="H1285" s="1">
        <v>91617</v>
      </c>
      <c r="I1285" s="1" t="s">
        <v>80</v>
      </c>
      <c r="M1285" s="1">
        <v>603440</v>
      </c>
      <c r="N1285" s="1">
        <v>10022242</v>
      </c>
      <c r="O1285" s="1" t="s">
        <v>4163</v>
      </c>
      <c r="P1285" s="47">
        <v>26483.49</v>
      </c>
      <c r="Q1285" s="47">
        <v>26483.49</v>
      </c>
      <c r="R1285" s="47">
        <f>IF(Tabela1[[#This Row],[VALOR A PAGAR]]&gt;1,Tabela1[[#This Row],[VALOR A PAGAR]],Tabela1[[#This Row],[VALOR RC]])</f>
        <v>26483.49</v>
      </c>
      <c r="S12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5" s="1">
        <v>4500928269</v>
      </c>
      <c r="U1285" s="54" t="str">
        <f>F1285 &amp; " " &amp; " " &amp; B1285 &amp; " - " &amp; I1285 &amp; " - " &amp; "N°" &amp; H1285 &amp; " - " &amp; Tabela1[[#This Row],[Coluna1]]</f>
        <v>LOJAS NOVAS  1439 - LUMICENTER - N°91617 - aguardando apoio</v>
      </c>
      <c r="V1285" s="85">
        <v>2256004</v>
      </c>
      <c r="W1285" s="64" t="s">
        <v>5392</v>
      </c>
      <c r="X1285" s="1" t="str">
        <f t="shared" si="69"/>
        <v>ABERTO</v>
      </c>
      <c r="Y1285" s="48"/>
      <c r="Z1285" s="51">
        <v>0</v>
      </c>
      <c r="AA1285" s="1">
        <f>IF(Tabela1[[#This Row],[CHAMADO]]="ABERTO",Tabela1[[#This Row],[procx status]],"")</f>
        <v>0</v>
      </c>
      <c r="AC1285" s="49">
        <v>45874</v>
      </c>
      <c r="AD1285" s="107">
        <v>5105981835</v>
      </c>
      <c r="AE1285" s="1" t="str">
        <f>IF(Tabela1[[#This Row],[Status Result1]]="Aguardando autorização pgto", "sim","")</f>
        <v/>
      </c>
      <c r="AF12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05/08/2025</v>
      </c>
      <c r="AG12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05/08/2025</v>
      </c>
      <c r="AH1285" s="12"/>
      <c r="AI1285" s="53" t="e">
        <v>#N/A</v>
      </c>
      <c r="AJ1285" s="53" t="e">
        <v>#N/A</v>
      </c>
      <c r="AK1285" s="12" t="e">
        <f>IF(Tabela1[[#This Row],[procx ticket]]="",Tabela1[[#This Row],[Data criação ticket]],Tabela1[[#This Row],[procx ticket]])</f>
        <v>#N/A</v>
      </c>
      <c r="AM1285" s="53">
        <v>45856</v>
      </c>
      <c r="AN12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5" s="62" t="s">
        <v>5393</v>
      </c>
      <c r="AP1285" s="62" t="s">
        <v>5394</v>
      </c>
      <c r="AQ12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143960344026483,49HENRIQUELOJAS NOVASLumináriaLUMICENTER</v>
      </c>
      <c r="AR1285" s="62" t="e">
        <v>#N/A</v>
      </c>
    </row>
    <row r="1286" spans="1:44" ht="15" hidden="1" customHeight="1">
      <c r="A1286" s="1">
        <f t="shared" si="68"/>
        <v>1000</v>
      </c>
      <c r="B1286" s="1">
        <v>1372</v>
      </c>
      <c r="C1286" s="1" t="s">
        <v>31</v>
      </c>
      <c r="D1286" s="1" t="s">
        <v>32</v>
      </c>
      <c r="E1286" s="1" t="s">
        <v>55</v>
      </c>
      <c r="F1286" s="1" t="s">
        <v>23</v>
      </c>
      <c r="G1286" s="1" t="s">
        <v>5344</v>
      </c>
      <c r="H1286" s="1">
        <v>86196</v>
      </c>
      <c r="I1286" s="1" t="s">
        <v>80</v>
      </c>
      <c r="L1286" s="51">
        <v>71575</v>
      </c>
      <c r="M1286" s="1">
        <v>603125</v>
      </c>
      <c r="N1286" s="1">
        <v>10020287</v>
      </c>
      <c r="P1286" s="47">
        <v>28719.93</v>
      </c>
      <c r="R1286" s="47">
        <f>IF(Tabela1[[#This Row],[VALOR A PAGAR]]&gt;1,Tabela1[[#This Row],[VALOR A PAGAR]],Tabela1[[#This Row],[VALOR RC]])</f>
        <v>28719.93</v>
      </c>
      <c r="S12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6" s="1">
        <v>4500793700</v>
      </c>
      <c r="U1286" s="54" t="str">
        <f>F1286 &amp; " " &amp; " " &amp; B1286 &amp; " - " &amp; I1286 &amp; " - " &amp; "N°" &amp; H1286 &amp; " - " &amp; Tabela1[[#This Row],[Coluna1]]</f>
        <v xml:space="preserve">LOJAS NOVAS  1372 - LUMICENTER - N°86196 - </v>
      </c>
      <c r="V1286" s="85">
        <v>1077316</v>
      </c>
      <c r="X1286" s="1" t="str">
        <f t="shared" si="69"/>
        <v>ABERTO</v>
      </c>
      <c r="Y1286" s="48" t="s">
        <v>4159</v>
      </c>
      <c r="Z1286" s="51" t="s">
        <v>4159</v>
      </c>
      <c r="AA1286" s="51" t="str">
        <f>IF(Tabela1[[#This Row],[CHAMADO]]="ABERTO",Tabela1[[#This Row],[procx status]],"")</f>
        <v>Closed</v>
      </c>
      <c r="AC1286" s="49">
        <v>45694</v>
      </c>
      <c r="AD1286" s="55">
        <v>5105859745</v>
      </c>
      <c r="AE1286" s="1" t="str">
        <f>IF(Tabela1[[#This Row],[Status Result1]]="Aguardando autorização pgto", "sim","")</f>
        <v/>
      </c>
      <c r="AF12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06/02/2025</v>
      </c>
      <c r="AG12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06/02/2025</v>
      </c>
      <c r="AH1286" s="12">
        <v>45678</v>
      </c>
      <c r="AI1286" s="12" t="s">
        <v>4205</v>
      </c>
      <c r="AJ1286" s="53" t="s">
        <v>4205</v>
      </c>
      <c r="AK1286" s="12" t="str">
        <f>IF(Tabela1[[#This Row],[procx ticket]]="",Tabela1[[#This Row],[Data criação ticket]],Tabela1[[#This Row],[procx ticket]])</f>
        <v>2025-01-27</v>
      </c>
      <c r="AL1286" s="53">
        <v>45670</v>
      </c>
      <c r="AM12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12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6" s="62"/>
      <c r="AP1286" s="62"/>
      <c r="AQ12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137260312528719,93JORDANALOJAS NOVASLumináriaLUMICENTER</v>
      </c>
      <c r="AR1286" s="62" t="e">
        <v>#N/A</v>
      </c>
    </row>
    <row r="1287" spans="1:44" ht="15" hidden="1" customHeight="1">
      <c r="A1287" s="1">
        <f t="shared" si="68"/>
        <v>1000</v>
      </c>
      <c r="B1287" s="1">
        <v>1428</v>
      </c>
      <c r="C1287" s="1" t="s">
        <v>275</v>
      </c>
      <c r="D1287" s="1" t="s">
        <v>276</v>
      </c>
      <c r="E1287" s="1" t="s">
        <v>30</v>
      </c>
      <c r="F1287" s="1" t="s">
        <v>23</v>
      </c>
      <c r="G1287" s="1" t="s">
        <v>5344</v>
      </c>
      <c r="H1287" s="1">
        <v>93400</v>
      </c>
      <c r="I1287" s="1" t="s">
        <v>80</v>
      </c>
      <c r="M1287" s="1">
        <v>602884</v>
      </c>
      <c r="N1287" s="1">
        <v>10023031</v>
      </c>
      <c r="O1287" s="1" t="s">
        <v>4163</v>
      </c>
      <c r="P1287" s="47">
        <v>8613.99</v>
      </c>
      <c r="Q1287" s="47">
        <v>31508.71</v>
      </c>
      <c r="R1287" s="47">
        <f>IF(Tabela1[[#This Row],[VALOR A PAGAR]]&gt;1,Tabela1[[#This Row],[VALOR A PAGAR]],Tabela1[[#This Row],[VALOR RC]])</f>
        <v>31508.71</v>
      </c>
      <c r="S12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7" s="1">
        <v>4500937580</v>
      </c>
      <c r="U1287" s="54" t="s">
        <v>5366</v>
      </c>
      <c r="V1287" s="85">
        <v>2869276</v>
      </c>
      <c r="W1287" s="89" t="s">
        <v>4176</v>
      </c>
      <c r="X1287" s="1" t="str">
        <f t="shared" si="69"/>
        <v>ABERTO</v>
      </c>
      <c r="Y1287" s="48"/>
      <c r="Z1287" s="51"/>
      <c r="AA1287" s="1">
        <f>IF(Tabela1[[#This Row],[CHAMADO]]="ABERTO",Tabela1[[#This Row],[procx status]],"")</f>
        <v>0</v>
      </c>
      <c r="AC1287" s="49">
        <v>45967</v>
      </c>
      <c r="AD1287" s="55">
        <v>5106049673</v>
      </c>
      <c r="AE1287" s="1" t="str">
        <f>IF(Tabela1[[#This Row],[Status Result1]]="Aguardando autorização pgto", "sim","")</f>
        <v/>
      </c>
      <c r="AF12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06/11/2025</v>
      </c>
      <c r="AG12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06/11/2025</v>
      </c>
      <c r="AH1287" s="12"/>
      <c r="AJ1287" s="53"/>
      <c r="AK1287" s="12">
        <f>IF(Tabela1[[#This Row],[procx ticket]]="",Tabela1[[#This Row],[Data criação ticket]],Tabela1[[#This Row],[procx ticket]])</f>
        <v>0</v>
      </c>
      <c r="AM1287" s="53" t="s">
        <v>5367</v>
      </c>
      <c r="AN12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7" s="62"/>
      <c r="AP1287" s="62"/>
      <c r="AQ12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14286028848613,99ANDRELOJAS NOVASLumináriaLUMICENTER</v>
      </c>
      <c r="AR1287" s="62" t="e">
        <v>#N/A</v>
      </c>
    </row>
    <row r="1288" spans="1:44" ht="15" hidden="1" customHeight="1">
      <c r="A1288" s="1">
        <f t="shared" si="68"/>
        <v>1000</v>
      </c>
      <c r="B1288" s="1">
        <v>1481</v>
      </c>
      <c r="C1288" s="1" t="s">
        <v>166</v>
      </c>
      <c r="D1288" s="1" t="s">
        <v>171</v>
      </c>
      <c r="E1288" s="1" t="s">
        <v>55</v>
      </c>
      <c r="F1288" s="1" t="s">
        <v>23</v>
      </c>
      <c r="G1288" s="1" t="s">
        <v>5344</v>
      </c>
      <c r="H1288" s="1">
        <v>87499</v>
      </c>
      <c r="I1288" s="1" t="s">
        <v>80</v>
      </c>
      <c r="L1288" s="51">
        <v>71575</v>
      </c>
      <c r="M1288" s="1">
        <v>603999</v>
      </c>
      <c r="N1288" s="54">
        <v>10020369</v>
      </c>
      <c r="O1288" s="54" t="s">
        <v>4163</v>
      </c>
      <c r="P1288" s="47">
        <v>30205.02</v>
      </c>
      <c r="R1288" s="47">
        <f>IF(Tabela1[[#This Row],[VALOR A PAGAR]]&gt;1,Tabela1[[#This Row],[VALOR A PAGAR]],Tabela1[[#This Row],[VALOR RC]])</f>
        <v>30205.02</v>
      </c>
      <c r="S12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8" s="1">
        <v>4500834829</v>
      </c>
      <c r="U1288" s="54" t="str">
        <f>F1288 &amp; " " &amp; " " &amp; B1288 &amp; " - " &amp; I1288 &amp; " - " &amp; "N°" &amp; H1288 &amp; " - " &amp; Tabela1[[#This Row],[Coluna1]]</f>
        <v>LOJAS NOVAS  1481 - LUMICENTER - N°87499 - reabri chamado dia 31.03</v>
      </c>
      <c r="V1288" s="85">
        <v>1349427</v>
      </c>
      <c r="W1288" s="89" t="s">
        <v>5359</v>
      </c>
      <c r="X1288" s="1" t="str">
        <f t="shared" si="69"/>
        <v>ABERTO</v>
      </c>
      <c r="Y1288" s="48" t="s">
        <v>4159</v>
      </c>
      <c r="Z1288" s="51" t="s">
        <v>4159</v>
      </c>
      <c r="AA1288" s="51" t="str">
        <f>IF(Tabela1[[#This Row],[CHAMADO]]="ABERTO",Tabela1[[#This Row],[procx status]],"")</f>
        <v>Closed</v>
      </c>
      <c r="AC1288" s="49">
        <v>45754</v>
      </c>
      <c r="AD1288" s="55">
        <v>5105900162</v>
      </c>
      <c r="AE1288" s="1" t="str">
        <f>IF(Tabela1[[#This Row],[Status Result1]]="Aguardando autorização pgto", "sim","")</f>
        <v/>
      </c>
      <c r="AF12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2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288" s="12">
        <v>45684</v>
      </c>
      <c r="AI1288" s="1" t="s">
        <v>4233</v>
      </c>
      <c r="AJ1288" s="53" t="s">
        <v>4233</v>
      </c>
      <c r="AK1288" s="12" t="str">
        <f>IF(Tabela1[[#This Row],[procx ticket]]="",Tabela1[[#This Row],[Data criação ticket]],Tabela1[[#This Row],[procx ticket]])</f>
        <v>2025-03-11</v>
      </c>
      <c r="AL1288" s="53" t="s">
        <v>75</v>
      </c>
      <c r="AM12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2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8" s="62" t="s">
        <v>5360</v>
      </c>
      <c r="AP1288" s="62" t="s">
        <v>5361</v>
      </c>
      <c r="AQ12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148160399930205,02JORDANALOJAS NOVASLumináriaLUMICENTER</v>
      </c>
      <c r="AR1288" s="62" t="e">
        <v>#N/A</v>
      </c>
    </row>
    <row r="1289" spans="1:44" ht="15" hidden="1" customHeight="1">
      <c r="A1289" s="1">
        <f t="shared" si="68"/>
        <v>1000</v>
      </c>
      <c r="B1289" s="1">
        <v>63</v>
      </c>
      <c r="C1289" s="1" t="str">
        <f>_xlfn.XLOOKUP(Tabela1[[#This Row],[FILIAL]],'CNPJ BASE jan25'!A:A,'CNPJ BASE jan25'!B:B)</f>
        <v>FOR37-ZeBastos2-CE</v>
      </c>
      <c r="D1289" s="1" t="str">
        <f>_xlfn.XLOOKUP(Tabela1[[#This Row],[FILIAL]],'CNPJ BASE jan25'!A:A,'CNPJ BASE jan25'!C:C)</f>
        <v>06.626.253/0063-54</v>
      </c>
      <c r="E1289" s="1" t="s">
        <v>4025</v>
      </c>
      <c r="F1289" s="1" t="s">
        <v>4489</v>
      </c>
      <c r="G1289" s="1" t="s">
        <v>5344</v>
      </c>
      <c r="H1289" s="1">
        <v>92916</v>
      </c>
      <c r="I1289" s="1" t="s">
        <v>80</v>
      </c>
      <c r="M1289" s="1">
        <v>605753</v>
      </c>
      <c r="N1289" s="1">
        <v>10022947</v>
      </c>
      <c r="O1289" s="1" t="s">
        <v>4163</v>
      </c>
      <c r="P1289" s="47">
        <v>14369.74</v>
      </c>
      <c r="R1289" s="47">
        <f>IF(Tabela1[[#This Row],[VALOR A PAGAR]]&gt;1,Tabela1[[#This Row],[VALOR A PAGAR]],Tabela1[[#This Row],[VALOR RC]])</f>
        <v>14369.74</v>
      </c>
      <c r="S12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89" s="1">
        <v>4500937127</v>
      </c>
      <c r="U1289" s="54" t="str">
        <f>F1289 &amp; " " &amp; " " &amp; B1289 &amp; " - " &amp; I1289 &amp; " - " &amp; "N°" &amp; H1289 &amp; " - " &amp; Tabela1[[#This Row],[Coluna1]]</f>
        <v>LAUDO DE RISCO   63 - LUMICENTER - N°92916 - VENC 07/09/2025</v>
      </c>
      <c r="V1289" s="85">
        <v>2354355</v>
      </c>
      <c r="W1289" s="64" t="s">
        <v>5422</v>
      </c>
      <c r="X1289" s="1" t="str">
        <f t="shared" si="69"/>
        <v>ABERTO</v>
      </c>
      <c r="Y1289" s="48"/>
      <c r="Z1289" s="51"/>
      <c r="AA1289" s="1">
        <f>IF(Tabela1[[#This Row],[CHAMADO]]="ABERTO",Tabela1[[#This Row],[procx status]],"")</f>
        <v>0</v>
      </c>
      <c r="AC1289" s="49">
        <v>45907</v>
      </c>
      <c r="AD1289" s="109">
        <v>5105999688</v>
      </c>
      <c r="AE1289" s="1" t="str">
        <f>IF(Tabela1[[#This Row],[Status Result1]]="Aguardando autorização pgto", "sim","")</f>
        <v/>
      </c>
      <c r="AF12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07/09/2025</v>
      </c>
      <c r="AG12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07/09/2025</v>
      </c>
      <c r="AH1289" s="12"/>
      <c r="AI1289" s="1" t="s">
        <v>4558</v>
      </c>
      <c r="AJ1289" s="53"/>
      <c r="AK1289" s="12" t="str">
        <f>IF(Tabela1[[#This Row],[procx ticket]]="",Tabela1[[#This Row],[Data criação ticket]],Tabela1[[#This Row],[procx ticket]])</f>
        <v>2025-08-13</v>
      </c>
      <c r="AM12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28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89" s="62"/>
      <c r="AP1289" s="62" t="s">
        <v>5423</v>
      </c>
      <c r="AQ12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6360575314369,74ADRIANOLAUDO DE RISCO LumináriaLUMICENTER</v>
      </c>
      <c r="AR1289" s="62" t="e">
        <v>#N/A</v>
      </c>
    </row>
    <row r="1290" spans="1:44" ht="15" hidden="1" customHeight="1">
      <c r="A1290" s="1">
        <f t="shared" si="68"/>
        <v>1000</v>
      </c>
      <c r="B1290" s="1">
        <v>1514</v>
      </c>
      <c r="C1290" s="1" t="s">
        <v>4090</v>
      </c>
      <c r="D1290" s="1" t="s">
        <v>2813</v>
      </c>
      <c r="E1290" s="1" t="s">
        <v>76</v>
      </c>
      <c r="F1290" s="1" t="s">
        <v>23</v>
      </c>
      <c r="G1290" s="1" t="s">
        <v>5344</v>
      </c>
      <c r="H1290" s="1">
        <v>95928</v>
      </c>
      <c r="I1290" s="1" t="s">
        <v>80</v>
      </c>
      <c r="M1290" s="1">
        <v>605803</v>
      </c>
      <c r="N1290" s="1">
        <v>10023705</v>
      </c>
      <c r="O1290" s="1" t="s">
        <v>4163</v>
      </c>
      <c r="P1290" s="47">
        <v>22903.66</v>
      </c>
      <c r="R1290" s="47">
        <f>IF(Tabela1[[#This Row],[VALOR A PAGAR]]&gt;1,Tabela1[[#This Row],[VALOR A PAGAR]],Tabela1[[#This Row],[VALOR RC]])</f>
        <v>22903.66</v>
      </c>
      <c r="S12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0" s="1">
        <v>4500988759</v>
      </c>
      <c r="U1290" s="54" t="str">
        <f>F1290 &amp; " " &amp; " " &amp; B1290 &amp; " - " &amp; I1290 &amp; " - " &amp; "N°" &amp; H1290 &amp; " - " &amp; Tabela1[[#This Row],[Coluna1]]</f>
        <v xml:space="preserve">LOJAS NOVAS  1514 - LUMICENTER - N°95928 - </v>
      </c>
      <c r="V1290" s="85">
        <v>2894729</v>
      </c>
      <c r="W1290" s="89" t="s">
        <v>4176</v>
      </c>
      <c r="X1290" s="1" t="str">
        <f t="shared" si="69"/>
        <v>ABERTO</v>
      </c>
      <c r="Y1290" s="48"/>
      <c r="Z1290" s="51"/>
      <c r="AA1290" s="1">
        <f>IF(Tabela1[[#This Row],[CHAMADO]]="ABERTO",Tabela1[[#This Row],[procx status]],"")</f>
        <v>0</v>
      </c>
      <c r="AC1290" s="49">
        <v>45968</v>
      </c>
      <c r="AE1290" s="1" t="str">
        <f>IF(Tabela1[[#This Row],[Status Result1]]="Aguardando autorização pgto", "sim","")</f>
        <v/>
      </c>
      <c r="AF12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12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1290" s="116"/>
      <c r="AJ1290" s="117"/>
      <c r="AK1290" s="116">
        <f>IF(Tabela1[[#This Row],[procx ticket]]="",Tabela1[[#This Row],[Data criação ticket]],Tabela1[[#This Row],[procx ticket]])</f>
        <v>0</v>
      </c>
      <c r="AL1290" s="116"/>
      <c r="AM1290" s="53" t="s">
        <v>5183</v>
      </c>
      <c r="AN12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0" s="62"/>
      <c r="AP1290" s="62"/>
      <c r="AQ12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151460580322903,66HENRIQUELOJAS NOVASLumináriaLUMICENTER</v>
      </c>
      <c r="AR1290" s="62" t="e">
        <v>#N/A</v>
      </c>
    </row>
    <row r="1291" spans="1:44" ht="15" hidden="1" customHeight="1">
      <c r="A1291" s="1">
        <f t="shared" si="68"/>
        <v>1000</v>
      </c>
      <c r="B1291" s="1">
        <v>1475</v>
      </c>
      <c r="C1291" s="1" t="s">
        <v>256</v>
      </c>
      <c r="D1291" s="1" t="s">
        <v>257</v>
      </c>
      <c r="E1291" s="1" t="s">
        <v>30</v>
      </c>
      <c r="F1291" s="1" t="s">
        <v>23</v>
      </c>
      <c r="G1291" s="1" t="s">
        <v>5344</v>
      </c>
      <c r="H1291" s="1">
        <v>90476</v>
      </c>
      <c r="I1291" s="1" t="s">
        <v>80</v>
      </c>
      <c r="M1291" s="1">
        <v>604002</v>
      </c>
      <c r="N1291" s="1">
        <v>10021775</v>
      </c>
      <c r="O1291" s="1" t="s">
        <v>4163</v>
      </c>
      <c r="P1291" s="47">
        <v>26159.32</v>
      </c>
      <c r="R1291" s="47">
        <f>IF(Tabela1[[#This Row],[VALOR A PAGAR]]&gt;1,Tabela1[[#This Row],[VALOR A PAGAR]],Tabela1[[#This Row],[VALOR RC]])</f>
        <v>26159.32</v>
      </c>
      <c r="S12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1" s="1">
        <v>4500877206</v>
      </c>
      <c r="U1291" s="54" t="str">
        <f>F1291 &amp; " " &amp; " " &amp; B1291 &amp; " - " &amp; I1291 &amp; " - " &amp; "N°" &amp; H1291 &amp; " - " &amp; Tabela1[[#This Row],[Coluna1]]</f>
        <v xml:space="preserve">LOJAS NOVAS  1475 - LUMICENTER - N°90476 - </v>
      </c>
      <c r="V1291" s="85">
        <v>2081103</v>
      </c>
      <c r="W1291" s="89" t="s">
        <v>5386</v>
      </c>
      <c r="X1291" s="1" t="str">
        <f t="shared" si="69"/>
        <v>ABERTO</v>
      </c>
      <c r="Y1291" s="48"/>
      <c r="Z1291" s="51">
        <v>0</v>
      </c>
      <c r="AA1291" s="1">
        <f>IF(Tabela1[[#This Row],[CHAMADO]]="ABERTO",Tabela1[[#This Row],[procx status]],"")</f>
        <v>0</v>
      </c>
      <c r="AC1291" s="49">
        <v>45847</v>
      </c>
      <c r="AD1291" s="90">
        <v>5105963828</v>
      </c>
      <c r="AE1291" s="1" t="str">
        <f>IF(Tabela1[[#This Row],[Status Result1]]="Aguardando autorização pgto", "sim","")</f>
        <v/>
      </c>
      <c r="AF12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2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291" s="12">
        <v>45782</v>
      </c>
      <c r="AI1291" s="1" t="s">
        <v>4234</v>
      </c>
      <c r="AJ1291" s="53" t="s">
        <v>4555</v>
      </c>
      <c r="AK1291" s="12" t="str">
        <f>IF(Tabela1[[#This Row],[procx ticket]]="",Tabela1[[#This Row],[Data criação ticket]],Tabela1[[#This Row],[procx ticket]])</f>
        <v>2025-07-01</v>
      </c>
      <c r="AM12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1" s="62"/>
      <c r="AP1291" s="62"/>
      <c r="AQ12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147560400226159,32ANDRELOJAS NOVASLumináriaLUMICENTER</v>
      </c>
      <c r="AR1291" s="62" t="e">
        <v>#N/A</v>
      </c>
    </row>
    <row r="1292" spans="1:44" ht="15" hidden="1" customHeight="1">
      <c r="A1292" s="1">
        <f t="shared" si="68"/>
        <v>1000</v>
      </c>
      <c r="B1292" s="1">
        <v>1498</v>
      </c>
      <c r="C1292" s="1" t="s">
        <v>226</v>
      </c>
      <c r="D1292" s="1" t="s">
        <v>227</v>
      </c>
      <c r="E1292" s="1" t="s">
        <v>76</v>
      </c>
      <c r="F1292" s="1" t="s">
        <v>23</v>
      </c>
      <c r="G1292" s="1" t="s">
        <v>5344</v>
      </c>
      <c r="H1292" s="1">
        <v>91520</v>
      </c>
      <c r="I1292" s="1" t="s">
        <v>80</v>
      </c>
      <c r="M1292" s="1">
        <v>603464</v>
      </c>
      <c r="N1292" s="1">
        <v>10021952</v>
      </c>
      <c r="O1292" s="1" t="s">
        <v>4163</v>
      </c>
      <c r="P1292" s="47">
        <v>27384.66</v>
      </c>
      <c r="R1292" s="47">
        <f>IF(Tabela1[[#This Row],[VALOR A PAGAR]]&gt;1,Tabela1[[#This Row],[VALOR A PAGAR]],Tabela1[[#This Row],[VALOR RC]])</f>
        <v>27384.66</v>
      </c>
      <c r="S12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2" s="1">
        <v>4500890749</v>
      </c>
      <c r="U1292" s="54" t="str">
        <f>F1292 &amp; " " &amp; " " &amp; B1292 &amp; " - " &amp; I1292 &amp; " - " &amp; "N°" &amp; H1292 &amp; " - " &amp; Tabela1[[#This Row],[Coluna1]]</f>
        <v xml:space="preserve">LOJAS NOVAS  1498 - LUMICENTER - N°91520 - </v>
      </c>
      <c r="V1292" s="85">
        <v>2087575</v>
      </c>
      <c r="W1292" s="89" t="s">
        <v>5390</v>
      </c>
      <c r="X1292" s="1" t="str">
        <f t="shared" si="69"/>
        <v>ABERTO</v>
      </c>
      <c r="Y1292" s="48"/>
      <c r="Z1292" s="51">
        <v>0</v>
      </c>
      <c r="AA1292" s="1">
        <f>IF(Tabela1[[#This Row],[CHAMADO]]="ABERTO",Tabela1[[#This Row],[procx status]],"")</f>
        <v>0</v>
      </c>
      <c r="AC1292" s="49">
        <v>45878</v>
      </c>
      <c r="AD1292" s="95">
        <v>5105964309</v>
      </c>
      <c r="AE1292" s="1" t="str">
        <f>IF(Tabela1[[#This Row],[Status Result1]]="Aguardando autorização pgto", "sim","")</f>
        <v/>
      </c>
      <c r="AF12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09/08/2025</v>
      </c>
      <c r="AG12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09/08/2025</v>
      </c>
      <c r="AH1292" s="12">
        <v>45793</v>
      </c>
      <c r="AI1292" s="1" t="s">
        <v>4234</v>
      </c>
      <c r="AJ1292" s="53" t="s">
        <v>4329</v>
      </c>
      <c r="AK1292" s="12" t="str">
        <f>IF(Tabela1[[#This Row],[procx ticket]]="",Tabela1[[#This Row],[Data criação ticket]],Tabela1[[#This Row],[procx ticket]])</f>
        <v>2025-07-02</v>
      </c>
      <c r="AM12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2" s="62"/>
      <c r="AP1292" s="62"/>
      <c r="AQ12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149860346427384,66HENRIQUELOJAS NOVASLumináriaLUMICENTER</v>
      </c>
      <c r="AR1292" s="62" t="e">
        <v>#N/A</v>
      </c>
    </row>
    <row r="1293" spans="1:44" ht="15" hidden="1" customHeight="1">
      <c r="A1293" s="1">
        <f t="shared" si="68"/>
        <v>1000</v>
      </c>
      <c r="B1293" s="1">
        <v>1485</v>
      </c>
      <c r="C1293" s="1" t="s">
        <v>4052</v>
      </c>
      <c r="D1293" s="1" t="s">
        <v>2001</v>
      </c>
      <c r="E1293" s="1" t="s">
        <v>55</v>
      </c>
      <c r="F1293" s="1" t="s">
        <v>4574</v>
      </c>
      <c r="G1293" s="1" t="s">
        <v>5344</v>
      </c>
      <c r="H1293" s="1">
        <v>55723</v>
      </c>
      <c r="I1293" s="1" t="s">
        <v>5345</v>
      </c>
      <c r="M1293" s="1">
        <v>605638</v>
      </c>
      <c r="N1293" s="1">
        <v>10021336</v>
      </c>
      <c r="O1293" s="1" t="s">
        <v>4163</v>
      </c>
      <c r="P1293" s="47">
        <v>19552.97</v>
      </c>
      <c r="R1293" s="47">
        <f>IF(Tabela1[[#This Row],[VALOR A PAGAR]]&gt;1,Tabela1[[#This Row],[VALOR A PAGAR]],Tabela1[[#This Row],[VALOR RC]])</f>
        <v>19552.97</v>
      </c>
      <c r="S12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3" s="1">
        <v>4500861457</v>
      </c>
      <c r="U1293" s="54" t="str">
        <f>F1293 &amp; " " &amp; " " &amp; B1293 &amp; " - " &amp; I1293 &amp; " - " &amp; "N°" &amp; H1293 &amp; " - " &amp; Tabela1[[#This Row],[Coluna1]]</f>
        <v>PROJETO ESPECIAL  1485 - LEMCA - N°55723 - aguardando miro</v>
      </c>
      <c r="V1293" s="85">
        <v>1979154</v>
      </c>
      <c r="W1293" s="89" t="s">
        <v>5346</v>
      </c>
      <c r="X1293" s="1" t="str">
        <f t="shared" si="69"/>
        <v>ABERTO</v>
      </c>
      <c r="Y1293" s="48"/>
      <c r="Z1293" s="51">
        <v>0</v>
      </c>
      <c r="AA1293" s="1">
        <f>IF(Tabela1[[#This Row],[CHAMADO]]="ABERTO",Tabela1[[#This Row],[procx status]],"")</f>
        <v>0</v>
      </c>
      <c r="AC1293" s="49">
        <v>45848</v>
      </c>
      <c r="AD1293" s="90">
        <v>5105966011</v>
      </c>
      <c r="AE1293" s="1" t="str">
        <f>IF(Tabela1[[#This Row],[Status Result1]]="Aguardando autorização pgto", "sim","")</f>
        <v/>
      </c>
      <c r="AF12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10/07/2025</v>
      </c>
      <c r="AG12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10/07/2025</v>
      </c>
      <c r="AH1293" s="12">
        <v>45761</v>
      </c>
      <c r="AI1293" s="1" t="s">
        <v>4295</v>
      </c>
      <c r="AJ1293" s="53" t="s">
        <v>4295</v>
      </c>
      <c r="AK1293" s="12" t="str">
        <f>IF(Tabela1[[#This Row],[procx ticket]]="",Tabela1[[#This Row],[Data criação ticket]],Tabela1[[#This Row],[procx ticket]])</f>
        <v>2025-06-16</v>
      </c>
      <c r="AL1293" s="12">
        <v>45761</v>
      </c>
      <c r="AM12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29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3" s="62" t="s">
        <v>4300</v>
      </c>
      <c r="AP1293" s="62" t="s">
        <v>4297</v>
      </c>
      <c r="AQ12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148560563819552,97JORDANAPROJETO ESPECIALLumináriaLEMCA</v>
      </c>
      <c r="AR1293" s="62" t="e">
        <v>#N/A</v>
      </c>
    </row>
    <row r="1294" spans="1:44" ht="15" hidden="1" customHeight="1">
      <c r="A1294" s="1">
        <f t="shared" si="68"/>
        <v>1000</v>
      </c>
      <c r="B1294" s="1">
        <v>1369</v>
      </c>
      <c r="C1294" s="1" t="s">
        <v>218</v>
      </c>
      <c r="D1294" s="1" t="s">
        <v>219</v>
      </c>
      <c r="E1294" s="1" t="s">
        <v>55</v>
      </c>
      <c r="F1294" s="1" t="s">
        <v>23</v>
      </c>
      <c r="G1294" s="1" t="s">
        <v>5344</v>
      </c>
      <c r="H1294" s="1">
        <v>90448</v>
      </c>
      <c r="I1294" s="1" t="s">
        <v>80</v>
      </c>
      <c r="M1294" s="1">
        <v>603049</v>
      </c>
      <c r="N1294" s="1">
        <v>10021579</v>
      </c>
      <c r="O1294" s="1" t="s">
        <v>4163</v>
      </c>
      <c r="P1294" s="47">
        <v>22420.16</v>
      </c>
      <c r="R1294" s="47">
        <f>IF(Tabela1[[#This Row],[VALOR A PAGAR]]&gt;1,Tabela1[[#This Row],[VALOR A PAGAR]],Tabela1[[#This Row],[VALOR RC]])</f>
        <v>22420.16</v>
      </c>
      <c r="S12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4" s="1">
        <v>4500910052</v>
      </c>
      <c r="U1294" s="54" t="str">
        <f>F1294 &amp; " " &amp; " " &amp; B1294 &amp; " - " &amp; I1294 &amp; " - " &amp; "N°" &amp; H1294 &amp; " - " &amp; Tabela1[[#This Row],[Coluna1]]</f>
        <v xml:space="preserve">LOJAS NOVAS  1369 - LUMICENTER - N°90448 - </v>
      </c>
      <c r="V1294" s="85">
        <v>2087605</v>
      </c>
      <c r="W1294" s="89" t="s">
        <v>5381</v>
      </c>
      <c r="X1294" s="1" t="str">
        <f t="shared" si="69"/>
        <v>ABERTO</v>
      </c>
      <c r="Y1294" s="48"/>
      <c r="Z1294" s="51">
        <v>0</v>
      </c>
      <c r="AA1294" s="1">
        <f>IF(Tabela1[[#This Row],[CHAMADO]]="ABERTO",Tabela1[[#This Row],[procx status]],"")</f>
        <v>0</v>
      </c>
      <c r="AC1294" s="49">
        <v>45848</v>
      </c>
      <c r="AD1294" s="90">
        <v>5105965527</v>
      </c>
      <c r="AE1294" s="1" t="str">
        <f>IF(Tabela1[[#This Row],[Status Result1]]="Aguardando autorização pgto", "sim","")</f>
        <v/>
      </c>
      <c r="AF12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10/07/2025</v>
      </c>
      <c r="AG12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10/07/2025</v>
      </c>
      <c r="AH1294" s="12">
        <v>45764</v>
      </c>
      <c r="AI1294" s="1" t="s">
        <v>4234</v>
      </c>
      <c r="AJ1294" s="53" t="s">
        <v>4329</v>
      </c>
      <c r="AK1294" s="12" t="str">
        <f>IF(Tabela1[[#This Row],[procx ticket]]="",Tabela1[[#This Row],[Data criação ticket]],Tabela1[[#This Row],[procx ticket]])</f>
        <v>2025-07-02</v>
      </c>
      <c r="AL1294" s="60">
        <v>45770</v>
      </c>
      <c r="AM12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2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4" s="62"/>
      <c r="AP1294" s="62"/>
      <c r="AQ12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136960304922420,16JORDANALOJAS NOVASLumináriaLUMICENTER</v>
      </c>
      <c r="AR1294" s="62" t="e">
        <v>#N/A</v>
      </c>
    </row>
    <row r="1295" spans="1:44" ht="15" hidden="1" customHeight="1">
      <c r="A1295" s="1">
        <f t="shared" si="68"/>
        <v>1000</v>
      </c>
      <c r="B1295" s="1">
        <v>1504</v>
      </c>
      <c r="C1295" s="1" t="s">
        <v>4087</v>
      </c>
      <c r="D1295" s="1" t="s">
        <v>4185</v>
      </c>
      <c r="E1295" s="1" t="s">
        <v>76</v>
      </c>
      <c r="F1295" s="1" t="s">
        <v>23</v>
      </c>
      <c r="G1295" s="1" t="s">
        <v>5344</v>
      </c>
      <c r="H1295" s="1">
        <v>96852</v>
      </c>
      <c r="I1295" s="1" t="s">
        <v>80</v>
      </c>
      <c r="M1295" s="1">
        <v>604037</v>
      </c>
      <c r="N1295" s="1">
        <v>10023476</v>
      </c>
      <c r="O1295" s="1" t="s">
        <v>4163</v>
      </c>
      <c r="P1295" s="47">
        <v>24980.99</v>
      </c>
      <c r="R1295" s="47">
        <f>IF(Tabela1[[#This Row],[VALOR A PAGAR]]&gt;1,Tabela1[[#This Row],[VALOR A PAGAR]],Tabela1[[#This Row],[VALOR RC]])</f>
        <v>24980.99</v>
      </c>
      <c r="S12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5" s="1">
        <v>4500981338</v>
      </c>
      <c r="U1295" s="54" t="str">
        <f>F1295 &amp; " " &amp; " " &amp; B1295 &amp; " - " &amp; I1295 &amp; " - " &amp; "N°" &amp; H1295 &amp; " - " &amp; Tabela1[[#This Row],[Coluna1]]</f>
        <v>LOJAS NOVAS  1504 - LUMICENTER - N°96852 - nota cnpj ef</v>
      </c>
      <c r="V1295" s="85">
        <v>3221026</v>
      </c>
      <c r="W1295" s="64" t="s">
        <v>5922</v>
      </c>
      <c r="X1295" s="1" t="str">
        <f t="shared" si="69"/>
        <v>ABERTO</v>
      </c>
      <c r="Y1295" s="48"/>
      <c r="Z1295" s="51"/>
      <c r="AA1295" s="1">
        <f>IF(Tabela1[[#This Row],[CHAMADO]]="ABERTO",Tabela1[[#This Row],[procx status]],"")</f>
        <v>0</v>
      </c>
      <c r="AC1295" s="49">
        <v>46001</v>
      </c>
      <c r="AD1295" s="55">
        <v>5106074474</v>
      </c>
      <c r="AE1295" s="1" t="s">
        <v>4177</v>
      </c>
      <c r="AF12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2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295" s="116"/>
      <c r="AJ1295" s="117"/>
      <c r="AK1295" s="116">
        <f>IF(Tabela1[[#This Row],[procx ticket]]="",Tabela1[[#This Row],[Data criação ticket]],Tabela1[[#This Row],[procx ticket]])</f>
        <v>0</v>
      </c>
      <c r="AL1295" s="116"/>
      <c r="AM1295" s="53">
        <v>45993</v>
      </c>
      <c r="AN12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5" s="62"/>
      <c r="AP1295" s="62" t="s">
        <v>5433</v>
      </c>
      <c r="AQ12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150460403724980,99HENRIQUELOJAS NOVASLumináriaLUMICENTER</v>
      </c>
      <c r="AR1295" s="62" t="e">
        <v>#N/A</v>
      </c>
    </row>
    <row r="1296" spans="1:44" ht="15" hidden="1" customHeight="1">
      <c r="A1296" s="1">
        <f t="shared" si="68"/>
        <v>1000</v>
      </c>
      <c r="B1296" s="51">
        <v>1138</v>
      </c>
      <c r="C1296" s="51" t="s">
        <v>2440</v>
      </c>
      <c r="D1296" s="51" t="s">
        <v>2441</v>
      </c>
      <c r="E1296" s="51" t="s">
        <v>30</v>
      </c>
      <c r="F1296" s="51" t="s">
        <v>47</v>
      </c>
      <c r="G1296" s="1" t="s">
        <v>5344</v>
      </c>
      <c r="H1296" s="51">
        <v>82858</v>
      </c>
      <c r="I1296" s="51" t="s">
        <v>80</v>
      </c>
      <c r="J1296" s="51"/>
      <c r="K1296" s="51"/>
      <c r="L1296" s="51">
        <v>71575</v>
      </c>
      <c r="M1296" s="51">
        <v>605317</v>
      </c>
      <c r="N1296" s="51">
        <v>10020368</v>
      </c>
      <c r="O1296" s="51"/>
      <c r="P1296" s="46">
        <v>28954.32</v>
      </c>
      <c r="Q1296" s="46"/>
      <c r="R1296" s="46">
        <f>IF(Tabela1[[#This Row],[VALOR A PAGAR]]&gt;1,Tabela1[[#This Row],[VALOR A PAGAR]],Tabela1[[#This Row],[VALOR RC]])</f>
        <v>28954.32</v>
      </c>
      <c r="S12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6" s="51">
        <v>4500806457</v>
      </c>
      <c r="U1296" s="54" t="str">
        <f>F1296 &amp; " " &amp; " " &amp; B1296 &amp; " - " &amp; I1296 &amp; " - " &amp; "N°" &amp; H1296 &amp; " - " &amp; Tabela1[[#This Row],[Coluna1]]</f>
        <v xml:space="preserve">LAUDO DE RISCO  1138 - LUMICENTER - N°82858 - </v>
      </c>
      <c r="V1296" s="85">
        <v>1091278</v>
      </c>
      <c r="W1296" s="51"/>
      <c r="X1296" s="1" t="str">
        <f t="shared" si="69"/>
        <v>ABERTO</v>
      </c>
      <c r="Y1296" s="51" t="s">
        <v>4159</v>
      </c>
      <c r="Z1296" s="51" t="s">
        <v>4159</v>
      </c>
      <c r="AA1296" s="51" t="str">
        <f>IF(Tabela1[[#This Row],[CHAMADO]]="ABERTO",Tabela1[[#This Row],[procx status]],"")</f>
        <v>Closed</v>
      </c>
      <c r="AB1296" s="51" t="str">
        <f>IFERROR(IF(OR(Y1296="Solved",Y1296="Closed"),"OK","OUTRO"),"")</f>
        <v>OK</v>
      </c>
      <c r="AC1296" s="49">
        <v>45700</v>
      </c>
      <c r="AD1296" s="55">
        <v>5105860872</v>
      </c>
      <c r="AE1296" s="51" t="str">
        <f>IF(Tabela1[[#This Row],[Status Result1]]="Aguardando autorização pgto", "sim","")</f>
        <v/>
      </c>
      <c r="AF129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2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296" s="53">
        <v>45645</v>
      </c>
      <c r="AI1296" s="53" t="s">
        <v>4712</v>
      </c>
      <c r="AJ1296" s="53" t="s">
        <v>4712</v>
      </c>
      <c r="AK1296" s="53" t="str">
        <f>IF(Tabela1[[#This Row],[procx ticket]]="",Tabela1[[#This Row],[Data criação ticket]],Tabela1[[#This Row],[procx ticket]])</f>
        <v>2025-01-29</v>
      </c>
      <c r="AL1296" s="53">
        <v>45684</v>
      </c>
      <c r="AM12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29/01/2025</v>
      </c>
      <c r="AN12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6" s="62"/>
      <c r="AP1296" s="62"/>
      <c r="AQ12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113860531728954,32ANDRELAUDO DE RISCOLumináriaLUMICENTER</v>
      </c>
      <c r="AR1296" s="62" t="e">
        <v>#N/A</v>
      </c>
    </row>
    <row r="1297" spans="1:44" ht="15" hidden="1" customHeight="1">
      <c r="A1297" s="1">
        <f t="shared" si="68"/>
        <v>1000</v>
      </c>
      <c r="B1297" s="1">
        <v>140</v>
      </c>
      <c r="C1297" s="1" t="s">
        <v>46</v>
      </c>
      <c r="E1297" s="1" t="s">
        <v>30</v>
      </c>
      <c r="F1297" s="1" t="s">
        <v>47</v>
      </c>
      <c r="G1297" s="1" t="s">
        <v>5344</v>
      </c>
      <c r="H1297" s="1">
        <v>82857</v>
      </c>
      <c r="I1297" s="1" t="s">
        <v>80</v>
      </c>
      <c r="L1297" s="51">
        <v>71575</v>
      </c>
      <c r="M1297" s="1">
        <v>605316</v>
      </c>
      <c r="N1297" s="1">
        <v>10020376</v>
      </c>
      <c r="P1297" s="47">
        <v>15843.61</v>
      </c>
      <c r="R1297" s="47">
        <f>IF(Tabela1[[#This Row],[VALOR A PAGAR]]&gt;1,Tabela1[[#This Row],[VALOR A PAGAR]],Tabela1[[#This Row],[VALOR RC]])</f>
        <v>15843.61</v>
      </c>
      <c r="S12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7" s="1">
        <v>4500807353</v>
      </c>
      <c r="U1297" s="54" t="str">
        <f>F1297 &amp; " " &amp; " " &amp; B1297 &amp; " - " &amp; I1297 &amp; " - " &amp; "N°" &amp; H1297 &amp; " - " &amp; Tabela1[[#This Row],[Coluna1]]</f>
        <v xml:space="preserve">LAUDO DE RISCO  140 - LUMICENTER - N°82857 - </v>
      </c>
      <c r="V1297" s="85">
        <v>1118722</v>
      </c>
      <c r="X1297" s="1" t="str">
        <f t="shared" si="69"/>
        <v>ABERTO</v>
      </c>
      <c r="Y1297" s="48" t="s">
        <v>4159</v>
      </c>
      <c r="Z1297" s="51" t="s">
        <v>4159</v>
      </c>
      <c r="AA1297" s="51" t="str">
        <f>IF(Tabela1[[#This Row],[CHAMADO]]="ABERTO",Tabela1[[#This Row],[procx status]],"")</f>
        <v>Closed</v>
      </c>
      <c r="AC1297" s="49">
        <v>45700</v>
      </c>
      <c r="AD1297" s="55">
        <v>5105864638</v>
      </c>
      <c r="AE1297" s="1" t="str">
        <f>IF(Tabela1[[#This Row],[Status Result1]]="Aguardando autorização pgto", "sim","")</f>
        <v/>
      </c>
      <c r="AF12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2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297" s="12">
        <v>45681</v>
      </c>
      <c r="AI1297" s="1" t="s">
        <v>4446</v>
      </c>
      <c r="AJ1297" s="53" t="s">
        <v>4446</v>
      </c>
      <c r="AK1297" s="12" t="str">
        <f>IF(Tabela1[[#This Row],[procx ticket]]="",Tabela1[[#This Row],[Data criação ticket]],Tabela1[[#This Row],[procx ticket]])</f>
        <v>2025-02-03</v>
      </c>
      <c r="AL1297" s="53">
        <v>45685</v>
      </c>
      <c r="AM12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2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7" s="62"/>
      <c r="AP1297" s="62"/>
      <c r="AQ12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14060531615843,61ANDRELAUDO DE RISCOLumináriaLUMICENTER</v>
      </c>
      <c r="AR1297" s="62" t="e">
        <v>#N/A</v>
      </c>
    </row>
    <row r="1298" spans="1:44" ht="15" hidden="1" customHeight="1">
      <c r="A1298" s="1">
        <f t="shared" si="68"/>
        <v>1000</v>
      </c>
      <c r="B1298" s="1">
        <v>253</v>
      </c>
      <c r="C1298" s="1" t="s">
        <v>91</v>
      </c>
      <c r="E1298" s="1" t="s">
        <v>30</v>
      </c>
      <c r="F1298" s="1" t="s">
        <v>47</v>
      </c>
      <c r="G1298" s="1" t="s">
        <v>5344</v>
      </c>
      <c r="H1298" s="1">
        <v>83614</v>
      </c>
      <c r="I1298" s="1" t="s">
        <v>80</v>
      </c>
      <c r="L1298" s="51">
        <v>71575</v>
      </c>
      <c r="M1298" s="1">
        <v>605360</v>
      </c>
      <c r="N1298" s="1">
        <v>10020377</v>
      </c>
      <c r="P1298" s="47">
        <v>14623.96</v>
      </c>
      <c r="R1298" s="47">
        <f>IF(Tabela1[[#This Row],[VALOR A PAGAR]]&gt;1,Tabela1[[#This Row],[VALOR A PAGAR]],Tabela1[[#This Row],[VALOR RC]])</f>
        <v>14623.96</v>
      </c>
      <c r="S12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8" s="1">
        <v>4500807441</v>
      </c>
      <c r="U1298" s="54" t="str">
        <f>F1298 &amp; " " &amp; " " &amp; B1298 &amp; " - " &amp; I1298 &amp; " - " &amp; "N°" &amp; H1298 &amp; " - " &amp; Tabela1[[#This Row],[Coluna1]]</f>
        <v xml:space="preserve">LAUDO DE RISCO  253 - LUMICENTER - N°83614 - </v>
      </c>
      <c r="V1298" s="85">
        <v>1118744</v>
      </c>
      <c r="X1298" s="1" t="str">
        <f t="shared" si="69"/>
        <v>ABERTO</v>
      </c>
      <c r="Y1298" s="48" t="s">
        <v>4159</v>
      </c>
      <c r="Z1298" s="51" t="s">
        <v>4159</v>
      </c>
      <c r="AA1298" s="51" t="str">
        <f>IF(Tabela1[[#This Row],[CHAMADO]]="ABERTO",Tabela1[[#This Row],[procx status]],"")</f>
        <v>Closed</v>
      </c>
      <c r="AC1298" s="49">
        <v>45700</v>
      </c>
      <c r="AD1298" s="55">
        <v>5105864613</v>
      </c>
      <c r="AE1298" s="1" t="str">
        <f>IF(Tabela1[[#This Row],[Status Result1]]="Aguardando autorização pgto", "sim","")</f>
        <v/>
      </c>
      <c r="AF12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2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298" s="12">
        <v>45681</v>
      </c>
      <c r="AI1298" s="1" t="s">
        <v>4446</v>
      </c>
      <c r="AJ1298" s="53" t="s">
        <v>4446</v>
      </c>
      <c r="AK1298" s="12" t="str">
        <f>IF(Tabela1[[#This Row],[procx ticket]]="",Tabela1[[#This Row],[Data criação ticket]],Tabela1[[#This Row],[procx ticket]])</f>
        <v>2025-02-03</v>
      </c>
      <c r="AL1298" s="53">
        <v>45685</v>
      </c>
      <c r="AM12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2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8" s="62"/>
      <c r="AP1298" s="62"/>
      <c r="AQ12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25360536014623,96ANDRELAUDO DE RISCOLumináriaLUMICENTER</v>
      </c>
      <c r="AR1298" s="62" t="e">
        <v>#N/A</v>
      </c>
    </row>
    <row r="1299" spans="1:44" ht="15" hidden="1" customHeight="1">
      <c r="A1299" s="1">
        <f t="shared" si="68"/>
        <v>1000</v>
      </c>
      <c r="B1299" s="1">
        <v>1491</v>
      </c>
      <c r="C1299" s="1" t="s">
        <v>4076</v>
      </c>
      <c r="D1299" s="1" t="s">
        <v>1115</v>
      </c>
      <c r="E1299" s="1" t="s">
        <v>30</v>
      </c>
      <c r="F1299" s="1" t="s">
        <v>23</v>
      </c>
      <c r="G1299" s="1" t="s">
        <v>5344</v>
      </c>
      <c r="H1299" s="1">
        <v>96476</v>
      </c>
      <c r="I1299" s="1" t="s">
        <v>80</v>
      </c>
      <c r="J1299" s="1">
        <v>4</v>
      </c>
      <c r="M1299" s="1">
        <v>605585</v>
      </c>
      <c r="N1299" s="1">
        <v>10024050</v>
      </c>
      <c r="P1299" s="47">
        <v>25057.26</v>
      </c>
      <c r="R1299" s="47">
        <f>IF(Tabela1[[#This Row],[VALOR A PAGAR]]&gt;1,Tabela1[[#This Row],[VALOR A PAGAR]],Tabela1[[#This Row],[VALOR RC]])</f>
        <v>25057.26</v>
      </c>
      <c r="S12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299" s="1">
        <v>4501007099</v>
      </c>
      <c r="U1299" s="54" t="str">
        <f>F1299 &amp; " " &amp; " " &amp; B1299 &amp; " - " &amp; I1299 &amp; " - " &amp; "N°" &amp; H1299 &amp; " - " &amp; Tabela1[[#This Row],[Coluna1]]</f>
        <v xml:space="preserve">LOJAS NOVAS  1491 - LUMICENTER - N°96476 - </v>
      </c>
      <c r="V1299" s="85">
        <v>3232267</v>
      </c>
      <c r="W1299" s="89" t="s">
        <v>4176</v>
      </c>
      <c r="X1299" s="1" t="str">
        <f t="shared" si="69"/>
        <v>ABERTO</v>
      </c>
      <c r="Y1299" s="48"/>
      <c r="Z1299" s="51"/>
      <c r="AA1299" s="1">
        <f>IF(Tabela1[[#This Row],[CHAMADO]]="ABERTO",Tabela1[[#This Row],[procx status]],"")</f>
        <v>0</v>
      </c>
      <c r="AC1299" s="49">
        <v>46003</v>
      </c>
      <c r="AD1299" s="55">
        <v>5106075913</v>
      </c>
      <c r="AE1299" s="1" t="s">
        <v>4177</v>
      </c>
      <c r="AF12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2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299" s="116"/>
      <c r="AJ1299" s="117"/>
      <c r="AK1299" s="116">
        <f>IF(Tabela1[[#This Row],[procx ticket]]="",Tabela1[[#This Row],[Data criação ticket]],Tabela1[[#This Row],[procx ticket]])</f>
        <v>0</v>
      </c>
      <c r="AL1299" s="116"/>
      <c r="AM1299" s="53">
        <v>45994</v>
      </c>
      <c r="AN12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299" s="62"/>
      <c r="AP1299" s="62"/>
      <c r="AQ12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149160558525057,26ANDRELOJAS NOVASLumináriaLUMICENTER</v>
      </c>
      <c r="AR1299" s="1" t="e">
        <v>#N/A</v>
      </c>
    </row>
    <row r="1300" spans="1:44" ht="15" hidden="1" customHeight="1">
      <c r="A1300" s="1">
        <f t="shared" si="68"/>
        <v>1000</v>
      </c>
      <c r="B1300" s="1">
        <v>1515</v>
      </c>
      <c r="C1300" s="1" t="s">
        <v>4648</v>
      </c>
      <c r="D1300" s="1" t="s">
        <v>354</v>
      </c>
      <c r="E1300" s="1" t="s">
        <v>76</v>
      </c>
      <c r="F1300" s="1" t="s">
        <v>23</v>
      </c>
      <c r="G1300" s="1" t="s">
        <v>5344</v>
      </c>
      <c r="H1300" s="1">
        <v>96757</v>
      </c>
      <c r="I1300" s="1" t="s">
        <v>80</v>
      </c>
      <c r="J1300" s="1">
        <v>3</v>
      </c>
      <c r="M1300" s="1">
        <v>605945</v>
      </c>
      <c r="N1300" s="1">
        <v>10024019</v>
      </c>
      <c r="P1300" s="47">
        <v>41621.050000000003</v>
      </c>
      <c r="R1300" s="47">
        <f>IF(Tabela1[[#This Row],[VALOR A PAGAR]]&gt;1,Tabela1[[#This Row],[VALOR A PAGAR]],Tabela1[[#This Row],[VALOR RC]])</f>
        <v>41621.050000000003</v>
      </c>
      <c r="S13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0" s="1">
        <v>4501007098</v>
      </c>
      <c r="U1300" s="54" t="str">
        <f>F1300 &amp; " " &amp; " " &amp; B1300 &amp; " - " &amp; I1300 &amp; " - " &amp; "N°" &amp; H1300 &amp; " - " &amp; Tabela1[[#This Row],[Coluna1]]</f>
        <v>LOJAS NOVAS  1515 - LUMICENTER - N°96757 - at material</v>
      </c>
      <c r="V1300" s="85">
        <v>3232274</v>
      </c>
      <c r="W1300" s="89" t="s">
        <v>4176</v>
      </c>
      <c r="X1300" s="1" t="str">
        <f t="shared" si="69"/>
        <v>ABERTO</v>
      </c>
      <c r="Y1300" s="48"/>
      <c r="Z1300" s="51"/>
      <c r="AA1300" s="1">
        <f>IF(Tabela1[[#This Row],[CHAMADO]]="ABERTO",Tabela1[[#This Row],[procx status]],"")</f>
        <v>0</v>
      </c>
      <c r="AC1300" s="49">
        <v>46003</v>
      </c>
      <c r="AD1300" s="55">
        <v>5106075912</v>
      </c>
      <c r="AE1300" s="1" t="s">
        <v>4177</v>
      </c>
      <c r="AF13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3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300" s="116"/>
      <c r="AJ1300" s="117"/>
      <c r="AK1300" s="116">
        <f>IF(Tabela1[[#This Row],[procx ticket]]="",Tabela1[[#This Row],[Data criação ticket]],Tabela1[[#This Row],[procx ticket]])</f>
        <v>0</v>
      </c>
      <c r="AL1300" s="116"/>
      <c r="AM1300" s="53">
        <v>45994</v>
      </c>
      <c r="AN13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0" s="62"/>
      <c r="AP1300" s="62" t="s">
        <v>5434</v>
      </c>
      <c r="AQ13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151560594541621,05HENRIQUELOJAS NOVASLumináriaLUMICENTER</v>
      </c>
      <c r="AR1300" s="1" t="e">
        <v>#N/A</v>
      </c>
    </row>
    <row r="1301" spans="1:44" ht="15" hidden="1" customHeight="1">
      <c r="A1301" s="1">
        <f t="shared" si="68"/>
        <v>2000</v>
      </c>
      <c r="B1301" s="1">
        <v>7175</v>
      </c>
      <c r="C1301" s="1" t="str">
        <f>_xlfn.XLOOKUP(Tabela1[[#This Row],[FILIAL]],'CNPJ BASE jan25'!A:A,'CNPJ BASE jan25'!B:B)</f>
        <v>SLU59-01Quadra-MA-EF</v>
      </c>
      <c r="D1301" s="1" t="str">
        <f>_xlfn.XLOOKUP(Tabela1[[#This Row],[FILIAL]],'CNPJ BASE jan25'!A:A,'CNPJ BASE jan25'!C:C)</f>
        <v>04.899.316/0175-17</v>
      </c>
      <c r="E1301" s="1" t="s">
        <v>76</v>
      </c>
      <c r="F1301" s="1" t="s">
        <v>51</v>
      </c>
      <c r="G1301" s="1" t="s">
        <v>5344</v>
      </c>
      <c r="H1301" s="1">
        <v>96042</v>
      </c>
      <c r="I1301" s="1" t="s">
        <v>80</v>
      </c>
      <c r="J1301" s="1">
        <v>3</v>
      </c>
      <c r="M1301" s="1">
        <v>606038</v>
      </c>
      <c r="N1301" s="1">
        <v>10023991</v>
      </c>
      <c r="P1301" s="47">
        <v>18860.580000000002</v>
      </c>
      <c r="R1301" s="47">
        <f>IF(Tabela1[[#This Row],[VALOR A PAGAR]]&gt;1,Tabela1[[#This Row],[VALOR A PAGAR]],Tabela1[[#This Row],[VALOR RC]])</f>
        <v>18860.580000000002</v>
      </c>
      <c r="S13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1" s="1">
        <v>4501007444</v>
      </c>
      <c r="U1301" s="54" t="str">
        <f>F1301 &amp; " " &amp; " " &amp; B1301 &amp; " - " &amp; I1301 &amp; " - " &amp; "N°" &amp; H1301 &amp; " - " &amp; Tabela1[[#This Row],[Coluna1]]</f>
        <v>VIRADA DE BANDEIRA  7175 - LUMICENTER - N°96042 - OK</v>
      </c>
      <c r="V1301" s="85">
        <v>3232282</v>
      </c>
      <c r="W1301" s="89" t="s">
        <v>4176</v>
      </c>
      <c r="X1301" s="1" t="str">
        <f t="shared" si="69"/>
        <v>ABERTO</v>
      </c>
      <c r="Y1301" s="48"/>
      <c r="Z1301" s="51"/>
      <c r="AA1301" s="1">
        <f>IF(Tabela1[[#This Row],[CHAMADO]]="ABERTO",Tabela1[[#This Row],[procx status]],"")</f>
        <v>0</v>
      </c>
      <c r="AC1301" s="49">
        <v>46003</v>
      </c>
      <c r="AD1301" s="55">
        <v>5106075911</v>
      </c>
      <c r="AE1301" s="1" t="s">
        <v>4177</v>
      </c>
      <c r="AF13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3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301" s="116"/>
      <c r="AJ1301" s="117"/>
      <c r="AK1301" s="116">
        <f>IF(Tabela1[[#This Row],[procx ticket]]="",Tabela1[[#This Row],[Data criação ticket]],Tabela1[[#This Row],[procx ticket]])</f>
        <v>0</v>
      </c>
      <c r="AL1301" s="116"/>
      <c r="AM1301" s="53">
        <v>45994</v>
      </c>
      <c r="AN13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1" s="62"/>
      <c r="AP1301" s="47" t="s">
        <v>4390</v>
      </c>
      <c r="AQ13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717560603818860,58HENRIQUEVIRADA DE BANDEIRALumináriaLUMICENTER</v>
      </c>
      <c r="AR1301" s="1" t="e">
        <v>#N/A</v>
      </c>
    </row>
    <row r="1302" spans="1:44" ht="15" hidden="1" customHeight="1">
      <c r="A1302" s="1">
        <f t="shared" si="68"/>
        <v>1000</v>
      </c>
      <c r="B1302" s="1">
        <v>1483</v>
      </c>
      <c r="C1302" s="1" t="s">
        <v>28</v>
      </c>
      <c r="D1302" s="1" t="s">
        <v>29</v>
      </c>
      <c r="E1302" s="1" t="s">
        <v>30</v>
      </c>
      <c r="F1302" s="1" t="s">
        <v>23</v>
      </c>
      <c r="G1302" s="1" t="s">
        <v>5344</v>
      </c>
      <c r="H1302" s="1">
        <v>89634</v>
      </c>
      <c r="I1302" s="1" t="s">
        <v>80</v>
      </c>
      <c r="M1302" s="1">
        <v>603320</v>
      </c>
      <c r="N1302" s="1">
        <v>10021080</v>
      </c>
      <c r="O1302" s="1" t="s">
        <v>4163</v>
      </c>
      <c r="P1302" s="47">
        <v>2460.84</v>
      </c>
      <c r="R1302" s="47">
        <f>IF(Tabela1[[#This Row],[VALOR A PAGAR]]&gt;1,Tabela1[[#This Row],[VALOR A PAGAR]],Tabela1[[#This Row],[VALOR RC]])</f>
        <v>2460.84</v>
      </c>
      <c r="S13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2" s="1">
        <v>4500848834</v>
      </c>
      <c r="U1302" s="54" t="str">
        <f>F1302 &amp; " " &amp; " " &amp; B1302 &amp; " - " &amp; I1302 &amp; " - " &amp; "N°" &amp; H1302 &amp; " - " &amp; Tabela1[[#This Row],[Coluna1]]</f>
        <v>LOJAS NOVAS  1483 - LUMICENTER - N°89634 - ajuste no pedido</v>
      </c>
      <c r="V1302" s="85">
        <v>1700933</v>
      </c>
      <c r="W1302" s="89" t="s">
        <v>5379</v>
      </c>
      <c r="X1302" s="1" t="str">
        <f t="shared" si="69"/>
        <v>ABERTO</v>
      </c>
      <c r="Y1302" s="48" t="s">
        <v>75</v>
      </c>
      <c r="Z1302" s="51" t="s">
        <v>75</v>
      </c>
      <c r="AA1302" s="1" t="str">
        <f>IF(Tabela1[[#This Row],[CHAMADO]]="ABERTO",Tabela1[[#This Row],[procx status]],"")</f>
        <v/>
      </c>
      <c r="AC1302" s="49">
        <v>45790</v>
      </c>
      <c r="AD1302" s="55">
        <v>5105924788</v>
      </c>
      <c r="AE1302" s="1" t="str">
        <f>IF(Tabela1[[#This Row],[Status Result1]]="Aguardando autorização pgto", "sim","")</f>
        <v/>
      </c>
      <c r="AF13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13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1302" s="12">
        <v>45748</v>
      </c>
      <c r="AI1302" s="1" t="s">
        <v>4775</v>
      </c>
      <c r="AJ1302" s="53" t="s">
        <v>4775</v>
      </c>
      <c r="AK1302" s="12" t="str">
        <f>IF(Tabela1[[#This Row],[procx ticket]]="",Tabela1[[#This Row],[Data criação ticket]],Tabela1[[#This Row],[procx ticket]])</f>
        <v>2025-05-05</v>
      </c>
      <c r="AL1302" s="60">
        <v>45743</v>
      </c>
      <c r="AM13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05/05/2025</v>
      </c>
      <c r="AN130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2" s="62" t="s">
        <v>4174</v>
      </c>
      <c r="AP1302" s="62" t="s">
        <v>4366</v>
      </c>
      <c r="AQ13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14836033202460,84ANDRELOJAS NOVASLumináriaLUMICENTER</v>
      </c>
      <c r="AR1302" s="62" t="e">
        <v>#N/A</v>
      </c>
    </row>
    <row r="1303" spans="1:44" ht="15" hidden="1" customHeight="1">
      <c r="A1303" s="1">
        <f t="shared" si="68"/>
        <v>1000</v>
      </c>
      <c r="B1303" s="1">
        <v>1492</v>
      </c>
      <c r="C1303" s="1" t="s">
        <v>260</v>
      </c>
      <c r="D1303" s="1" t="s">
        <v>1999</v>
      </c>
      <c r="E1303" s="1" t="s">
        <v>76</v>
      </c>
      <c r="F1303" s="1" t="s">
        <v>23</v>
      </c>
      <c r="G1303" s="1" t="s">
        <v>5344</v>
      </c>
      <c r="H1303" s="1">
        <v>92115</v>
      </c>
      <c r="I1303" s="1" t="s">
        <v>80</v>
      </c>
      <c r="M1303" s="1">
        <v>603167</v>
      </c>
      <c r="N1303" s="1">
        <v>10022418</v>
      </c>
      <c r="O1303" s="1" t="s">
        <v>4163</v>
      </c>
      <c r="P1303" s="47">
        <v>22466.19</v>
      </c>
      <c r="R1303" s="47">
        <f>IF(Tabela1[[#This Row],[VALOR A PAGAR]]&gt;1,Tabela1[[#This Row],[VALOR A PAGAR]],Tabela1[[#This Row],[VALOR RC]])</f>
        <v>22466.19</v>
      </c>
      <c r="S13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3" s="1">
        <v>4500914025</v>
      </c>
      <c r="U1303" s="54" t="str">
        <f>F1303 &amp; " " &amp; " " &amp; B1303 &amp; " - " &amp; I1303 &amp; " - " &amp; "N°" &amp; H1303 &amp; " - " &amp; Tabela1[[#This Row],[Coluna1]]</f>
        <v xml:space="preserve">LOJAS NOVAS  1492 - LUMICENTER - N°92115 - </v>
      </c>
      <c r="V1303" s="85">
        <v>2193434</v>
      </c>
      <c r="W1303" s="64" t="s">
        <v>5400</v>
      </c>
      <c r="X1303" s="1" t="str">
        <f t="shared" si="69"/>
        <v>ABERTO</v>
      </c>
      <c r="Y1303" s="48"/>
      <c r="Z1303" s="51">
        <v>0</v>
      </c>
      <c r="AA1303" s="1">
        <f>IF(Tabela1[[#This Row],[CHAMADO]]="ABERTO",Tabela1[[#This Row],[procx status]],"")</f>
        <v>0</v>
      </c>
      <c r="AC1303" s="49">
        <v>45883</v>
      </c>
      <c r="AD1303" s="65">
        <v>5105978024</v>
      </c>
      <c r="AE1303" s="1" t="str">
        <f>IF(Tabela1[[#This Row],[Status Result1]]="Aguardando autorização pgto", "sim","")</f>
        <v/>
      </c>
      <c r="AF13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13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1303" s="12"/>
      <c r="AJ1303" s="53" t="s">
        <v>4234</v>
      </c>
      <c r="AK1303" s="12" t="str">
        <f>IF(Tabela1[[#This Row],[procx ticket]]="",Tabela1[[#This Row],[Data criação ticket]],Tabela1[[#This Row],[procx ticket]])</f>
        <v>não aberto ticket</v>
      </c>
      <c r="AM1303" s="53">
        <v>45856</v>
      </c>
      <c r="AN13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3" s="62"/>
      <c r="AP1303" s="62"/>
      <c r="AQ13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149260316722466,19HENRIQUELOJAS NOVASLumináriaLUMICENTER</v>
      </c>
      <c r="AR1303" s="62" t="e">
        <v>#N/A</v>
      </c>
    </row>
    <row r="1304" spans="1:44" ht="15" hidden="1" customHeight="1">
      <c r="A1304" s="1">
        <f t="shared" ref="A1304:A1335" si="70">IF(B1304&lt;7000,1000,2000)</f>
        <v>1000</v>
      </c>
      <c r="B1304" s="1">
        <v>1494</v>
      </c>
      <c r="C1304" s="1" t="s">
        <v>4059</v>
      </c>
      <c r="D1304" s="1" t="s">
        <v>3019</v>
      </c>
      <c r="E1304" s="1" t="s">
        <v>55</v>
      </c>
      <c r="F1304" s="1" t="s">
        <v>23</v>
      </c>
      <c r="G1304" s="1" t="s">
        <v>5344</v>
      </c>
      <c r="H1304" s="1">
        <v>91972</v>
      </c>
      <c r="I1304" s="1" t="s">
        <v>80</v>
      </c>
      <c r="M1304" s="1">
        <v>605741</v>
      </c>
      <c r="N1304" s="1">
        <v>10022410</v>
      </c>
      <c r="O1304" s="1" t="s">
        <v>4163</v>
      </c>
      <c r="P1304" s="47">
        <v>30390.59</v>
      </c>
      <c r="R1304" s="47">
        <f>IF(Tabela1[[#This Row],[VALOR A PAGAR]]&gt;1,Tabela1[[#This Row],[VALOR A PAGAR]],Tabela1[[#This Row],[VALOR RC]])</f>
        <v>30390.59</v>
      </c>
      <c r="S13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4" s="1">
        <v>4500928255</v>
      </c>
      <c r="U1304" s="54" t="str">
        <f>F1304 &amp; " " &amp; " " &amp; B1304 &amp; " - " &amp; I1304 &amp; " - " &amp; "N°" &amp; H1304 &amp; " - " &amp; Tabela1[[#This Row],[Coluna1]]</f>
        <v>LOJAS NOVAS  1494 - LUMICENTER - N°91972 - aguardando lançamento VENC 10/08/2025</v>
      </c>
      <c r="V1304" s="85">
        <v>2343344</v>
      </c>
      <c r="W1304" s="64" t="s">
        <v>5398</v>
      </c>
      <c r="X1304" s="1" t="str">
        <f t="shared" si="69"/>
        <v>ABERTO</v>
      </c>
      <c r="Y1304" s="48"/>
      <c r="Z1304" s="51">
        <v>0</v>
      </c>
      <c r="AA1304" s="1">
        <f>IF(Tabela1[[#This Row],[CHAMADO]]="ABERTO",Tabela1[[#This Row],[procx status]],"")</f>
        <v>0</v>
      </c>
      <c r="AC1304" s="49">
        <v>45883</v>
      </c>
      <c r="AD1304" s="55">
        <v>5105990473</v>
      </c>
      <c r="AE1304" s="1" t="str">
        <f>IF(Tabela1[[#This Row],[Status Result1]]="Aguardando autorização pgto", "sim","")</f>
        <v/>
      </c>
      <c r="AF13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13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1304" s="12"/>
      <c r="AI1304" s="1" t="s">
        <v>4914</v>
      </c>
      <c r="AJ1304" s="53"/>
      <c r="AK1304" s="12" t="str">
        <f>IF(Tabela1[[#This Row],[procx ticket]]="",Tabela1[[#This Row],[Data criação ticket]],Tabela1[[#This Row],[procx ticket]])</f>
        <v>2025-07-29</v>
      </c>
      <c r="AM1304" s="53">
        <v>45856</v>
      </c>
      <c r="AN13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4" s="62" t="s">
        <v>5080</v>
      </c>
      <c r="AP1304" s="62" t="s">
        <v>5399</v>
      </c>
      <c r="AQ13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149460574130390,59JORDANALOJAS NOVASLumináriaLUMICENTER</v>
      </c>
      <c r="AR1304" s="62" t="e">
        <v>#N/A</v>
      </c>
    </row>
    <row r="1305" spans="1:44" ht="15" hidden="1" customHeight="1">
      <c r="A1305" s="1">
        <f t="shared" si="70"/>
        <v>1000</v>
      </c>
      <c r="B1305" s="1">
        <v>937</v>
      </c>
      <c r="C1305" s="1" t="str">
        <f>_xlfn.XLOOKUP(Tabela1[[#This Row],[FILIAL]],'CNPJ BASE jan25'!A:A,'CNPJ BASE jan25'!B:B)</f>
        <v>SMC01-SaoMiguel-AL</v>
      </c>
      <c r="D1305" s="1" t="str">
        <f>_xlfn.XLOOKUP(Tabela1[[#This Row],[FILIAL]],'CNPJ BASE jan25'!A:A,'CNPJ BASE jan25'!C:C)</f>
        <v>06.626.253/0937-37</v>
      </c>
      <c r="E1305" s="1" t="s">
        <v>4025</v>
      </c>
      <c r="F1305" s="1" t="s">
        <v>47</v>
      </c>
      <c r="G1305" s="1" t="s">
        <v>5344</v>
      </c>
      <c r="H1305" s="1">
        <v>92072</v>
      </c>
      <c r="I1305" s="1" t="s">
        <v>80</v>
      </c>
      <c r="M1305" s="1">
        <v>605929</v>
      </c>
      <c r="N1305" s="1">
        <v>10022565</v>
      </c>
      <c r="O1305" s="1" t="s">
        <v>4163</v>
      </c>
      <c r="P1305" s="47">
        <v>20649.8</v>
      </c>
      <c r="Q1305" s="47">
        <v>20649.8</v>
      </c>
      <c r="R1305" s="47">
        <f>IF(Tabela1[[#This Row],[VALOR A PAGAR]]&gt;1,Tabela1[[#This Row],[VALOR A PAGAR]],Tabela1[[#This Row],[VALOR RC]])</f>
        <v>20649.8</v>
      </c>
      <c r="S13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5" s="1">
        <v>4500928300</v>
      </c>
      <c r="U1305" s="54" t="str">
        <f>F1305 &amp; " " &amp; " " &amp; B1305 &amp; " - " &amp; I1305 &amp; " - " &amp; "N°" &amp; H1305 &amp; " - " &amp; Tabela1[[#This Row],[Coluna1]]</f>
        <v>LAUDO DE RISCO  937 - LUMICENTER - N°92072 - VENC 14/08/2025</v>
      </c>
      <c r="V1305" s="85">
        <v>2256411</v>
      </c>
      <c r="W1305" s="64" t="s">
        <v>5411</v>
      </c>
      <c r="X1305" s="1" t="str">
        <f t="shared" si="69"/>
        <v>ABERTO</v>
      </c>
      <c r="Y1305" s="48"/>
      <c r="Z1305" s="51">
        <v>0</v>
      </c>
      <c r="AA1305" s="1">
        <f>IF(Tabela1[[#This Row],[CHAMADO]]="ABERTO",Tabela1[[#This Row],[procx status]],"")</f>
        <v>0</v>
      </c>
      <c r="AC1305" s="49">
        <v>45883</v>
      </c>
      <c r="AD1305" s="107">
        <v>5105987088</v>
      </c>
      <c r="AE1305" s="1" t="str">
        <f>IF(Tabela1[[#This Row],[Status Result1]]="Aguardando autorização pgto", "sim","")</f>
        <v/>
      </c>
      <c r="AF13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13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1305" s="12"/>
      <c r="AI1305" s="1" t="s">
        <v>4914</v>
      </c>
      <c r="AJ1305" s="53" t="s">
        <v>4234</v>
      </c>
      <c r="AK1305" s="12" t="str">
        <f>IF(Tabela1[[#This Row],[procx ticket]]="",Tabela1[[#This Row],[Data criação ticket]],Tabela1[[#This Row],[procx ticket]])</f>
        <v>não aberto ticket</v>
      </c>
      <c r="AM13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3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5" s="62"/>
      <c r="AP1305" s="62" t="s">
        <v>5409</v>
      </c>
      <c r="AQ13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93760592920649,8ADRIANOLAUDO DE RISCOLumináriaLUMICENTER</v>
      </c>
      <c r="AR1305" s="62" t="e">
        <v>#N/A</v>
      </c>
    </row>
    <row r="1306" spans="1:44" ht="15" hidden="1" customHeight="1">
      <c r="A1306" s="1">
        <f t="shared" si="70"/>
        <v>1000</v>
      </c>
      <c r="B1306" s="1">
        <v>1501</v>
      </c>
      <c r="C1306" s="1" t="s">
        <v>4083</v>
      </c>
      <c r="D1306" s="1" t="s">
        <v>185</v>
      </c>
      <c r="E1306" s="1" t="s">
        <v>76</v>
      </c>
      <c r="F1306" s="1" t="s">
        <v>23</v>
      </c>
      <c r="G1306" s="1" t="s">
        <v>5344</v>
      </c>
      <c r="H1306" s="1">
        <v>92673</v>
      </c>
      <c r="I1306" s="1" t="s">
        <v>80</v>
      </c>
      <c r="M1306" s="1">
        <v>605727</v>
      </c>
      <c r="N1306" s="1">
        <v>10022623</v>
      </c>
      <c r="P1306" s="47">
        <v>21668.91</v>
      </c>
      <c r="R1306" s="47">
        <f>IF(Tabela1[[#This Row],[VALOR A PAGAR]]&gt;1,Tabela1[[#This Row],[VALOR A PAGAR]],Tabela1[[#This Row],[VALOR RC]])</f>
        <v>21668.91</v>
      </c>
      <c r="S13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6" s="1">
        <v>4500950976</v>
      </c>
      <c r="U1306" s="54" t="str">
        <f>F1306 &amp; " " &amp; " " &amp; B1306 &amp; " - " &amp; I1306 &amp; " - " &amp; "N°" &amp; H1306 &amp; " - " &amp; Tabela1[[#This Row],[Coluna1]]</f>
        <v>LOJAS NOVAS  1501 - LUMICENTER - N°92673 - VENC 31/08/2025</v>
      </c>
      <c r="V1306" s="85">
        <v>2556165</v>
      </c>
      <c r="W1306" s="64" t="s">
        <v>5416</v>
      </c>
      <c r="X1306" s="1" t="str">
        <f t="shared" si="69"/>
        <v>ABERTO</v>
      </c>
      <c r="Y1306" s="48"/>
      <c r="Z1306" s="51">
        <v>0</v>
      </c>
      <c r="AA1306" s="1">
        <f>IF(Tabela1[[#This Row],[CHAMADO]]="ABERTO",Tabela1[[#This Row],[procx status]],"")</f>
        <v>0</v>
      </c>
      <c r="AC1306" s="49">
        <v>45915</v>
      </c>
      <c r="AD1306" s="109">
        <v>5106015255</v>
      </c>
      <c r="AE1306" s="1" t="str">
        <f>IF(Tabela1[[#This Row],[Status Result1]]="Aguardando autorização pgto", "sim","")</f>
        <v/>
      </c>
      <c r="AF13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15/09/2025</v>
      </c>
      <c r="AG13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15/09/2025</v>
      </c>
      <c r="AH1306" s="12"/>
      <c r="AI1306" s="1" t="s">
        <v>4362</v>
      </c>
      <c r="AJ1306" s="53" t="s">
        <v>4234</v>
      </c>
      <c r="AK1306" s="12" t="str">
        <f>IF(Tabela1[[#This Row],[procx ticket]]="",Tabela1[[#This Row],[Data criação ticket]],Tabela1[[#This Row],[procx ticket]])</f>
        <v>não aberto ticket</v>
      </c>
      <c r="AM13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3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6" s="62" t="s">
        <v>4373</v>
      </c>
      <c r="AP1306" s="62" t="s">
        <v>5417</v>
      </c>
      <c r="AQ13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150160572721668,91HENRIQUELOJAS NOVASLumináriaLUMICENTER</v>
      </c>
      <c r="AR1306" s="62" t="e">
        <v>#N/A</v>
      </c>
    </row>
    <row r="1307" spans="1:44" ht="15" hidden="1" customHeight="1">
      <c r="A1307" s="1">
        <f t="shared" si="70"/>
        <v>1000</v>
      </c>
      <c r="B1307" s="1">
        <v>1470</v>
      </c>
      <c r="C1307" s="1" t="s">
        <v>4068</v>
      </c>
      <c r="D1307" s="1" t="s">
        <v>4228</v>
      </c>
      <c r="E1307" s="1" t="s">
        <v>76</v>
      </c>
      <c r="F1307" s="1" t="s">
        <v>23</v>
      </c>
      <c r="G1307" s="1" t="s">
        <v>5344</v>
      </c>
      <c r="H1307" s="1">
        <v>93664</v>
      </c>
      <c r="I1307" s="1" t="s">
        <v>80</v>
      </c>
      <c r="M1307" s="1">
        <v>604306</v>
      </c>
      <c r="N1307" s="1">
        <v>10022983</v>
      </c>
      <c r="O1307" s="1" t="s">
        <v>4163</v>
      </c>
      <c r="P1307" s="47">
        <v>26168.68</v>
      </c>
      <c r="R1307" s="47">
        <f>IF(Tabela1[[#This Row],[VALOR A PAGAR]]&gt;1,Tabela1[[#This Row],[VALOR A PAGAR]],Tabela1[[#This Row],[VALOR RC]])</f>
        <v>26168.68</v>
      </c>
      <c r="S13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7" s="1">
        <v>4500937542</v>
      </c>
      <c r="U1307" s="54" t="str">
        <f>F1307 &amp; " " &amp; " " &amp; B1307 &amp; " - " &amp; I1307 &amp; " - " &amp; "N°" &amp; H1307 &amp; " - " &amp; Tabela1[[#This Row],[Coluna1]]</f>
        <v xml:space="preserve">LOJAS NOVAS  1470 - LUMICENTER - N°93664 - </v>
      </c>
      <c r="V1307" s="85">
        <v>2782012</v>
      </c>
      <c r="W1307" s="64" t="s">
        <v>5424</v>
      </c>
      <c r="X1307" s="1" t="str">
        <f t="shared" si="69"/>
        <v>ABERTO</v>
      </c>
      <c r="Y1307" s="48"/>
      <c r="Z1307" s="51"/>
      <c r="AA1307" s="1">
        <f>IF(Tabela1[[#This Row],[CHAMADO]]="ABERTO",Tabela1[[#This Row],[procx status]],"")</f>
        <v>0</v>
      </c>
      <c r="AC1307" s="49">
        <v>45945</v>
      </c>
      <c r="AD1307" s="65">
        <v>5106038553</v>
      </c>
      <c r="AE1307" s="1" t="str">
        <f>IF(Tabela1[[#This Row],[Status Result1]]="Aguardando autorização pgto", "sim","")</f>
        <v/>
      </c>
      <c r="AF13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3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307" s="12"/>
      <c r="AJ1307" s="53"/>
      <c r="AK1307" s="12">
        <f>IF(Tabela1[[#This Row],[procx ticket]]="",Tabela1[[#This Row],[Data criação ticket]],Tabela1[[#This Row],[procx ticket]])</f>
        <v>0</v>
      </c>
      <c r="AM1307" s="53" t="s">
        <v>4314</v>
      </c>
      <c r="AN13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7" s="62"/>
      <c r="AP1307" s="62"/>
      <c r="AQ13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147060430626168,68HENRIQUELOJAS NOVASLumináriaLUMICENTER</v>
      </c>
      <c r="AR1307" s="62" t="e">
        <v>#N/A</v>
      </c>
    </row>
    <row r="1308" spans="1:44" ht="15" hidden="1" customHeight="1">
      <c r="A1308" s="1">
        <f t="shared" si="70"/>
        <v>1000</v>
      </c>
      <c r="B1308" s="1">
        <v>1440</v>
      </c>
      <c r="C1308" s="1" t="s">
        <v>35</v>
      </c>
      <c r="D1308" s="1" t="s">
        <v>187</v>
      </c>
      <c r="E1308" s="1" t="s">
        <v>30</v>
      </c>
      <c r="F1308" s="1" t="s">
        <v>23</v>
      </c>
      <c r="G1308" s="1" t="s">
        <v>5344</v>
      </c>
      <c r="H1308" s="1">
        <v>86063</v>
      </c>
      <c r="I1308" s="1" t="s">
        <v>80</v>
      </c>
      <c r="L1308" s="51">
        <v>71575</v>
      </c>
      <c r="M1308" s="1">
        <v>602883</v>
      </c>
      <c r="N1308" s="1">
        <v>10020309</v>
      </c>
      <c r="P1308" s="47">
        <v>24241.279999999999</v>
      </c>
      <c r="R1308" s="47">
        <f>IF(Tabela1[[#This Row],[VALOR A PAGAR]]&gt;1,Tabela1[[#This Row],[VALOR A PAGAR]],Tabela1[[#This Row],[VALOR RC]])</f>
        <v>24241.279999999999</v>
      </c>
      <c r="S13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8" s="48">
        <v>4500798260</v>
      </c>
      <c r="U1308" s="54" t="str">
        <f>F1308 &amp; " " &amp; " " &amp; B1308 &amp; " - " &amp; I1308 &amp; " - " &amp; "N°" &amp; H1308 &amp; " - " &amp; Tabela1[[#This Row],[Coluna1]]</f>
        <v>LOJAS NOVAS  1440 - LUMICENTER - N°86063 - aguardando retorno ti (icms)</v>
      </c>
      <c r="V1308" s="85">
        <v>1034548</v>
      </c>
      <c r="W1308" s="89" t="s">
        <v>5373</v>
      </c>
      <c r="X1308" s="1" t="str">
        <f t="shared" si="69"/>
        <v>ABERTO</v>
      </c>
      <c r="Y1308" s="48" t="s">
        <v>4159</v>
      </c>
      <c r="Z1308" s="51" t="s">
        <v>4159</v>
      </c>
      <c r="AA1308" s="51" t="str">
        <f>IF(Tabela1[[#This Row],[CHAMADO]]="ABERTO",Tabela1[[#This Row],[procx status]],"")</f>
        <v>Closed</v>
      </c>
      <c r="AB1308" s="2"/>
      <c r="AC1308" s="49">
        <v>45763</v>
      </c>
      <c r="AD1308" s="55" t="s">
        <v>5374</v>
      </c>
      <c r="AE1308" s="1" t="str">
        <f>IF(Tabela1[[#This Row],[Status Result1]]="Aguardando autorização pgto", "sim","")</f>
        <v/>
      </c>
      <c r="AF13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16/04/2025</v>
      </c>
      <c r="AG13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16/04/2025</v>
      </c>
      <c r="AH1308" s="12">
        <v>45677</v>
      </c>
      <c r="AI1308" s="12" t="s">
        <v>4955</v>
      </c>
      <c r="AJ1308" s="53" t="s">
        <v>4955</v>
      </c>
      <c r="AK1308" s="12" t="str">
        <f>IF(Tabela1[[#This Row],[procx ticket]]="",Tabela1[[#This Row],[Data criação ticket]],Tabela1[[#This Row],[procx ticket]])</f>
        <v>2025-01-20</v>
      </c>
      <c r="AL1308" s="53">
        <v>45672</v>
      </c>
      <c r="AM13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20/01/2025</v>
      </c>
      <c r="AN13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8" s="62" t="s">
        <v>4174</v>
      </c>
      <c r="AP1308" s="62" t="s">
        <v>5363</v>
      </c>
      <c r="AQ13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144060288324241,28ANDRELOJAS NOVASLumináriaLUMICENTER</v>
      </c>
      <c r="AR1308" s="62" t="e">
        <v>#N/A</v>
      </c>
    </row>
    <row r="1309" spans="1:44" ht="15" hidden="1" customHeight="1">
      <c r="A1309" s="1">
        <f t="shared" si="70"/>
        <v>1000</v>
      </c>
      <c r="B1309" s="1">
        <v>1497</v>
      </c>
      <c r="C1309" s="1" t="s">
        <v>4062</v>
      </c>
      <c r="D1309" s="1" t="s">
        <v>185</v>
      </c>
      <c r="E1309" s="1" t="s">
        <v>76</v>
      </c>
      <c r="F1309" s="1" t="s">
        <v>23</v>
      </c>
      <c r="G1309" s="1" t="s">
        <v>5344</v>
      </c>
      <c r="H1309" s="1">
        <v>92180</v>
      </c>
      <c r="I1309" s="1" t="s">
        <v>80</v>
      </c>
      <c r="M1309" s="1">
        <v>605480</v>
      </c>
      <c r="N1309" s="1">
        <v>10022624</v>
      </c>
      <c r="P1309" s="47">
        <v>25472.44</v>
      </c>
      <c r="R1309" s="47">
        <f>IF(Tabela1[[#This Row],[VALOR A PAGAR]]&gt;1,Tabela1[[#This Row],[VALOR A PAGAR]],Tabela1[[#This Row],[VALOR RC]])</f>
        <v>25472.44</v>
      </c>
      <c r="S13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09" s="1">
        <v>4500922356</v>
      </c>
      <c r="U1309" s="54" t="str">
        <f>F1309 &amp; " " &amp; " " &amp; B1309 &amp; " - " &amp; I1309 &amp; " - " &amp; "N°" &amp; H1309 &amp; " - " &amp; Tabela1[[#This Row],[Coluna1]]</f>
        <v>LOJAS NOVAS  1497 - LUMICENTER - N°92180 - VENC 16/08/2025</v>
      </c>
      <c r="V1309" s="85">
        <v>2350926</v>
      </c>
      <c r="W1309" s="64" t="s">
        <v>5418</v>
      </c>
      <c r="X1309" s="1" t="str">
        <f t="shared" si="69"/>
        <v>ABERTO</v>
      </c>
      <c r="Y1309" s="48"/>
      <c r="Z1309" s="51"/>
      <c r="AA1309" s="1">
        <f>IF(Tabela1[[#This Row],[CHAMADO]]="ABERTO",Tabela1[[#This Row],[procx status]],"")</f>
        <v>0</v>
      </c>
      <c r="AC1309" s="49">
        <v>45885</v>
      </c>
      <c r="AD1309" s="109">
        <v>5105991214</v>
      </c>
      <c r="AE1309" s="1" t="str">
        <f>IF(Tabela1[[#This Row],[Status Result1]]="Aguardando autorização pgto", "sim","")</f>
        <v/>
      </c>
      <c r="AF13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16/08/2025</v>
      </c>
      <c r="AG13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16/08/2025</v>
      </c>
      <c r="AH1309" s="12"/>
      <c r="AI1309" s="53" t="s">
        <v>4407</v>
      </c>
      <c r="AJ1309" s="53" t="s">
        <v>4407</v>
      </c>
      <c r="AK1309" s="12" t="str">
        <f>IF(Tabela1[[#This Row],[procx ticket]]="",Tabela1[[#This Row],[Data criação ticket]],Tabela1[[#This Row],[procx ticket]])</f>
        <v>2025-07-24</v>
      </c>
      <c r="AM13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3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09" s="62" t="s">
        <v>5419</v>
      </c>
      <c r="AP1309" s="62" t="s">
        <v>5420</v>
      </c>
      <c r="AQ13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149760548025472,44HENRIQUELOJAS NOVASLumináriaLUMICENTER</v>
      </c>
      <c r="AR1309" s="62" t="e">
        <v>#N/A</v>
      </c>
    </row>
    <row r="1310" spans="1:44" ht="15" hidden="1" customHeight="1">
      <c r="A1310" s="1">
        <f t="shared" si="70"/>
        <v>1000</v>
      </c>
      <c r="B1310" s="1">
        <v>1459</v>
      </c>
      <c r="C1310" s="1" t="s">
        <v>4058</v>
      </c>
      <c r="D1310" s="1" t="s">
        <v>2655</v>
      </c>
      <c r="E1310" s="1" t="s">
        <v>30</v>
      </c>
      <c r="F1310" s="1" t="s">
        <v>23</v>
      </c>
      <c r="G1310" s="1" t="s">
        <v>5344</v>
      </c>
      <c r="H1310" s="1">
        <v>92241</v>
      </c>
      <c r="I1310" s="1" t="s">
        <v>80</v>
      </c>
      <c r="M1310" s="1">
        <v>603123</v>
      </c>
      <c r="N1310" s="1">
        <v>10022401</v>
      </c>
      <c r="O1310" s="1" t="s">
        <v>4163</v>
      </c>
      <c r="P1310" s="47">
        <v>32215.200000000001</v>
      </c>
      <c r="R1310" s="47">
        <f>IF(Tabela1[[#This Row],[VALOR A PAGAR]]&gt;1,Tabela1[[#This Row],[VALOR A PAGAR]],Tabela1[[#This Row],[VALOR RC]])</f>
        <v>32215.200000000001</v>
      </c>
      <c r="S13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0" s="1">
        <v>4500921076</v>
      </c>
      <c r="U1310" s="54" t="str">
        <f>F1310 &amp; " " &amp; " " &amp; B1310 &amp; " - " &amp; I1310 &amp; " - " &amp; "N°" &amp; H1310 &amp; " - " &amp; Tabela1[[#This Row],[Coluna1]]</f>
        <v>LOJAS NOVAS  1459 - LUMICENTER - N°92241 - VENC 17/08/2025</v>
      </c>
      <c r="V1310" s="85">
        <v>2229624</v>
      </c>
      <c r="W1310" s="64" t="s">
        <v>5396</v>
      </c>
      <c r="X1310" s="1" t="str">
        <f t="shared" si="69"/>
        <v>ABERTO</v>
      </c>
      <c r="Y1310" s="48"/>
      <c r="Z1310" s="51">
        <v>0</v>
      </c>
      <c r="AA1310" s="1">
        <f>IF(Tabela1[[#This Row],[CHAMADO]]="ABERTO",Tabela1[[#This Row],[procx status]],"")</f>
        <v>0</v>
      </c>
      <c r="AC1310" s="49">
        <v>45886</v>
      </c>
      <c r="AD1310" s="65">
        <v>5105981768</v>
      </c>
      <c r="AE1310" s="1" t="str">
        <f>IF(Tabela1[[#This Row],[Status Result1]]="Aguardando autorização pgto", "sim","")</f>
        <v/>
      </c>
      <c r="AF13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17/08/2025</v>
      </c>
      <c r="AG13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17/08/2025</v>
      </c>
      <c r="AH1310" s="12"/>
      <c r="AI1310" s="53" t="s">
        <v>4407</v>
      </c>
      <c r="AJ1310" s="53" t="s">
        <v>4407</v>
      </c>
      <c r="AK1310" s="12" t="str">
        <f>IF(Tabela1[[#This Row],[procx ticket]]="",Tabela1[[#This Row],[Data criação ticket]],Tabela1[[#This Row],[procx ticket]])</f>
        <v>2025-07-24</v>
      </c>
      <c r="AM13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3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0" s="62"/>
      <c r="AP1310" s="62" t="s">
        <v>5397</v>
      </c>
      <c r="AQ13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145960312332215,2ANDRELOJAS NOVASLumináriaLUMICENTER</v>
      </c>
      <c r="AR1310" s="62" t="e">
        <v>#N/A</v>
      </c>
    </row>
    <row r="1311" spans="1:44" ht="15" hidden="1" customHeight="1">
      <c r="A1311" s="1">
        <f t="shared" si="70"/>
        <v>1000</v>
      </c>
      <c r="B1311" s="1">
        <v>1476</v>
      </c>
      <c r="C1311" s="1" t="s">
        <v>243</v>
      </c>
      <c r="D1311" s="1" t="s">
        <v>244</v>
      </c>
      <c r="E1311" s="1" t="s">
        <v>76</v>
      </c>
      <c r="F1311" s="1" t="s">
        <v>23</v>
      </c>
      <c r="G1311" s="1" t="s">
        <v>5344</v>
      </c>
      <c r="H1311" s="1">
        <v>95045</v>
      </c>
      <c r="I1311" s="1" t="s">
        <v>80</v>
      </c>
      <c r="M1311" s="1">
        <v>603852</v>
      </c>
      <c r="N1311" s="1">
        <v>10023559</v>
      </c>
      <c r="O1311" s="1" t="s">
        <v>4163</v>
      </c>
      <c r="P1311" s="47">
        <v>20824.14</v>
      </c>
      <c r="R1311" s="47">
        <f>IF(Tabela1[[#This Row],[VALOR A PAGAR]]&gt;1,Tabela1[[#This Row],[VALOR A PAGAR]],Tabela1[[#This Row],[VALOR RC]])</f>
        <v>20824.14</v>
      </c>
      <c r="S13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1" s="1">
        <v>4500984047</v>
      </c>
      <c r="U1311" s="54" t="str">
        <f>F1311 &amp; " " &amp; " " &amp; B1311 &amp; " - " &amp; I1311 &amp; " - " &amp; "N°" &amp; H1311 &amp; " - " &amp; Tabela1[[#This Row],[Coluna1]]</f>
        <v>LOJAS NOVAS  1476 - LUMICENTER - N°95045 - VENC 10/11/2025</v>
      </c>
      <c r="V1311" s="85">
        <v>2854191</v>
      </c>
      <c r="W1311" s="64" t="s">
        <v>5368</v>
      </c>
      <c r="X1311" s="1" t="str">
        <f t="shared" si="69"/>
        <v>ABERTO</v>
      </c>
      <c r="Y1311" s="48"/>
      <c r="Z1311" s="51"/>
      <c r="AA1311" s="1">
        <f>IF(Tabela1[[#This Row],[CHAMADO]]="ABERTO",Tabela1[[#This Row],[procx status]],"")</f>
        <v>0</v>
      </c>
      <c r="AC1311" s="49">
        <v>46008</v>
      </c>
      <c r="AE1311" s="1" t="str">
        <f>IF(Tabela1[[#This Row],[Status Result1]]="Aguardando autorização pgto", "sim","")</f>
        <v/>
      </c>
      <c r="AF13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3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311" s="116"/>
      <c r="AJ1311" s="117"/>
      <c r="AK1311" s="116">
        <f>IF(Tabela1[[#This Row],[procx ticket]]="",Tabela1[[#This Row],[Data criação ticket]],Tabela1[[#This Row],[procx ticket]])</f>
        <v>0</v>
      </c>
      <c r="AL1311" s="116"/>
      <c r="AM13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1" s="62"/>
      <c r="AP1311" s="62" t="s">
        <v>4859</v>
      </c>
      <c r="AQ13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147660385220824,14HENRIQUELOJAS NOVASLumináriaLUMICENTER</v>
      </c>
      <c r="AR1311" s="62" t="e">
        <v>#N/A</v>
      </c>
    </row>
    <row r="1312" spans="1:44" ht="15" hidden="1" customHeight="1">
      <c r="A1312" s="1">
        <f t="shared" si="70"/>
        <v>1000</v>
      </c>
      <c r="B1312" s="1">
        <v>503</v>
      </c>
      <c r="C1312" s="1" t="s">
        <v>4164</v>
      </c>
      <c r="D1312" s="1" t="s">
        <v>5999</v>
      </c>
      <c r="E1312" s="1" t="s">
        <v>4025</v>
      </c>
      <c r="F1312" s="1" t="s">
        <v>23</v>
      </c>
      <c r="G1312" s="1" t="s">
        <v>5344</v>
      </c>
      <c r="H1312" s="1">
        <v>96775</v>
      </c>
      <c r="I1312" s="1" t="s">
        <v>80</v>
      </c>
      <c r="J1312" s="1">
        <v>9</v>
      </c>
      <c r="M1312" s="1">
        <v>605906</v>
      </c>
      <c r="N1312" s="1">
        <v>10024207</v>
      </c>
      <c r="P1312" s="47">
        <v>28489.74</v>
      </c>
      <c r="R1312" s="47">
        <f>IF(Tabela1[[#This Row],[VALOR A PAGAR]]&gt;1,Tabela1[[#This Row],[VALOR A PAGAR]],Tabela1[[#This Row],[VALOR RC]])</f>
        <v>28489.74</v>
      </c>
      <c r="S13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2" s="1">
        <v>4501019552</v>
      </c>
      <c r="U1312" s="54" t="str">
        <f>F1312 &amp; " " &amp; " " &amp; B1312 &amp; " - " &amp; I1312 &amp; " - " &amp; "N°" &amp; H1312 &amp; " - " &amp; Tabela1[[#This Row],[Coluna1]]</f>
        <v xml:space="preserve">LOJAS NOVAS  503 - LUMICENTER - N°96775 - </v>
      </c>
      <c r="V1312" s="85">
        <v>3297645</v>
      </c>
      <c r="W1312" s="89" t="s">
        <v>4176</v>
      </c>
      <c r="X1312" s="1" t="str">
        <f t="shared" si="69"/>
        <v>ABERTO</v>
      </c>
      <c r="Y1312" s="48"/>
      <c r="Z1312" s="51"/>
      <c r="AA1312" s="1">
        <f>IF(Tabela1[[#This Row],[CHAMADO]]="ABERTO",Tabela1[[#This Row],[procx status]],"")</f>
        <v>0</v>
      </c>
      <c r="AC1312" s="49">
        <v>46008</v>
      </c>
      <c r="AD1312" s="55">
        <v>5106079777</v>
      </c>
      <c r="AE1312" s="1" t="s">
        <v>4177</v>
      </c>
      <c r="AF13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3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312" s="116"/>
      <c r="AJ1312" s="117"/>
      <c r="AK1312" s="116">
        <f>IF(Tabela1[[#This Row],[procx ticket]]="",Tabela1[[#This Row],[Data criação ticket]],Tabela1[[#This Row],[procx ticket]])</f>
        <v>0</v>
      </c>
      <c r="AL1312" s="116"/>
      <c r="AM1312" s="53">
        <v>46002</v>
      </c>
      <c r="AN13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2" s="62"/>
      <c r="AP1312" s="62"/>
      <c r="AQ13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50360590628489,74ADRIANOLOJAS NOVASLumináriaLUMICENTER</v>
      </c>
      <c r="AR1312" s="62" t="e">
        <v>#N/A</v>
      </c>
    </row>
    <row r="1313" spans="1:44" ht="15" hidden="1" customHeight="1">
      <c r="A1313" s="1">
        <f t="shared" si="70"/>
        <v>1000</v>
      </c>
      <c r="B1313" s="1">
        <v>1489</v>
      </c>
      <c r="C1313" s="1" t="s">
        <v>280</v>
      </c>
      <c r="D1313" s="1" t="s">
        <v>2947</v>
      </c>
      <c r="E1313" s="1" t="s">
        <v>30</v>
      </c>
      <c r="F1313" s="1" t="s">
        <v>23</v>
      </c>
      <c r="G1313" s="1" t="s">
        <v>5344</v>
      </c>
      <c r="H1313" s="1">
        <v>91291</v>
      </c>
      <c r="I1313" s="1" t="s">
        <v>80</v>
      </c>
      <c r="M1313" s="1">
        <v>605482</v>
      </c>
      <c r="N1313" s="1">
        <v>10022400</v>
      </c>
      <c r="O1313" s="1" t="s">
        <v>4163</v>
      </c>
      <c r="P1313" s="47">
        <v>25573</v>
      </c>
      <c r="R1313" s="47">
        <f>IF(Tabela1[[#This Row],[VALOR A PAGAR]]&gt;1,Tabela1[[#This Row],[VALOR A PAGAR]],Tabela1[[#This Row],[VALOR RC]])</f>
        <v>25573</v>
      </c>
      <c r="S13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3" s="1">
        <v>4500911926</v>
      </c>
      <c r="U1313" s="54" t="str">
        <f>F1313 &amp; " " &amp; " " &amp; B1313 &amp; " - " &amp; I1313 &amp; " - " &amp; "N°" &amp; H1313 &amp; " - " &amp; Tabela1[[#This Row],[Coluna1]]</f>
        <v xml:space="preserve">LOJAS NOVAS  1489 - LUMICENTER - N°91291 - </v>
      </c>
      <c r="V1313" s="85">
        <v>2118879</v>
      </c>
      <c r="W1313" s="89" t="s">
        <v>5395</v>
      </c>
      <c r="X1313" s="1" t="str">
        <f t="shared" si="69"/>
        <v>ABERTO</v>
      </c>
      <c r="Y1313" s="48"/>
      <c r="Z1313" s="51">
        <v>0</v>
      </c>
      <c r="AA1313" s="1">
        <f>IF(Tabela1[[#This Row],[CHAMADO]]="ABERTO",Tabela1[[#This Row],[procx status]],"")</f>
        <v>0</v>
      </c>
      <c r="AC1313" s="49">
        <v>45856</v>
      </c>
      <c r="AD1313" s="90">
        <v>5105969409</v>
      </c>
      <c r="AE1313" s="1" t="str">
        <f>IF(Tabela1[[#This Row],[Status Result1]]="Aguardando autorização pgto", "sim","")</f>
        <v/>
      </c>
      <c r="AF13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13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1313" s="12"/>
      <c r="AJ1313" s="53">
        <v>0</v>
      </c>
      <c r="AK1313" s="12">
        <f>IF(Tabela1[[#This Row],[procx ticket]]="",Tabela1[[#This Row],[Data criação ticket]],Tabela1[[#This Row],[procx ticket]])</f>
        <v>0</v>
      </c>
      <c r="AM13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3" s="62"/>
      <c r="AP1313" s="62"/>
      <c r="AQ13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148960548225573ANDRELOJAS NOVASLumináriaLUMICENTER</v>
      </c>
      <c r="AR1313" s="62" t="e">
        <v>#N/A</v>
      </c>
    </row>
    <row r="1314" spans="1:44" ht="15" hidden="1" customHeight="1">
      <c r="A1314" s="1">
        <f t="shared" si="70"/>
        <v>1000</v>
      </c>
      <c r="B1314" s="1">
        <v>276</v>
      </c>
      <c r="C1314" s="1" t="str">
        <f>_xlfn.XLOOKUP(Tabela1[[#This Row],[FILIAL]],'CNPJ BASE jan25'!A:A,'CNPJ BASE jan25'!B:B)</f>
        <v>MAC09-JoseLages-AL#</v>
      </c>
      <c r="D1314" s="1" t="str">
        <f>_xlfn.XLOOKUP(Tabela1[[#This Row],[FILIAL]],'CNPJ BASE jan25'!A:A,'CNPJ BASE jan25'!C:C)</f>
        <v>06.626.253/0276-02</v>
      </c>
      <c r="E1314" s="1" t="s">
        <v>4025</v>
      </c>
      <c r="F1314" s="1" t="s">
        <v>47</v>
      </c>
      <c r="G1314" s="1" t="s">
        <v>5344</v>
      </c>
      <c r="H1314" s="1">
        <v>92063</v>
      </c>
      <c r="I1314" s="1" t="s">
        <v>80</v>
      </c>
      <c r="M1314" s="1">
        <v>605926</v>
      </c>
      <c r="N1314" s="1">
        <v>10022562</v>
      </c>
      <c r="O1314" s="1" t="s">
        <v>4163</v>
      </c>
      <c r="P1314" s="47">
        <v>20388.41</v>
      </c>
      <c r="R1314" s="47">
        <f>IF(Tabela1[[#This Row],[VALOR A PAGAR]]&gt;1,Tabela1[[#This Row],[VALOR A PAGAR]],Tabela1[[#This Row],[VALOR RC]])</f>
        <v>20388.41</v>
      </c>
      <c r="S13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4" s="1">
        <v>4500936927</v>
      </c>
      <c r="U1314" s="54" t="str">
        <f>F1314 &amp; " " &amp; " " &amp; B1314 &amp; " - " &amp; I1314 &amp; " - " &amp; "N°" &amp; H1314 &amp; " - " &amp; Tabela1[[#This Row],[Coluna1]]</f>
        <v>LAUDO DE RISCO  276 - LUMICENTER - N°92063 - VENC 14/08/2025</v>
      </c>
      <c r="V1314" s="85">
        <v>2309957</v>
      </c>
      <c r="W1314" s="64" t="s">
        <v>5407</v>
      </c>
      <c r="X1314" s="1" t="str">
        <f t="shared" si="69"/>
        <v>ABERTO</v>
      </c>
      <c r="Y1314" s="48"/>
      <c r="Z1314" s="51">
        <v>0</v>
      </c>
      <c r="AA1314" s="1">
        <f>IF(Tabela1[[#This Row],[CHAMADO]]="ABERTO",Tabela1[[#This Row],[procx status]],"")</f>
        <v>0</v>
      </c>
      <c r="AC1314" s="49">
        <v>45887</v>
      </c>
      <c r="AD1314" s="55">
        <v>5105991082</v>
      </c>
      <c r="AE1314" s="1" t="str">
        <f>IF(Tabela1[[#This Row],[Status Result1]]="Aguardando autorização pgto", "sim","")</f>
        <v/>
      </c>
      <c r="AF13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3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314" s="12"/>
      <c r="AI1314" s="1" t="s">
        <v>4210</v>
      </c>
      <c r="AJ1314" s="53" t="s">
        <v>4234</v>
      </c>
      <c r="AK1314" s="12" t="str">
        <f>IF(Tabela1[[#This Row],[procx ticket]]="",Tabela1[[#This Row],[Data criação ticket]],Tabela1[[#This Row],[procx ticket]])</f>
        <v>não aberto ticket</v>
      </c>
      <c r="AM13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13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4" s="62" t="s">
        <v>5408</v>
      </c>
      <c r="AP1314" s="62" t="s">
        <v>5409</v>
      </c>
      <c r="AQ13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27660592620388,41ADRIANOLAUDO DE RISCOLumináriaLUMICENTER</v>
      </c>
      <c r="AR1314" s="62" t="e">
        <v>#N/A</v>
      </c>
    </row>
    <row r="1315" spans="1:44" ht="15" hidden="1" customHeight="1">
      <c r="A1315" s="1">
        <f t="shared" si="70"/>
        <v>1000</v>
      </c>
      <c r="B1315" s="1">
        <v>260</v>
      </c>
      <c r="C1315" s="1" t="str">
        <f>_xlfn.XLOOKUP(Tabela1[[#This Row],[FILIAL]],'CNPJ BASE jan25'!A:A,'CNPJ BASE jan25'!B:B)</f>
        <v>JPE11-Bessa-PB</v>
      </c>
      <c r="D1315" s="1" t="str">
        <f>_xlfn.XLOOKUP(Tabela1[[#This Row],[FILIAL]],'CNPJ BASE jan25'!A:A,'CNPJ BASE jan25'!C:C)</f>
        <v>06.626.253/0260-37</v>
      </c>
      <c r="E1315" s="1" t="s">
        <v>4025</v>
      </c>
      <c r="F1315" s="1" t="s">
        <v>47</v>
      </c>
      <c r="G1315" s="1" t="s">
        <v>5344</v>
      </c>
      <c r="H1315" s="1">
        <v>92065</v>
      </c>
      <c r="I1315" s="1" t="s">
        <v>80</v>
      </c>
      <c r="M1315" s="1">
        <v>605925</v>
      </c>
      <c r="N1315" s="1">
        <v>10022564</v>
      </c>
      <c r="O1315" s="1" t="s">
        <v>4163</v>
      </c>
      <c r="P1315" s="47">
        <v>18820.07</v>
      </c>
      <c r="R1315" s="47">
        <f>IF(Tabela1[[#This Row],[VALOR A PAGAR]]&gt;1,Tabela1[[#This Row],[VALOR A PAGAR]],Tabela1[[#This Row],[VALOR RC]])</f>
        <v>18820.07</v>
      </c>
      <c r="S13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5" s="1">
        <v>4500936933</v>
      </c>
      <c r="U1315" s="54" t="str">
        <f>F1315 &amp; " " &amp; " " &amp; B1315 &amp; " - " &amp; I1315 &amp; " - " &amp; "N°" &amp; H1315 &amp; " - " &amp; Tabela1[[#This Row],[Coluna1]]</f>
        <v>LAUDO DE RISCO  260 - LUMICENTER - N°92065 - VENC 14/08/2025</v>
      </c>
      <c r="V1315" s="85">
        <v>2309983</v>
      </c>
      <c r="W1315" s="64" t="s">
        <v>5410</v>
      </c>
      <c r="X1315" s="1" t="str">
        <f t="shared" si="69"/>
        <v>ABERTO</v>
      </c>
      <c r="Y1315" s="48"/>
      <c r="Z1315" s="51">
        <v>0</v>
      </c>
      <c r="AA1315" s="1">
        <f>IF(Tabela1[[#This Row],[CHAMADO]]="ABERTO",Tabela1[[#This Row],[procx status]],"")</f>
        <v>0</v>
      </c>
      <c r="AC1315" s="49">
        <v>45887</v>
      </c>
      <c r="AD1315" s="109">
        <v>5105991154</v>
      </c>
      <c r="AE1315" s="1" t="str">
        <f>IF(Tabela1[[#This Row],[Status Result1]]="Aguardando autorização pgto", "sim","")</f>
        <v/>
      </c>
      <c r="AF13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3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315" s="12"/>
      <c r="AI1315" s="1" t="s">
        <v>4210</v>
      </c>
      <c r="AJ1315" s="53" t="s">
        <v>4234</v>
      </c>
      <c r="AK1315" s="12" t="str">
        <f>IF(Tabela1[[#This Row],[procx ticket]]="",Tabela1[[#This Row],[Data criação ticket]],Tabela1[[#This Row],[procx ticket]])</f>
        <v>não aberto ticket</v>
      </c>
      <c r="AM13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13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5" s="62" t="s">
        <v>5408</v>
      </c>
      <c r="AP1315" s="62" t="s">
        <v>5409</v>
      </c>
      <c r="AQ13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26060592518820,07ADRIANOLAUDO DE RISCOLumináriaLUMICENTER</v>
      </c>
      <c r="AR1315" s="62" t="e">
        <v>#N/A</v>
      </c>
    </row>
    <row r="1316" spans="1:44" ht="15" hidden="1" customHeight="1">
      <c r="A1316" s="1">
        <f t="shared" si="70"/>
        <v>1000</v>
      </c>
      <c r="B1316" s="1">
        <v>276</v>
      </c>
      <c r="C1316" s="1" t="str">
        <f>_xlfn.XLOOKUP(Tabela1[[#This Row],[FILIAL]],'CNPJ BASE jan25'!A:A,'CNPJ BASE jan25'!B:B)</f>
        <v>MAC09-JoseLages-AL#</v>
      </c>
      <c r="D1316" s="1" t="str">
        <f>_xlfn.XLOOKUP(Tabela1[[#This Row],[FILIAL]],'CNPJ BASE jan25'!A:A,'CNPJ BASE jan25'!C:C)</f>
        <v>06.626.253/0276-02</v>
      </c>
      <c r="E1316" s="1" t="s">
        <v>4025</v>
      </c>
      <c r="F1316" s="1" t="s">
        <v>47</v>
      </c>
      <c r="G1316" s="1" t="s">
        <v>5344</v>
      </c>
      <c r="H1316" s="1">
        <v>93216</v>
      </c>
      <c r="I1316" s="1" t="s">
        <v>80</v>
      </c>
      <c r="M1316" s="1">
        <v>605926</v>
      </c>
      <c r="N1316" s="1">
        <v>10022999</v>
      </c>
      <c r="O1316" s="1" t="s">
        <v>4163</v>
      </c>
      <c r="P1316" s="47">
        <v>3659.25</v>
      </c>
      <c r="R1316" s="47">
        <f>IF(Tabela1[[#This Row],[VALOR A PAGAR]]&gt;1,Tabela1[[#This Row],[VALOR A PAGAR]],Tabela1[[#This Row],[VALOR RC]])</f>
        <v>3659.25</v>
      </c>
      <c r="S13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6" s="1">
        <v>4500947006</v>
      </c>
      <c r="U1316" s="54" t="str">
        <f>F1316 &amp; " " &amp; " " &amp; B1316 &amp; " - " &amp; I1316 &amp; " - " &amp; "N°" &amp; H1316 &amp; " - " &amp; Tabela1[[#This Row],[Coluna1]]</f>
        <v>LAUDO DE RISCO  276 - LUMICENTER - N°93216 - VENC 18/09/2025</v>
      </c>
      <c r="V1316" s="85">
        <v>2449714</v>
      </c>
      <c r="W1316" s="64" t="s">
        <v>5425</v>
      </c>
      <c r="X1316" s="1" t="str">
        <f t="shared" si="69"/>
        <v>ABERTO</v>
      </c>
      <c r="Y1316" s="48"/>
      <c r="Z1316" s="51"/>
      <c r="AA1316" s="1">
        <f>IF(Tabela1[[#This Row],[CHAMADO]]="ABERTO",Tabela1[[#This Row],[procx status]],"")</f>
        <v>0</v>
      </c>
      <c r="AC1316" s="49">
        <v>45918</v>
      </c>
      <c r="AD1316" s="109">
        <v>5106009350</v>
      </c>
      <c r="AE1316" s="1" t="str">
        <f>IF(Tabela1[[#This Row],[Status Result1]]="Aguardando autorização pgto", "sim","")</f>
        <v/>
      </c>
      <c r="AF13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18/09/2025</v>
      </c>
      <c r="AG13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18/09/2025</v>
      </c>
      <c r="AH1316" s="12"/>
      <c r="AJ1316" s="53"/>
      <c r="AK1316" s="12">
        <f>IF(Tabela1[[#This Row],[procx ticket]]="",Tabela1[[#This Row],[Data criação ticket]],Tabela1[[#This Row],[procx ticket]])</f>
        <v>0</v>
      </c>
      <c r="AM1316" s="53" t="s">
        <v>75</v>
      </c>
      <c r="AN13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6" s="62"/>
      <c r="AP1316" s="62" t="s">
        <v>5426</v>
      </c>
      <c r="AQ13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2766059263659,25ADRIANOLAUDO DE RISCOLumináriaLUMICENTER</v>
      </c>
      <c r="AR1316" s="62" t="e">
        <v>#N/A</v>
      </c>
    </row>
    <row r="1317" spans="1:44" ht="15" hidden="1" customHeight="1">
      <c r="A1317" s="1">
        <f t="shared" si="70"/>
        <v>1000</v>
      </c>
      <c r="B1317" s="1">
        <v>1437</v>
      </c>
      <c r="C1317" s="1" t="s">
        <v>4091</v>
      </c>
      <c r="D1317" s="1" t="s">
        <v>4229</v>
      </c>
      <c r="E1317" s="1" t="s">
        <v>4025</v>
      </c>
      <c r="F1317" s="1" t="s">
        <v>23</v>
      </c>
      <c r="G1317" s="1" t="s">
        <v>5344</v>
      </c>
      <c r="H1317" s="1">
        <v>95091</v>
      </c>
      <c r="I1317" s="1" t="s">
        <v>80</v>
      </c>
      <c r="M1317" s="1">
        <v>605905</v>
      </c>
      <c r="N1317" s="1">
        <v>10023815</v>
      </c>
      <c r="O1317" s="1" t="s">
        <v>4163</v>
      </c>
      <c r="P1317" s="47">
        <v>24081.41</v>
      </c>
      <c r="R1317" s="47">
        <f>IF(Tabela1[[#This Row],[VALOR A PAGAR]]&gt;1,Tabela1[[#This Row],[VALOR A PAGAR]],Tabela1[[#This Row],[VALOR RC]])</f>
        <v>24081.41</v>
      </c>
      <c r="S13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7" s="1">
        <v>4500991777</v>
      </c>
      <c r="U1317" s="54" t="str">
        <f>F1317 &amp; " " &amp; " " &amp; B1317 &amp; " - " &amp; I1317 &amp; " - " &amp; "N°" &amp; H1317 &amp; " - " &amp; Tabela1[[#This Row],[Coluna1]]</f>
        <v>LOJAS NOVAS  1437 - LUMICENTER - N°95091 - VENC 13/11/2025</v>
      </c>
      <c r="V1317" s="85">
        <v>2971490</v>
      </c>
      <c r="X1317" s="1" t="str">
        <f t="shared" si="69"/>
        <v>ABERTO</v>
      </c>
      <c r="Y1317" s="48"/>
      <c r="Z1317" s="51"/>
      <c r="AA1317" s="1">
        <f>IF(Tabela1[[#This Row],[CHAMADO]]="ABERTO",Tabela1[[#This Row],[procx status]],"")</f>
        <v>0</v>
      </c>
      <c r="AC1317" s="49">
        <v>45980</v>
      </c>
      <c r="AD1317" s="55">
        <v>5106058673</v>
      </c>
      <c r="AE1317" s="1" t="str">
        <f>IF(Tabela1[[#This Row],[Status Result1]]="Aguardando autorização pgto", "sim","")</f>
        <v/>
      </c>
      <c r="AF13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3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317" s="116"/>
      <c r="AJ1317" s="117"/>
      <c r="AK1317" s="116">
        <f>IF(Tabela1[[#This Row],[procx ticket]]="",Tabela1[[#This Row],[Data criação ticket]],Tabela1[[#This Row],[procx ticket]])</f>
        <v>0</v>
      </c>
      <c r="AL1317" s="116"/>
      <c r="AM1317" s="53">
        <v>45966</v>
      </c>
      <c r="AN13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7" s="62"/>
      <c r="AP1317" s="62" t="s">
        <v>5357</v>
      </c>
      <c r="AQ13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143760590524081,41ADRIANOLOJAS NOVASLumináriaLUMICENTER</v>
      </c>
      <c r="AR1317" s="62" t="e">
        <v>#N/A</v>
      </c>
    </row>
    <row r="1318" spans="1:44" ht="15" hidden="1" customHeight="1">
      <c r="A1318" s="1">
        <f t="shared" si="70"/>
        <v>1000</v>
      </c>
      <c r="B1318" s="1">
        <v>1464</v>
      </c>
      <c r="C1318" s="1" t="s">
        <v>40</v>
      </c>
      <c r="D1318" s="1" t="s">
        <v>168</v>
      </c>
      <c r="E1318" s="1" t="s">
        <v>30</v>
      </c>
      <c r="F1318" s="1" t="s">
        <v>23</v>
      </c>
      <c r="G1318" s="1" t="s">
        <v>5344</v>
      </c>
      <c r="H1318" s="1">
        <v>87825</v>
      </c>
      <c r="I1318" s="1" t="s">
        <v>80</v>
      </c>
      <c r="L1318" s="51">
        <v>71575</v>
      </c>
      <c r="M1318" s="1">
        <v>604010</v>
      </c>
      <c r="N1318" s="1">
        <v>10020375</v>
      </c>
      <c r="P1318" s="47">
        <v>23855.29</v>
      </c>
      <c r="R1318" s="47">
        <f>IF(Tabela1[[#This Row],[VALOR A PAGAR]]&gt;1,Tabela1[[#This Row],[VALOR A PAGAR]],Tabela1[[#This Row],[VALOR RC]])</f>
        <v>23855.29</v>
      </c>
      <c r="S13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8" s="1">
        <v>4500806461</v>
      </c>
      <c r="U1318" s="54" t="str">
        <f>F1318 &amp; " " &amp; " " &amp; B1318 &amp; " - " &amp; I1318 &amp; " - " &amp; "N°" &amp; H1318 &amp; " - " &amp; Tabela1[[#This Row],[Coluna1]]</f>
        <v xml:space="preserve">LOJAS NOVAS  1464 - LUMICENTER - N°87825 - </v>
      </c>
      <c r="V1318" s="85">
        <v>1343220</v>
      </c>
      <c r="X1318" s="1" t="str">
        <f t="shared" si="69"/>
        <v>ABERTO</v>
      </c>
      <c r="Y1318" s="48" t="s">
        <v>4159</v>
      </c>
      <c r="Z1318" s="51" t="s">
        <v>4159</v>
      </c>
      <c r="AA1318" s="51" t="str">
        <f>IF(Tabela1[[#This Row],[CHAMADO]]="ABERTO",Tabela1[[#This Row],[procx status]],"")</f>
        <v>Closed</v>
      </c>
      <c r="AC1318" s="49">
        <v>45736</v>
      </c>
      <c r="AD1318" s="55">
        <v>5105887282</v>
      </c>
      <c r="AE1318" s="1" t="str">
        <f>IF(Tabela1[[#This Row],[Status Result1]]="Aguardando autorização pgto", "sim","")</f>
        <v/>
      </c>
      <c r="AF13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20/03/2025</v>
      </c>
      <c r="AG13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20/03/2025</v>
      </c>
      <c r="AH1318" s="12">
        <v>45686</v>
      </c>
      <c r="AI1318" s="1" t="s">
        <v>4293</v>
      </c>
      <c r="AJ1318" s="53" t="s">
        <v>4293</v>
      </c>
      <c r="AK1318" s="12" t="str">
        <f>IF(Tabela1[[#This Row],[procx ticket]]="",Tabela1[[#This Row],[Data criação ticket]],Tabela1[[#This Row],[procx ticket]])</f>
        <v>2025-03-10</v>
      </c>
      <c r="AL1318" s="53">
        <v>45685</v>
      </c>
      <c r="AM13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131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8" s="62"/>
      <c r="AP1318" s="62"/>
      <c r="AQ13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146460401023855,29ANDRELOJAS NOVASLumináriaLUMICENTER</v>
      </c>
      <c r="AR1318" s="62" t="e">
        <v>#N/A</v>
      </c>
    </row>
    <row r="1319" spans="1:44" ht="15" hidden="1" customHeight="1">
      <c r="A1319" s="1">
        <f t="shared" si="70"/>
        <v>1000</v>
      </c>
      <c r="B1319" s="1">
        <v>315</v>
      </c>
      <c r="C1319" s="1" t="s">
        <v>864</v>
      </c>
      <c r="D1319" s="1" t="s">
        <v>865</v>
      </c>
      <c r="E1319" s="1" t="s">
        <v>4025</v>
      </c>
      <c r="F1319" s="1" t="s">
        <v>4026</v>
      </c>
      <c r="G1319" s="1" t="s">
        <v>5344</v>
      </c>
      <c r="H1319" s="1">
        <v>93836</v>
      </c>
      <c r="I1319" s="1" t="s">
        <v>80</v>
      </c>
      <c r="M1319" s="1">
        <v>605784</v>
      </c>
      <c r="N1319" s="1">
        <v>10023328</v>
      </c>
      <c r="P1319" s="47">
        <v>23028.29</v>
      </c>
      <c r="R1319" s="47">
        <f>IF(Tabela1[[#This Row],[VALOR A PAGAR]]&gt;1,Tabela1[[#This Row],[VALOR A PAGAR]],Tabela1[[#This Row],[VALOR RC]])</f>
        <v>23028.29</v>
      </c>
      <c r="S13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19" s="1">
        <v>4500964790</v>
      </c>
      <c r="U1319" s="54" t="str">
        <f>F1319 &amp; " " &amp; " " &amp; B1319 &amp; " - " &amp; I1319 &amp; " - " &amp; "N°" &amp; H1319 &amp; " - " &amp; Tabela1[[#This Row],[Coluna1]]</f>
        <v xml:space="preserve">REVITALIZA  315 - LUMICENTER - N°93836 - </v>
      </c>
      <c r="V1319" s="85">
        <v>2782094</v>
      </c>
      <c r="W1319" s="64" t="s">
        <v>5432</v>
      </c>
      <c r="X1319" s="1" t="str">
        <f t="shared" si="69"/>
        <v>ABERTO</v>
      </c>
      <c r="Y1319" s="48"/>
      <c r="Z1319" s="51"/>
      <c r="AA1319" s="1">
        <f>IF(Tabela1[[#This Row],[CHAMADO]]="ABERTO",Tabela1[[#This Row],[procx status]],"")</f>
        <v>0</v>
      </c>
      <c r="AC1319" s="49">
        <v>45950</v>
      </c>
      <c r="AD1319" s="55">
        <v>5106038520</v>
      </c>
      <c r="AE1319" s="1" t="str">
        <f>IF(Tabela1[[#This Row],[Status Result1]]="Aguardando autorização pgto", "sim","")</f>
        <v/>
      </c>
      <c r="AF13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13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1319" s="116"/>
      <c r="AJ1319" s="117"/>
      <c r="AK1319" s="116">
        <f>IF(Tabela1[[#This Row],[procx ticket]]="",Tabela1[[#This Row],[Data criação ticket]],Tabela1[[#This Row],[procx ticket]])</f>
        <v>0</v>
      </c>
      <c r="AL1319" s="116"/>
      <c r="AM1319" s="53" t="s">
        <v>4314</v>
      </c>
      <c r="AN13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19" s="62"/>
      <c r="AP1319" s="62"/>
      <c r="AQ13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31560578423028,29ADRIANOREVITALIZALumináriaLUMICENTER</v>
      </c>
      <c r="AR1319" s="62" t="e">
        <v>#N/A</v>
      </c>
    </row>
    <row r="1320" spans="1:44" ht="15" hidden="1" customHeight="1">
      <c r="A1320" s="1">
        <f t="shared" si="70"/>
        <v>1000</v>
      </c>
      <c r="B1320" s="1">
        <v>1090</v>
      </c>
      <c r="C1320" s="1" t="str">
        <f>_xlfn.XLOOKUP(Tabela1[[#This Row],[FILIAL]],'CNPJ BASE jan25'!A:A,'CNPJ BASE jan25'!B:B)</f>
        <v>MAC21-AntGouveia-AL</v>
      </c>
      <c r="D1320" s="1" t="str">
        <f>_xlfn.XLOOKUP(Tabela1[[#This Row],[FILIAL]],'CNPJ BASE jan25'!A:A,'CNPJ BASE jan25'!C:C)</f>
        <v>06.626.253/1090-80</v>
      </c>
      <c r="E1320" s="1" t="s">
        <v>4025</v>
      </c>
      <c r="F1320" s="1" t="s">
        <v>47</v>
      </c>
      <c r="G1320" s="1" t="s">
        <v>5344</v>
      </c>
      <c r="H1320" s="1">
        <v>92436</v>
      </c>
      <c r="I1320" s="1" t="s">
        <v>80</v>
      </c>
      <c r="M1320" s="1">
        <v>605856</v>
      </c>
      <c r="N1320" s="1">
        <v>10022622</v>
      </c>
      <c r="O1320" s="1" t="s">
        <v>4163</v>
      </c>
      <c r="P1320" s="47">
        <v>32358.89</v>
      </c>
      <c r="R1320" s="47">
        <f>IF(Tabela1[[#This Row],[VALOR A PAGAR]]&gt;1,Tabela1[[#This Row],[VALOR A PAGAR]],Tabela1[[#This Row],[VALOR RC]])</f>
        <v>32358.89</v>
      </c>
      <c r="S13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0" s="1">
        <v>4500928290</v>
      </c>
      <c r="U1320" s="54" t="str">
        <f>F1320 &amp; " " &amp; " " &amp; B1320 &amp; " - " &amp; I1320 &amp; " - " &amp; "N°" &amp; H1320 &amp; " - " &amp; Tabela1[[#This Row],[Coluna1]]</f>
        <v>LAUDO DE RISCO  1090 - LUMICENTER - N°92436 - VENC 24/08/2025</v>
      </c>
      <c r="V1320" s="85">
        <v>2309064</v>
      </c>
      <c r="W1320" s="64" t="s">
        <v>5414</v>
      </c>
      <c r="X1320" s="1" t="str">
        <f t="shared" si="69"/>
        <v>ABERTO</v>
      </c>
      <c r="Y1320" s="48"/>
      <c r="Z1320" s="51"/>
      <c r="AA1320" s="1">
        <f>IF(Tabela1[[#This Row],[CHAMADO]]="ABERTO",Tabela1[[#This Row],[procx status]],"")</f>
        <v>0</v>
      </c>
      <c r="AC1320" s="49">
        <v>45893</v>
      </c>
      <c r="AD1320" s="109">
        <v>5105991654</v>
      </c>
      <c r="AE1320" s="1" t="str">
        <f>IF(Tabela1[[#This Row],[Status Result1]]="Aguardando autorização pgto", "sim","")</f>
        <v/>
      </c>
      <c r="AF13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24/08/2025</v>
      </c>
      <c r="AG13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24/08/2025</v>
      </c>
      <c r="AH1320" s="12"/>
      <c r="AI1320" s="1" t="s">
        <v>4372</v>
      </c>
      <c r="AJ1320" s="53"/>
      <c r="AK1320" s="12" t="str">
        <f>IF(Tabela1[[#This Row],[procx ticket]]="",Tabela1[[#This Row],[Data criação ticket]],Tabela1[[#This Row],[procx ticket]])</f>
        <v>2025-08-06</v>
      </c>
      <c r="AM13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3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0" s="62" t="s">
        <v>4373</v>
      </c>
      <c r="AP1320" s="62" t="s">
        <v>5415</v>
      </c>
      <c r="AQ13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109060585632358,89ADRIANOLAUDO DE RISCOLumináriaLUMICENTER</v>
      </c>
      <c r="AR1320" s="62" t="e">
        <v>#N/A</v>
      </c>
    </row>
    <row r="1321" spans="1:44" ht="15" hidden="1" customHeight="1">
      <c r="A1321" s="1">
        <f t="shared" si="70"/>
        <v>1000</v>
      </c>
      <c r="B1321" s="1">
        <v>486</v>
      </c>
      <c r="C1321" s="1" t="s">
        <v>38</v>
      </c>
      <c r="D1321" s="1" t="s">
        <v>1190</v>
      </c>
      <c r="E1321" s="1" t="s">
        <v>76</v>
      </c>
      <c r="F1321" s="1" t="s">
        <v>23</v>
      </c>
      <c r="G1321" s="1" t="s">
        <v>5344</v>
      </c>
      <c r="H1321" s="1">
        <v>86214</v>
      </c>
      <c r="I1321" s="1" t="s">
        <v>80</v>
      </c>
      <c r="L1321" s="51">
        <v>71575</v>
      </c>
      <c r="M1321" s="1">
        <v>603682</v>
      </c>
      <c r="N1321" s="1">
        <v>10020120</v>
      </c>
      <c r="P1321" s="47">
        <v>25215.64</v>
      </c>
      <c r="R1321" s="47">
        <f>IF(Tabela1[[#This Row],[VALOR A PAGAR]]&gt;1,Tabela1[[#This Row],[VALOR A PAGAR]],Tabela1[[#This Row],[VALOR RC]])</f>
        <v>25215.64</v>
      </c>
      <c r="S13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1" s="1">
        <v>4500780378</v>
      </c>
      <c r="U1321" s="54" t="str">
        <f>F1321 &amp; " " &amp; " " &amp; B1321 &amp; " - " &amp; I1321 &amp; " - " &amp; "N°" &amp; H1321 &amp; " - " &amp; Tabela1[[#This Row],[Coluna1]]</f>
        <v xml:space="preserve">LOJAS NOVAS  486 - LUMICENTER - N°86214 - </v>
      </c>
      <c r="V1321" s="85">
        <v>1004997</v>
      </c>
      <c r="X1321" s="1" t="str">
        <f t="shared" si="69"/>
        <v>ABERTO</v>
      </c>
      <c r="Y1321" s="1" t="s">
        <v>4159</v>
      </c>
      <c r="Z1321" s="51" t="s">
        <v>4159</v>
      </c>
      <c r="AA1321" s="51" t="str">
        <f>IF(Tabela1[[#This Row],[CHAMADO]]="ABERTO",Tabela1[[#This Row],[procx status]],"")</f>
        <v>Closed</v>
      </c>
      <c r="AC1321" s="49">
        <v>45682</v>
      </c>
      <c r="AD1321" s="55">
        <v>5105848623</v>
      </c>
      <c r="AE1321" s="1" t="str">
        <f>IF(Tabela1[[#This Row],[Status Result1]]="Aguardando autorização pgto", "sim","")</f>
        <v/>
      </c>
      <c r="AF13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25/01/2025</v>
      </c>
      <c r="AG13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25/01/2025</v>
      </c>
      <c r="AH1321" s="12">
        <v>45677</v>
      </c>
      <c r="AI1321" s="12" t="s">
        <v>5372</v>
      </c>
      <c r="AJ1321" s="53" t="s">
        <v>5372</v>
      </c>
      <c r="AK1321" s="12" t="str">
        <f>IF(Tabela1[[#This Row],[procx ticket]]="",Tabela1[[#This Row],[Data criação ticket]],Tabela1[[#This Row],[procx ticket]])</f>
        <v>2025-01-15</v>
      </c>
      <c r="AL1321" s="53">
        <v>45642</v>
      </c>
      <c r="AM13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15/01/2025</v>
      </c>
      <c r="AN132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1" s="62"/>
      <c r="AP1321" s="62"/>
      <c r="AQ13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48660368225215,64HENRIQUELOJAS NOVASLumináriaLUMICENTER</v>
      </c>
      <c r="AR1321" s="62" t="e">
        <v>#N/A</v>
      </c>
    </row>
    <row r="1322" spans="1:44" ht="15" hidden="1" customHeight="1">
      <c r="A1322" s="1">
        <f t="shared" si="70"/>
        <v>1000</v>
      </c>
      <c r="B1322" s="1">
        <v>655</v>
      </c>
      <c r="C1322" s="1" t="str">
        <f>_xlfn.XLOOKUP(Tabela1[[#This Row],[FILIAL]],'CNPJ BASE jan25'!A:A,'CNPJ BASE jan25'!B:B)</f>
        <v>SLM01-SaoLouMata-PE</v>
      </c>
      <c r="D1322" s="1" t="str">
        <f>_xlfn.XLOOKUP(Tabela1[[#This Row],[FILIAL]],'CNPJ BASE jan25'!A:A,'CNPJ BASE jan25'!C:C)</f>
        <v>06.626.253/0655-20</v>
      </c>
      <c r="E1322" s="1" t="s">
        <v>4025</v>
      </c>
      <c r="F1322" s="1" t="s">
        <v>47</v>
      </c>
      <c r="G1322" s="1" t="s">
        <v>5344</v>
      </c>
      <c r="H1322" s="1">
        <v>90396</v>
      </c>
      <c r="I1322" s="1" t="s">
        <v>80</v>
      </c>
      <c r="M1322" s="1">
        <v>605798</v>
      </c>
      <c r="N1322" s="1">
        <v>10021803</v>
      </c>
      <c r="P1322" s="5">
        <v>34242.080000000002</v>
      </c>
      <c r="Q1322" s="47">
        <v>34242.080000000002</v>
      </c>
      <c r="R1322" s="47">
        <f>IF(Tabela1[[#This Row],[VALOR A PAGAR]]&gt;1,Tabela1[[#This Row],[VALOR A PAGAR]],Tabela1[[#This Row],[VALOR RC]])</f>
        <v>34242.080000000002</v>
      </c>
      <c r="S13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2" s="1">
        <v>4500873221</v>
      </c>
      <c r="U1322" s="54" t="str">
        <f>F1322 &amp; " " &amp; " " &amp; B1322 &amp; " - " &amp; I1322 &amp; " - " &amp; "N°" &amp; H1322 &amp; " - " &amp; Tabela1[[#This Row],[Coluna1]]</f>
        <v xml:space="preserve">LAUDO DE RISCO  655 - LUMICENTER - N°90396 - </v>
      </c>
      <c r="V1322" s="85">
        <v>1941686</v>
      </c>
      <c r="W1322" s="89" t="s">
        <v>5388</v>
      </c>
      <c r="X1322" s="1" t="str">
        <f t="shared" si="69"/>
        <v>ABERTO</v>
      </c>
      <c r="Y1322" s="48"/>
      <c r="Z1322" s="51">
        <v>0</v>
      </c>
      <c r="AA1322" s="1">
        <f>IF(Tabela1[[#This Row],[CHAMADO]]="ABERTO",Tabela1[[#This Row],[procx status]],"")</f>
        <v>0</v>
      </c>
      <c r="AC1322" s="49">
        <v>45833</v>
      </c>
      <c r="AD1322" s="90">
        <v>5105948264</v>
      </c>
      <c r="AE1322" s="1" t="str">
        <f>IF(Tabela1[[#This Row],[Status Result1]]="Aguardando autorização pgto", "sim","")</f>
        <v/>
      </c>
      <c r="AF13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3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322" s="12">
        <v>45778</v>
      </c>
      <c r="AI1322" s="1" t="s">
        <v>5389</v>
      </c>
      <c r="AJ1322" s="53" t="s">
        <v>5389</v>
      </c>
      <c r="AK1322" s="12" t="str">
        <f>IF(Tabela1[[#This Row],[procx ticket]]="",Tabela1[[#This Row],[Data criação ticket]],Tabela1[[#This Row],[procx ticket]])</f>
        <v>2025-06-10</v>
      </c>
      <c r="AM13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10/06/2025</v>
      </c>
      <c r="AN13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2" s="62"/>
      <c r="AP1322" s="62"/>
      <c r="AQ13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65560579834242,08ADRIANOLAUDO DE RISCOLumináriaLUMICENTER</v>
      </c>
      <c r="AR1322" s="62" t="e">
        <v>#N/A</v>
      </c>
    </row>
    <row r="1323" spans="1:44" ht="15" hidden="1" customHeight="1">
      <c r="A1323" s="1">
        <f t="shared" si="70"/>
        <v>1000</v>
      </c>
      <c r="B1323" s="1">
        <v>516</v>
      </c>
      <c r="C1323" s="1" t="str">
        <f>_xlfn.XLOOKUP(Tabela1[[#This Row],[FILIAL]],'CNPJ BASE jan25'!A:A,'CNPJ BASE jan25'!B:B)</f>
        <v>FOR61-Expedicion-CE#</v>
      </c>
      <c r="D1323" s="1" t="str">
        <f>_xlfn.XLOOKUP(Tabela1[[#This Row],[FILIAL]],'CNPJ BASE jan25'!A:A,'CNPJ BASE jan25'!C:C)</f>
        <v>06.626.253/0516-51</v>
      </c>
      <c r="E1323" s="1" t="s">
        <v>4025</v>
      </c>
      <c r="F1323" s="1" t="s">
        <v>47</v>
      </c>
      <c r="G1323" s="1" t="s">
        <v>5344</v>
      </c>
      <c r="H1323" s="1">
        <v>90085</v>
      </c>
      <c r="I1323" s="1" t="s">
        <v>80</v>
      </c>
      <c r="M1323" s="1">
        <v>605921</v>
      </c>
      <c r="N1323" s="1">
        <v>10022195</v>
      </c>
      <c r="O1323" s="1" t="s">
        <v>4163</v>
      </c>
      <c r="P1323" s="47">
        <v>25394.53</v>
      </c>
      <c r="R1323" s="47">
        <f>IF(Tabela1[[#This Row],[VALOR A PAGAR]]&gt;1,Tabela1[[#This Row],[VALOR A PAGAR]],Tabela1[[#This Row],[VALOR RC]])</f>
        <v>25394.53</v>
      </c>
      <c r="S13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3" s="1">
        <v>4500898771</v>
      </c>
      <c r="U1323" s="54" t="str">
        <f>F1323 &amp; " " &amp; " " &amp; B1323 &amp; " - " &amp; I1323 &amp; " - " &amp; "N°" &amp; H1323 &amp; " - " &amp; Tabela1[[#This Row],[Coluna1]]</f>
        <v xml:space="preserve">LAUDO DE RISCO  516 - LUMICENTER - N°90085 - </v>
      </c>
      <c r="V1323" s="85">
        <v>1978801</v>
      </c>
      <c r="W1323" s="89" t="s">
        <v>5391</v>
      </c>
      <c r="X1323" s="1" t="str">
        <f t="shared" si="69"/>
        <v>ABERTO</v>
      </c>
      <c r="Y1323" s="48"/>
      <c r="Z1323" s="51">
        <v>0</v>
      </c>
      <c r="AA1323" s="1">
        <f>IF(Tabela1[[#This Row],[CHAMADO]]="ABERTO",Tabela1[[#This Row],[procx status]],"")</f>
        <v>0</v>
      </c>
      <c r="AC1323" s="49">
        <v>45833</v>
      </c>
      <c r="AD1323" s="55">
        <v>5105952932</v>
      </c>
      <c r="AE1323" s="1" t="str">
        <f>IF(Tabela1[[#This Row],[Status Result1]]="Aguardando autorização pgto", "sim","")</f>
        <v/>
      </c>
      <c r="AF13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13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1323" s="12">
        <v>45793</v>
      </c>
      <c r="AI1323" s="1" t="s">
        <v>4295</v>
      </c>
      <c r="AJ1323" s="53" t="s">
        <v>4295</v>
      </c>
      <c r="AK1323" s="12" t="str">
        <f>IF(Tabela1[[#This Row],[procx ticket]]="",Tabela1[[#This Row],[Data criação ticket]],Tabela1[[#This Row],[procx ticket]])</f>
        <v>2025-06-16</v>
      </c>
      <c r="AM13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3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3" s="62"/>
      <c r="AP1323" s="62"/>
      <c r="AQ13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51660592125394,53ADRIANOLAUDO DE RISCOLumináriaLUMICENTER</v>
      </c>
      <c r="AR1323" s="62" t="e">
        <v>#N/A</v>
      </c>
    </row>
    <row r="1324" spans="1:44" ht="15" hidden="1" customHeight="1">
      <c r="A1324" s="1">
        <f t="shared" si="70"/>
        <v>1000</v>
      </c>
      <c r="B1324" s="1">
        <v>1496</v>
      </c>
      <c r="C1324" s="1" t="s">
        <v>262</v>
      </c>
      <c r="D1324" s="12" t="s">
        <v>1573</v>
      </c>
      <c r="E1324" s="1" t="s">
        <v>76</v>
      </c>
      <c r="F1324" s="1" t="s">
        <v>23</v>
      </c>
      <c r="G1324" s="1" t="s">
        <v>5344</v>
      </c>
      <c r="H1324" s="1">
        <v>92450</v>
      </c>
      <c r="I1324" s="1" t="s">
        <v>80</v>
      </c>
      <c r="M1324" s="1">
        <v>604328</v>
      </c>
      <c r="N1324" s="1">
        <v>10022493</v>
      </c>
      <c r="P1324" s="47">
        <v>21581.34</v>
      </c>
      <c r="Q1324" s="47">
        <v>21581.34</v>
      </c>
      <c r="R1324" s="47">
        <f>IF(Tabela1[[#This Row],[VALOR A PAGAR]]&gt;1,Tabela1[[#This Row],[VALOR A PAGAR]],Tabela1[[#This Row],[VALOR RC]])</f>
        <v>21581.34</v>
      </c>
      <c r="S13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4" s="1">
        <v>4500917854</v>
      </c>
      <c r="U1324" s="54" t="str">
        <f>F1324 &amp; " " &amp; " " &amp; B1324 &amp; " - " &amp; I1324 &amp; " - " &amp; "N°" &amp; H1324 &amp; " - " &amp; Tabela1[[#This Row],[Coluna1]]</f>
        <v>LOJAS NOVAS  1496 - LUMICENTER - N°92450 - VENC 25/08/2025</v>
      </c>
      <c r="V1324" s="85">
        <v>2325696</v>
      </c>
      <c r="W1324" s="64" t="s">
        <v>5403</v>
      </c>
      <c r="X1324" s="1" t="str">
        <f t="shared" si="69"/>
        <v>ABERTO</v>
      </c>
      <c r="Y1324" s="48"/>
      <c r="Z1324" s="51">
        <v>0</v>
      </c>
      <c r="AA1324" s="1">
        <f>IF(Tabela1[[#This Row],[CHAMADO]]="ABERTO",Tabela1[[#This Row],[procx status]],"")</f>
        <v>0</v>
      </c>
      <c r="AC1324" s="49">
        <v>45894</v>
      </c>
      <c r="AD1324" s="109">
        <v>5105995615</v>
      </c>
      <c r="AE1324" s="1" t="str">
        <f>IF(Tabela1[[#This Row],[Status Result1]]="Aguardando autorização pgto", "sim","")</f>
        <v/>
      </c>
      <c r="AF13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13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1324" s="12"/>
      <c r="AI1324" s="1" t="s">
        <v>5404</v>
      </c>
      <c r="AJ1324" s="53" t="s">
        <v>4234</v>
      </c>
      <c r="AK1324" s="12" t="str">
        <f>IF(Tabela1[[#This Row],[procx ticket]]="",Tabela1[[#This Row],[Data criação ticket]],Tabela1[[#This Row],[procx ticket]])</f>
        <v>não aberto ticket</v>
      </c>
      <c r="AM13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08/08/2025</v>
      </c>
      <c r="AN13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4" s="62"/>
      <c r="AP1324" s="62" t="s">
        <v>4374</v>
      </c>
      <c r="AQ13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149660432821581,34HENRIQUELOJAS NOVASLumináriaLUMICENTER</v>
      </c>
      <c r="AR1324" s="62" t="e">
        <v>#N/A</v>
      </c>
    </row>
    <row r="1325" spans="1:44" ht="15" hidden="1" customHeight="1">
      <c r="A1325" s="1">
        <f t="shared" si="70"/>
        <v>1000</v>
      </c>
      <c r="B1325" s="1">
        <v>1500</v>
      </c>
      <c r="C1325" s="1" t="s">
        <v>4075</v>
      </c>
      <c r="D1325" s="1">
        <v>522</v>
      </c>
      <c r="E1325" s="1" t="s">
        <v>76</v>
      </c>
      <c r="F1325" s="1" t="s">
        <v>23</v>
      </c>
      <c r="G1325" s="1" t="s">
        <v>5344</v>
      </c>
      <c r="H1325" s="1">
        <v>92799</v>
      </c>
      <c r="I1325" s="1" t="s">
        <v>80</v>
      </c>
      <c r="M1325" s="1">
        <v>605662</v>
      </c>
      <c r="N1325" s="1">
        <v>10022621</v>
      </c>
      <c r="P1325" s="47">
        <v>25539.200000000001</v>
      </c>
      <c r="R1325" s="47">
        <f>IF(Tabela1[[#This Row],[VALOR A PAGAR]]&gt;1,Tabela1[[#This Row],[VALOR A PAGAR]],Tabela1[[#This Row],[VALOR RC]])</f>
        <v>25539.200000000001</v>
      </c>
      <c r="S13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5" s="1">
        <v>4500936809</v>
      </c>
      <c r="U1325" s="54" t="str">
        <f>F1325 &amp; " " &amp; " " &amp; B1325 &amp; " - " &amp; I1325 &amp; " - " &amp; "N°" &amp; H1325 &amp; " - " &amp; Tabela1[[#This Row],[Coluna1]]</f>
        <v>LOJAS NOVAS  1500 - LUMICENTER - N°92799 - VENC 04/09/2025</v>
      </c>
      <c r="V1325" s="85">
        <v>2354322</v>
      </c>
      <c r="W1325" s="64" t="s">
        <v>5412</v>
      </c>
      <c r="X1325" s="1" t="str">
        <f t="shared" si="69"/>
        <v>ABERTO</v>
      </c>
      <c r="Y1325" s="48"/>
      <c r="Z1325" s="51">
        <v>0</v>
      </c>
      <c r="AA1325" s="1">
        <f>IF(Tabela1[[#This Row],[CHAMADO]]="ABERTO",Tabela1[[#This Row],[procx status]],"")</f>
        <v>0</v>
      </c>
      <c r="AC1325" s="49">
        <v>45925</v>
      </c>
      <c r="AD1325" s="109">
        <v>5106021843</v>
      </c>
      <c r="AE1325" s="1" t="str">
        <f>IF(Tabela1[[#This Row],[Status Result1]]="Aguardando autorização pgto", "sim","")</f>
        <v/>
      </c>
      <c r="AF13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13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1325" s="12"/>
      <c r="AI1325" s="1" t="s">
        <v>4558</v>
      </c>
      <c r="AJ1325" s="53" t="s">
        <v>4234</v>
      </c>
      <c r="AK1325" s="12" t="str">
        <f>IF(Tabela1[[#This Row],[procx ticket]]="",Tabela1[[#This Row],[Data criação ticket]],Tabela1[[#This Row],[procx ticket]])</f>
        <v>não aberto ticket</v>
      </c>
      <c r="AM1325" s="53" t="s">
        <v>4984</v>
      </c>
      <c r="AN13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5" s="62" t="s">
        <v>5413</v>
      </c>
      <c r="AP1325" s="62" t="s">
        <v>4658</v>
      </c>
      <c r="AQ13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150060566225539,2HENRIQUELOJAS NOVASLumináriaLUMICENTER</v>
      </c>
      <c r="AR1325" s="62" t="e">
        <v>#N/A</v>
      </c>
    </row>
    <row r="1326" spans="1:44" ht="15" hidden="1" customHeight="1">
      <c r="A1326" s="1">
        <f t="shared" si="70"/>
        <v>2000</v>
      </c>
      <c r="B1326" s="1">
        <v>7485</v>
      </c>
      <c r="C1326" s="1" t="s">
        <v>3715</v>
      </c>
      <c r="D1326" s="1" t="s">
        <v>3716</v>
      </c>
      <c r="E1326" s="1" t="s">
        <v>76</v>
      </c>
      <c r="F1326" s="51" t="s">
        <v>4026</v>
      </c>
      <c r="G1326" s="1" t="s">
        <v>5344</v>
      </c>
      <c r="H1326" s="1">
        <v>95402</v>
      </c>
      <c r="I1326" s="1" t="s">
        <v>80</v>
      </c>
      <c r="M1326" s="1">
        <v>605785</v>
      </c>
      <c r="N1326" s="1">
        <v>10023731</v>
      </c>
      <c r="O1326" s="1" t="s">
        <v>4163</v>
      </c>
      <c r="P1326" s="47">
        <v>35803.279999999999</v>
      </c>
      <c r="Q1326" s="47">
        <v>35803.279999999999</v>
      </c>
      <c r="R1326" s="47">
        <f>IF(Tabela1[[#This Row],[VALOR A PAGAR]]&gt;1,Tabela1[[#This Row],[VALOR A PAGAR]],Tabela1[[#This Row],[VALOR RC]])</f>
        <v>35803.279999999999</v>
      </c>
      <c r="S13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6" s="1">
        <v>4500992542</v>
      </c>
      <c r="U1326" s="54" t="str">
        <f>F1326 &amp; " " &amp; " " &amp; B1326 &amp; " - " &amp; I1326 &amp; " - " &amp; "N°" &amp; H1326 &amp; " - " &amp; Tabela1[[#This Row],[Coluna1]]</f>
        <v xml:space="preserve">REVITALIZA  7485 - LUMICENTER - N°95402 - </v>
      </c>
      <c r="V1326" s="85">
        <v>3034936</v>
      </c>
      <c r="W1326" s="64" t="s">
        <v>5365</v>
      </c>
      <c r="X1326" s="1" t="str">
        <f t="shared" si="69"/>
        <v>ABERTO</v>
      </c>
      <c r="Y1326" s="48"/>
      <c r="Z1326" s="51"/>
      <c r="AA1326" s="1">
        <f>IF(Tabela1[[#This Row],[CHAMADO]]="ABERTO",Tabela1[[#This Row],[procx status]],"")</f>
        <v>0</v>
      </c>
      <c r="AC1326" s="49">
        <v>45986</v>
      </c>
      <c r="AE1326" s="1" t="str">
        <f>IF(Tabela1[[#This Row],[Status Result1]]="Aguardando autorização pgto", "sim","")</f>
        <v/>
      </c>
      <c r="AF13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3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326" s="12"/>
      <c r="AJ1326" s="53"/>
      <c r="AK1326" s="12">
        <f>IF(Tabela1[[#This Row],[procx ticket]]="",Tabela1[[#This Row],[Data criação ticket]],Tabela1[[#This Row],[procx ticket]])</f>
        <v>0</v>
      </c>
      <c r="AM1326" s="53" t="s">
        <v>5183</v>
      </c>
      <c r="AN13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6" s="62" t="s">
        <v>4645</v>
      </c>
      <c r="AP1326" s="62"/>
      <c r="AQ13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748560578535803,28HENRIQUEREVITALIZALumináriaLUMICENTER</v>
      </c>
      <c r="AR1326" s="62" t="e">
        <v>#N/A</v>
      </c>
    </row>
    <row r="1327" spans="1:44" ht="15" hidden="1" customHeight="1">
      <c r="A1327" s="1">
        <f t="shared" si="70"/>
        <v>1000</v>
      </c>
      <c r="B1327" s="1">
        <v>52</v>
      </c>
      <c r="C1327" s="1" t="str">
        <f>_xlfn.XLOOKUP(Tabela1[[#This Row],[FILIAL]],'CNPJ BASE jan25'!A:A,'CNPJ BASE jan25'!B:B)</f>
        <v>FOR54-DesMoreira2-CE</v>
      </c>
      <c r="D1327" s="1" t="str">
        <f>_xlfn.XLOOKUP(Tabela1[[#This Row],[FILIAL]],'CNPJ BASE jan25'!A:A,'CNPJ BASE jan25'!C:C)</f>
        <v>06.626.253/0052-00</v>
      </c>
      <c r="E1327" s="1" t="s">
        <v>76</v>
      </c>
      <c r="F1327" s="1" t="s">
        <v>4026</v>
      </c>
      <c r="G1327" s="1" t="s">
        <v>5344</v>
      </c>
      <c r="H1327" s="1">
        <v>89951</v>
      </c>
      <c r="I1327" s="1" t="s">
        <v>80</v>
      </c>
      <c r="M1327" s="1">
        <v>605784</v>
      </c>
      <c r="N1327" s="1">
        <v>10021633</v>
      </c>
      <c r="O1327" s="1" t="s">
        <v>4163</v>
      </c>
      <c r="P1327" s="47">
        <v>37999.43</v>
      </c>
      <c r="R1327" s="47">
        <f>IF(Tabela1[[#This Row],[VALOR A PAGAR]]&gt;1,Tabela1[[#This Row],[VALOR A PAGAR]],Tabela1[[#This Row],[VALOR RC]])</f>
        <v>37999.43</v>
      </c>
      <c r="S13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7" s="1">
        <v>4500865805</v>
      </c>
      <c r="U1327" s="54" t="str">
        <f>F1327 &amp; " " &amp; " " &amp; B1327 &amp; " - " &amp; I1327 &amp; " - " &amp; "N°" &amp; H1327 &amp; " - " &amp; Tabela1[[#This Row],[Coluna1]]</f>
        <v xml:space="preserve">REVITALIZA  52 - LUMICENTER - N°89951 - </v>
      </c>
      <c r="V1327" s="85">
        <v>1781065</v>
      </c>
      <c r="W1327" s="89" t="s">
        <v>5382</v>
      </c>
      <c r="X1327" s="1" t="str">
        <f t="shared" si="69"/>
        <v>ABERTO</v>
      </c>
      <c r="Y1327" s="48"/>
      <c r="Z1327" s="51">
        <v>0</v>
      </c>
      <c r="AA1327" s="1">
        <f>IF(Tabela1[[#This Row],[CHAMADO]]="ABERTO",Tabela1[[#This Row],[procx status]],"")</f>
        <v>0</v>
      </c>
      <c r="AC1327" s="49">
        <v>45803</v>
      </c>
      <c r="AD1327" s="55">
        <v>5105933340</v>
      </c>
      <c r="AE1327" s="1" t="str">
        <f>IF(Tabela1[[#This Row],[Status Result1]]="Aguardando autorização pgto", "sim","")</f>
        <v/>
      </c>
      <c r="AF13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3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327" s="12">
        <v>45769</v>
      </c>
      <c r="AI1327" s="1" t="s">
        <v>4197</v>
      </c>
      <c r="AJ1327" s="53" t="s">
        <v>4197</v>
      </c>
      <c r="AK1327" s="12" t="str">
        <f>IF(Tabela1[[#This Row],[procx ticket]]="",Tabela1[[#This Row],[Data criação ticket]],Tabela1[[#This Row],[procx ticket]])</f>
        <v>2025-05-16</v>
      </c>
      <c r="AL1327" s="60">
        <v>45770</v>
      </c>
      <c r="AM13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3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7" s="62"/>
      <c r="AP1327" s="62"/>
      <c r="AQ13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5260578437999,43HENRIQUEREVITALIZALumináriaLUMICENTER</v>
      </c>
      <c r="AR1327" s="62" t="e">
        <v>#N/A</v>
      </c>
    </row>
    <row r="1328" spans="1:44" ht="15" hidden="1" customHeight="1">
      <c r="A1328" s="1">
        <f t="shared" si="70"/>
        <v>1000</v>
      </c>
      <c r="B1328" s="1">
        <v>845</v>
      </c>
      <c r="C1328" s="1" t="s">
        <v>4276</v>
      </c>
      <c r="D1328" s="1" t="s">
        <v>2593</v>
      </c>
      <c r="E1328" s="1" t="s">
        <v>30</v>
      </c>
      <c r="F1328" s="1" t="s">
        <v>23</v>
      </c>
      <c r="G1328" s="1" t="s">
        <v>5344</v>
      </c>
      <c r="H1328" s="1">
        <v>89459</v>
      </c>
      <c r="I1328" s="1" t="s">
        <v>80</v>
      </c>
      <c r="M1328" s="1">
        <v>605289</v>
      </c>
      <c r="N1328" s="1">
        <v>10021760</v>
      </c>
      <c r="O1328" s="1" t="s">
        <v>4163</v>
      </c>
      <c r="P1328" s="47">
        <v>17530.439999999999</v>
      </c>
      <c r="R1328" s="47">
        <f>IF(Tabela1[[#This Row],[VALOR A PAGAR]]&gt;1,Tabela1[[#This Row],[VALOR A PAGAR]],Tabela1[[#This Row],[VALOR RC]])</f>
        <v>17530.439999999999</v>
      </c>
      <c r="S13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8" s="1">
        <v>4500877176</v>
      </c>
      <c r="U1328" s="54" t="str">
        <f>F1328 &amp; " " &amp; " " &amp; B1328 &amp; " - " &amp; I1328 &amp; " - " &amp; "N°" &amp; H1328 &amp; " - " &amp; Tabela1[[#This Row],[Coluna1]]</f>
        <v xml:space="preserve">LOJAS NOVAS  845 - LUMICENTER - N°89459 - </v>
      </c>
      <c r="V1328" s="85">
        <v>1780884</v>
      </c>
      <c r="W1328" s="89" t="s">
        <v>5384</v>
      </c>
      <c r="X1328" s="1" t="str">
        <f t="shared" si="69"/>
        <v>ABERTO</v>
      </c>
      <c r="Y1328" s="48"/>
      <c r="Z1328" s="51">
        <v>0</v>
      </c>
      <c r="AA1328" s="1">
        <f>IF(Tabela1[[#This Row],[CHAMADO]]="ABERTO",Tabela1[[#This Row],[procx status]],"")</f>
        <v>0</v>
      </c>
      <c r="AC1328" s="49">
        <v>45803</v>
      </c>
      <c r="AD1328" s="90">
        <v>5105933106</v>
      </c>
      <c r="AE1328" s="1" t="str">
        <f>IF(Tabela1[[#This Row],[Status Result1]]="Aguardando autorização pgto", "sim","")</f>
        <v/>
      </c>
      <c r="AF13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3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328" s="12">
        <v>45778</v>
      </c>
      <c r="AI1328" s="1" t="s">
        <v>4197</v>
      </c>
      <c r="AJ1328" s="53" t="s">
        <v>4197</v>
      </c>
      <c r="AK1328" s="12" t="str">
        <f>IF(Tabela1[[#This Row],[procx ticket]]="",Tabela1[[#This Row],[Data criação ticket]],Tabela1[[#This Row],[procx ticket]])</f>
        <v>2025-05-16</v>
      </c>
      <c r="AM13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3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8" s="62"/>
      <c r="AP1328" s="62"/>
      <c r="AQ13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84560528917530,44ANDRELOJAS NOVASLumináriaLUMICENTER</v>
      </c>
      <c r="AR1328" s="62" t="e">
        <v>#N/A</v>
      </c>
    </row>
    <row r="1329" spans="1:44" ht="15" hidden="1" customHeight="1">
      <c r="A1329" s="1">
        <f t="shared" si="70"/>
        <v>1000</v>
      </c>
      <c r="B1329" s="1">
        <v>1473</v>
      </c>
      <c r="C1329" s="1" t="s">
        <v>214</v>
      </c>
      <c r="D1329" s="1" t="s">
        <v>215</v>
      </c>
      <c r="E1329" s="1" t="s">
        <v>76</v>
      </c>
      <c r="F1329" s="1" t="s">
        <v>23</v>
      </c>
      <c r="G1329" s="1" t="s">
        <v>5344</v>
      </c>
      <c r="H1329" s="1">
        <v>88733</v>
      </c>
      <c r="I1329" s="1" t="s">
        <v>80</v>
      </c>
      <c r="M1329" s="1">
        <v>603846</v>
      </c>
      <c r="N1329" s="1">
        <v>10021776</v>
      </c>
      <c r="O1329" s="1" t="s">
        <v>4163</v>
      </c>
      <c r="P1329" s="47">
        <v>29673.67</v>
      </c>
      <c r="R1329" s="47">
        <f>IF(Tabela1[[#This Row],[VALOR A PAGAR]]&gt;1,Tabela1[[#This Row],[VALOR A PAGAR]],Tabela1[[#This Row],[VALOR RC]])</f>
        <v>29673.67</v>
      </c>
      <c r="S13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29" s="1">
        <v>4500877180</v>
      </c>
      <c r="U1329" s="54" t="str">
        <f>F1329 &amp; " " &amp; " " &amp; B1329 &amp; " - " &amp; I1329 &amp; " - " &amp; "N°" &amp; H1329 &amp; " - " &amp; Tabela1[[#This Row],[Coluna1]]</f>
        <v xml:space="preserve">LOJAS NOVAS  1473 - LUMICENTER - N°88733 - </v>
      </c>
      <c r="V1329" s="85">
        <v>1781028</v>
      </c>
      <c r="W1329" s="89" t="s">
        <v>5387</v>
      </c>
      <c r="X1329" s="1" t="str">
        <f t="shared" si="69"/>
        <v>ABERTO</v>
      </c>
      <c r="Y1329" s="48"/>
      <c r="Z1329" s="51">
        <v>0</v>
      </c>
      <c r="AA1329" s="1">
        <f>IF(Tabela1[[#This Row],[CHAMADO]]="ABERTO",Tabela1[[#This Row],[procx status]],"")</f>
        <v>0</v>
      </c>
      <c r="AC1329" s="49">
        <v>45803</v>
      </c>
      <c r="AD1329" s="55">
        <v>5105933112</v>
      </c>
      <c r="AE1329" s="1" t="str">
        <f>IF(Tabela1[[#This Row],[Status Result1]]="Aguardando autorização pgto", "sim","")</f>
        <v/>
      </c>
      <c r="AF13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3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329" s="12">
        <v>45778</v>
      </c>
      <c r="AI1329" s="1" t="s">
        <v>4197</v>
      </c>
      <c r="AJ1329" s="53" t="s">
        <v>4197</v>
      </c>
      <c r="AK1329" s="12" t="str">
        <f>IF(Tabela1[[#This Row],[procx ticket]]="",Tabela1[[#This Row],[Data criação ticket]],Tabela1[[#This Row],[procx ticket]])</f>
        <v>2025-05-16</v>
      </c>
      <c r="AM13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3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29" s="62"/>
      <c r="AP1329" s="62"/>
      <c r="AQ13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147360384629673,67HENRIQUELOJAS NOVASLumináriaLUMICENTER</v>
      </c>
      <c r="AR1329" s="62" t="e">
        <v>#N/A</v>
      </c>
    </row>
    <row r="1330" spans="1:44" ht="15" hidden="1" customHeight="1">
      <c r="A1330" s="1">
        <f t="shared" si="70"/>
        <v>1000</v>
      </c>
      <c r="B1330" s="1">
        <v>1483</v>
      </c>
      <c r="C1330" s="1" t="s">
        <v>28</v>
      </c>
      <c r="D1330" s="1" t="s">
        <v>29</v>
      </c>
      <c r="E1330" s="1" t="s">
        <v>30</v>
      </c>
      <c r="F1330" s="1" t="s">
        <v>23</v>
      </c>
      <c r="G1330" s="1" t="s">
        <v>5344</v>
      </c>
      <c r="H1330" s="1">
        <v>87157</v>
      </c>
      <c r="I1330" s="1" t="s">
        <v>80</v>
      </c>
      <c r="M1330" s="1">
        <v>603320</v>
      </c>
      <c r="N1330" s="1">
        <v>10021737</v>
      </c>
      <c r="O1330" s="1" t="s">
        <v>4163</v>
      </c>
      <c r="P1330" s="47">
        <v>31941.119999999999</v>
      </c>
      <c r="R1330" s="47">
        <f>IF(Tabela1[[#This Row],[VALOR A PAGAR]]&gt;1,Tabela1[[#This Row],[VALOR A PAGAR]],Tabela1[[#This Row],[VALOR RC]])</f>
        <v>31941.119999999999</v>
      </c>
      <c r="S13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0" s="1">
        <v>4500877198</v>
      </c>
      <c r="U1330" s="54" t="str">
        <f>F1330 &amp; " " &amp; " " &amp; B1330 &amp; " - " &amp; I1330 &amp; " - " &amp; "N°" &amp; H1330 &amp; " - " &amp; Tabela1[[#This Row],[Coluna1]]</f>
        <v xml:space="preserve">LOJAS NOVAS  1483 - LUMICENTER - N°87157 - </v>
      </c>
      <c r="V1330" s="85">
        <v>1780872</v>
      </c>
      <c r="W1330" s="89" t="s">
        <v>5383</v>
      </c>
      <c r="X1330" s="1" t="str">
        <f t="shared" si="69"/>
        <v>ABERTO</v>
      </c>
      <c r="Y1330" s="48"/>
      <c r="Z1330" s="51">
        <v>0</v>
      </c>
      <c r="AA1330" s="1">
        <f>IF(Tabela1[[#This Row],[CHAMADO]]="ABERTO",Tabela1[[#This Row],[procx status]],"")</f>
        <v>0</v>
      </c>
      <c r="AC1330" s="49">
        <v>45803</v>
      </c>
      <c r="AD1330" s="55">
        <v>5105933100</v>
      </c>
      <c r="AE1330" s="1" t="str">
        <f>IF(Tabela1[[#This Row],[Status Result1]]="Aguardando autorização pgto", "sim","")</f>
        <v/>
      </c>
      <c r="AF13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13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1330" s="12">
        <v>45778</v>
      </c>
      <c r="AI1330" s="1" t="s">
        <v>4197</v>
      </c>
      <c r="AJ1330" s="53" t="s">
        <v>4197</v>
      </c>
      <c r="AK1330" s="12" t="str">
        <f>IF(Tabela1[[#This Row],[procx ticket]]="",Tabela1[[#This Row],[Data criação ticket]],Tabela1[[#This Row],[procx ticket]])</f>
        <v>2025-05-16</v>
      </c>
      <c r="AM13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3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0" s="62"/>
      <c r="AP1330" s="62"/>
      <c r="AQ13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148360332031941,12ANDRELOJAS NOVASLumináriaLUMICENTER</v>
      </c>
      <c r="AR1330" s="62" t="e">
        <v>#N/A</v>
      </c>
    </row>
    <row r="1331" spans="1:44" ht="15" hidden="1" customHeight="1">
      <c r="A1331" s="1">
        <f t="shared" si="70"/>
        <v>1000</v>
      </c>
      <c r="B1331" s="1">
        <v>680</v>
      </c>
      <c r="C1331" s="1" t="str">
        <f>_xlfn.XLOOKUP(Tabela1[[#This Row],[FILIAL]],'CNPJ BASE jan25'!A:A,'CNPJ BASE jan25'!B:B)</f>
        <v>SBE01-SaoBenedit-CE#</v>
      </c>
      <c r="D1331" s="1" t="str">
        <f>_xlfn.XLOOKUP(Tabela1[[#This Row],[FILIAL]],'CNPJ BASE jan25'!A:A,'CNPJ BASE jan25'!C:C)</f>
        <v>06.626.253/0680-31</v>
      </c>
      <c r="E1331" s="1" t="s">
        <v>4025</v>
      </c>
      <c r="F1331" s="1" t="s">
        <v>47</v>
      </c>
      <c r="G1331" s="1" t="s">
        <v>5344</v>
      </c>
      <c r="H1331" s="1">
        <v>92455</v>
      </c>
      <c r="I1331" s="1" t="s">
        <v>80</v>
      </c>
      <c r="M1331" s="1">
        <v>605195</v>
      </c>
      <c r="N1331" s="1">
        <v>10022560</v>
      </c>
      <c r="O1331" s="1" t="s">
        <v>4163</v>
      </c>
      <c r="P1331" s="47">
        <v>702.75</v>
      </c>
      <c r="R1331" s="47">
        <f>IF(Tabela1[[#This Row],[VALOR A PAGAR]]&gt;1,Tabela1[[#This Row],[VALOR A PAGAR]],Tabela1[[#This Row],[VALOR RC]])</f>
        <v>702.75</v>
      </c>
      <c r="S13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1" s="1">
        <v>4500919935</v>
      </c>
      <c r="U1331" s="54" t="str">
        <f>F1331 &amp; " " &amp; " " &amp; B1331 &amp; " - " &amp; I1331 &amp; " - " &amp; "N°" &amp; H1331 &amp; " - " &amp; Tabela1[[#This Row],[Coluna1]]</f>
        <v>LAUDO DE RISCO  680 - LUMICENTER - N°92455 - VENC 25/08/2025</v>
      </c>
      <c r="V1331" s="85">
        <v>2354079</v>
      </c>
      <c r="W1331" s="64" t="s">
        <v>5405</v>
      </c>
      <c r="X1331" s="1" t="str">
        <f t="shared" si="69"/>
        <v>ABERTO</v>
      </c>
      <c r="Y1331" s="48"/>
      <c r="Z1331" s="51">
        <v>0</v>
      </c>
      <c r="AA1331" s="1">
        <f>IF(Tabela1[[#This Row],[CHAMADO]]="ABERTO",Tabela1[[#This Row],[procx status]],"")</f>
        <v>0</v>
      </c>
      <c r="AC1331" s="49">
        <v>45895</v>
      </c>
      <c r="AD1331" s="109">
        <v>5105995619</v>
      </c>
      <c r="AE1331" s="1" t="str">
        <f>IF(Tabela1[[#This Row],[Status Result1]]="Aguardando autorização pgto", "sim","")</f>
        <v/>
      </c>
      <c r="AF13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13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1331" s="12"/>
      <c r="AI1331" s="1" t="s">
        <v>4657</v>
      </c>
      <c r="AJ1331" s="53" t="s">
        <v>4234</v>
      </c>
      <c r="AK1331" s="12" t="str">
        <f>IF(Tabela1[[#This Row],[procx ticket]]="",Tabela1[[#This Row],[Data criação ticket]],Tabela1[[#This Row],[procx ticket]])</f>
        <v>não aberto ticket</v>
      </c>
      <c r="AM13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13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1" s="62"/>
      <c r="AP1331" s="62" t="s">
        <v>4374</v>
      </c>
      <c r="AQ13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680605195702,75ADRIANOLAUDO DE RISCOLumináriaLUMICENTER</v>
      </c>
      <c r="AR1331" s="62" t="e">
        <v>#N/A</v>
      </c>
    </row>
    <row r="1332" spans="1:44" ht="15" hidden="1" customHeight="1">
      <c r="A1332" s="1">
        <f t="shared" si="70"/>
        <v>1000</v>
      </c>
      <c r="B1332" s="1">
        <v>1427</v>
      </c>
      <c r="C1332" s="1" t="s">
        <v>229</v>
      </c>
      <c r="D1332" s="1" t="s">
        <v>230</v>
      </c>
      <c r="E1332" s="1" t="s">
        <v>4025</v>
      </c>
      <c r="F1332" s="1" t="s">
        <v>23</v>
      </c>
      <c r="G1332" s="1" t="s">
        <v>5344</v>
      </c>
      <c r="H1332" s="1">
        <v>95529</v>
      </c>
      <c r="I1332" s="1" t="s">
        <v>80</v>
      </c>
      <c r="M1332" s="1">
        <v>603806</v>
      </c>
      <c r="N1332" s="1">
        <v>10023704</v>
      </c>
      <c r="O1332" s="1" t="s">
        <v>4163</v>
      </c>
      <c r="P1332" s="29">
        <v>2905.57</v>
      </c>
      <c r="Q1332" s="29">
        <v>2905.57</v>
      </c>
      <c r="R1332" s="47">
        <f>IF(Tabela1[[#This Row],[VALOR A PAGAR]]&gt;1,Tabela1[[#This Row],[VALOR A PAGAR]],Tabela1[[#This Row],[VALOR RC]])</f>
        <v>2905.57</v>
      </c>
      <c r="S13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2" s="1">
        <v>4500988744</v>
      </c>
      <c r="U1332" s="54" t="str">
        <f>F1332 &amp; " " &amp; " " &amp; B1332 &amp; " - " &amp; I1332 &amp; " - " &amp; "N°" &amp; H1332 &amp; " - " &amp; Tabela1[[#This Row],[Coluna1]]</f>
        <v>LOJAS NOVAS  1427 - LUMICENTER - N°95529 - VENC 27/11/2025</v>
      </c>
      <c r="V1332" s="85">
        <v>2894726</v>
      </c>
      <c r="W1332" s="89" t="s">
        <v>4176</v>
      </c>
      <c r="X1332" s="1" t="str">
        <f t="shared" si="69"/>
        <v>ABERTO</v>
      </c>
      <c r="Y1332" s="48"/>
      <c r="Z1332" s="51"/>
      <c r="AA1332" s="1">
        <f>IF(Tabela1[[#This Row],[CHAMADO]]="ABERTO",Tabela1[[#This Row],[procx status]],"")</f>
        <v>0</v>
      </c>
      <c r="AC1332" s="49">
        <v>45988</v>
      </c>
      <c r="AD1332" s="55">
        <v>5106050140</v>
      </c>
      <c r="AE1332" s="1" t="str">
        <f>IF(Tabela1[[#This Row],[Status Result1]]="Aguardando autorização pgto", "sim","")</f>
        <v/>
      </c>
      <c r="AF13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27/11/2025</v>
      </c>
      <c r="AG13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27/11/2025</v>
      </c>
      <c r="AH1332" s="116"/>
      <c r="AJ1332" s="117"/>
      <c r="AK1332" s="116">
        <f>IF(Tabela1[[#This Row],[procx ticket]]="",Tabela1[[#This Row],[Data criação ticket]],Tabela1[[#This Row],[procx ticket]])</f>
        <v>0</v>
      </c>
      <c r="AL1332" s="116"/>
      <c r="AM1332" s="53" t="s">
        <v>5183</v>
      </c>
      <c r="AN13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2" s="62"/>
      <c r="AP1332" s="62" t="s">
        <v>5364</v>
      </c>
      <c r="AQ13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14276038062905,57ADRIANOLOJAS NOVASLumináriaLUMICENTER</v>
      </c>
      <c r="AR1332" s="62" t="e">
        <v>#N/A</v>
      </c>
    </row>
    <row r="1333" spans="1:44" ht="15" hidden="1" customHeight="1">
      <c r="A1333" s="1">
        <f t="shared" si="70"/>
        <v>1000</v>
      </c>
      <c r="B1333" s="51">
        <v>1484</v>
      </c>
      <c r="C1333" s="1" t="s">
        <v>20</v>
      </c>
      <c r="D1333" s="1" t="s">
        <v>21</v>
      </c>
      <c r="E1333" s="1" t="s">
        <v>55</v>
      </c>
      <c r="F1333" s="1" t="s">
        <v>23</v>
      </c>
      <c r="G1333" s="1" t="s">
        <v>5344</v>
      </c>
      <c r="H1333" s="1">
        <v>86147</v>
      </c>
      <c r="I1333" s="1" t="s">
        <v>80</v>
      </c>
      <c r="L1333" s="51">
        <v>71575</v>
      </c>
      <c r="M1333" s="1">
        <v>603700</v>
      </c>
      <c r="N1333" s="1">
        <v>10020291</v>
      </c>
      <c r="P1333" s="47">
        <v>28523.06</v>
      </c>
      <c r="R1333" s="47">
        <f>IF(Tabela1[[#This Row],[VALOR A PAGAR]]&gt;1,Tabela1[[#This Row],[VALOR A PAGAR]],Tabela1[[#This Row],[VALOR RC]])</f>
        <v>28523.06</v>
      </c>
      <c r="S13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3" s="1">
        <v>4500793691</v>
      </c>
      <c r="U1333" s="54" t="str">
        <f>F1333 &amp; " " &amp; " " &amp; B1333 &amp; " - " &amp; I1333 &amp; " - " &amp; "N°" &amp; H1333 &amp; " - " &amp; Tabela1[[#This Row],[Coluna1]]</f>
        <v xml:space="preserve">LOJAS NOVAS  1484 - LUMICENTER - N°86147 - </v>
      </c>
      <c r="V1333" s="85">
        <v>1047130</v>
      </c>
      <c r="X1333" s="1" t="str">
        <f t="shared" si="69"/>
        <v>ABERTO</v>
      </c>
      <c r="Y1333" s="48" t="s">
        <v>4159</v>
      </c>
      <c r="Z1333" s="51" t="s">
        <v>4159</v>
      </c>
      <c r="AA1333" s="51" t="str">
        <f>IF(Tabela1[[#This Row],[CHAMADO]]="ABERTO",Tabela1[[#This Row],[procx status]],"")</f>
        <v>Closed</v>
      </c>
      <c r="AC1333" s="49">
        <v>45685</v>
      </c>
      <c r="AD1333" s="55">
        <v>5105856664</v>
      </c>
      <c r="AE1333" s="1" t="str">
        <f>IF(Tabela1[[#This Row],[Status Result1]]="Aguardando autorização pgto", "sim","")</f>
        <v/>
      </c>
      <c r="AF13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13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1333" s="12">
        <v>45678</v>
      </c>
      <c r="AI1333" s="12" t="s">
        <v>5195</v>
      </c>
      <c r="AJ1333" s="53" t="s">
        <v>5195</v>
      </c>
      <c r="AK1333" s="12" t="str">
        <f>IF(Tabela1[[#This Row],[procx ticket]]="",Tabela1[[#This Row],[Data criação ticket]],Tabela1[[#This Row],[procx ticket]])</f>
        <v>2025-01-22</v>
      </c>
      <c r="AL1333" s="53">
        <v>45667</v>
      </c>
      <c r="AM13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3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3" s="62"/>
      <c r="AP1333" s="62"/>
      <c r="AQ13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148460370028523,06JORDANALOJAS NOVASLumináriaLUMICENTER</v>
      </c>
      <c r="AR1333" s="62" t="e">
        <v>#N/A</v>
      </c>
    </row>
    <row r="1334" spans="1:44" ht="15" hidden="1" customHeight="1">
      <c r="A1334" s="1">
        <f t="shared" si="70"/>
        <v>1000</v>
      </c>
      <c r="B1334" s="1">
        <v>1479</v>
      </c>
      <c r="C1334" s="1" t="s">
        <v>41</v>
      </c>
      <c r="D1334" s="1" t="s">
        <v>42</v>
      </c>
      <c r="E1334" s="1" t="s">
        <v>55</v>
      </c>
      <c r="F1334" s="1" t="s">
        <v>23</v>
      </c>
      <c r="G1334" s="1" t="s">
        <v>5344</v>
      </c>
      <c r="H1334" s="1">
        <v>85862</v>
      </c>
      <c r="I1334" s="1" t="s">
        <v>80</v>
      </c>
      <c r="L1334" s="51">
        <v>71575</v>
      </c>
      <c r="M1334" s="1">
        <v>603708</v>
      </c>
      <c r="N1334" s="1">
        <v>10020292</v>
      </c>
      <c r="P1334" s="47">
        <v>22081.07</v>
      </c>
      <c r="R1334" s="47">
        <f>IF(Tabela1[[#This Row],[VALOR A PAGAR]]&gt;1,Tabela1[[#This Row],[VALOR A PAGAR]],Tabela1[[#This Row],[VALOR RC]])</f>
        <v>22081.07</v>
      </c>
      <c r="S13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4" s="1">
        <v>4500801717</v>
      </c>
      <c r="U1334" s="54" t="str">
        <f>F1334 &amp; " " &amp; " " &amp; B1334 &amp; " - " &amp; I1334 &amp; " - " &amp; "N°" &amp; H1334 &amp; " - " &amp; Tabela1[[#This Row],[Coluna1]]</f>
        <v xml:space="preserve">LOJAS NOVAS  1479 - LUMICENTER - N°85862 - </v>
      </c>
      <c r="V1334" s="85">
        <v>1046899</v>
      </c>
      <c r="X1334" s="1" t="str">
        <f t="shared" si="69"/>
        <v>ABERTO</v>
      </c>
      <c r="Y1334" s="48" t="s">
        <v>4159</v>
      </c>
      <c r="Z1334" s="51" t="s">
        <v>4159</v>
      </c>
      <c r="AA1334" s="51" t="str">
        <f>IF(Tabela1[[#This Row],[CHAMADO]]="ABERTO",Tabela1[[#This Row],[procx status]],"")</f>
        <v>Closed</v>
      </c>
      <c r="AC1334" s="49">
        <v>45685</v>
      </c>
      <c r="AD1334" s="55">
        <v>5105856640</v>
      </c>
      <c r="AE1334" s="1" t="str">
        <f>IF(Tabela1[[#This Row],[Status Result1]]="Aguardando autorização pgto", "sim","")</f>
        <v/>
      </c>
      <c r="AF13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13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1334" s="12">
        <v>45678</v>
      </c>
      <c r="AI1334" s="12" t="s">
        <v>5195</v>
      </c>
      <c r="AJ1334" s="53" t="s">
        <v>5195</v>
      </c>
      <c r="AK1334" s="12" t="str">
        <f>IF(Tabela1[[#This Row],[procx ticket]]="",Tabela1[[#This Row],[Data criação ticket]],Tabela1[[#This Row],[procx ticket]])</f>
        <v>2025-01-22</v>
      </c>
      <c r="AL1334" s="53">
        <v>45667</v>
      </c>
      <c r="AM13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3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4" s="62"/>
      <c r="AP1334" s="62"/>
      <c r="AQ13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147960370822081,07JORDANALOJAS NOVASLumináriaLUMICENTER</v>
      </c>
      <c r="AR1334" s="62" t="e">
        <v>#N/A</v>
      </c>
    </row>
    <row r="1335" spans="1:44" ht="15" hidden="1" customHeight="1">
      <c r="A1335" s="1">
        <f t="shared" si="70"/>
        <v>1000</v>
      </c>
      <c r="B1335" s="1">
        <v>1427</v>
      </c>
      <c r="C1335" s="1" t="s">
        <v>229</v>
      </c>
      <c r="D1335" s="1" t="s">
        <v>230</v>
      </c>
      <c r="E1335" s="1" t="s">
        <v>4025</v>
      </c>
      <c r="F1335" s="1" t="s">
        <v>23</v>
      </c>
      <c r="G1335" s="1" t="s">
        <v>5344</v>
      </c>
      <c r="H1335" s="1">
        <v>94550</v>
      </c>
      <c r="I1335" s="1" t="s">
        <v>80</v>
      </c>
      <c r="M1335" s="1">
        <v>603806</v>
      </c>
      <c r="N1335" s="1">
        <v>10023580</v>
      </c>
      <c r="O1335" s="1" t="s">
        <v>4163</v>
      </c>
      <c r="P1335" s="47">
        <v>21419.040000000001</v>
      </c>
      <c r="R1335" s="47">
        <f>IF(Tabela1[[#This Row],[VALOR A PAGAR]]&gt;1,Tabela1[[#This Row],[VALOR A PAGAR]],Tabela1[[#This Row],[VALOR RC]])</f>
        <v>21419.040000000001</v>
      </c>
      <c r="S13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5" s="1">
        <v>4500984079</v>
      </c>
      <c r="U1335" s="54" t="str">
        <f>F1335 &amp; " " &amp; " " &amp; B1335 &amp; " - " &amp; I1335 &amp; " - " &amp; "N°" &amp; H1335 &amp; " - " &amp; Tabela1[[#This Row],[Coluna1]]</f>
        <v>LOJAS NOVAS  1427 - LUMICENTER - N°94550 - VENC 27/10/2025</v>
      </c>
      <c r="V1335" s="85">
        <v>2854207</v>
      </c>
      <c r="W1335" s="64" t="s">
        <v>5369</v>
      </c>
      <c r="X1335" s="1" t="str">
        <f t="shared" si="69"/>
        <v>ABERTO</v>
      </c>
      <c r="Y1335" s="48"/>
      <c r="Z1335" s="51"/>
      <c r="AA1335" s="1">
        <f>IF(Tabela1[[#This Row],[CHAMADO]]="ABERTO",Tabela1[[#This Row],[procx status]],"")</f>
        <v>0</v>
      </c>
      <c r="AC1335" s="49">
        <v>45959</v>
      </c>
      <c r="AE1335" s="1" t="str">
        <f>IF(Tabela1[[#This Row],[Status Result1]]="Aguardando autorização pgto", "sim","")</f>
        <v/>
      </c>
      <c r="AF13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29/10/2025</v>
      </c>
      <c r="AG13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29/10/2025</v>
      </c>
      <c r="AH1335" s="116"/>
      <c r="AJ1335" s="117"/>
      <c r="AK1335" s="116">
        <f>IF(Tabela1[[#This Row],[procx ticket]]="",Tabela1[[#This Row],[Data criação ticket]],Tabela1[[#This Row],[procx ticket]])</f>
        <v>0</v>
      </c>
      <c r="AL1335" s="116"/>
      <c r="AM13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5" s="62"/>
      <c r="AP1335" s="62" t="s">
        <v>5051</v>
      </c>
      <c r="AQ13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142760380621419,04ADRIANOLOJAS NOVASLumináriaLUMICENTER</v>
      </c>
      <c r="AR1335" s="62" t="e">
        <v>#N/A</v>
      </c>
    </row>
    <row r="1336" spans="1:44" ht="15" hidden="1" customHeight="1">
      <c r="A1336" s="1">
        <f t="shared" ref="A1336:A1338" si="71">IF(B1336&lt;7000,1000,2000)</f>
        <v>1000</v>
      </c>
      <c r="B1336" s="1">
        <v>1437</v>
      </c>
      <c r="C1336" s="1" t="s">
        <v>4091</v>
      </c>
      <c r="D1336" s="1" t="s">
        <v>4229</v>
      </c>
      <c r="E1336" s="1" t="s">
        <v>4025</v>
      </c>
      <c r="F1336" s="1" t="s">
        <v>23</v>
      </c>
      <c r="G1336" s="1" t="s">
        <v>5344</v>
      </c>
      <c r="H1336" s="1">
        <v>95620</v>
      </c>
      <c r="I1336" s="1" t="s">
        <v>80</v>
      </c>
      <c r="M1336" s="1">
        <v>605905</v>
      </c>
      <c r="N1336" s="1">
        <v>10023816</v>
      </c>
      <c r="O1336" s="1" t="s">
        <v>4163</v>
      </c>
      <c r="P1336" s="47">
        <v>623.74</v>
      </c>
      <c r="R1336" s="47">
        <f>IF(Tabela1[[#This Row],[VALOR A PAGAR]]&gt;1,Tabela1[[#This Row],[VALOR A PAGAR]],Tabela1[[#This Row],[VALOR RC]])</f>
        <v>623.74</v>
      </c>
      <c r="S13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6" s="1">
        <v>4500991784</v>
      </c>
      <c r="U1336" s="54" t="str">
        <f>F1336 &amp; " " &amp; " " &amp; B1336 &amp; " - " &amp; I1336 &amp; " - " &amp; "N°" &amp; H1336 &amp; " - " &amp; Tabela1[[#This Row],[Coluna1]]</f>
        <v>LOJAS NOVAS  1437 - LUMICENTER - N°95620 - VENC 29/11/2025</v>
      </c>
      <c r="V1336" s="85">
        <v>2971494</v>
      </c>
      <c r="X1336" s="1" t="str">
        <f t="shared" si="69"/>
        <v>ABERTO</v>
      </c>
      <c r="Y1336" s="48"/>
      <c r="Z1336" s="51"/>
      <c r="AA1336" s="1">
        <f>IF(Tabela1[[#This Row],[CHAMADO]]="ABERTO",Tabela1[[#This Row],[procx status]],"")</f>
        <v>0</v>
      </c>
      <c r="AC1336" s="49">
        <v>45990</v>
      </c>
      <c r="AD1336" s="55">
        <v>5106058674</v>
      </c>
      <c r="AE1336" s="1" t="str">
        <f>IF(Tabela1[[#This Row],[Status Result1]]="Aguardando autorização pgto", "sim","")</f>
        <v/>
      </c>
      <c r="AF13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29/11/2025</v>
      </c>
      <c r="AG13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29/11/2025</v>
      </c>
      <c r="AH1336" s="116"/>
      <c r="AJ1336" s="117"/>
      <c r="AK1336" s="116">
        <f>IF(Tabela1[[#This Row],[procx ticket]]="",Tabela1[[#This Row],[Data criação ticket]],Tabela1[[#This Row],[procx ticket]])</f>
        <v>0</v>
      </c>
      <c r="AL1336" s="116"/>
      <c r="AM1336" s="53">
        <v>45966</v>
      </c>
      <c r="AN13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6" s="62"/>
      <c r="AP1336" s="62" t="s">
        <v>5358</v>
      </c>
      <c r="AQ13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1437605905623,74ADRIANOLOJAS NOVASLumináriaLUMICENTER</v>
      </c>
      <c r="AR1336" s="62" t="e">
        <v>#N/A</v>
      </c>
    </row>
    <row r="1337" spans="1:44" ht="15" hidden="1" customHeight="1">
      <c r="A1337" s="1">
        <f t="shared" si="71"/>
        <v>1000</v>
      </c>
      <c r="B1337" s="1">
        <v>1486</v>
      </c>
      <c r="C1337" s="1" t="s">
        <v>4211</v>
      </c>
      <c r="D1337" s="1" t="s">
        <v>4212</v>
      </c>
      <c r="E1337" s="1" t="s">
        <v>30</v>
      </c>
      <c r="F1337" s="1" t="s">
        <v>23</v>
      </c>
      <c r="G1337" s="1" t="s">
        <v>5344</v>
      </c>
      <c r="H1337" s="1">
        <v>89543</v>
      </c>
      <c r="I1337" s="1" t="s">
        <v>80</v>
      </c>
      <c r="M1337" s="1">
        <v>604407</v>
      </c>
      <c r="N1337" s="1">
        <v>10021761</v>
      </c>
      <c r="O1337" s="1" t="s">
        <v>4163</v>
      </c>
      <c r="P1337" s="47">
        <v>30345.11</v>
      </c>
      <c r="R1337" s="47">
        <f>IF(Tabela1[[#This Row],[VALOR A PAGAR]]&gt;1,Tabela1[[#This Row],[VALOR A PAGAR]],Tabela1[[#This Row],[VALOR RC]])</f>
        <v>30345.11</v>
      </c>
      <c r="S13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7" s="1">
        <v>4500877168</v>
      </c>
      <c r="U1337" s="54" t="str">
        <f>F1337 &amp; " " &amp; " " &amp; B1337 &amp; " - " &amp; I1337 &amp; " - " &amp; "N°" &amp; H1337 &amp; " - " &amp; Tabela1[[#This Row],[Coluna1]]</f>
        <v xml:space="preserve">LOJAS NOVAS  1486 - LUMICENTER - N°89543 - </v>
      </c>
      <c r="V1337" s="85">
        <v>1822960</v>
      </c>
      <c r="W1337" s="89" t="s">
        <v>5385</v>
      </c>
      <c r="X1337" s="1" t="str">
        <f t="shared" si="69"/>
        <v>ABERTO</v>
      </c>
      <c r="Y1337" s="48"/>
      <c r="Z1337" s="51">
        <v>0</v>
      </c>
      <c r="AA1337" s="1">
        <f>IF(Tabela1[[#This Row],[CHAMADO]]="ABERTO",Tabela1[[#This Row],[procx status]],"")</f>
        <v>0</v>
      </c>
      <c r="AC1337" s="49">
        <v>45807</v>
      </c>
      <c r="AD1337" s="48">
        <v>5105936511</v>
      </c>
      <c r="AE1337" s="1" t="str">
        <f>IF(Tabela1[[#This Row],[Status Result1]]="Aguardando autorização pgto", "sim","")</f>
        <v/>
      </c>
      <c r="AF13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3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337" s="12">
        <v>45778</v>
      </c>
      <c r="AI1337" s="1" t="s">
        <v>4311</v>
      </c>
      <c r="AJ1337" s="53" t="s">
        <v>4311</v>
      </c>
      <c r="AK1337" s="12" t="str">
        <f>IF(Tabela1[[#This Row],[procx ticket]]="",Tabela1[[#This Row],[Data criação ticket]],Tabela1[[#This Row],[procx ticket]])</f>
        <v>2025-05-23</v>
      </c>
      <c r="AM13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3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7" s="62"/>
      <c r="AP1337" s="62"/>
      <c r="AQ13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148660440730345,11ANDRELOJAS NOVASLumináriaLUMICENTER</v>
      </c>
      <c r="AR1337" s="62" t="e">
        <v>#N/A</v>
      </c>
    </row>
    <row r="1338" spans="1:44" ht="15" hidden="1" customHeight="1">
      <c r="A1338" s="1">
        <f t="shared" si="71"/>
        <v>1000</v>
      </c>
      <c r="B1338" s="51">
        <v>151</v>
      </c>
      <c r="C1338" s="51" t="s">
        <v>78</v>
      </c>
      <c r="D1338" s="51" t="s">
        <v>558</v>
      </c>
      <c r="E1338" s="51" t="s">
        <v>76</v>
      </c>
      <c r="F1338" s="51" t="s">
        <v>47</v>
      </c>
      <c r="G1338" s="1" t="s">
        <v>5344</v>
      </c>
      <c r="H1338" s="51">
        <v>86003</v>
      </c>
      <c r="I1338" s="51" t="s">
        <v>80</v>
      </c>
      <c r="J1338" s="51"/>
      <c r="K1338" s="51"/>
      <c r="L1338" s="51">
        <v>71575</v>
      </c>
      <c r="M1338" s="51">
        <v>605568</v>
      </c>
      <c r="N1338" s="51">
        <v>10020080</v>
      </c>
      <c r="O1338" s="51"/>
      <c r="P1338" s="46">
        <v>31138.81</v>
      </c>
      <c r="Q1338" s="46"/>
      <c r="R1338" s="46">
        <f>IF(Tabela1[[#This Row],[VALOR A PAGAR]]&gt;1,Tabela1[[#This Row],[VALOR A PAGAR]],Tabela1[[#This Row],[VALOR RC]])</f>
        <v>31138.81</v>
      </c>
      <c r="S13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8" s="51">
        <v>4500770582</v>
      </c>
      <c r="U1338" s="54" t="str">
        <f>F1338 &amp; " " &amp; " " &amp; B1338 &amp; " - " &amp; I1338 &amp; " - " &amp; "N°" &amp; H1338 &amp; " - " &amp; Tabela1[[#This Row],[Coluna1]]</f>
        <v xml:space="preserve">LAUDO DE RISCO  151 - LUMICENTER - N°86003 - </v>
      </c>
      <c r="V1338" s="85">
        <v>862359</v>
      </c>
      <c r="W1338" s="51"/>
      <c r="X1338" s="1" t="str">
        <f t="shared" si="69"/>
        <v>ABERTO</v>
      </c>
      <c r="Y1338" s="51" t="s">
        <v>4159</v>
      </c>
      <c r="Z1338" s="51" t="s">
        <v>4159</v>
      </c>
      <c r="AA1338" s="51" t="str">
        <f>IF(Tabela1[[#This Row],[CHAMADO]]="ABERTO",Tabela1[[#This Row],[procx status]],"")</f>
        <v>Closed</v>
      </c>
      <c r="AB1338" s="51" t="str">
        <f>IFERROR(IF(OR(Y1338="Solved",Y1338="Closed"),"OK","OUTRO"),"")</f>
        <v>OK</v>
      </c>
      <c r="AC1338" s="52">
        <v>45656</v>
      </c>
      <c r="AD1338" s="55" t="s">
        <v>5370</v>
      </c>
      <c r="AE1338" s="51" t="str">
        <f>IF(Tabela1[[#This Row],[Status Result1]]="Aguardando autorização pgto", "sim","")</f>
        <v/>
      </c>
      <c r="AF133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13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1338" s="53">
        <v>45643</v>
      </c>
      <c r="AI1338" s="53" t="s">
        <v>4583</v>
      </c>
      <c r="AJ1338" s="53" t="s">
        <v>4583</v>
      </c>
      <c r="AK1338" s="53" t="str">
        <f>IF(Tabela1[[#This Row],[procx ticket]]="",Tabela1[[#This Row],[Data criação ticket]],Tabela1[[#This Row],[procx ticket]])</f>
        <v>2024-12-18</v>
      </c>
      <c r="AL1338" s="53">
        <v>45635</v>
      </c>
      <c r="AM13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13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8" s="62"/>
      <c r="AP1338" s="62"/>
      <c r="AQ13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15160556831138,81HENRIQUELAUDO DE RISCOLumináriaLUMICENTER</v>
      </c>
      <c r="AR1338" s="62" t="e">
        <v>#N/A</v>
      </c>
    </row>
    <row r="1339" spans="1:44" ht="15" hidden="1" customHeight="1">
      <c r="A1339" s="1">
        <v>1000</v>
      </c>
      <c r="B1339" s="51">
        <v>323</v>
      </c>
      <c r="C1339" s="51" t="s">
        <v>81</v>
      </c>
      <c r="D1339" s="51" t="s">
        <v>880</v>
      </c>
      <c r="E1339" s="51" t="s">
        <v>30</v>
      </c>
      <c r="F1339" s="51" t="s">
        <v>47</v>
      </c>
      <c r="G1339" s="1" t="s">
        <v>5344</v>
      </c>
      <c r="H1339" s="51">
        <v>21006</v>
      </c>
      <c r="I1339" s="51" t="s">
        <v>80</v>
      </c>
      <c r="J1339" s="51"/>
      <c r="K1339" s="51"/>
      <c r="L1339" s="51">
        <v>71575</v>
      </c>
      <c r="M1339" s="51">
        <v>605187</v>
      </c>
      <c r="N1339" s="51">
        <v>10020104</v>
      </c>
      <c r="O1339" s="51"/>
      <c r="P1339" s="46">
        <v>18976.53</v>
      </c>
      <c r="Q1339" s="46"/>
      <c r="R1339" s="46">
        <f>IF(Tabela1[[#This Row],[VALOR A PAGAR]]&gt;1,Tabela1[[#This Row],[VALOR A PAGAR]],Tabela1[[#This Row],[VALOR RC]])</f>
        <v>18976.53</v>
      </c>
      <c r="S13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39" s="51">
        <v>4500772063</v>
      </c>
      <c r="U1339" s="54" t="str">
        <f>F1339 &amp; " " &amp; " " &amp; B1339 &amp; " - " &amp; I1339 &amp; " - " &amp; "N°" &amp; H1339 &amp; " - " &amp; Tabela1[[#This Row],[Coluna1]]</f>
        <v xml:space="preserve">LAUDO DE RISCO  323 - LUMICENTER - N°21006 - </v>
      </c>
      <c r="V1339" s="85">
        <v>868407</v>
      </c>
      <c r="W1339" s="51"/>
      <c r="X1339" s="1" t="str">
        <f t="shared" si="69"/>
        <v>ABERTO</v>
      </c>
      <c r="Y1339" s="51" t="s">
        <v>4159</v>
      </c>
      <c r="Z1339" s="51" t="s">
        <v>4159</v>
      </c>
      <c r="AA1339" s="51" t="str">
        <f>IF(Tabela1[[#This Row],[CHAMADO]]="ABERTO",Tabela1[[#This Row],[procx status]],"")</f>
        <v>Closed</v>
      </c>
      <c r="AB1339" s="51" t="str">
        <f>IFERROR(IF(OR(Y1339="Solved",Y1339="Closed"),"OK","OUTRO"),"")</f>
        <v>OK</v>
      </c>
      <c r="AC1339" s="52">
        <v>45656</v>
      </c>
      <c r="AD1339" s="55" t="s">
        <v>5371</v>
      </c>
      <c r="AE1339" s="51" t="str">
        <f>IF(Tabela1[[#This Row],[Status Result1]]="Aguardando autorização pgto", "sim","")</f>
        <v/>
      </c>
      <c r="AF133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13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1339" s="53">
        <v>45645</v>
      </c>
      <c r="AI1339" s="53" t="s">
        <v>4634</v>
      </c>
      <c r="AJ1339" s="53" t="s">
        <v>4634</v>
      </c>
      <c r="AK1339" s="53" t="str">
        <f>IF(Tabela1[[#This Row],[procx ticket]]="",Tabela1[[#This Row],[Data criação ticket]],Tabela1[[#This Row],[procx ticket]])</f>
        <v>2024-12-19</v>
      </c>
      <c r="AL1339" s="53">
        <v>45639</v>
      </c>
      <c r="AM13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33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39" s="62"/>
      <c r="AP1339" s="62"/>
      <c r="AQ13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32360518718976,53ANDRELAUDO DE RISCOLumináriaLUMICENTER</v>
      </c>
      <c r="AR1339" s="62" t="e">
        <v>#N/A</v>
      </c>
    </row>
    <row r="1340" spans="1:44" ht="15" hidden="1" customHeight="1">
      <c r="A1340" s="1">
        <f t="shared" ref="A1340:A1345" si="72">IF(B1340&lt;7000,1000,2000)</f>
        <v>1000</v>
      </c>
      <c r="B1340" s="1">
        <v>680</v>
      </c>
      <c r="C1340" s="1" t="str">
        <f>_xlfn.XLOOKUP(Tabela1[[#This Row],[FILIAL]],'CNPJ BASE jan25'!A:A,'CNPJ BASE jan25'!B:B)</f>
        <v>SBE01-SaoBenedit-CE#</v>
      </c>
      <c r="D1340" s="1" t="str">
        <f>_xlfn.XLOOKUP(Tabela1[[#This Row],[FILIAL]],'CNPJ BASE jan25'!A:A,'CNPJ BASE jan25'!C:C)</f>
        <v>06.626.253/0680-31</v>
      </c>
      <c r="E1340" s="1" t="s">
        <v>4025</v>
      </c>
      <c r="F1340" s="1" t="s">
        <v>47</v>
      </c>
      <c r="G1340" s="1" t="s">
        <v>5344</v>
      </c>
      <c r="H1340" s="1">
        <v>91702</v>
      </c>
      <c r="I1340" s="1" t="s">
        <v>80</v>
      </c>
      <c r="M1340" s="1">
        <v>605195</v>
      </c>
      <c r="N1340" s="1">
        <v>10022561</v>
      </c>
      <c r="P1340" s="3">
        <v>25614.06</v>
      </c>
      <c r="R1340" s="47">
        <f>IF(Tabela1[[#This Row],[VALOR A PAGAR]]&gt;1,Tabela1[[#This Row],[VALOR A PAGAR]],Tabela1[[#This Row],[VALOR RC]])</f>
        <v>25614.06</v>
      </c>
      <c r="S13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0" s="1">
        <v>4500919810</v>
      </c>
      <c r="U1340" s="54" t="str">
        <f>F1340 &amp; " " &amp; " " &amp; B1340 &amp; " - " &amp; I1340 &amp; " - " &amp; "N°" &amp; H1340 &amp; " - " &amp; Tabela1[[#This Row],[Coluna1]]</f>
        <v xml:space="preserve">LAUDO DE RISCO  680 - LUMICENTER - N°91702 - </v>
      </c>
      <c r="V1340" s="85">
        <v>2194164</v>
      </c>
      <c r="W1340" s="64" t="s">
        <v>5406</v>
      </c>
      <c r="X1340" s="1" t="str">
        <f t="shared" si="69"/>
        <v>ABERTO</v>
      </c>
      <c r="Y1340" s="48"/>
      <c r="Z1340" s="51">
        <v>0</v>
      </c>
      <c r="AA1340" s="1">
        <f>IF(Tabela1[[#This Row],[CHAMADO]]="ABERTO",Tabela1[[#This Row],[procx status]],"")</f>
        <v>0</v>
      </c>
      <c r="AC1340" s="49">
        <v>45869</v>
      </c>
      <c r="AD1340" s="65">
        <v>5105975807</v>
      </c>
      <c r="AE1340" s="1" t="str">
        <f>IF(Tabela1[[#This Row],[Status Result1]]="Aguardando autorização pgto", "sim","")</f>
        <v/>
      </c>
      <c r="AF13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31/07/2025</v>
      </c>
      <c r="AG13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31/07/2025</v>
      </c>
      <c r="AH1340" s="12"/>
      <c r="AJ1340" s="53" t="s">
        <v>4234</v>
      </c>
      <c r="AK1340" s="12" t="str">
        <f>IF(Tabela1[[#This Row],[procx ticket]]="",Tabela1[[#This Row],[Data criação ticket]],Tabela1[[#This Row],[procx ticket]])</f>
        <v>não aberto ticket</v>
      </c>
      <c r="AM13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0" s="62"/>
      <c r="AP1340" s="62"/>
      <c r="AQ13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68060519525614,06ADRIANOLAUDO DE RISCOLumináriaLUMICENTER</v>
      </c>
      <c r="AR1340" s="62" t="e">
        <v>#N/A</v>
      </c>
    </row>
    <row r="1341" spans="1:44" ht="15" hidden="1" customHeight="1">
      <c r="A1341" s="1">
        <f t="shared" si="72"/>
        <v>1000</v>
      </c>
      <c r="B1341" s="1">
        <v>1483</v>
      </c>
      <c r="C1341" s="1" t="s">
        <v>28</v>
      </c>
      <c r="D1341" s="1" t="s">
        <v>185</v>
      </c>
      <c r="E1341" s="1" t="s">
        <v>30</v>
      </c>
      <c r="F1341" s="1" t="s">
        <v>23</v>
      </c>
      <c r="G1341" s="1" t="s">
        <v>4333</v>
      </c>
      <c r="H1341" s="1">
        <v>329446</v>
      </c>
      <c r="I1341" s="1" t="s">
        <v>4963</v>
      </c>
      <c r="M1341" s="1">
        <v>603320</v>
      </c>
      <c r="P1341" s="47">
        <v>980</v>
      </c>
      <c r="R1341" s="47">
        <f>IF(Tabela1[[#This Row],[VALOR A PAGAR]]&gt;1,Tabela1[[#This Row],[VALOR A PAGAR]],Tabela1[[#This Row],[VALOR RC]])</f>
        <v>980</v>
      </c>
      <c r="S13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1" s="1">
        <v>4500803100</v>
      </c>
      <c r="U1341" s="54" t="str">
        <f>F1341 &amp; " " &amp; " " &amp; B1341 &amp; " - " &amp; I1341 &amp; " - " &amp; "N°" &amp; H1341 &amp; " - " &amp; Tabela1[[#This Row],[Coluna1]]</f>
        <v xml:space="preserve">LOJAS NOVAS  1483 - FORTEPEL - N°329446 - </v>
      </c>
      <c r="V1341" s="85">
        <v>1752017</v>
      </c>
      <c r="W1341" s="89" t="s">
        <v>4964</v>
      </c>
      <c r="X1341" s="1" t="str">
        <f t="shared" ref="X1341:X1404" si="73">IF(V1341&lt;&gt;"","ABERTO","PENDENTE")</f>
        <v>ABERTO</v>
      </c>
      <c r="Y1341" s="48"/>
      <c r="Z1341" s="51">
        <v>0</v>
      </c>
      <c r="AA1341" s="1">
        <f>IF(Tabela1[[#This Row],[CHAMADO]]="ABERTO",Tabela1[[#This Row],[procx status]],"")</f>
        <v>0</v>
      </c>
      <c r="AC1341" s="49">
        <v>45796</v>
      </c>
      <c r="AD1341" s="55">
        <v>5105929751</v>
      </c>
      <c r="AE1341" s="1" t="str">
        <f>IF(Tabela1[[#This Row],[Status Result1]]="Aguardando autorização pgto", "sim","")</f>
        <v/>
      </c>
      <c r="AF13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3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341" s="12">
        <v>45790</v>
      </c>
      <c r="AI1341" s="1" t="s">
        <v>4368</v>
      </c>
      <c r="AJ1341" s="53" t="s">
        <v>4368</v>
      </c>
      <c r="AK1341" s="12" t="str">
        <f>IF(Tabela1[[#This Row],[procx ticket]]="",Tabela1[[#This Row],[Data criação ticket]],Tabela1[[#This Row],[procx ticket]])</f>
        <v>2025-05-13</v>
      </c>
      <c r="AM13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13/05/2025</v>
      </c>
      <c r="AN13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1" s="62"/>
      <c r="AP1341" s="62"/>
      <c r="AQ13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1483603320980ANDRELOJAS NOVASMACAFORTEPEL</v>
      </c>
      <c r="AR1341" s="62" t="e">
        <v>#N/A</v>
      </c>
    </row>
    <row r="1342" spans="1:44" ht="15" hidden="1" customHeight="1">
      <c r="A1342" s="1">
        <f t="shared" si="72"/>
        <v>1000</v>
      </c>
      <c r="B1342" s="1">
        <v>979</v>
      </c>
      <c r="C1342" s="1" t="s">
        <v>2126</v>
      </c>
      <c r="D1342" s="1" t="s">
        <v>185</v>
      </c>
      <c r="E1342" s="1" t="s">
        <v>4025</v>
      </c>
      <c r="F1342" s="1" t="s">
        <v>4270</v>
      </c>
      <c r="G1342" s="1" t="s">
        <v>4333</v>
      </c>
      <c r="H1342" s="1">
        <v>892436</v>
      </c>
      <c r="I1342" s="1" t="s">
        <v>4272</v>
      </c>
      <c r="P1342" s="47">
        <v>1213.6099999999999</v>
      </c>
      <c r="R1342" s="47">
        <f>IF(Tabela1[[#This Row],[VALOR A PAGAR]]&gt;1,Tabela1[[#This Row],[VALOR A PAGAR]],Tabela1[[#This Row],[VALOR RC]])</f>
        <v>1213.6099999999999</v>
      </c>
      <c r="S13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2" s="1">
        <v>4500892465</v>
      </c>
      <c r="U1342" s="54" t="str">
        <f>F1342 &amp; " " &amp; " " &amp; B1342 &amp; " - " &amp; I1342 &amp; " - " &amp; "N°" &amp; H1342 &amp; " - " &amp; Tabela1[[#This Row],[Coluna1]]</f>
        <v xml:space="preserve">VISA  979 - AUTOPEL - N°892436 - </v>
      </c>
      <c r="V1342" s="85">
        <v>1909415</v>
      </c>
      <c r="W1342" s="89" t="s">
        <v>4334</v>
      </c>
      <c r="X1342" s="1" t="str">
        <f t="shared" si="73"/>
        <v>ABERTO</v>
      </c>
      <c r="Y1342" s="48"/>
      <c r="Z1342" s="51">
        <v>0</v>
      </c>
      <c r="AA1342" s="1">
        <f>IF(Tabela1[[#This Row],[CHAMADO]]="ABERTO",Tabela1[[#This Row],[procx status]],"")</f>
        <v>0</v>
      </c>
      <c r="AC1342" s="49">
        <v>45827</v>
      </c>
      <c r="AD1342" s="55">
        <v>5105948509</v>
      </c>
      <c r="AE1342" s="1" t="str">
        <f>IF(Tabela1[[#This Row],[Status Result1]]="Aguardando autorização pgto", "sim","")</f>
        <v/>
      </c>
      <c r="AF13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3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342" s="12"/>
      <c r="AI1342" s="1" t="s">
        <v>4335</v>
      </c>
      <c r="AJ1342" s="53" t="s">
        <v>4335</v>
      </c>
      <c r="AK1342" s="12" t="str">
        <f>IF(Tabela1[[#This Row],[procx ticket]]="",Tabela1[[#This Row],[Data criação ticket]],Tabela1[[#This Row],[procx ticket]])</f>
        <v>2025-06-05</v>
      </c>
      <c r="AM13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3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2" s="62"/>
      <c r="AP1342" s="62"/>
      <c r="AQ13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9791213,61ADRIANOVISAMACAAUTOPEL</v>
      </c>
      <c r="AR1342" s="62" t="e">
        <v>#N/A</v>
      </c>
    </row>
    <row r="1343" spans="1:44" ht="15" hidden="1" customHeight="1">
      <c r="A1343" s="1">
        <f t="shared" si="72"/>
        <v>1000</v>
      </c>
      <c r="B1343" s="1">
        <v>1073</v>
      </c>
      <c r="C1343" s="1" t="str">
        <f>_xlfn.XLOOKUP(Tabela1[[#This Row],[FILIAL]],'CNPJ BASE jan25'!A:A,'CNPJ BASE jan25'!B:B)</f>
        <v>SLU26-Forquilha-MA</v>
      </c>
      <c r="D1343" s="1" t="str">
        <f>_xlfn.XLOOKUP(Tabela1[[#This Row],[FILIAL]],'CNPJ BASE jan25'!A:A,'CNPJ BASE jan25'!C:C)</f>
        <v>06.626.253/1073-80</v>
      </c>
      <c r="E1343" s="1" t="s">
        <v>4025</v>
      </c>
      <c r="F1343" s="1" t="s">
        <v>4270</v>
      </c>
      <c r="G1343" s="1" t="s">
        <v>4333</v>
      </c>
      <c r="H1343" s="1">
        <v>885430</v>
      </c>
      <c r="I1343" s="1" t="s">
        <v>4272</v>
      </c>
      <c r="Q1343" s="47">
        <v>1213.6099999999999</v>
      </c>
      <c r="R1343" s="47">
        <f>IF(Tabela1[[#This Row],[VALOR A PAGAR]]&gt;1,Tabela1[[#This Row],[VALOR A PAGAR]],Tabela1[[#This Row],[VALOR RC]])</f>
        <v>1213.6099999999999</v>
      </c>
      <c r="S13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3" s="1">
        <v>4500876105</v>
      </c>
      <c r="U1343" s="54" t="str">
        <f>F1343 &amp; " " &amp; " " &amp; B1343 &amp; " - " &amp; I1343 &amp; " - " &amp; "N°" &amp; H1343 &amp; " - " &amp; Tabela1[[#This Row],[Coluna1]]</f>
        <v>VISA  1073 - AUTOPEL - N°885430 - aguardando programação</v>
      </c>
      <c r="V1343" s="85">
        <v>1893260</v>
      </c>
      <c r="W1343" s="89" t="s">
        <v>4336</v>
      </c>
      <c r="X1343" s="1" t="str">
        <f t="shared" si="73"/>
        <v>ABERTO</v>
      </c>
      <c r="Y1343" s="48"/>
      <c r="Z1343" s="51">
        <v>0</v>
      </c>
      <c r="AA1343" s="1">
        <f>IF(Tabela1[[#This Row],[CHAMADO]]="ABERTO",Tabela1[[#This Row],[procx status]],"")</f>
        <v>0</v>
      </c>
      <c r="AC1343" s="49">
        <v>45835</v>
      </c>
      <c r="AD1343" s="55">
        <v>4500876105</v>
      </c>
      <c r="AE1343" s="1" t="str">
        <f>IF(Tabela1[[#This Row],[Status Result1]]="Aguardando autorização pgto", "sim","")</f>
        <v/>
      </c>
      <c r="AF13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3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343" s="12">
        <v>45778</v>
      </c>
      <c r="AI1343" s="1" t="s">
        <v>4337</v>
      </c>
      <c r="AJ1343" s="53" t="s">
        <v>4337</v>
      </c>
      <c r="AK1343" s="12" t="str">
        <f>IF(Tabela1[[#This Row],[procx ticket]]="",Tabela1[[#This Row],[Data criação ticket]],Tabela1[[#This Row],[procx ticket]])</f>
        <v>2025-06-03</v>
      </c>
      <c r="AM13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03/06/2025</v>
      </c>
      <c r="AN13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3" s="62" t="s">
        <v>4300</v>
      </c>
      <c r="AP1343" s="62" t="s">
        <v>4338</v>
      </c>
      <c r="AQ13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1073ADRIANOVISAMACAAUTOPEL</v>
      </c>
      <c r="AR1343" s="62" t="e">
        <v>#N/A</v>
      </c>
    </row>
    <row r="1344" spans="1:44" ht="15" hidden="1" customHeight="1">
      <c r="A1344" s="1">
        <f t="shared" si="72"/>
        <v>1000</v>
      </c>
      <c r="B1344" s="1">
        <v>1439</v>
      </c>
      <c r="C1344" s="1" t="s">
        <v>222</v>
      </c>
      <c r="D1344" s="1" t="s">
        <v>224</v>
      </c>
      <c r="E1344" s="1" t="s">
        <v>4025</v>
      </c>
      <c r="F1344" s="1" t="s">
        <v>4270</v>
      </c>
      <c r="G1344" s="1" t="s">
        <v>4333</v>
      </c>
      <c r="H1344" s="1">
        <v>885429</v>
      </c>
      <c r="I1344" s="1" t="s">
        <v>4272</v>
      </c>
      <c r="M1344" s="1">
        <v>603440</v>
      </c>
      <c r="Q1344" s="47">
        <v>1213.6099999999999</v>
      </c>
      <c r="R1344" s="47">
        <f>IF(Tabela1[[#This Row],[VALOR A PAGAR]]&gt;1,Tabela1[[#This Row],[VALOR A PAGAR]],Tabela1[[#This Row],[VALOR RC]])</f>
        <v>1213.6099999999999</v>
      </c>
      <c r="S13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4" s="1">
        <v>4500876108</v>
      </c>
      <c r="U1344" s="54" t="str">
        <f>F1344 &amp; " " &amp; " " &amp; B1344 &amp; " - " &amp; I1344 &amp; " - " &amp; "N°" &amp; H1344 &amp; " - " &amp; Tabela1[[#This Row],[Coluna1]]</f>
        <v>VISA  1439 - AUTOPEL - N°885429 - aguardando programação</v>
      </c>
      <c r="V1344" s="85">
        <v>1893197</v>
      </c>
      <c r="W1344" s="89" t="s">
        <v>4339</v>
      </c>
      <c r="X1344" s="1" t="str">
        <f t="shared" si="73"/>
        <v>ABERTO</v>
      </c>
      <c r="Y1344" s="48"/>
      <c r="Z1344" s="51">
        <v>0</v>
      </c>
      <c r="AA1344" s="1">
        <f>IF(Tabela1[[#This Row],[CHAMADO]]="ABERTO",Tabela1[[#This Row],[procx status]],"")</f>
        <v>0</v>
      </c>
      <c r="AC1344" s="49">
        <v>45835</v>
      </c>
      <c r="AD1344" s="55">
        <v>5105954478</v>
      </c>
      <c r="AE1344" s="1" t="str">
        <f>IF(Tabela1[[#This Row],[Status Result1]]="Aguardando autorização pgto", "sim","")</f>
        <v/>
      </c>
      <c r="AF13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3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344" s="12">
        <v>45778</v>
      </c>
      <c r="AI1344" s="1" t="s">
        <v>4337</v>
      </c>
      <c r="AJ1344" s="53" t="s">
        <v>4337</v>
      </c>
      <c r="AK1344" s="12" t="str">
        <f>IF(Tabela1[[#This Row],[procx ticket]]="",Tabela1[[#This Row],[Data criação ticket]],Tabela1[[#This Row],[procx ticket]])</f>
        <v>2025-06-03</v>
      </c>
      <c r="AM13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03/06/2025</v>
      </c>
      <c r="AN13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4" s="62" t="s">
        <v>4300</v>
      </c>
      <c r="AP1344" s="62" t="s">
        <v>4338</v>
      </c>
      <c r="AQ13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1439603440ADRIANOVISAMACAAUTOPEL</v>
      </c>
      <c r="AR1344" s="62" t="e">
        <v>#N/A</v>
      </c>
    </row>
    <row r="1345" spans="1:44" ht="15" hidden="1" customHeight="1">
      <c r="A1345" s="1">
        <f t="shared" si="72"/>
        <v>1000</v>
      </c>
      <c r="B1345" s="1">
        <v>1087</v>
      </c>
      <c r="C1345" s="1" t="str">
        <f>_xlfn.XLOOKUP(Tabela1[[#This Row],[FILIAL]],'CNPJ BASE jan25'!A:A,'CNPJ BASE jan25'!B:B)</f>
        <v>TER23-JoqueiClube-PI</v>
      </c>
      <c r="D1345" s="1" t="str">
        <f>_xlfn.XLOOKUP(Tabela1[[#This Row],[FILIAL]],'CNPJ BASE jan25'!A:A,'CNPJ BASE jan25'!C:C)</f>
        <v>06.626.253/1087-85</v>
      </c>
      <c r="E1345" s="1" t="s">
        <v>4025</v>
      </c>
      <c r="F1345" s="1" t="s">
        <v>4270</v>
      </c>
      <c r="G1345" s="1" t="s">
        <v>4333</v>
      </c>
      <c r="H1345" s="1">
        <v>798575</v>
      </c>
      <c r="I1345" s="1" t="s">
        <v>4272</v>
      </c>
      <c r="M1345" s="1" t="s">
        <v>4340</v>
      </c>
      <c r="N1345" s="5"/>
      <c r="Q1345" s="47">
        <v>1213</v>
      </c>
      <c r="R1345" s="47">
        <f>IF(Tabela1[[#This Row],[VALOR A PAGAR]]&gt;1,Tabela1[[#This Row],[VALOR A PAGAR]],Tabela1[[#This Row],[VALOR RC]])</f>
        <v>1213</v>
      </c>
      <c r="S13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5" s="1">
        <v>4500739084</v>
      </c>
      <c r="U1345" s="54" t="str">
        <f>F1345 &amp; " " &amp; " " &amp; B1345 &amp; " - " &amp; I1345 &amp; " - " &amp; "N°" &amp; H1345 &amp; " - " &amp; Tabela1[[#This Row],[Coluna1]]</f>
        <v xml:space="preserve">VISA  1087 - AUTOPEL - N°798575 - </v>
      </c>
      <c r="V1345" s="85">
        <v>1824163</v>
      </c>
      <c r="W1345" s="1" t="s">
        <v>4341</v>
      </c>
      <c r="X1345" s="1" t="str">
        <f t="shared" si="73"/>
        <v>ABERTO</v>
      </c>
      <c r="Y1345" s="48"/>
      <c r="Z1345" s="51">
        <v>0</v>
      </c>
      <c r="AA1345" s="1">
        <f>IF(Tabela1[[#This Row],[CHAMADO]]="ABERTO",Tabela1[[#This Row],[procx status]],"")</f>
        <v>0</v>
      </c>
      <c r="AC1345" s="49">
        <v>45807</v>
      </c>
      <c r="AD1345" s="55">
        <v>5105936563</v>
      </c>
      <c r="AE1345" s="1" t="str">
        <f>IF(Tabela1[[#This Row],[Status Result1]]="Aguardando autorização pgto", "sim","")</f>
        <v/>
      </c>
      <c r="AF13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3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345" s="12">
        <v>45778</v>
      </c>
      <c r="AI1345" s="1" t="s">
        <v>4311</v>
      </c>
      <c r="AJ1345" s="53" t="s">
        <v>4311</v>
      </c>
      <c r="AK1345" s="12" t="str">
        <f>IF(Tabela1[[#This Row],[procx ticket]]="",Tabela1[[#This Row],[Data criação ticket]],Tabela1[[#This Row],[procx ticket]])</f>
        <v>2025-05-23</v>
      </c>
      <c r="AM13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3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5" s="62"/>
      <c r="AP1345" s="62"/>
      <c r="AQ13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1087 605243ADRIANOVISAMACAAUTOPEL</v>
      </c>
      <c r="AR1345" s="62" t="e">
        <v>#N/A</v>
      </c>
    </row>
    <row r="1346" spans="1:44" ht="15" hidden="1" customHeight="1">
      <c r="A1346" s="1">
        <v>1000</v>
      </c>
      <c r="B1346" s="1" t="s">
        <v>4156</v>
      </c>
      <c r="C1346" s="1" t="s">
        <v>75</v>
      </c>
      <c r="D1346" s="1" t="s">
        <v>4166</v>
      </c>
      <c r="E1346" s="1" t="s">
        <v>30</v>
      </c>
      <c r="F1346" s="1" t="s">
        <v>4157</v>
      </c>
      <c r="G1346" s="1" t="s">
        <v>4099</v>
      </c>
      <c r="H1346" s="1">
        <v>142419</v>
      </c>
      <c r="I1346" s="1" t="s">
        <v>4158</v>
      </c>
      <c r="L1346" s="1">
        <v>13677</v>
      </c>
      <c r="M1346" s="1">
        <v>604946</v>
      </c>
      <c r="P1346" s="47">
        <v>91000.8</v>
      </c>
      <c r="R1346" s="47">
        <f>IF(Tabela1[[#This Row],[VALOR A PAGAR]]&gt;1,Tabela1[[#This Row],[VALOR A PAGAR]],Tabela1[[#This Row],[VALOR RC]])</f>
        <v>91000.8</v>
      </c>
      <c r="S13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6" s="1">
        <v>4500759732</v>
      </c>
      <c r="U1346" s="54" t="str">
        <f>F1346 &amp; " " &amp; " " &amp; B1346 &amp; " - " &amp; I1346 &amp; " - " &amp; "N°" &amp; H1346 &amp; " - " &amp; Tabela1[[#This Row],[Coluna1]]</f>
        <v xml:space="preserve">LAUDO DE RISCO CD  CD CE -  CEARA ALUMINIO - N°142419 - </v>
      </c>
      <c r="V1346" s="85">
        <v>1041774</v>
      </c>
      <c r="W1346" s="51"/>
      <c r="X1346" s="1" t="str">
        <f t="shared" si="73"/>
        <v>ABERTO</v>
      </c>
      <c r="Y1346" s="48" t="s">
        <v>4159</v>
      </c>
      <c r="Z1346" s="51" t="s">
        <v>4159</v>
      </c>
      <c r="AA1346" s="51" t="str">
        <f>IF(Tabela1[[#This Row],[CHAMADO]]="ABERTO",Tabela1[[#This Row],[procx status]],"")</f>
        <v>Closed</v>
      </c>
      <c r="AC1346" s="49">
        <v>45679</v>
      </c>
      <c r="AD1346" s="55">
        <v>5105851676</v>
      </c>
      <c r="AE1346" s="1" t="str">
        <f>IF(Tabela1[[#This Row],[Status Result1]]="Aguardando autorização pgto", "sim","")</f>
        <v/>
      </c>
      <c r="AF13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22/01/2025</v>
      </c>
      <c r="AG13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22/01/2025</v>
      </c>
      <c r="AH1346" s="12">
        <v>45678</v>
      </c>
      <c r="AI1346" s="12" t="s">
        <v>4160</v>
      </c>
      <c r="AJ1346" s="53" t="s">
        <v>4160</v>
      </c>
      <c r="AK1346" s="12" t="str">
        <f>IF(Tabela1[[#This Row],[procx ticket]]="",Tabela1[[#This Row],[Data criação ticket]],Tabela1[[#This Row],[procx ticket]])</f>
        <v>2025-01-21</v>
      </c>
      <c r="AL1346" s="53" t="s">
        <v>75</v>
      </c>
      <c r="AM13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21/01/2025</v>
      </c>
      <c r="AN134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6" s="62"/>
      <c r="AP1346" s="62"/>
      <c r="AQ13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CE60494691000,8ANDRELAUDO DE RISCO CDMATERIAL CEARA ALUMINIO</v>
      </c>
      <c r="AR1346" s="62" t="e">
        <v>#N/A</v>
      </c>
    </row>
    <row r="1347" spans="1:44" ht="15" hidden="1" customHeight="1">
      <c r="A1347" s="1">
        <f t="shared" ref="A1347:A1372" si="74">IF(B1347&lt;7000,1000,2000)</f>
        <v>1000</v>
      </c>
      <c r="B1347" s="1">
        <v>1087</v>
      </c>
      <c r="C1347" s="1" t="str">
        <f>_xlfn.XLOOKUP(Tabela1[[#This Row],[FILIAL]],'CNPJ BASE jan25'!A:A,'CNPJ BASE jan25'!B:B)</f>
        <v>TER23-JoqueiClube-PI</v>
      </c>
      <c r="D1347" s="1" t="str">
        <f>_xlfn.XLOOKUP(Tabela1[[#This Row],[FILIAL]],'CNPJ BASE jan25'!A:A,'CNPJ BASE jan25'!C:C)</f>
        <v>06.626.253/1087-85</v>
      </c>
      <c r="E1347" s="1" t="s">
        <v>4025</v>
      </c>
      <c r="F1347" s="1" t="s">
        <v>4270</v>
      </c>
      <c r="G1347" s="1" t="s">
        <v>5071</v>
      </c>
      <c r="H1347" s="1">
        <v>94060</v>
      </c>
      <c r="I1347" s="1" t="s">
        <v>5016</v>
      </c>
      <c r="M1347" s="1" t="s">
        <v>4340</v>
      </c>
      <c r="Q1347" s="47">
        <v>378.39</v>
      </c>
      <c r="R1347" s="47">
        <f>IF(Tabela1[[#This Row],[VALOR A PAGAR]]&gt;1,Tabela1[[#This Row],[VALOR A PAGAR]],Tabela1[[#This Row],[VALOR RC]])</f>
        <v>378.39</v>
      </c>
      <c r="S13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7" s="1">
        <v>4500739078</v>
      </c>
      <c r="U1347" s="54" t="str">
        <f>F1347 &amp; " " &amp; " " &amp; B1347 &amp; " - " &amp; I1347 &amp; " - " &amp; "N°" &amp; H1347 &amp; " - " &amp; Tabela1[[#This Row],[Coluna1]]</f>
        <v xml:space="preserve">VISA  1087 - HMY - N°94060 - </v>
      </c>
      <c r="V1347" s="85">
        <v>1823848</v>
      </c>
      <c r="W1347" s="89" t="s">
        <v>5072</v>
      </c>
      <c r="X1347" s="1" t="str">
        <f t="shared" si="73"/>
        <v>ABERTO</v>
      </c>
      <c r="Y1347" s="48"/>
      <c r="Z1347" s="51">
        <v>0</v>
      </c>
      <c r="AA1347" s="1">
        <f>IF(Tabela1[[#This Row],[CHAMADO]]="ABERTO",Tabela1[[#This Row],[procx status]],"")</f>
        <v>0</v>
      </c>
      <c r="AC1347" s="49">
        <v>45807</v>
      </c>
      <c r="AD1347" s="55">
        <v>5105936567</v>
      </c>
      <c r="AE1347" s="1" t="str">
        <f>IF(Tabela1[[#This Row],[Status Result1]]="Aguardando autorização pgto", "sim","")</f>
        <v/>
      </c>
      <c r="AF13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3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347" s="12">
        <v>45800</v>
      </c>
      <c r="AI1347" s="1" t="s">
        <v>4311</v>
      </c>
      <c r="AJ1347" s="53" t="s">
        <v>4311</v>
      </c>
      <c r="AK1347" s="12" t="str">
        <f>IF(Tabela1[[#This Row],[procx ticket]]="",Tabela1[[#This Row],[Data criação ticket]],Tabela1[[#This Row],[procx ticket]])</f>
        <v>2025-05-23</v>
      </c>
      <c r="AM13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3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7" s="62"/>
      <c r="AP1347" s="62"/>
      <c r="AQ13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1087 605243ADRIANOVISAMESAHMY</v>
      </c>
      <c r="AR1347" s="62" t="e">
        <v>#N/A</v>
      </c>
    </row>
    <row r="1348" spans="1:44" ht="15" hidden="1" customHeight="1">
      <c r="A1348" s="1">
        <f t="shared" si="74"/>
        <v>2000</v>
      </c>
      <c r="B1348" s="1" t="s">
        <v>4156</v>
      </c>
      <c r="D1348" s="1" t="s">
        <v>4166</v>
      </c>
      <c r="E1348" s="1" t="s">
        <v>30</v>
      </c>
      <c r="F1348" s="1" t="s">
        <v>4167</v>
      </c>
      <c r="G1348" s="1" t="s">
        <v>5444</v>
      </c>
      <c r="H1348" s="1">
        <v>5619</v>
      </c>
      <c r="I1348" s="1" t="s">
        <v>5445</v>
      </c>
      <c r="M1348" s="1">
        <v>606050</v>
      </c>
      <c r="Q1348" s="47">
        <v>1465.66</v>
      </c>
      <c r="R1348" s="47">
        <f>IF(Tabela1[[#This Row],[VALOR A PAGAR]]&gt;1,Tabela1[[#This Row],[VALOR A PAGAR]],Tabela1[[#This Row],[VALOR RC]])</f>
        <v>1465.66</v>
      </c>
      <c r="S13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8" s="1">
        <v>4500991644</v>
      </c>
      <c r="U1348" s="54" t="str">
        <f>F1348 &amp; " " &amp; " " &amp; B1348 &amp; " - " &amp; I1348 &amp; " - " &amp; "N°" &amp; H1348 &amp; " - " &amp; Tabela1[[#This Row],[Coluna1]]</f>
        <v>MISSOES HIGIENICAS  CD CE - MADE LAB - N°5619 - VENC 01/12/2025</v>
      </c>
      <c r="V1348" s="85">
        <v>3044732</v>
      </c>
      <c r="W1348" s="89" t="s">
        <v>4176</v>
      </c>
      <c r="X1348" s="1" t="str">
        <f t="shared" si="73"/>
        <v>ABERTO</v>
      </c>
      <c r="Y1348" s="48"/>
      <c r="Z1348" s="51"/>
      <c r="AA1348" s="1">
        <f>IF(Tabela1[[#This Row],[CHAMADO]]="ABERTO",Tabela1[[#This Row],[procx status]],"")</f>
        <v>0</v>
      </c>
      <c r="AC1348" s="49">
        <v>45992</v>
      </c>
      <c r="AE1348" s="1" t="s">
        <v>4177</v>
      </c>
      <c r="AF13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48" s="116"/>
      <c r="AJ1348" s="117"/>
      <c r="AK1348" s="116">
        <f>IF(Tabela1[[#This Row],[procx ticket]]="",Tabela1[[#This Row],[Data criação ticket]],Tabela1[[#This Row],[procx ticket]])</f>
        <v>0</v>
      </c>
      <c r="AL1348" s="116"/>
      <c r="AM1348" s="53">
        <v>45973</v>
      </c>
      <c r="AN13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8" s="62"/>
      <c r="AP1348" s="62" t="s">
        <v>4835</v>
      </c>
      <c r="AQ13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CE606050ANDREMISSOES HIGIENICASMESA 80x80MADE LAB</v>
      </c>
      <c r="AR1348" s="62" t="e">
        <v>#N/A</v>
      </c>
    </row>
    <row r="1349" spans="1:44" ht="15" hidden="1" customHeight="1">
      <c r="A1349" s="1">
        <f t="shared" si="74"/>
        <v>2000</v>
      </c>
      <c r="B1349" s="1" t="s">
        <v>5178</v>
      </c>
      <c r="D1349" s="1" t="s">
        <v>5179</v>
      </c>
      <c r="E1349" s="1" t="s">
        <v>30</v>
      </c>
      <c r="F1349" s="1" t="s">
        <v>4167</v>
      </c>
      <c r="G1349" s="1" t="s">
        <v>5444</v>
      </c>
      <c r="H1349" s="1">
        <v>5621</v>
      </c>
      <c r="I1349" s="1" t="s">
        <v>5445</v>
      </c>
      <c r="Q1349" s="47">
        <v>1543.66</v>
      </c>
      <c r="R1349" s="47">
        <f>IF(Tabela1[[#This Row],[VALOR A PAGAR]]&gt;1,Tabela1[[#This Row],[VALOR A PAGAR]],Tabela1[[#This Row],[VALOR RC]])</f>
        <v>1543.66</v>
      </c>
      <c r="S13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49" s="1">
        <v>4500991666</v>
      </c>
      <c r="U1349" s="54" t="str">
        <f>F1349 &amp; " " &amp; " " &amp; B1349 &amp; " - " &amp; I1349 &amp; " - " &amp; "N°" &amp; H1349 &amp; " - " &amp; Tabela1[[#This Row],[Coluna1]]</f>
        <v>MISSOES HIGIENICAS  CD PB - MADE LAB - N°5621 - VENC 01/12/2025</v>
      </c>
      <c r="V1349" s="85">
        <v>3044738</v>
      </c>
      <c r="W1349" s="89" t="s">
        <v>4176</v>
      </c>
      <c r="X1349" s="1" t="str">
        <f t="shared" si="73"/>
        <v>ABERTO</v>
      </c>
      <c r="Y1349" s="48"/>
      <c r="Z1349" s="51"/>
      <c r="AA1349" s="1">
        <f>IF(Tabela1[[#This Row],[CHAMADO]]="ABERTO",Tabela1[[#This Row],[procx status]],"")</f>
        <v>0</v>
      </c>
      <c r="AC1349" s="49">
        <v>45992</v>
      </c>
      <c r="AE1349" s="1" t="s">
        <v>4177</v>
      </c>
      <c r="AF13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49" s="116"/>
      <c r="AJ1349" s="117"/>
      <c r="AK1349" s="116">
        <f>IF(Tabela1[[#This Row],[procx ticket]]="",Tabela1[[#This Row],[Data criação ticket]],Tabela1[[#This Row],[procx ticket]])</f>
        <v>0</v>
      </c>
      <c r="AL1349" s="116"/>
      <c r="AM1349" s="53">
        <v>45973</v>
      </c>
      <c r="AN13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49" s="62"/>
      <c r="AP1349" s="62" t="s">
        <v>4835</v>
      </c>
      <c r="AQ13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PBANDREMISSOES HIGIENICASMESA 80x80MADE LAB</v>
      </c>
      <c r="AR1349" s="62" t="e">
        <v>#N/A</v>
      </c>
    </row>
    <row r="1350" spans="1:44" ht="15" hidden="1" customHeight="1">
      <c r="A1350" s="1">
        <f t="shared" si="74"/>
        <v>2000</v>
      </c>
      <c r="B1350" s="1" t="s">
        <v>4544</v>
      </c>
      <c r="D1350" s="1" t="s">
        <v>4837</v>
      </c>
      <c r="E1350" s="1" t="s">
        <v>30</v>
      </c>
      <c r="F1350" s="1" t="s">
        <v>4167</v>
      </c>
      <c r="G1350" s="1" t="s">
        <v>5444</v>
      </c>
      <c r="H1350" s="1">
        <v>5622</v>
      </c>
      <c r="I1350" s="1" t="s">
        <v>5445</v>
      </c>
      <c r="Q1350" s="47">
        <v>2042.99</v>
      </c>
      <c r="R1350" s="47">
        <f>IF(Tabela1[[#This Row],[VALOR A PAGAR]]&gt;1,Tabela1[[#This Row],[VALOR A PAGAR]],Tabela1[[#This Row],[VALOR RC]])</f>
        <v>2042.99</v>
      </c>
      <c r="S13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0" s="1">
        <v>4500991673</v>
      </c>
      <c r="U1350" s="54" t="str">
        <f>F1350 &amp; " " &amp; " " &amp; B1350 &amp; " - " &amp; I1350 &amp; " - " &amp; "N°" &amp; H1350 &amp; " - " &amp; Tabela1[[#This Row],[Coluna1]]</f>
        <v>MISSOES HIGIENICAS  CD BA - MADE LAB - N°5622 - VENC 01/12/2025</v>
      </c>
      <c r="V1350" s="85">
        <v>3044744</v>
      </c>
      <c r="W1350" s="89" t="s">
        <v>4176</v>
      </c>
      <c r="X1350" s="1" t="str">
        <f t="shared" si="73"/>
        <v>ABERTO</v>
      </c>
      <c r="Y1350" s="48"/>
      <c r="Z1350" s="51"/>
      <c r="AA1350" s="1">
        <f>IF(Tabela1[[#This Row],[CHAMADO]]="ABERTO",Tabela1[[#This Row],[procx status]],"")</f>
        <v>0</v>
      </c>
      <c r="AC1350" s="49">
        <v>45992</v>
      </c>
      <c r="AE1350" s="1" t="s">
        <v>4177</v>
      </c>
      <c r="AF13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50" s="116"/>
      <c r="AJ1350" s="117"/>
      <c r="AK1350" s="116">
        <f>IF(Tabela1[[#This Row],[procx ticket]]="",Tabela1[[#This Row],[Data criação ticket]],Tabela1[[#This Row],[procx ticket]])</f>
        <v>0</v>
      </c>
      <c r="AL1350" s="116"/>
      <c r="AM1350" s="53">
        <v>45973</v>
      </c>
      <c r="AN13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0" s="62"/>
      <c r="AP1350" s="62" t="s">
        <v>4835</v>
      </c>
      <c r="AQ13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BAANDREMISSOES HIGIENICASMESA 80x80MADE LAB</v>
      </c>
      <c r="AR1350" s="62" t="e">
        <v>#N/A</v>
      </c>
    </row>
    <row r="1351" spans="1:44" ht="15" hidden="1" customHeight="1">
      <c r="A1351" s="1">
        <f t="shared" si="74"/>
        <v>2000</v>
      </c>
      <c r="B1351" s="1" t="s">
        <v>4538</v>
      </c>
      <c r="D1351" s="1" t="s">
        <v>4539</v>
      </c>
      <c r="E1351" s="1" t="s">
        <v>30</v>
      </c>
      <c r="F1351" s="1" t="s">
        <v>4167</v>
      </c>
      <c r="G1351" s="1" t="s">
        <v>5444</v>
      </c>
      <c r="H1351" s="1">
        <v>5623</v>
      </c>
      <c r="I1351" s="1" t="s">
        <v>5445</v>
      </c>
      <c r="M1351" s="1">
        <v>606050</v>
      </c>
      <c r="Q1351" s="47">
        <v>801.33</v>
      </c>
      <c r="R1351" s="47">
        <f>IF(Tabela1[[#This Row],[VALOR A PAGAR]]&gt;1,Tabela1[[#This Row],[VALOR A PAGAR]],Tabela1[[#This Row],[VALOR RC]])</f>
        <v>801.33</v>
      </c>
      <c r="S13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1" s="1">
        <v>4500991684</v>
      </c>
      <c r="U1351" s="54" t="str">
        <f>F1351 &amp; " " &amp; " " &amp; B1351 &amp; " - " &amp; I1351 &amp; " - " &amp; "N°" &amp; H1351 &amp; " - " &amp; Tabela1[[#This Row],[Coluna1]]</f>
        <v>MISSOES HIGIENICAS  CD MG - MADE LAB - N°5623 - VENC 01/12/2025</v>
      </c>
      <c r="V1351" s="85">
        <v>3044752</v>
      </c>
      <c r="W1351" s="89" t="s">
        <v>4176</v>
      </c>
      <c r="X1351" s="1" t="str">
        <f t="shared" si="73"/>
        <v>ABERTO</v>
      </c>
      <c r="Y1351" s="48"/>
      <c r="Z1351" s="51"/>
      <c r="AA1351" s="1">
        <f>IF(Tabela1[[#This Row],[CHAMADO]]="ABERTO",Tabela1[[#This Row],[procx status]],"")</f>
        <v>0</v>
      </c>
      <c r="AC1351" s="49">
        <v>45992</v>
      </c>
      <c r="AE1351" s="1" t="s">
        <v>4177</v>
      </c>
      <c r="AF13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51" s="116"/>
      <c r="AJ1351" s="117"/>
      <c r="AK1351" s="116">
        <f>IF(Tabela1[[#This Row],[procx ticket]]="",Tabela1[[#This Row],[Data criação ticket]],Tabela1[[#This Row],[procx ticket]])</f>
        <v>0</v>
      </c>
      <c r="AL1351" s="116"/>
      <c r="AM1351" s="53">
        <v>45973</v>
      </c>
      <c r="AN13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1" s="62"/>
      <c r="AP1351" s="62" t="s">
        <v>4835</v>
      </c>
      <c r="AQ13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MG606050ANDREMISSOES HIGIENICASMESA 80x80MADE LAB</v>
      </c>
      <c r="AR1351" s="62" t="e">
        <v>#N/A</v>
      </c>
    </row>
    <row r="1352" spans="1:44" ht="15" hidden="1" customHeight="1">
      <c r="A1352" s="1">
        <f t="shared" si="74"/>
        <v>2000</v>
      </c>
      <c r="B1352" s="1" t="s">
        <v>4547</v>
      </c>
      <c r="D1352" s="1" t="s">
        <v>4839</v>
      </c>
      <c r="E1352" s="1" t="s">
        <v>30</v>
      </c>
      <c r="F1352" s="1" t="s">
        <v>4167</v>
      </c>
      <c r="G1352" s="1" t="s">
        <v>5444</v>
      </c>
      <c r="H1352" s="1">
        <v>5618</v>
      </c>
      <c r="I1352" s="1" t="s">
        <v>5445</v>
      </c>
      <c r="Q1352" s="47">
        <v>1508.66</v>
      </c>
      <c r="R1352" s="47">
        <f>IF(Tabela1[[#This Row],[VALOR A PAGAR]]&gt;1,Tabela1[[#This Row],[VALOR A PAGAR]],Tabela1[[#This Row],[VALOR RC]])</f>
        <v>1508.66</v>
      </c>
      <c r="S13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2" s="1">
        <v>4500991701</v>
      </c>
      <c r="U1352" s="54" t="str">
        <f>F1352 &amp; " " &amp; " " &amp; B1352 &amp; " - " &amp; I1352 &amp; " - " &amp; "N°" &amp; H1352 &amp; " - " &amp; Tabela1[[#This Row],[Coluna1]]</f>
        <v>MISSOES HIGIENICAS  CD CE2 - MADE LAB - N°5618 - VENC 01/12/2025</v>
      </c>
      <c r="V1352" s="85">
        <v>3044759</v>
      </c>
      <c r="W1352" s="89" t="s">
        <v>4176</v>
      </c>
      <c r="X1352" s="1" t="str">
        <f t="shared" si="73"/>
        <v>ABERTO</v>
      </c>
      <c r="Y1352" s="48"/>
      <c r="Z1352" s="51"/>
      <c r="AA1352" s="1">
        <f>IF(Tabela1[[#This Row],[CHAMADO]]="ABERTO",Tabela1[[#This Row],[procx status]],"")</f>
        <v>0</v>
      </c>
      <c r="AC1352" s="49">
        <v>45992</v>
      </c>
      <c r="AE1352" s="1" t="s">
        <v>4177</v>
      </c>
      <c r="AF13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52" s="116"/>
      <c r="AJ1352" s="117"/>
      <c r="AK1352" s="116">
        <f>IF(Tabela1[[#This Row],[procx ticket]]="",Tabela1[[#This Row],[Data criação ticket]],Tabela1[[#This Row],[procx ticket]])</f>
        <v>0</v>
      </c>
      <c r="AL1352" s="116"/>
      <c r="AM1352" s="53">
        <v>45973</v>
      </c>
      <c r="AN13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2" s="62"/>
      <c r="AP1352" s="62" t="s">
        <v>4835</v>
      </c>
      <c r="AQ13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CE2ANDREMISSOES HIGIENICASMESA 80x80MADE LAB</v>
      </c>
      <c r="AR1352" s="62" t="e">
        <v>#N/A</v>
      </c>
    </row>
    <row r="1353" spans="1:44" ht="15" hidden="1" customHeight="1">
      <c r="A1353" s="1">
        <f t="shared" si="74"/>
        <v>2000</v>
      </c>
      <c r="B1353" s="1" t="s">
        <v>4189</v>
      </c>
      <c r="D1353" s="1" t="s">
        <v>4190</v>
      </c>
      <c r="E1353" s="1" t="s">
        <v>30</v>
      </c>
      <c r="F1353" s="1" t="s">
        <v>4167</v>
      </c>
      <c r="G1353" s="1" t="s">
        <v>5444</v>
      </c>
      <c r="H1353" s="1">
        <v>5620</v>
      </c>
      <c r="I1353" s="1" t="s">
        <v>5445</v>
      </c>
      <c r="Q1353" s="47">
        <v>2944.32</v>
      </c>
      <c r="R1353" s="47">
        <f>IF(Tabela1[[#This Row],[VALOR A PAGAR]]&gt;1,Tabela1[[#This Row],[VALOR A PAGAR]],Tabela1[[#This Row],[VALOR RC]])</f>
        <v>2944.32</v>
      </c>
      <c r="S13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3" s="1">
        <v>4500991663</v>
      </c>
      <c r="U1353" s="54" t="str">
        <f>F1353 &amp; " " &amp; " " &amp; B1353 &amp; " - " &amp; I1353 &amp; " - " &amp; "N°" &amp; H1353 &amp; " - " &amp; Tabela1[[#This Row],[Coluna1]]</f>
        <v xml:space="preserve">MISSOES HIGIENICAS  CD GO - MADE LAB - N°5620 - </v>
      </c>
      <c r="V1353" s="85">
        <v>3027310</v>
      </c>
      <c r="W1353" s="89" t="s">
        <v>4176</v>
      </c>
      <c r="X1353" s="1" t="str">
        <f t="shared" si="73"/>
        <v>ABERTO</v>
      </c>
      <c r="Y1353" s="48"/>
      <c r="Z1353" s="51"/>
      <c r="AA1353" s="1">
        <f>IF(Tabela1[[#This Row],[CHAMADO]]="ABERTO",Tabela1[[#This Row],[procx status]],"")</f>
        <v>0</v>
      </c>
      <c r="AC1353" s="49">
        <v>45981</v>
      </c>
      <c r="AD1353" s="55">
        <v>5106060088</v>
      </c>
      <c r="AE1353" s="1" t="s">
        <v>4177</v>
      </c>
      <c r="AF13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53" s="116"/>
      <c r="AJ1353" s="117"/>
      <c r="AK1353" s="116">
        <f>IF(Tabela1[[#This Row],[procx ticket]]="",Tabela1[[#This Row],[Data criação ticket]],Tabela1[[#This Row],[procx ticket]])</f>
        <v>0</v>
      </c>
      <c r="AL1353" s="116"/>
      <c r="AM1353" s="53">
        <v>45971</v>
      </c>
      <c r="AN13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3" s="62"/>
      <c r="AP1353" s="62"/>
      <c r="AQ13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GOANDREMISSOES HIGIENICASMESA 80x80MADE LAB</v>
      </c>
      <c r="AR1353" s="62" t="e">
        <v>#N/A</v>
      </c>
    </row>
    <row r="1354" spans="1:44" ht="15" hidden="1" customHeight="1">
      <c r="A1354" s="1">
        <f t="shared" si="74"/>
        <v>2000</v>
      </c>
      <c r="B1354" s="1" t="s">
        <v>4542</v>
      </c>
      <c r="D1354" s="1" t="s">
        <v>4838</v>
      </c>
      <c r="E1354" s="1" t="s">
        <v>30</v>
      </c>
      <c r="F1354" s="1" t="s">
        <v>4167</v>
      </c>
      <c r="G1354" s="1" t="s">
        <v>5444</v>
      </c>
      <c r="H1354" s="1">
        <v>5615</v>
      </c>
      <c r="I1354" s="1" t="s">
        <v>5445</v>
      </c>
      <c r="Q1354" s="47">
        <v>1543.66</v>
      </c>
      <c r="R1354" s="47">
        <f>IF(Tabela1[[#This Row],[VALOR A PAGAR]]&gt;1,Tabela1[[#This Row],[VALOR A PAGAR]],Tabela1[[#This Row],[VALOR RC]])</f>
        <v>1543.66</v>
      </c>
      <c r="S13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4" s="1">
        <v>4500991691</v>
      </c>
      <c r="U1354" s="54" t="str">
        <f>F1354 &amp; " " &amp; " " &amp; B1354 &amp; " - " &amp; I1354 &amp; " - " &amp; "N°" &amp; H1354 &amp; " - " &amp; Tabela1[[#This Row],[Coluna1]]</f>
        <v xml:space="preserve">MISSOES HIGIENICAS  CD PA - MADE LAB - N°5615 - </v>
      </c>
      <c r="V1354" s="85">
        <v>3027291</v>
      </c>
      <c r="W1354" s="89" t="s">
        <v>4176</v>
      </c>
      <c r="X1354" s="1" t="str">
        <f t="shared" si="73"/>
        <v>ABERTO</v>
      </c>
      <c r="Y1354" s="48"/>
      <c r="Z1354" s="51"/>
      <c r="AA1354" s="1">
        <f>IF(Tabela1[[#This Row],[CHAMADO]]="ABERTO",Tabela1[[#This Row],[procx status]],"")</f>
        <v>0</v>
      </c>
      <c r="AC1354" s="49">
        <v>45981</v>
      </c>
      <c r="AD1354" s="55">
        <v>5106059780</v>
      </c>
      <c r="AE1354" s="1" t="s">
        <v>4177</v>
      </c>
      <c r="AF13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54" s="116"/>
      <c r="AJ1354" s="117"/>
      <c r="AK1354" s="116">
        <f>IF(Tabela1[[#This Row],[procx ticket]]="",Tabela1[[#This Row],[Data criação ticket]],Tabela1[[#This Row],[procx ticket]])</f>
        <v>0</v>
      </c>
      <c r="AL1354" s="116"/>
      <c r="AM1354" s="53">
        <v>45971</v>
      </c>
      <c r="AN13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4" s="62"/>
      <c r="AP1354" s="62"/>
      <c r="AQ13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PAANDREMISSOES HIGIENICASMESA 80x80MADE LAB</v>
      </c>
      <c r="AR1354" s="62" t="e">
        <v>#N/A</v>
      </c>
    </row>
    <row r="1355" spans="1:44" ht="15" hidden="1" customHeight="1">
      <c r="A1355" s="1">
        <f t="shared" si="74"/>
        <v>2000</v>
      </c>
      <c r="B1355" s="1" t="s">
        <v>4540</v>
      </c>
      <c r="D1355" s="1" t="s">
        <v>4541</v>
      </c>
      <c r="E1355" s="1" t="s">
        <v>30</v>
      </c>
      <c r="F1355" s="1" t="s">
        <v>4167</v>
      </c>
      <c r="G1355" s="1" t="s">
        <v>5444</v>
      </c>
      <c r="H1355" s="1">
        <v>5617</v>
      </c>
      <c r="I1355" s="1" t="s">
        <v>5445</v>
      </c>
      <c r="Q1355" s="47">
        <v>1292.6600000000001</v>
      </c>
      <c r="R1355" s="47">
        <f>IF(Tabela1[[#This Row],[VALOR A PAGAR]]&gt;1,Tabela1[[#This Row],[VALOR A PAGAR]],Tabela1[[#This Row],[VALOR RC]])</f>
        <v>1292.6600000000001</v>
      </c>
      <c r="S13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5" s="1">
        <v>4500991698</v>
      </c>
      <c r="U1355" s="54" t="str">
        <f>F1355 &amp; " " &amp; " " &amp; B1355 &amp; " - " &amp; I1355 &amp; " - " &amp; "N°" &amp; H1355 &amp; " - " &amp; Tabela1[[#This Row],[Coluna1]]</f>
        <v xml:space="preserve">MISSOES HIGIENICAS  CD SP - MADE LAB - N°5617 - </v>
      </c>
      <c r="V1355" s="85">
        <v>3027304</v>
      </c>
      <c r="W1355" s="89" t="s">
        <v>4176</v>
      </c>
      <c r="X1355" s="1" t="str">
        <f t="shared" si="73"/>
        <v>ABERTO</v>
      </c>
      <c r="Y1355" s="48"/>
      <c r="Z1355" s="51"/>
      <c r="AA1355" s="1">
        <f>IF(Tabela1[[#This Row],[CHAMADO]]="ABERTO",Tabela1[[#This Row],[procx status]],"")</f>
        <v>0</v>
      </c>
      <c r="AC1355" s="49">
        <v>45981</v>
      </c>
      <c r="AD1355" s="55">
        <v>5106060079</v>
      </c>
      <c r="AE1355" s="1" t="s">
        <v>4177</v>
      </c>
      <c r="AF13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55" s="116"/>
      <c r="AJ1355" s="117"/>
      <c r="AK1355" s="116">
        <f>IF(Tabela1[[#This Row],[procx ticket]]="",Tabela1[[#This Row],[Data criação ticket]],Tabela1[[#This Row],[procx ticket]])</f>
        <v>0</v>
      </c>
      <c r="AL1355" s="116"/>
      <c r="AM1355" s="53">
        <v>45971</v>
      </c>
      <c r="AN135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5" s="62"/>
      <c r="AP1355" s="62"/>
      <c r="AQ13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SPANDREMISSOES HIGIENICASMESA 80x80MADE LAB</v>
      </c>
      <c r="AR1355" s="62" t="e">
        <v>#N/A</v>
      </c>
    </row>
    <row r="1356" spans="1:44" ht="15" hidden="1" customHeight="1">
      <c r="A1356" s="1">
        <f t="shared" si="74"/>
        <v>2000</v>
      </c>
      <c r="B1356" s="1" t="s">
        <v>4546</v>
      </c>
      <c r="D1356" s="1" t="s">
        <v>5264</v>
      </c>
      <c r="E1356" s="1" t="s">
        <v>30</v>
      </c>
      <c r="F1356" s="1" t="s">
        <v>4167</v>
      </c>
      <c r="G1356" s="1" t="s">
        <v>5444</v>
      </c>
      <c r="H1356" s="1">
        <v>5616</v>
      </c>
      <c r="I1356" s="1" t="s">
        <v>5445</v>
      </c>
      <c r="Q1356" s="47">
        <v>2838.32</v>
      </c>
      <c r="R1356" s="47">
        <f>IF(Tabela1[[#This Row],[VALOR A PAGAR]]&gt;1,Tabela1[[#This Row],[VALOR A PAGAR]],Tabela1[[#This Row],[VALOR RC]])</f>
        <v>2838.32</v>
      </c>
      <c r="S13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6" s="1">
        <v>4500992468</v>
      </c>
      <c r="U1356" s="54" t="str">
        <f>F1356 &amp; " " &amp; " " &amp; B1356 &amp; " - " &amp; I1356 &amp; " - " &amp; "N°" &amp; H1356 &amp; " - " &amp; Tabela1[[#This Row],[Coluna1]]</f>
        <v xml:space="preserve">MISSOES HIGIENICAS  CD MA - MADE LAB - N°5616 - </v>
      </c>
      <c r="V1356" s="85">
        <v>3027297</v>
      </c>
      <c r="W1356" s="89" t="s">
        <v>4176</v>
      </c>
      <c r="X1356" s="1" t="str">
        <f t="shared" si="73"/>
        <v>ABERTO</v>
      </c>
      <c r="Y1356" s="48"/>
      <c r="Z1356" s="51"/>
      <c r="AA1356" s="1">
        <f>IF(Tabela1[[#This Row],[CHAMADO]]="ABERTO",Tabela1[[#This Row],[procx status]],"")</f>
        <v>0</v>
      </c>
      <c r="AC1356" s="49">
        <v>45981</v>
      </c>
      <c r="AD1356" s="55">
        <v>5106060076</v>
      </c>
      <c r="AE1356" s="1" t="s">
        <v>4177</v>
      </c>
      <c r="AF13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56" s="116"/>
      <c r="AJ1356" s="117"/>
      <c r="AK1356" s="116">
        <f>IF(Tabela1[[#This Row],[procx ticket]]="",Tabela1[[#This Row],[Data criação ticket]],Tabela1[[#This Row],[procx ticket]])</f>
        <v>0</v>
      </c>
      <c r="AL1356" s="116"/>
      <c r="AM1356" s="53">
        <v>45971</v>
      </c>
      <c r="AN13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56" s="62"/>
      <c r="AP1356" s="62"/>
      <c r="AQ13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MAANDREMISSOES HIGIENICASMESA 80x80MADE LAB</v>
      </c>
      <c r="AR1356" s="62" t="e">
        <v>#N/A</v>
      </c>
    </row>
    <row r="1357" spans="1:44" ht="15" hidden="1" customHeight="1">
      <c r="A1357" s="1">
        <f t="shared" si="74"/>
        <v>1000</v>
      </c>
      <c r="B1357" s="1">
        <v>1498</v>
      </c>
      <c r="C1357" s="1" t="s">
        <v>226</v>
      </c>
      <c r="D1357" s="1" t="s">
        <v>227</v>
      </c>
      <c r="E1357" s="1" t="s">
        <v>76</v>
      </c>
      <c r="F1357" s="1" t="s">
        <v>23</v>
      </c>
      <c r="G1357" s="1" t="s">
        <v>5073</v>
      </c>
      <c r="I1357" s="1" t="s">
        <v>5016</v>
      </c>
      <c r="M1357" s="1">
        <v>603464</v>
      </c>
      <c r="P1357" s="47">
        <v>932.02</v>
      </c>
      <c r="R1357" s="47">
        <f>IF(Tabela1[[#This Row],[VALOR A PAGAR]]&gt;1,Tabela1[[#This Row],[VALOR A PAGAR]],Tabela1[[#This Row],[VALOR RC]])</f>
        <v>932.02</v>
      </c>
      <c r="S13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7" s="1">
        <v>4500947787</v>
      </c>
      <c r="U1357" s="54" t="str">
        <f>F1357 &amp; " " &amp; " " &amp; B1357 &amp; " - " &amp; I1357 &amp; " - " &amp; "N°" &amp; H1357 &amp; " - " &amp; Tabela1[[#This Row],[Coluna1]]</f>
        <v xml:space="preserve">LOJAS NOVAS  1498 - HMY - N° - </v>
      </c>
      <c r="X1357" s="1" t="str">
        <f t="shared" si="73"/>
        <v>PENDENTE</v>
      </c>
      <c r="Y1357" s="48"/>
      <c r="Z1357" s="51"/>
      <c r="AA1357" s="1" t="str">
        <f>IF(Tabela1[[#This Row],[CHAMADO]]="ABERTO",Tabela1[[#This Row],[procx status]],"")</f>
        <v/>
      </c>
      <c r="AE1357" s="1" t="str">
        <f>IF(Tabela1[[#This Row],[Status Result1]]="Aguardando autorização pgto", "sim","")</f>
        <v/>
      </c>
      <c r="AF13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57" s="116"/>
      <c r="AJ1357" s="117"/>
      <c r="AK1357" s="116">
        <f>IF(Tabela1[[#This Row],[procx ticket]]="",Tabela1[[#This Row],[Data criação ticket]],Tabela1[[#This Row],[procx ticket]])</f>
        <v>0</v>
      </c>
      <c r="AL1357" s="116"/>
      <c r="AM13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5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57" s="62"/>
      <c r="AP1357" s="62"/>
      <c r="AQ13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1498603464932,02HENRIQUELOJAS NOVASMESA BAIXA IMPRESSORA (LINHA BRANCA)HMY</v>
      </c>
      <c r="AR1357" s="62" t="e">
        <v>#N/A</v>
      </c>
    </row>
    <row r="1358" spans="1:44" ht="15" hidden="1" customHeight="1">
      <c r="A1358" s="1">
        <f t="shared" si="74"/>
        <v>1000</v>
      </c>
      <c r="B1358" s="1">
        <v>1495</v>
      </c>
      <c r="F1358" s="1" t="s">
        <v>23</v>
      </c>
      <c r="G1358" s="1" t="s">
        <v>5073</v>
      </c>
      <c r="I1358" s="1" t="s">
        <v>5016</v>
      </c>
      <c r="P1358" s="47">
        <v>932.05</v>
      </c>
      <c r="R1358" s="47">
        <f>IF(Tabela1[[#This Row],[VALOR A PAGAR]]&gt;1,Tabela1[[#This Row],[VALOR A PAGAR]],Tabela1[[#This Row],[VALOR RC]])</f>
        <v>932.05</v>
      </c>
      <c r="S13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8" s="1">
        <v>4500947791</v>
      </c>
      <c r="U1358" s="54" t="str">
        <f>F1358 &amp; " " &amp; " " &amp; B1358 &amp; " - " &amp; I1358 &amp; " - " &amp; "N°" &amp; H1358 &amp; " - " &amp; Tabela1[[#This Row],[Coluna1]]</f>
        <v xml:space="preserve">LOJAS NOVAS  1495 - HMY - N° - </v>
      </c>
      <c r="X1358" s="1" t="str">
        <f t="shared" si="73"/>
        <v>PENDENTE</v>
      </c>
      <c r="Y1358" s="48"/>
      <c r="Z1358" s="51"/>
      <c r="AA1358" s="1" t="str">
        <f>IF(Tabela1[[#This Row],[CHAMADO]]="ABERTO",Tabela1[[#This Row],[procx status]],"")</f>
        <v/>
      </c>
      <c r="AE1358" s="1" t="str">
        <f>IF(Tabela1[[#This Row],[Status Result1]]="Aguardando autorização pgto", "sim","")</f>
        <v/>
      </c>
      <c r="AF13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58" s="116"/>
      <c r="AJ1358" s="117"/>
      <c r="AK1358" s="116">
        <f>IF(Tabela1[[#This Row],[procx ticket]]="",Tabela1[[#This Row],[Data criação ticket]],Tabela1[[#This Row],[procx ticket]])</f>
        <v>0</v>
      </c>
      <c r="AL1358" s="116"/>
      <c r="AM13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58" s="62"/>
      <c r="AP1358" s="62"/>
      <c r="AQ13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1495932,05LOJAS NOVASMESA BAIXA IMPRESSORA (LINHA BRANCA)HMY</v>
      </c>
      <c r="AR1358" s="62" t="e">
        <v>#N/A</v>
      </c>
    </row>
    <row r="1359" spans="1:44" ht="15" hidden="1" customHeight="1">
      <c r="A1359" s="1">
        <f t="shared" si="74"/>
        <v>1000</v>
      </c>
      <c r="B1359" s="1">
        <v>1471</v>
      </c>
      <c r="F1359" s="1" t="s">
        <v>23</v>
      </c>
      <c r="G1359" s="1" t="s">
        <v>5073</v>
      </c>
      <c r="I1359" s="1" t="s">
        <v>5016</v>
      </c>
      <c r="P1359" s="47">
        <v>932.05</v>
      </c>
      <c r="R1359" s="47">
        <f>IF(Tabela1[[#This Row],[VALOR A PAGAR]]&gt;1,Tabela1[[#This Row],[VALOR A PAGAR]],Tabela1[[#This Row],[VALOR RC]])</f>
        <v>932.05</v>
      </c>
      <c r="S13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59" s="1">
        <v>4500947796</v>
      </c>
      <c r="U1359" s="54" t="str">
        <f>F1359 &amp; " " &amp; " " &amp; B1359 &amp; " - " &amp; I1359 &amp; " - " &amp; "N°" &amp; H1359 &amp; " - " &amp; Tabela1[[#This Row],[Coluna1]]</f>
        <v xml:space="preserve">LOJAS NOVAS  1471 - HMY - N° - </v>
      </c>
      <c r="X1359" s="1" t="str">
        <f t="shared" si="73"/>
        <v>PENDENTE</v>
      </c>
      <c r="Y1359" s="48"/>
      <c r="Z1359" s="51"/>
      <c r="AA1359" s="1" t="str">
        <f>IF(Tabela1[[#This Row],[CHAMADO]]="ABERTO",Tabela1[[#This Row],[procx status]],"")</f>
        <v/>
      </c>
      <c r="AE1359" s="1" t="str">
        <f>IF(Tabela1[[#This Row],[Status Result1]]="Aguardando autorização pgto", "sim","")</f>
        <v/>
      </c>
      <c r="AF13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59" s="116"/>
      <c r="AJ1359" s="117"/>
      <c r="AK1359" s="116">
        <f>IF(Tabela1[[#This Row],[procx ticket]]="",Tabela1[[#This Row],[Data criação ticket]],Tabela1[[#This Row],[procx ticket]])</f>
        <v>0</v>
      </c>
      <c r="AL1359" s="116"/>
      <c r="AM13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59" s="62"/>
      <c r="AP1359" s="62"/>
      <c r="AQ13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1471932,05LOJAS NOVASMESA BAIXA IMPRESSORA (LINHA BRANCA)HMY</v>
      </c>
      <c r="AR1359" s="62" t="e">
        <v>#N/A</v>
      </c>
    </row>
    <row r="1360" spans="1:44" ht="15" hidden="1" customHeight="1">
      <c r="A1360" s="1">
        <f t="shared" si="74"/>
        <v>1000</v>
      </c>
      <c r="B1360" s="1">
        <v>1407</v>
      </c>
      <c r="F1360" s="1" t="s">
        <v>23</v>
      </c>
      <c r="G1360" s="1" t="s">
        <v>5073</v>
      </c>
      <c r="I1360" s="1" t="s">
        <v>5016</v>
      </c>
      <c r="P1360" s="47">
        <v>932.05</v>
      </c>
      <c r="R1360" s="47">
        <f>IF(Tabela1[[#This Row],[VALOR A PAGAR]]&gt;1,Tabela1[[#This Row],[VALOR A PAGAR]],Tabela1[[#This Row],[VALOR RC]])</f>
        <v>932.05</v>
      </c>
      <c r="S13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0" s="1">
        <v>4500947801</v>
      </c>
      <c r="U1360" s="54" t="str">
        <f>F1360 &amp; " " &amp; " " &amp; B1360 &amp; " - " &amp; I1360 &amp; " - " &amp; "N°" &amp; H1360 &amp; " - " &amp; Tabela1[[#This Row],[Coluna1]]</f>
        <v xml:space="preserve">LOJAS NOVAS  1407 - HMY - N° - </v>
      </c>
      <c r="X1360" s="1" t="str">
        <f t="shared" si="73"/>
        <v>PENDENTE</v>
      </c>
      <c r="Y1360" s="48"/>
      <c r="Z1360" s="51"/>
      <c r="AA1360" s="1" t="str">
        <f>IF(Tabela1[[#This Row],[CHAMADO]]="ABERTO",Tabela1[[#This Row],[procx status]],"")</f>
        <v/>
      </c>
      <c r="AE1360" s="1" t="str">
        <f>IF(Tabela1[[#This Row],[Status Result1]]="Aguardando autorização pgto", "sim","")</f>
        <v/>
      </c>
      <c r="AF13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60" s="116"/>
      <c r="AJ1360" s="117"/>
      <c r="AK1360" s="116">
        <f>IF(Tabela1[[#This Row],[procx ticket]]="",Tabela1[[#This Row],[Data criação ticket]],Tabela1[[#This Row],[procx ticket]])</f>
        <v>0</v>
      </c>
      <c r="AL1360" s="116"/>
      <c r="AM13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60" s="62"/>
      <c r="AP1360" s="62"/>
      <c r="AQ13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1407932,05LOJAS NOVASMESA BAIXA IMPRESSORA (LINHA BRANCA)HMY</v>
      </c>
      <c r="AR1360" s="62" t="e">
        <v>#N/A</v>
      </c>
    </row>
    <row r="1361" spans="1:44" ht="15" hidden="1" customHeight="1">
      <c r="A1361" s="1">
        <f t="shared" si="74"/>
        <v>1000</v>
      </c>
      <c r="B1361" s="1">
        <v>1252</v>
      </c>
      <c r="F1361" s="1" t="s">
        <v>23</v>
      </c>
      <c r="G1361" s="1" t="s">
        <v>5073</v>
      </c>
      <c r="I1361" s="1" t="s">
        <v>5016</v>
      </c>
      <c r="P1361" s="47">
        <v>932.05</v>
      </c>
      <c r="R1361" s="47">
        <f>IF(Tabela1[[#This Row],[VALOR A PAGAR]]&gt;1,Tabela1[[#This Row],[VALOR A PAGAR]],Tabela1[[#This Row],[VALOR RC]])</f>
        <v>932.05</v>
      </c>
      <c r="S13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1" s="1">
        <v>4500947811</v>
      </c>
      <c r="U1361" s="54" t="str">
        <f>F1361 &amp; " " &amp; " " &amp; B1361 &amp; " - " &amp; I1361 &amp; " - " &amp; "N°" &amp; H1361 &amp; " - " &amp; Tabela1[[#This Row],[Coluna1]]</f>
        <v xml:space="preserve">LOJAS NOVAS  1252 - HMY - N° - </v>
      </c>
      <c r="X1361" s="1" t="str">
        <f t="shared" si="73"/>
        <v>PENDENTE</v>
      </c>
      <c r="Y1361" s="48"/>
      <c r="Z1361" s="51"/>
      <c r="AA1361" s="1" t="str">
        <f>IF(Tabela1[[#This Row],[CHAMADO]]="ABERTO",Tabela1[[#This Row],[procx status]],"")</f>
        <v/>
      </c>
      <c r="AE1361" s="1" t="str">
        <f>IF(Tabela1[[#This Row],[Status Result1]]="Aguardando autorização pgto", "sim","")</f>
        <v/>
      </c>
      <c r="AF13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61" s="116"/>
      <c r="AJ1361" s="117"/>
      <c r="AK1361" s="116">
        <f>IF(Tabela1[[#This Row],[procx ticket]]="",Tabela1[[#This Row],[Data criação ticket]],Tabela1[[#This Row],[procx ticket]])</f>
        <v>0</v>
      </c>
      <c r="AL1361" s="116"/>
      <c r="AM13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61" s="62"/>
      <c r="AP1361" s="62"/>
      <c r="AQ13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1252932,05LOJAS NOVASMESA BAIXA IMPRESSORA (LINHA BRANCA)HMY</v>
      </c>
      <c r="AR1361" s="62" t="e">
        <v>#N/A</v>
      </c>
    </row>
    <row r="1362" spans="1:44" ht="15" hidden="1" customHeight="1">
      <c r="A1362" s="1">
        <f t="shared" si="74"/>
        <v>1000</v>
      </c>
      <c r="B1362" s="1">
        <v>1492</v>
      </c>
      <c r="C1362" s="1" t="s">
        <v>260</v>
      </c>
      <c r="D1362" s="1" t="s">
        <v>185</v>
      </c>
      <c r="E1362" s="1" t="s">
        <v>76</v>
      </c>
      <c r="F1362" s="1" t="s">
        <v>23</v>
      </c>
      <c r="G1362" s="1" t="s">
        <v>5074</v>
      </c>
      <c r="I1362" s="1" t="s">
        <v>5016</v>
      </c>
      <c r="M1362" s="1">
        <v>603167</v>
      </c>
      <c r="P1362" s="47">
        <v>932.05</v>
      </c>
      <c r="R1362" s="47">
        <f>IF(Tabela1[[#This Row],[VALOR A PAGAR]]&gt;1,Tabela1[[#This Row],[VALOR A PAGAR]],Tabela1[[#This Row],[VALOR RC]])</f>
        <v>932.05</v>
      </c>
      <c r="S13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2" s="1">
        <v>4500952218</v>
      </c>
      <c r="U1362" s="54" t="str">
        <f>F1362 &amp; " " &amp; " " &amp; B1362 &amp; " - " &amp; I1362 &amp; " - " &amp; "N°" &amp; H1362 &amp; " - " &amp; Tabela1[[#This Row],[Coluna1]]</f>
        <v xml:space="preserve">LOJAS NOVAS  1492 - HMY - N° - </v>
      </c>
      <c r="X1362" s="1" t="str">
        <f t="shared" si="73"/>
        <v>PENDENTE</v>
      </c>
      <c r="Y1362" s="48"/>
      <c r="Z1362" s="51"/>
      <c r="AA1362" s="1" t="str">
        <f>IF(Tabela1[[#This Row],[CHAMADO]]="ABERTO",Tabela1[[#This Row],[procx status]],"")</f>
        <v/>
      </c>
      <c r="AE1362" s="1" t="str">
        <f>IF(Tabela1[[#This Row],[Status Result1]]="Aguardando autorização pgto", "sim","")</f>
        <v/>
      </c>
      <c r="AF13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62" s="116"/>
      <c r="AJ1362" s="117"/>
      <c r="AK1362" s="116">
        <f>IF(Tabela1[[#This Row],[procx ticket]]="",Tabela1[[#This Row],[Data criação ticket]],Tabela1[[#This Row],[procx ticket]])</f>
        <v>0</v>
      </c>
      <c r="AL1362" s="116"/>
      <c r="AM13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62" s="62"/>
      <c r="AP1362" s="62"/>
      <c r="AQ13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1492603167932,05HENRIQUELOJAS NOVASMESA BAIXA IMPRESSORA (MOBILIÁRIO)HMY</v>
      </c>
      <c r="AR1362" s="62" t="e">
        <v>#N/A</v>
      </c>
    </row>
    <row r="1363" spans="1:44" ht="15" hidden="1" customHeight="1">
      <c r="A1363" s="1">
        <f t="shared" si="74"/>
        <v>2000</v>
      </c>
      <c r="B1363" s="1" t="s">
        <v>4545</v>
      </c>
      <c r="E1363" s="1" t="s">
        <v>30</v>
      </c>
      <c r="F1363" s="1" t="s">
        <v>4167</v>
      </c>
      <c r="G1363" s="1" t="s">
        <v>4543</v>
      </c>
      <c r="H1363" s="1">
        <v>580</v>
      </c>
      <c r="I1363" s="1" t="s">
        <v>4537</v>
      </c>
      <c r="Q1363" s="143">
        <v>14568</v>
      </c>
      <c r="R1363" s="47">
        <f>IF(Tabela1[[#This Row],[VALOR A PAGAR]]&gt;1,Tabela1[[#This Row],[VALOR A PAGAR]],Tabela1[[#This Row],[VALOR RC]])</f>
        <v>14568</v>
      </c>
      <c r="S13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3" s="1">
        <f>_xlfn.XLOOKUP(Tabela1[[#This Row],[NOTA]],[2]Sheet1!$M:$M,[2]Sheet1!$L:$L)</f>
        <v>4500991102</v>
      </c>
      <c r="U1363" s="54" t="str">
        <f>F1363 &amp; " " &amp; " " &amp; B1363 &amp; " - " &amp; I1363 &amp; " - " &amp; "N°" &amp; H1363 &amp; " - " &amp; Tabela1[[#This Row],[Coluna1]]</f>
        <v xml:space="preserve">MISSOES HIGIENICAS  CD PE - CASA DA SINUCA - N°580 - </v>
      </c>
      <c r="V1363" s="85">
        <v>3076269</v>
      </c>
      <c r="W1363" s="89" t="s">
        <v>4176</v>
      </c>
      <c r="X1363" s="1" t="str">
        <f t="shared" si="73"/>
        <v>ABERTO</v>
      </c>
      <c r="Y1363" s="48"/>
      <c r="Z1363" s="51"/>
      <c r="AA1363" s="1">
        <f>IF(Tabela1[[#This Row],[CHAMADO]]="ABERTO",Tabela1[[#This Row],[procx status]],"")</f>
        <v>0</v>
      </c>
      <c r="AC1363" s="49">
        <v>45986</v>
      </c>
      <c r="AE1363" s="1" t="s">
        <v>4177</v>
      </c>
      <c r="AF13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3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363" s="116"/>
      <c r="AJ1363" s="117"/>
      <c r="AK1363" s="116">
        <f>IF(Tabela1[[#This Row],[procx ticket]]="",Tabela1[[#This Row],[Data criação ticket]],Tabela1[[#This Row],[procx ticket]])</f>
        <v>0</v>
      </c>
      <c r="AL1363" s="116"/>
      <c r="AM1363" s="53">
        <v>45976</v>
      </c>
      <c r="AN13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3" s="62"/>
      <c r="AP1363" s="62"/>
      <c r="AQ13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PEANDREMISSOES HIGIENICASMESA DE JOGOSCASA DA SINUCA</v>
      </c>
      <c r="AR1363" s="62" t="e">
        <v>#N/A</v>
      </c>
    </row>
    <row r="1364" spans="1:44" ht="15" hidden="1" customHeight="1">
      <c r="A1364" s="1">
        <f t="shared" si="74"/>
        <v>2000</v>
      </c>
      <c r="B1364" s="1" t="s">
        <v>4544</v>
      </c>
      <c r="E1364" s="1" t="s">
        <v>30</v>
      </c>
      <c r="F1364" s="1" t="s">
        <v>4167</v>
      </c>
      <c r="G1364" s="1" t="s">
        <v>4543</v>
      </c>
      <c r="H1364" s="1">
        <v>579</v>
      </c>
      <c r="I1364" s="1" t="s">
        <v>4537</v>
      </c>
      <c r="Q1364" s="143">
        <v>15068</v>
      </c>
      <c r="R1364" s="47">
        <f>IF(Tabela1[[#This Row],[VALOR A PAGAR]]&gt;1,Tabela1[[#This Row],[VALOR A PAGAR]],Tabela1[[#This Row],[VALOR RC]])</f>
        <v>15068</v>
      </c>
      <c r="S13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4" s="1">
        <f>_xlfn.XLOOKUP(Tabela1[[#This Row],[NOTA]],[2]Sheet1!$M:$M,[2]Sheet1!$L:$L)</f>
        <v>4500991108</v>
      </c>
      <c r="U1364" s="54" t="str">
        <f>F1364 &amp; " " &amp; " " &amp; B1364 &amp; " - " &amp; I1364 &amp; " - " &amp; "N°" &amp; H1364 &amp; " - " &amp; Tabela1[[#This Row],[Coluna1]]</f>
        <v xml:space="preserve">MISSOES HIGIENICAS  CD BA - CASA DA SINUCA - N°579 - </v>
      </c>
      <c r="V1364" s="85">
        <v>3076262</v>
      </c>
      <c r="W1364" s="89" t="s">
        <v>4176</v>
      </c>
      <c r="X1364" s="1" t="str">
        <f t="shared" si="73"/>
        <v>ABERTO</v>
      </c>
      <c r="Y1364" s="48"/>
      <c r="Z1364" s="51"/>
      <c r="AA1364" s="1">
        <f>IF(Tabela1[[#This Row],[CHAMADO]]="ABERTO",Tabela1[[#This Row],[procx status]],"")</f>
        <v>0</v>
      </c>
      <c r="AC1364" s="49">
        <v>45986</v>
      </c>
      <c r="AE1364" s="1" t="s">
        <v>4177</v>
      </c>
      <c r="AF13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3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364" s="116"/>
      <c r="AJ1364" s="117"/>
      <c r="AK1364" s="116">
        <f>IF(Tabela1[[#This Row],[procx ticket]]="",Tabela1[[#This Row],[Data criação ticket]],Tabela1[[#This Row],[procx ticket]])</f>
        <v>0</v>
      </c>
      <c r="AL1364" s="116"/>
      <c r="AM1364" s="53">
        <v>45976</v>
      </c>
      <c r="AN13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4" s="62"/>
      <c r="AP1364" s="62"/>
      <c r="AQ13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BAANDREMISSOES HIGIENICASMESA DE JOGOSCASA DA SINUCA</v>
      </c>
      <c r="AR1364" s="62" t="e">
        <v>#N/A</v>
      </c>
    </row>
    <row r="1365" spans="1:44" ht="15" hidden="1" customHeight="1">
      <c r="A1365" s="1">
        <f t="shared" si="74"/>
        <v>2000</v>
      </c>
      <c r="B1365" s="1" t="s">
        <v>4542</v>
      </c>
      <c r="E1365" s="1" t="s">
        <v>30</v>
      </c>
      <c r="F1365" s="1" t="s">
        <v>4167</v>
      </c>
      <c r="G1365" s="1" t="s">
        <v>4543</v>
      </c>
      <c r="H1365" s="1">
        <v>573</v>
      </c>
      <c r="I1365" s="1" t="s">
        <v>4537</v>
      </c>
      <c r="Q1365" s="143">
        <v>12418</v>
      </c>
      <c r="R1365" s="47">
        <f>IF(Tabela1[[#This Row],[VALOR A PAGAR]]&gt;1,Tabela1[[#This Row],[VALOR A PAGAR]],Tabela1[[#This Row],[VALOR RC]])</f>
        <v>12418</v>
      </c>
      <c r="S13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5" s="1">
        <f>_xlfn.XLOOKUP(Tabela1[[#This Row],[NOTA]],[2]Sheet1!$M:$M,[2]Sheet1!$L:$L)</f>
        <v>4500991121</v>
      </c>
      <c r="U1365" s="54" t="str">
        <f>F1365 &amp; " " &amp; " " &amp; B1365 &amp; " - " &amp; I1365 &amp; " - " &amp; "N°" &amp; H1365 &amp; " - " &amp; Tabela1[[#This Row],[Coluna1]]</f>
        <v xml:space="preserve">MISSOES HIGIENICAS  CD PA - CASA DA SINUCA - N°573 - </v>
      </c>
      <c r="V1365" s="85">
        <v>3076258</v>
      </c>
      <c r="W1365" s="89" t="s">
        <v>4176</v>
      </c>
      <c r="X1365" s="1" t="str">
        <f t="shared" si="73"/>
        <v>ABERTO</v>
      </c>
      <c r="Y1365" s="48"/>
      <c r="Z1365" s="51"/>
      <c r="AA1365" s="1">
        <f>IF(Tabela1[[#This Row],[CHAMADO]]="ABERTO",Tabela1[[#This Row],[procx status]],"")</f>
        <v>0</v>
      </c>
      <c r="AC1365" s="49">
        <v>45986</v>
      </c>
      <c r="AE1365" s="1" t="s">
        <v>4177</v>
      </c>
      <c r="AF13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3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365" s="116"/>
      <c r="AJ1365" s="117"/>
      <c r="AK1365" s="116">
        <f>IF(Tabela1[[#This Row],[procx ticket]]="",Tabela1[[#This Row],[Data criação ticket]],Tabela1[[#This Row],[procx ticket]])</f>
        <v>0</v>
      </c>
      <c r="AL1365" s="116"/>
      <c r="AM1365" s="53">
        <v>45976</v>
      </c>
      <c r="AN13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5" s="62"/>
      <c r="AP1365" s="62"/>
      <c r="AQ13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PAANDREMISSOES HIGIENICASMESA DE JOGOSCASA DA SINUCA</v>
      </c>
      <c r="AR1365" s="62" t="e">
        <v>#N/A</v>
      </c>
    </row>
    <row r="1366" spans="1:44" ht="15" hidden="1" customHeight="1">
      <c r="A1366" s="1">
        <f t="shared" si="74"/>
        <v>2000</v>
      </c>
      <c r="B1366" s="1" t="s">
        <v>4546</v>
      </c>
      <c r="E1366" s="1" t="s">
        <v>30</v>
      </c>
      <c r="F1366" s="1" t="s">
        <v>4167</v>
      </c>
      <c r="G1366" s="1" t="s">
        <v>4543</v>
      </c>
      <c r="H1366" s="1">
        <v>581</v>
      </c>
      <c r="I1366" s="1" t="s">
        <v>4537</v>
      </c>
      <c r="Q1366" s="143">
        <v>14568</v>
      </c>
      <c r="R1366" s="47">
        <f>IF(Tabela1[[#This Row],[VALOR A PAGAR]]&gt;1,Tabela1[[#This Row],[VALOR A PAGAR]],Tabela1[[#This Row],[VALOR RC]])</f>
        <v>14568</v>
      </c>
      <c r="S13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6" s="1">
        <f>_xlfn.XLOOKUP(Tabela1[[#This Row],[NOTA]],[2]Sheet1!$M:$M,[2]Sheet1!$L:$L)</f>
        <v>4500991126</v>
      </c>
      <c r="U1366" s="54" t="str">
        <f>F1366 &amp; " " &amp; " " &amp; B1366 &amp; " - " &amp; I1366 &amp; " - " &amp; "N°" &amp; H1366 &amp; " - " &amp; Tabela1[[#This Row],[Coluna1]]</f>
        <v xml:space="preserve">MISSOES HIGIENICAS  CD MA - CASA DA SINUCA - N°581 - </v>
      </c>
      <c r="V1366" s="85">
        <v>3076276</v>
      </c>
      <c r="W1366" s="89" t="s">
        <v>4176</v>
      </c>
      <c r="X1366" s="1" t="str">
        <f t="shared" si="73"/>
        <v>ABERTO</v>
      </c>
      <c r="Y1366" s="48"/>
      <c r="Z1366" s="51"/>
      <c r="AA1366" s="1">
        <f>IF(Tabela1[[#This Row],[CHAMADO]]="ABERTO",Tabela1[[#This Row],[procx status]],"")</f>
        <v>0</v>
      </c>
      <c r="AC1366" s="49">
        <v>45986</v>
      </c>
      <c r="AE1366" s="1" t="s">
        <v>4177</v>
      </c>
      <c r="AF13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3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366" s="116"/>
      <c r="AJ1366" s="117"/>
      <c r="AK1366" s="116">
        <f>IF(Tabela1[[#This Row],[procx ticket]]="",Tabela1[[#This Row],[Data criação ticket]],Tabela1[[#This Row],[procx ticket]])</f>
        <v>0</v>
      </c>
      <c r="AL1366" s="116"/>
      <c r="AM1366" s="53">
        <v>45976</v>
      </c>
      <c r="AN13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6" s="62"/>
      <c r="AP1366" s="62"/>
      <c r="AQ13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MAANDREMISSOES HIGIENICASMESA DE JOGOSCASA DA SINUCA</v>
      </c>
      <c r="AR1366" s="62" t="e">
        <v>#N/A</v>
      </c>
    </row>
    <row r="1367" spans="1:44" ht="15" hidden="1" customHeight="1">
      <c r="A1367" s="1">
        <f t="shared" si="74"/>
        <v>2000</v>
      </c>
      <c r="B1367" s="1" t="s">
        <v>4156</v>
      </c>
      <c r="E1367" s="1" t="s">
        <v>30</v>
      </c>
      <c r="F1367" s="1" t="s">
        <v>4167</v>
      </c>
      <c r="G1367" s="1" t="s">
        <v>4543</v>
      </c>
      <c r="H1367" s="1">
        <v>583</v>
      </c>
      <c r="I1367" s="1" t="s">
        <v>4537</v>
      </c>
      <c r="Q1367" s="143">
        <v>13568</v>
      </c>
      <c r="R1367" s="47">
        <f>IF(Tabela1[[#This Row],[VALOR A PAGAR]]&gt;1,Tabela1[[#This Row],[VALOR A PAGAR]],Tabela1[[#This Row],[VALOR RC]])</f>
        <v>13568</v>
      </c>
      <c r="S13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7" s="1">
        <f>_xlfn.XLOOKUP(Tabela1[[#This Row],[NOTA]],[2]Sheet1!$M:$M,[2]Sheet1!$L:$L)</f>
        <v>4500991082</v>
      </c>
      <c r="U1367" s="54" t="str">
        <f>F1367 &amp; " " &amp; " " &amp; B1367 &amp; " - " &amp; I1367 &amp; " - " &amp; "N°" &amp; H1367 &amp; " - " &amp; Tabela1[[#This Row],[Coluna1]]</f>
        <v xml:space="preserve">MISSOES HIGIENICAS  CD CE - CASA DA SINUCA - N°583 - </v>
      </c>
      <c r="V1367" s="85">
        <v>3076292</v>
      </c>
      <c r="W1367" s="89" t="s">
        <v>4176</v>
      </c>
      <c r="X1367" s="1" t="str">
        <f t="shared" si="73"/>
        <v>ABERTO</v>
      </c>
      <c r="Y1367" s="48"/>
      <c r="Z1367" s="51"/>
      <c r="AA1367" s="1">
        <f>IF(Tabela1[[#This Row],[CHAMADO]]="ABERTO",Tabela1[[#This Row],[procx status]],"")</f>
        <v>0</v>
      </c>
      <c r="AC1367" s="49">
        <v>45987</v>
      </c>
      <c r="AE1367" s="1" t="s">
        <v>4177</v>
      </c>
      <c r="AF13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13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1367" s="116"/>
      <c r="AJ1367" s="117"/>
      <c r="AK1367" s="116">
        <f>IF(Tabela1[[#This Row],[procx ticket]]="",Tabela1[[#This Row],[Data criação ticket]],Tabela1[[#This Row],[procx ticket]])</f>
        <v>0</v>
      </c>
      <c r="AL1367" s="116"/>
      <c r="AM1367" s="53">
        <v>45976</v>
      </c>
      <c r="AN13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7" s="62"/>
      <c r="AP1367" s="62"/>
      <c r="AQ13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CEANDREMISSOES HIGIENICASMESA DE JOGOSCASA DA SINUCA</v>
      </c>
      <c r="AR1367" s="62" t="e">
        <v>#N/A</v>
      </c>
    </row>
    <row r="1368" spans="1:44" ht="15" hidden="1" customHeight="1">
      <c r="A1368" s="1">
        <f t="shared" si="74"/>
        <v>2000</v>
      </c>
      <c r="B1368" s="1" t="s">
        <v>4547</v>
      </c>
      <c r="E1368" s="1" t="s">
        <v>30</v>
      </c>
      <c r="F1368" s="1" t="s">
        <v>4167</v>
      </c>
      <c r="G1368" s="1" t="s">
        <v>4543</v>
      </c>
      <c r="H1368" s="1">
        <v>582</v>
      </c>
      <c r="I1368" s="1" t="s">
        <v>4537</v>
      </c>
      <c r="Q1368" s="143">
        <v>9320</v>
      </c>
      <c r="R1368" s="47">
        <f>IF(Tabela1[[#This Row],[VALOR A PAGAR]]&gt;1,Tabela1[[#This Row],[VALOR A PAGAR]],Tabela1[[#This Row],[VALOR RC]])</f>
        <v>9320</v>
      </c>
      <c r="S13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8" s="1">
        <f>_xlfn.XLOOKUP(Tabela1[[#This Row],[NOTA]],[2]Sheet1!$M:$M,[2]Sheet1!$L:$L)</f>
        <v>4500991711</v>
      </c>
      <c r="U1368" s="54" t="str">
        <f>F1368 &amp; " " &amp; " " &amp; B1368 &amp; " - " &amp; I1368 &amp; " - " &amp; "N°" &amp; H1368 &amp; " - " &amp; Tabela1[[#This Row],[Coluna1]]</f>
        <v xml:space="preserve">MISSOES HIGIENICAS  CD CE2 - CASA DA SINUCA - N°582 - </v>
      </c>
      <c r="V1368" s="85">
        <v>3076283</v>
      </c>
      <c r="W1368" s="89" t="s">
        <v>4176</v>
      </c>
      <c r="X1368" s="1" t="str">
        <f t="shared" si="73"/>
        <v>ABERTO</v>
      </c>
      <c r="Y1368" s="48"/>
      <c r="Z1368" s="51"/>
      <c r="AA1368" s="1">
        <f>IF(Tabela1[[#This Row],[CHAMADO]]="ABERTO",Tabela1[[#This Row],[procx status]],"")</f>
        <v>0</v>
      </c>
      <c r="AC1368" s="49">
        <v>45987</v>
      </c>
      <c r="AE1368" s="1" t="s">
        <v>4177</v>
      </c>
      <c r="AF13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13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1368" s="116"/>
      <c r="AJ1368" s="117"/>
      <c r="AK1368" s="116">
        <f>IF(Tabela1[[#This Row],[procx ticket]]="",Tabela1[[#This Row],[Data criação ticket]],Tabela1[[#This Row],[procx ticket]])</f>
        <v>0</v>
      </c>
      <c r="AL1368" s="116"/>
      <c r="AM1368" s="53">
        <v>45976</v>
      </c>
      <c r="AN13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8" s="62"/>
      <c r="AP1368" s="62"/>
      <c r="AQ13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CE2ANDREMISSOES HIGIENICASMESA DE JOGOSCASA DA SINUCA</v>
      </c>
      <c r="AR1368" s="62" t="e">
        <v>#N/A</v>
      </c>
    </row>
    <row r="1369" spans="1:44" ht="15" hidden="1" customHeight="1">
      <c r="A1369" s="1">
        <f t="shared" si="74"/>
        <v>2000</v>
      </c>
      <c r="B1369" s="1" t="s">
        <v>4189</v>
      </c>
      <c r="D1369" s="1" t="s">
        <v>4190</v>
      </c>
      <c r="E1369" s="1" t="s">
        <v>30</v>
      </c>
      <c r="F1369" s="1" t="s">
        <v>4167</v>
      </c>
      <c r="G1369" s="1" t="s">
        <v>4536</v>
      </c>
      <c r="H1369" s="1">
        <v>574</v>
      </c>
      <c r="I1369" s="1" t="s">
        <v>4537</v>
      </c>
      <c r="Q1369" s="47">
        <v>15568</v>
      </c>
      <c r="R1369" s="47">
        <f>IF(Tabela1[[#This Row],[VALOR A PAGAR]]&gt;1,Tabela1[[#This Row],[VALOR A PAGAR]],Tabela1[[#This Row],[VALOR RC]])</f>
        <v>15568</v>
      </c>
      <c r="S13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69" s="1">
        <v>4500991094</v>
      </c>
      <c r="U1369" s="54" t="str">
        <f>F1369 &amp; " " &amp; " " &amp; B1369 &amp; " - " &amp; I1369 &amp; " - " &amp; "N°" &amp; H1369 &amp; " - " &amp; Tabela1[[#This Row],[Coluna1]]</f>
        <v xml:space="preserve">MISSOES HIGIENICAS  CD GO - CASA DA SINUCA - N°574 - </v>
      </c>
      <c r="V1369" s="85">
        <v>3027336</v>
      </c>
      <c r="W1369" s="89" t="s">
        <v>4176</v>
      </c>
      <c r="X1369" s="1" t="str">
        <f t="shared" si="73"/>
        <v>ABERTO</v>
      </c>
      <c r="Y1369" s="48"/>
      <c r="Z1369" s="51"/>
      <c r="AA1369" s="1">
        <f>IF(Tabela1[[#This Row],[CHAMADO]]="ABERTO",Tabela1[[#This Row],[procx status]],"")</f>
        <v>0</v>
      </c>
      <c r="AC1369" s="49">
        <v>45981</v>
      </c>
      <c r="AD1369" s="55">
        <v>5106060103</v>
      </c>
      <c r="AE1369" s="1" t="s">
        <v>4177</v>
      </c>
      <c r="AF13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69" s="116"/>
      <c r="AJ1369" s="117"/>
      <c r="AK1369" s="116">
        <f>IF(Tabela1[[#This Row],[procx ticket]]="",Tabela1[[#This Row],[Data criação ticket]],Tabela1[[#This Row],[procx ticket]])</f>
        <v>0</v>
      </c>
      <c r="AL1369" s="116"/>
      <c r="AM1369" s="53">
        <v>45971</v>
      </c>
      <c r="AN13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69" s="62"/>
      <c r="AP1369" s="62"/>
      <c r="AQ13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GOANDREMISSOES HIGIENICASMESAS DE JOGOSCASA DA SINUCA</v>
      </c>
      <c r="AR1369" s="62" t="e">
        <v>#N/A</v>
      </c>
    </row>
    <row r="1370" spans="1:44" ht="15" hidden="1" customHeight="1">
      <c r="A1370" s="1">
        <f t="shared" si="74"/>
        <v>2000</v>
      </c>
      <c r="B1370" s="1" t="s">
        <v>4538</v>
      </c>
      <c r="D1370" s="1" t="s">
        <v>4539</v>
      </c>
      <c r="E1370" s="1" t="s">
        <v>30</v>
      </c>
      <c r="F1370" s="1" t="s">
        <v>4167</v>
      </c>
      <c r="G1370" s="1" t="s">
        <v>4536</v>
      </c>
      <c r="H1370" s="1">
        <v>576</v>
      </c>
      <c r="I1370" s="1" t="s">
        <v>4537</v>
      </c>
      <c r="M1370" s="1">
        <v>606050</v>
      </c>
      <c r="Q1370" s="47">
        <v>12418</v>
      </c>
      <c r="R1370" s="47">
        <f>IF(Tabela1[[#This Row],[VALOR A PAGAR]]&gt;1,Tabela1[[#This Row],[VALOR A PAGAR]],Tabela1[[#This Row],[VALOR RC]])</f>
        <v>12418</v>
      </c>
      <c r="S13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0" s="1">
        <v>4500991112</v>
      </c>
      <c r="U1370" s="54" t="str">
        <f>F1370 &amp; " " &amp; " " &amp; B1370 &amp; " - " &amp; I1370 &amp; " - " &amp; "N°" &amp; H1370 &amp; " - " &amp; Tabela1[[#This Row],[Coluna1]]</f>
        <v xml:space="preserve">MISSOES HIGIENICAS  CD MG - CASA DA SINUCA - N°576 - </v>
      </c>
      <c r="V1370" s="85">
        <v>3027348</v>
      </c>
      <c r="W1370" s="89" t="s">
        <v>4176</v>
      </c>
      <c r="X1370" s="1" t="str">
        <f t="shared" si="73"/>
        <v>ABERTO</v>
      </c>
      <c r="Y1370" s="48"/>
      <c r="Z1370" s="51"/>
      <c r="AA1370" s="1">
        <f>IF(Tabela1[[#This Row],[CHAMADO]]="ABERTO",Tabela1[[#This Row],[procx status]],"")</f>
        <v>0</v>
      </c>
      <c r="AC1370" s="49">
        <v>45981</v>
      </c>
      <c r="AD1370" s="55">
        <v>5106060106</v>
      </c>
      <c r="AE1370" s="1" t="s">
        <v>4177</v>
      </c>
      <c r="AF13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70" s="116"/>
      <c r="AJ1370" s="117"/>
      <c r="AK1370" s="116">
        <f>IF(Tabela1[[#This Row],[procx ticket]]="",Tabela1[[#This Row],[Data criação ticket]],Tabela1[[#This Row],[procx ticket]])</f>
        <v>0</v>
      </c>
      <c r="AL1370" s="116"/>
      <c r="AM1370" s="53">
        <v>45971</v>
      </c>
      <c r="AN13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0" s="62"/>
      <c r="AP1370" s="62"/>
      <c r="AQ13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MG606050ANDREMISSOES HIGIENICASMESAS DE JOGOSCASA DA SINUCA</v>
      </c>
      <c r="AR1370" s="62" t="e">
        <v>#N/A</v>
      </c>
    </row>
    <row r="1371" spans="1:44" ht="15" hidden="1" customHeight="1">
      <c r="A1371" s="1">
        <f t="shared" si="74"/>
        <v>2000</v>
      </c>
      <c r="B1371" s="1" t="s">
        <v>4540</v>
      </c>
      <c r="D1371" s="1" t="s">
        <v>4541</v>
      </c>
      <c r="E1371" s="1" t="s">
        <v>30</v>
      </c>
      <c r="F1371" s="1" t="s">
        <v>4167</v>
      </c>
      <c r="G1371" s="1" t="s">
        <v>4536</v>
      </c>
      <c r="H1371" s="1">
        <v>575</v>
      </c>
      <c r="I1371" s="1" t="s">
        <v>4537</v>
      </c>
      <c r="Q1371" s="47">
        <v>13048</v>
      </c>
      <c r="R1371" s="47">
        <f>IF(Tabela1[[#This Row],[VALOR A PAGAR]]&gt;1,Tabela1[[#This Row],[VALOR A PAGAR]],Tabela1[[#This Row],[VALOR RC]])</f>
        <v>13048</v>
      </c>
      <c r="S13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1" s="1">
        <v>4500991138</v>
      </c>
      <c r="U1371" s="54" t="str">
        <f>F1371 &amp; " " &amp; " " &amp; B1371 &amp; " - " &amp; I1371 &amp; " - " &amp; "N°" &amp; H1371 &amp; " - " &amp; Tabela1[[#This Row],[Coluna1]]</f>
        <v xml:space="preserve">MISSOES HIGIENICAS  CD SP - CASA DA SINUCA - N°575 - </v>
      </c>
      <c r="V1371" s="85">
        <v>3027355</v>
      </c>
      <c r="W1371" s="89" t="s">
        <v>4176</v>
      </c>
      <c r="X1371" s="1" t="str">
        <f t="shared" si="73"/>
        <v>ABERTO</v>
      </c>
      <c r="Y1371" s="48"/>
      <c r="Z1371" s="51"/>
      <c r="AA1371" s="1">
        <f>IF(Tabela1[[#This Row],[CHAMADO]]="ABERTO",Tabela1[[#This Row],[procx status]],"")</f>
        <v>0</v>
      </c>
      <c r="AC1371" s="49">
        <v>45981</v>
      </c>
      <c r="AD1371" s="55">
        <v>5106060115</v>
      </c>
      <c r="AE1371" s="1" t="s">
        <v>4177</v>
      </c>
      <c r="AF13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3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371" s="116"/>
      <c r="AJ1371" s="117"/>
      <c r="AK1371" s="116">
        <f>IF(Tabela1[[#This Row],[procx ticket]]="",Tabela1[[#This Row],[Data criação ticket]],Tabela1[[#This Row],[procx ticket]])</f>
        <v>0</v>
      </c>
      <c r="AL1371" s="116"/>
      <c r="AM1371" s="53">
        <v>45971</v>
      </c>
      <c r="AN13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1" s="62"/>
      <c r="AP1371" s="62"/>
      <c r="AQ13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SPANDREMISSOES HIGIENICASMESAS DE JOGOSCASA DA SINUCA</v>
      </c>
      <c r="AR1371" s="62" t="e">
        <v>#N/A</v>
      </c>
    </row>
    <row r="1372" spans="1:44" ht="15" hidden="1" customHeight="1">
      <c r="A1372" s="1">
        <f t="shared" si="74"/>
        <v>1000</v>
      </c>
      <c r="B1372" s="1">
        <v>1485</v>
      </c>
      <c r="C1372" s="1" t="s">
        <v>4052</v>
      </c>
      <c r="D1372" s="1" t="s">
        <v>2001</v>
      </c>
      <c r="E1372" s="1" t="s">
        <v>55</v>
      </c>
      <c r="F1372" s="1" t="s">
        <v>4574</v>
      </c>
      <c r="G1372" s="1" t="s">
        <v>4575</v>
      </c>
      <c r="H1372" s="1">
        <v>44721</v>
      </c>
      <c r="I1372" s="1" t="s">
        <v>4549</v>
      </c>
      <c r="M1372" s="1">
        <v>605638</v>
      </c>
      <c r="N1372" s="1">
        <v>10021614</v>
      </c>
      <c r="O1372" s="1" t="s">
        <v>4163</v>
      </c>
      <c r="P1372" s="47">
        <v>4800</v>
      </c>
      <c r="R1372" s="47">
        <f>IF(Tabela1[[#This Row],[VALOR A PAGAR]]&gt;1,Tabela1[[#This Row],[VALOR A PAGAR]],Tabela1[[#This Row],[VALOR RC]])</f>
        <v>4800</v>
      </c>
      <c r="S13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2" s="1">
        <v>4500870778</v>
      </c>
      <c r="U1372" s="54" t="str">
        <f>F1372 &amp; " " &amp; " " &amp; B1372 &amp; " - " &amp; I1372 &amp; " - " &amp; "N°" &amp; H1372 &amp; " - " &amp; Tabela1[[#This Row],[Coluna1]]</f>
        <v xml:space="preserve">PROJETO ESPECIAL  1485 - CASA E CIA - N°44721 - </v>
      </c>
      <c r="V1372" s="85">
        <v>2099492</v>
      </c>
      <c r="W1372" s="89" t="s">
        <v>4576</v>
      </c>
      <c r="X1372" s="1" t="str">
        <f t="shared" si="73"/>
        <v>ABERTO</v>
      </c>
      <c r="Y1372" s="48"/>
      <c r="Z1372" s="51">
        <v>0</v>
      </c>
      <c r="AA1372" s="1">
        <f>IF(Tabela1[[#This Row],[CHAMADO]]="ABERTO",Tabela1[[#This Row],[procx status]],"")</f>
        <v>0</v>
      </c>
      <c r="AC1372" s="49">
        <v>45848</v>
      </c>
      <c r="AD1372" s="90">
        <v>5105966034</v>
      </c>
      <c r="AE1372" s="1" t="str">
        <f>IF(Tabela1[[#This Row],[Status Result1]]="Aguardando autorização pgto", "sim","")</f>
        <v/>
      </c>
      <c r="AF13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10/07/2025</v>
      </c>
      <c r="AG13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10/07/2025</v>
      </c>
      <c r="AH1372" s="12">
        <v>45764</v>
      </c>
      <c r="AI1372" s="1" t="s">
        <v>4234</v>
      </c>
      <c r="AJ1372" s="53" t="s">
        <v>4431</v>
      </c>
      <c r="AK1372" s="12" t="str">
        <f>IF(Tabela1[[#This Row],[procx ticket]]="",Tabela1[[#This Row],[Data criação ticket]],Tabela1[[#This Row],[procx ticket]])</f>
        <v>2025-07-03</v>
      </c>
      <c r="AL1372" s="12">
        <v>45770</v>
      </c>
      <c r="AM13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2" s="62"/>
      <c r="AP1372" s="62"/>
      <c r="AQ13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14856056384800JORDANAPROJETO ESPECIALMINI FREEZERCASA E CIA</v>
      </c>
      <c r="AR1372" s="62" t="e">
        <v>#N/A</v>
      </c>
    </row>
    <row r="1373" spans="1:44" ht="15" hidden="1" customHeight="1">
      <c r="A1373" s="55">
        <v>1000</v>
      </c>
      <c r="B1373" s="55">
        <v>349</v>
      </c>
      <c r="C1373" s="1" t="str">
        <f>_xlfn.XLOOKUP(Tabela1[[#This Row],[FILIAL]],'CNPJ BASE jan25'!A:A,'CNPJ BASE jan25'!B:B)</f>
        <v>ALG01-Alagoinhas-BA</v>
      </c>
      <c r="D1373" s="55" t="s">
        <v>930</v>
      </c>
      <c r="E1373" s="55" t="s">
        <v>30</v>
      </c>
      <c r="F1373" s="55" t="s">
        <v>4270</v>
      </c>
      <c r="G1373" s="55" t="s">
        <v>4965</v>
      </c>
      <c r="H1373" s="55">
        <v>92180</v>
      </c>
      <c r="I1373" s="55" t="s">
        <v>5016</v>
      </c>
      <c r="J1373" s="55"/>
      <c r="K1373" s="55"/>
      <c r="L1373" s="55" t="s">
        <v>4173</v>
      </c>
      <c r="M1373" s="55">
        <v>602743</v>
      </c>
      <c r="N1373" s="55">
        <v>10020403</v>
      </c>
      <c r="O1373" s="55"/>
      <c r="P1373" s="57">
        <v>1067.79</v>
      </c>
      <c r="Q1373" s="57">
        <v>567.79</v>
      </c>
      <c r="R1373" s="88">
        <f>IF(Tabela1[[#This Row],[VALOR A PAGAR]]&gt;1,Tabela1[[#This Row],[VALOR A PAGAR]],Tabela1[[#This Row],[VALOR RC]])</f>
        <v>567.79</v>
      </c>
      <c r="S13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3" s="55">
        <v>4500812163</v>
      </c>
      <c r="U1373" s="54" t="str">
        <f>F1373 &amp; " " &amp; " " &amp; B1373 &amp; " - " &amp; I1373 &amp; " - " &amp; "N°" &amp; H1373 &amp; " - " &amp; Tabela1[[#This Row],[Coluna1]]</f>
        <v>VISA  349 - HMY - N°92180 - aguardando programação</v>
      </c>
      <c r="V1373" s="85">
        <v>1931136</v>
      </c>
      <c r="W1373" s="89" t="s">
        <v>5075</v>
      </c>
      <c r="X1373" s="1" t="str">
        <f t="shared" si="73"/>
        <v>ABERTO</v>
      </c>
      <c r="Y1373" s="55" t="s">
        <v>75</v>
      </c>
      <c r="Z1373" s="51" t="s">
        <v>75</v>
      </c>
      <c r="AA1373" s="51" t="str">
        <f>IF(Tabela1[[#This Row],[CHAMADO]]="ABERTO",Tabela1[[#This Row],[procx status]],"")</f>
        <v/>
      </c>
      <c r="AB1373" s="55" t="s">
        <v>4173</v>
      </c>
      <c r="AC1373" s="59">
        <v>45835</v>
      </c>
      <c r="AD1373" s="55">
        <v>5105954496</v>
      </c>
      <c r="AE1373" s="55" t="str">
        <f>IF(Tabela1[[#This Row],[Status Result1]]="Aguardando autorização pgto", "sim","")</f>
        <v/>
      </c>
      <c r="AF1373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3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373" s="59">
        <v>45694</v>
      </c>
      <c r="AI1373" s="55" t="s">
        <v>4403</v>
      </c>
      <c r="AJ1373" s="53" t="s">
        <v>4403</v>
      </c>
      <c r="AK1373" s="12" t="str">
        <f>IF(Tabela1[[#This Row],[procx ticket]]="",Tabela1[[#This Row],[Data criação ticket]],Tabela1[[#This Row],[procx ticket]])</f>
        <v>2025-06-09</v>
      </c>
      <c r="AL1373" s="60">
        <v>45687</v>
      </c>
      <c r="AM13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137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3" s="62" t="s">
        <v>4404</v>
      </c>
      <c r="AP1373" s="62" t="s">
        <v>4338</v>
      </c>
      <c r="AQ13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3496027431067,79ANDREVISAMOBILIAHMY</v>
      </c>
      <c r="AR1373" s="62" t="e">
        <v>#N/A</v>
      </c>
    </row>
    <row r="1374" spans="1:44" ht="15" hidden="1" customHeight="1">
      <c r="A1374" s="55">
        <v>1000</v>
      </c>
      <c r="B1374" s="55">
        <v>1032</v>
      </c>
      <c r="C1374" s="55" t="s">
        <v>4173</v>
      </c>
      <c r="D1374" s="55" t="s">
        <v>2232</v>
      </c>
      <c r="E1374" s="55" t="s">
        <v>30</v>
      </c>
      <c r="F1374" s="55" t="s">
        <v>4270</v>
      </c>
      <c r="G1374" s="55" t="s">
        <v>4965</v>
      </c>
      <c r="H1374" s="55">
        <v>301750</v>
      </c>
      <c r="I1374" s="55" t="s">
        <v>4963</v>
      </c>
      <c r="J1374" s="55"/>
      <c r="K1374" s="55"/>
      <c r="L1374" s="55" t="s">
        <v>4173</v>
      </c>
      <c r="M1374" s="55">
        <v>604446</v>
      </c>
      <c r="N1374" s="55">
        <v>10020406</v>
      </c>
      <c r="O1374" s="55"/>
      <c r="P1374" s="57">
        <v>980</v>
      </c>
      <c r="Q1374" s="57" t="s">
        <v>4173</v>
      </c>
      <c r="R1374" s="88" t="str">
        <f>IF(Tabela1[[#This Row],[VALOR A PAGAR]]&gt;1,Tabela1[[#This Row],[VALOR A PAGAR]],Tabela1[[#This Row],[VALOR RC]])</f>
        <v> </v>
      </c>
      <c r="S13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4" s="55">
        <v>4500811856</v>
      </c>
      <c r="U1374" s="54" t="str">
        <f>F1374 &amp; " " &amp; " " &amp; B1374 &amp; " - " &amp; I1374 &amp; " - " &amp; "N°" &amp; H1374 &amp; " - " &amp; Tabela1[[#This Row],[Coluna1]]</f>
        <v xml:space="preserve">VISA  1032 - FORTEPEL - N°301750 - </v>
      </c>
      <c r="V1374" s="85">
        <v>1904779</v>
      </c>
      <c r="W1374" s="89" t="s">
        <v>4966</v>
      </c>
      <c r="X1374" s="1" t="str">
        <f t="shared" si="73"/>
        <v>ABERTO</v>
      </c>
      <c r="Y1374" s="55" t="s">
        <v>75</v>
      </c>
      <c r="Z1374" s="51" t="s">
        <v>75</v>
      </c>
      <c r="AA1374" s="51" t="str">
        <f>IF(Tabela1[[#This Row],[CHAMADO]]="ABERTO",Tabela1[[#This Row],[procx status]],"")</f>
        <v/>
      </c>
      <c r="AB1374" s="55" t="s">
        <v>4173</v>
      </c>
      <c r="AC1374" s="59" t="s">
        <v>4967</v>
      </c>
      <c r="AD1374" s="55">
        <v>5105944837</v>
      </c>
      <c r="AE1374" s="55" t="str">
        <f>IF(Tabela1[[#This Row],[Status Result1]]="Aguardando autorização pgto", "sim","")</f>
        <v/>
      </c>
      <c r="AF137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ABRIR ANTECIPAÇÃO</v>
      </c>
      <c r="AG13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ABRIR ANTECIPAÇÃO</v>
      </c>
      <c r="AH1374" s="59">
        <v>45694</v>
      </c>
      <c r="AI1374" s="55" t="s">
        <v>4335</v>
      </c>
      <c r="AJ1374" s="53" t="s">
        <v>4335</v>
      </c>
      <c r="AK1374" s="12" t="str">
        <f>IF(Tabela1[[#This Row],[procx ticket]]="",Tabela1[[#This Row],[Data criação ticket]],Tabela1[[#This Row],[procx ticket]])</f>
        <v>2025-06-05</v>
      </c>
      <c r="AL1374" s="60">
        <v>45688</v>
      </c>
      <c r="AM13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3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4" s="62"/>
      <c r="AP1374" s="62"/>
      <c r="AQ13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1032604446980ANDREVISAMOBILIAFORTEPEL</v>
      </c>
      <c r="AR1374" s="62" t="e">
        <v>#N/A</v>
      </c>
    </row>
    <row r="1375" spans="1:44" ht="15" hidden="1" customHeight="1">
      <c r="A1375" s="1">
        <f t="shared" ref="A1375:A1392" si="75">IF(B1375&lt;7000,1000,2000)</f>
        <v>1000</v>
      </c>
      <c r="B1375" s="1">
        <v>1464</v>
      </c>
      <c r="C1375" s="1" t="s">
        <v>40</v>
      </c>
      <c r="D1375" s="1" t="s">
        <v>168</v>
      </c>
      <c r="E1375" s="1" t="s">
        <v>30</v>
      </c>
      <c r="F1375" s="1" t="s">
        <v>23</v>
      </c>
      <c r="G1375" s="1" t="s">
        <v>4342</v>
      </c>
      <c r="H1375" s="1">
        <v>2527</v>
      </c>
      <c r="I1375" s="1" t="s">
        <v>5874</v>
      </c>
      <c r="M1375" s="1">
        <v>604010</v>
      </c>
      <c r="Q1375" s="47">
        <v>1845</v>
      </c>
      <c r="R1375" s="47">
        <f>IF(Tabela1[[#This Row],[VALOR A PAGAR]]&gt;1,Tabela1[[#This Row],[VALOR A PAGAR]],Tabela1[[#This Row],[VALOR RC]])</f>
        <v>1845</v>
      </c>
      <c r="S13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5" s="1">
        <v>4500864825</v>
      </c>
      <c r="U1375" s="54" t="str">
        <f>F1375 &amp; " " &amp; " " &amp; B1375 &amp; " - " &amp; I1375 &amp; " - " &amp; "N°" &amp; H1375 &amp; " - " &amp; Tabela1[[#This Row],[Coluna1]]</f>
        <v>LOJAS NOVAS  1464 - VITRINE - N°2527 - aguardando miro</v>
      </c>
      <c r="V1375" s="85">
        <v>1997127</v>
      </c>
      <c r="W1375" s="89" t="s">
        <v>5875</v>
      </c>
      <c r="X1375" s="1" t="str">
        <f t="shared" si="73"/>
        <v>ABERTO</v>
      </c>
      <c r="Y1375" s="48"/>
      <c r="Z1375" s="51">
        <v>0</v>
      </c>
      <c r="AA1375" s="1">
        <f>IF(Tabela1[[#This Row],[CHAMADO]]="ABERTO",Tabela1[[#This Row],[procx status]],"")</f>
        <v>0</v>
      </c>
      <c r="AC1375" s="49">
        <v>45840</v>
      </c>
      <c r="AD1375" s="97">
        <v>5105958002</v>
      </c>
      <c r="AE1375" s="1" t="str">
        <f>IF(Tabela1[[#This Row],[Status Result1]]="Aguardando autorização pgto", "sim","")</f>
        <v/>
      </c>
      <c r="AF13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3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375" s="12"/>
      <c r="AI1375" s="1" t="s">
        <v>4497</v>
      </c>
      <c r="AJ1375" s="53" t="s">
        <v>4497</v>
      </c>
      <c r="AK1375" s="12" t="str">
        <f>IF(Tabela1[[#This Row],[procx ticket]]="",Tabela1[[#This Row],[Data criação ticket]],Tabela1[[#This Row],[procx ticket]])</f>
        <v>2025-06-18</v>
      </c>
      <c r="AM13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13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5" s="62" t="s">
        <v>4296</v>
      </c>
      <c r="AP1375" s="62" t="s">
        <v>4297</v>
      </c>
      <c r="AQ13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NOVASMOBÍLIAVITRINE</v>
      </c>
      <c r="AR1375" s="62" t="e">
        <v>#N/A</v>
      </c>
    </row>
    <row r="1376" spans="1:44" ht="15" hidden="1" customHeight="1">
      <c r="A1376" s="1">
        <f t="shared" si="75"/>
        <v>1000</v>
      </c>
      <c r="B1376" s="1">
        <v>687</v>
      </c>
      <c r="C1376" s="1" t="str">
        <f>_xlfn.XLOOKUP(Tabela1[[#This Row],[FILIAL]],'CNPJ BASE jan25'!A:A,'CNPJ BASE jan25'!B:B)</f>
        <v>SLU16-AnjoGuarda-MA</v>
      </c>
      <c r="D1376" s="1" t="str">
        <f>_xlfn.XLOOKUP(Tabela1[[#This Row],[FILIAL]],'CNPJ BASE jan25'!A:A,'CNPJ BASE jan25'!C:C)</f>
        <v>06.626.253/0687-08</v>
      </c>
      <c r="E1376" s="1" t="s">
        <v>4025</v>
      </c>
      <c r="F1376" s="1" t="s">
        <v>4270</v>
      </c>
      <c r="G1376" s="1" t="s">
        <v>4342</v>
      </c>
      <c r="H1376" s="1">
        <v>885397</v>
      </c>
      <c r="I1376" s="1" t="s">
        <v>4272</v>
      </c>
      <c r="P1376" s="47">
        <v>3436.29</v>
      </c>
      <c r="R1376" s="47">
        <f>IF(Tabela1[[#This Row],[VALOR A PAGAR]]&gt;1,Tabela1[[#This Row],[VALOR A PAGAR]],Tabela1[[#This Row],[VALOR RC]])</f>
        <v>3436.29</v>
      </c>
      <c r="S13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6" s="1">
        <v>4500876092</v>
      </c>
      <c r="U1376" s="54" t="str">
        <f>F1376 &amp; " " &amp; " " &amp; B1376 &amp; " - " &amp; I1376 &amp; " - " &amp; "N°" &amp; H1376 &amp; " - " &amp; Tabela1[[#This Row],[Coluna1]]</f>
        <v xml:space="preserve">VISA  687 - AUTOPEL - N°885397 - </v>
      </c>
      <c r="V1376" s="85">
        <v>1960262</v>
      </c>
      <c r="W1376" s="89" t="s">
        <v>4343</v>
      </c>
      <c r="X1376" s="1" t="str">
        <f t="shared" si="73"/>
        <v>ABERTO</v>
      </c>
      <c r="Y1376" s="48"/>
      <c r="Z1376" s="51">
        <v>0</v>
      </c>
      <c r="AA1376" s="1">
        <f>IF(Tabela1[[#This Row],[CHAMADO]]="ABERTO",Tabela1[[#This Row],[procx status]],"")</f>
        <v>0</v>
      </c>
      <c r="AC1376" s="49">
        <v>45831</v>
      </c>
      <c r="AD1376" s="55">
        <v>5105950731</v>
      </c>
      <c r="AE1376" s="1" t="str">
        <f>IF(Tabela1[[#This Row],[Status Result1]]="Aguardando autorização pgto", "sim","")</f>
        <v/>
      </c>
      <c r="AF13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23/06/2025</v>
      </c>
      <c r="AG13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23/06/2025</v>
      </c>
      <c r="AH1376" s="12"/>
      <c r="AI1376" s="1" t="s">
        <v>4344</v>
      </c>
      <c r="AJ1376" s="53" t="s">
        <v>4344</v>
      </c>
      <c r="AK1376" s="12" t="str">
        <f>IF(Tabela1[[#This Row],[procx ticket]]="",Tabela1[[#This Row],[Data criação ticket]],Tabela1[[#This Row],[procx ticket]])</f>
        <v>2025-06-13</v>
      </c>
      <c r="AM13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137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6" s="62"/>
      <c r="AP1376" s="62"/>
      <c r="AQ13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6873436,29ADRIANOVISAMOBÍLIAAUTOPEL</v>
      </c>
      <c r="AR1376" s="62" t="e">
        <v>#N/A</v>
      </c>
    </row>
    <row r="1377" spans="1:44" ht="15" hidden="1" customHeight="1">
      <c r="A1377" s="1">
        <f t="shared" si="75"/>
        <v>1000</v>
      </c>
      <c r="B1377" s="1">
        <v>1483</v>
      </c>
      <c r="C1377" s="1" t="s">
        <v>28</v>
      </c>
      <c r="D1377" s="1" t="s">
        <v>185</v>
      </c>
      <c r="E1377" s="1" t="s">
        <v>30</v>
      </c>
      <c r="F1377" s="1" t="s">
        <v>23</v>
      </c>
      <c r="G1377" s="1" t="s">
        <v>5076</v>
      </c>
      <c r="H1377" s="1">
        <v>91567</v>
      </c>
      <c r="I1377" s="1" t="s">
        <v>5016</v>
      </c>
      <c r="M1377" s="1">
        <v>603320</v>
      </c>
      <c r="Q1377" s="47">
        <v>708.33</v>
      </c>
      <c r="R1377" s="47">
        <f>IF(Tabela1[[#This Row],[VALOR A PAGAR]]&gt;1,Tabela1[[#This Row],[VALOR A PAGAR]],Tabela1[[#This Row],[VALOR RC]])</f>
        <v>708.33</v>
      </c>
      <c r="S13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7" s="1">
        <v>4500877005</v>
      </c>
      <c r="U1377" s="54" t="str">
        <f>F1377 &amp; " " &amp; " " &amp; B1377 &amp; " - " &amp; I1377 &amp; " - " &amp; "N°" &amp; H1377 &amp; " - " &amp; Tabela1[[#This Row],[Coluna1]]</f>
        <v>LOJAS NOVAS  1483 - HMY - N°91567 - aguardando aprovação</v>
      </c>
      <c r="V1377" s="85">
        <v>1779316</v>
      </c>
      <c r="W1377" s="89" t="s">
        <v>5077</v>
      </c>
      <c r="X1377" s="1" t="str">
        <f t="shared" si="73"/>
        <v>ABERTO</v>
      </c>
      <c r="Y1377" s="48"/>
      <c r="Z1377" s="51">
        <v>0</v>
      </c>
      <c r="AA1377" s="1">
        <f>IF(Tabela1[[#This Row],[CHAMADO]]="ABERTO",Tabela1[[#This Row],[procx status]],"")</f>
        <v>0</v>
      </c>
      <c r="AC1377" s="49">
        <v>45802</v>
      </c>
      <c r="AD1377" s="55">
        <v>5105932646</v>
      </c>
      <c r="AE1377" s="1" t="str">
        <f>IF(Tabela1[[#This Row],[Status Result1]]="Aguardando autorização pgto", "sim","")</f>
        <v/>
      </c>
      <c r="AF13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25/05/2025</v>
      </c>
      <c r="AG13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25/05/2025</v>
      </c>
      <c r="AH1377" s="12">
        <v>45778</v>
      </c>
      <c r="AI1377" s="1" t="s">
        <v>4197</v>
      </c>
      <c r="AJ1377" s="53" t="s">
        <v>4197</v>
      </c>
      <c r="AK1377" s="12" t="str">
        <f>IF(Tabela1[[#This Row],[procx ticket]]="",Tabela1[[#This Row],[Data criação ticket]],Tabela1[[#This Row],[procx ticket]])</f>
        <v>2025-05-16</v>
      </c>
      <c r="AM13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137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7" s="62" t="s">
        <v>4797</v>
      </c>
      <c r="AP1377" s="62" t="s">
        <v>5035</v>
      </c>
      <c r="AQ13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NOVASMOBÍLIA EXTRAHMY</v>
      </c>
      <c r="AR1377" s="62" t="e">
        <v>#N/A</v>
      </c>
    </row>
    <row r="1378" spans="1:44" ht="15" hidden="1" customHeight="1">
      <c r="A1378" s="1">
        <f t="shared" si="75"/>
        <v>1000</v>
      </c>
      <c r="B1378" s="1">
        <v>1496</v>
      </c>
      <c r="C1378" s="1" t="s">
        <v>262</v>
      </c>
      <c r="D1378" s="12" t="s">
        <v>1573</v>
      </c>
      <c r="E1378" s="1" t="s">
        <v>76</v>
      </c>
      <c r="F1378" s="1" t="s">
        <v>23</v>
      </c>
      <c r="G1378" s="1" t="s">
        <v>5078</v>
      </c>
      <c r="I1378" s="1" t="s">
        <v>5016</v>
      </c>
      <c r="M1378" s="1">
        <v>604328</v>
      </c>
      <c r="P1378" s="47">
        <v>154847.16</v>
      </c>
      <c r="R1378" s="47">
        <f>IF(Tabela1[[#This Row],[VALOR A PAGAR]]&gt;1,Tabela1[[#This Row],[VALOR A PAGAR]],Tabela1[[#This Row],[VALOR RC]])</f>
        <v>154847.16</v>
      </c>
      <c r="S13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8" s="1">
        <v>4500940535</v>
      </c>
      <c r="U1378" s="54" t="str">
        <f>F1378 &amp; " " &amp; " " &amp; B1378 &amp; " - " &amp; I1378 &amp; " - " &amp; "N°" &amp; H1378 &amp; " - " &amp; Tabela1[[#This Row],[Coluna1]]</f>
        <v xml:space="preserve">LOJAS NOVAS  1496 - HMY - N° - </v>
      </c>
      <c r="X1378" s="1" t="str">
        <f t="shared" si="73"/>
        <v>PENDENTE</v>
      </c>
      <c r="Y1378" s="48"/>
      <c r="Z1378" s="51"/>
      <c r="AA1378" s="1" t="str">
        <f>IF(Tabela1[[#This Row],[CHAMADO]]="ABERTO",Tabela1[[#This Row],[procx status]],"")</f>
        <v/>
      </c>
      <c r="AE1378" s="1" t="str">
        <f>IF(Tabela1[[#This Row],[Status Result1]]="Aguardando autorização pgto", "sim","")</f>
        <v/>
      </c>
      <c r="AF13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78" s="116"/>
      <c r="AJ1378" s="117"/>
      <c r="AK1378" s="116">
        <f>IF(Tabela1[[#This Row],[procx ticket]]="",Tabela1[[#This Row],[Data criação ticket]],Tabela1[[#This Row],[procx ticket]])</f>
        <v>0</v>
      </c>
      <c r="AL1378" s="116"/>
      <c r="AM13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78" s="62"/>
      <c r="AP1378" s="62"/>
      <c r="AQ13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1496604328154847,16HENRIQUELOJAS NOVASMobiliário + Mont. + FreteHMY</v>
      </c>
      <c r="AR1378" s="62" t="e">
        <v>#N/A</v>
      </c>
    </row>
    <row r="1379" spans="1:44" ht="15" hidden="1" customHeight="1">
      <c r="A1379" s="1">
        <f t="shared" si="75"/>
        <v>1000</v>
      </c>
      <c r="B1379" s="1">
        <v>1516</v>
      </c>
      <c r="C1379" s="1" t="s">
        <v>4164</v>
      </c>
      <c r="D1379" s="1" t="s">
        <v>1224</v>
      </c>
      <c r="E1379" s="1" t="s">
        <v>4025</v>
      </c>
      <c r="F1379" s="1" t="s">
        <v>23</v>
      </c>
      <c r="G1379" s="1" t="s">
        <v>5078</v>
      </c>
      <c r="H1379" s="1">
        <v>101938</v>
      </c>
      <c r="I1379" s="1" t="s">
        <v>5016</v>
      </c>
      <c r="M1379" s="1">
        <v>605906</v>
      </c>
      <c r="Q1379" s="47">
        <v>22961.599999999999</v>
      </c>
      <c r="R1379" s="47">
        <f>IF(Tabela1[[#This Row],[VALOR A PAGAR]]&gt;1,Tabela1[[#This Row],[VALOR A PAGAR]],Tabela1[[#This Row],[VALOR RC]])</f>
        <v>22961.599999999999</v>
      </c>
      <c r="S13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79" s="1">
        <v>4501010422</v>
      </c>
      <c r="U1379" s="54" t="str">
        <f>F1379 &amp; " " &amp; " " &amp; B1379 &amp; " - " &amp; I1379 &amp; " - " &amp; "N°" &amp; H1379 &amp; " - " &amp; Tabela1[[#This Row],[Coluna1]]</f>
        <v xml:space="preserve">LOJAS NOVAS  1516 - HMY - N°101938 - </v>
      </c>
      <c r="V1379" s="85">
        <v>3342703</v>
      </c>
      <c r="W1379" s="89" t="s">
        <v>4176</v>
      </c>
      <c r="X1379" s="1" t="str">
        <f t="shared" si="73"/>
        <v>ABERTO</v>
      </c>
      <c r="Y1379" s="48"/>
      <c r="Z1379" s="51"/>
      <c r="AA1379" s="1">
        <f>IF(Tabela1[[#This Row],[CHAMADO]]="ABERTO",Tabela1[[#This Row],[procx status]],"")</f>
        <v>0</v>
      </c>
      <c r="AC1379" s="49">
        <v>46067</v>
      </c>
      <c r="AD1379" s="55">
        <v>5106086257</v>
      </c>
      <c r="AE1379" s="1" t="s">
        <v>4177</v>
      </c>
      <c r="AF13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14/02/2026</v>
      </c>
      <c r="AG13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14/02/2026</v>
      </c>
      <c r="AH1379" s="116"/>
      <c r="AJ1379" s="117"/>
      <c r="AK1379" s="116">
        <f>IF(Tabela1[[#This Row],[procx ticket]]="",Tabela1[[#This Row],[Data criação ticket]],Tabela1[[#This Row],[procx ticket]])</f>
        <v>0</v>
      </c>
      <c r="AL1379" s="116"/>
      <c r="AM1379" s="53">
        <v>46007</v>
      </c>
      <c r="AN13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79" s="62"/>
      <c r="AP1379" s="62"/>
      <c r="AQ13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NOVASMobiliário + Mont. + FreteHMY</v>
      </c>
      <c r="AR1379" s="62" t="e">
        <v>#N/A</v>
      </c>
    </row>
    <row r="1380" spans="1:44" ht="15" hidden="1" customHeight="1">
      <c r="A1380" s="1">
        <f t="shared" si="75"/>
        <v>2000</v>
      </c>
      <c r="B1380" s="1">
        <v>7190</v>
      </c>
      <c r="C1380" s="1" t="str">
        <f>_xlfn.XLOOKUP(Tabela1[[#This Row],[FILIAL]],'CNPJ BASE jan25'!A:A,'CNPJ BASE jan25'!B:B)</f>
        <v>CAU05-EdMotCor-CE-EF</v>
      </c>
      <c r="D1380" s="1" t="s">
        <v>185</v>
      </c>
      <c r="E1380" s="1" t="s">
        <v>55</v>
      </c>
      <c r="F1380" s="1" t="s">
        <v>4408</v>
      </c>
      <c r="G1380" s="1" t="s">
        <v>5344</v>
      </c>
      <c r="H1380" s="1">
        <v>92412</v>
      </c>
      <c r="I1380" s="1" t="s">
        <v>80</v>
      </c>
      <c r="M1380" s="1">
        <v>605847</v>
      </c>
      <c r="N1380" s="1">
        <v>10023448</v>
      </c>
      <c r="O1380" s="1" t="s">
        <v>4163</v>
      </c>
      <c r="P1380" s="47">
        <v>37447.26</v>
      </c>
      <c r="R1380" s="47">
        <f>IF(Tabela1[[#This Row],[VALOR A PAGAR]]&gt;1,Tabela1[[#This Row],[VALOR A PAGAR]],Tabela1[[#This Row],[VALOR RC]])</f>
        <v>37447.26</v>
      </c>
      <c r="S13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0" s="1">
        <v>4500971985</v>
      </c>
      <c r="U1380" s="54" t="str">
        <f>F1380 &amp; " " &amp; " " &amp; B1380 &amp; " - " &amp; I1380 &amp; " - " &amp; "N°" &amp; H1380 &amp; " - " &amp; Tabela1[[#This Row],[Coluna1]]</f>
        <v xml:space="preserve">RESIZE  7190 - LUMICENTER - N°92412 - </v>
      </c>
      <c r="V1380" s="85">
        <v>3327596</v>
      </c>
      <c r="W1380" s="89" t="s">
        <v>4176</v>
      </c>
      <c r="X1380" s="1" t="str">
        <f t="shared" si="73"/>
        <v>ABERTO</v>
      </c>
      <c r="Y1380" s="48"/>
      <c r="Z1380" s="51"/>
      <c r="AA1380" s="1">
        <f>IF(Tabela1[[#This Row],[CHAMADO]]="ABERTO",Tabela1[[#This Row],[procx status]],"")</f>
        <v>0</v>
      </c>
      <c r="AC1380" s="49">
        <v>46020</v>
      </c>
      <c r="AD1380" s="55">
        <v>5106086477</v>
      </c>
      <c r="AE1380" s="1" t="s">
        <v>4177</v>
      </c>
      <c r="AF13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3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380" s="116"/>
      <c r="AJ1380" s="117"/>
      <c r="AK1380" s="116">
        <f>IF(Tabela1[[#This Row],[procx ticket]]="",Tabela1[[#This Row],[Data criação ticket]],Tabela1[[#This Row],[procx ticket]])</f>
        <v>0</v>
      </c>
      <c r="AL1380" s="116"/>
      <c r="AM1380" s="53">
        <v>46006</v>
      </c>
      <c r="AN13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0" s="62"/>
      <c r="AP1380" s="62"/>
      <c r="AQ13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719060584737447,26JORDANARESIZELumináriaLUMICENTER</v>
      </c>
      <c r="AR1380" s="62" t="e">
        <v>#N/A</v>
      </c>
    </row>
    <row r="1381" spans="1:44" ht="15" hidden="1" customHeight="1">
      <c r="A1381" s="1">
        <f t="shared" si="75"/>
        <v>1000</v>
      </c>
      <c r="B1381" s="1">
        <v>1487</v>
      </c>
      <c r="C1381" s="1" t="s">
        <v>278</v>
      </c>
      <c r="D1381" s="1" t="s">
        <v>992</v>
      </c>
      <c r="E1381" s="1" t="s">
        <v>76</v>
      </c>
      <c r="F1381" s="1" t="s">
        <v>23</v>
      </c>
      <c r="G1381" s="1" t="s">
        <v>5078</v>
      </c>
      <c r="I1381" s="1" t="s">
        <v>5016</v>
      </c>
      <c r="M1381" s="1">
        <v>604304</v>
      </c>
      <c r="P1381" s="47">
        <v>1864.1</v>
      </c>
      <c r="R1381" s="47">
        <f>IF(Tabela1[[#This Row],[VALOR A PAGAR]]&gt;1,Tabela1[[#This Row],[VALOR A PAGAR]],Tabela1[[#This Row],[VALOR RC]])</f>
        <v>1864.1</v>
      </c>
      <c r="S13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1" s="1">
        <v>4500934987</v>
      </c>
      <c r="U1381" s="54" t="str">
        <f>F1381 &amp; " " &amp; " " &amp; B1381 &amp; " - " &amp; I1381 &amp; " - " &amp; "N°" &amp; H1381 &amp; " - " &amp; Tabela1[[#This Row],[Coluna1]]</f>
        <v xml:space="preserve">LOJAS NOVAS  1487 - HMY - N° - </v>
      </c>
      <c r="X1381" s="1" t="str">
        <f t="shared" si="73"/>
        <v>PENDENTE</v>
      </c>
      <c r="Y1381" s="48"/>
      <c r="Z1381" s="51"/>
      <c r="AA1381" s="1" t="str">
        <f>IF(Tabela1[[#This Row],[CHAMADO]]="ABERTO",Tabela1[[#This Row],[procx status]],"")</f>
        <v/>
      </c>
      <c r="AE1381" s="1" t="str">
        <f>IF(Tabela1[[#This Row],[Status Result1]]="Aguardando autorização pgto", "sim","")</f>
        <v/>
      </c>
      <c r="AF13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3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381" s="116"/>
      <c r="AJ1381" s="117"/>
      <c r="AK1381" s="116">
        <f>IF(Tabela1[[#This Row],[procx ticket]]="",Tabela1[[#This Row],[Data criação ticket]],Tabela1[[#This Row],[procx ticket]])</f>
        <v>0</v>
      </c>
      <c r="AL1381" s="116"/>
      <c r="AM13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381" s="62"/>
      <c r="AP1381" s="62"/>
      <c r="AQ13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14876043041864,1HENRIQUELOJAS NOVASMobiliário + Mont. + FreteHMY</v>
      </c>
      <c r="AR1381" s="62" t="e">
        <v>#N/A</v>
      </c>
    </row>
    <row r="1382" spans="1:44" ht="15" hidden="1" customHeight="1">
      <c r="A1382" s="1">
        <f t="shared" si="75"/>
        <v>2000</v>
      </c>
      <c r="B1382" s="1">
        <v>7194</v>
      </c>
      <c r="C1382" s="1" t="str">
        <f>_xlfn.XLOOKUP(Tabela1[[#This Row],[FILIAL]],'CNPJ BASE jan25'!A:A,'CNPJ BASE jan25'!B:B)</f>
        <v>QUI02-TabEneas-CE-EF</v>
      </c>
      <c r="D1382" s="1" t="str">
        <f>_xlfn.XLOOKUP(Tabela1[[#This Row],[FILIAL]],'CNPJ BASE jan25'!A:A,'CNPJ BASE jan25'!C:C)</f>
        <v>04.899.316/0194-80</v>
      </c>
      <c r="E1382" s="1" t="s">
        <v>4025</v>
      </c>
      <c r="F1382" s="1" t="s">
        <v>51</v>
      </c>
      <c r="G1382" s="1" t="s">
        <v>5510</v>
      </c>
      <c r="H1382" s="1">
        <v>224</v>
      </c>
      <c r="I1382" s="1" t="s">
        <v>88</v>
      </c>
      <c r="M1382" s="1">
        <v>606025</v>
      </c>
      <c r="N1382" s="1">
        <v>10023730</v>
      </c>
      <c r="O1382" s="1" t="s">
        <v>4163</v>
      </c>
      <c r="P1382" s="47">
        <v>9420</v>
      </c>
      <c r="R1382" s="47">
        <f>IF(Tabela1[[#This Row],[VALOR A PAGAR]]&gt;1,Tabela1[[#This Row],[VALOR A PAGAR]],Tabela1[[#This Row],[VALOR RC]])</f>
        <v>9420</v>
      </c>
      <c r="S13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2" s="1">
        <v>4500988807</v>
      </c>
      <c r="U1382" s="54" t="str">
        <f>F1382 &amp; " " &amp; " " &amp; B1382 &amp; " - " &amp; I1382 &amp; " - " &amp; "N°" &amp; H1382 &amp; " - " &amp; Tabela1[[#This Row],[Coluna1]]</f>
        <v xml:space="preserve">VIRADA DE BANDEIRA  7194 - PERSUN - N°224 - </v>
      </c>
      <c r="V1382" s="85">
        <v>3347419</v>
      </c>
      <c r="W1382" s="89" t="s">
        <v>4176</v>
      </c>
      <c r="X1382" s="1" t="str">
        <f t="shared" si="73"/>
        <v>ABERTO</v>
      </c>
      <c r="Y1382" s="48"/>
      <c r="Z1382" s="51"/>
      <c r="AA1382" s="1">
        <f>IF(Tabela1[[#This Row],[CHAMADO]]="ABERTO",Tabela1[[#This Row],[procx status]],"")</f>
        <v>0</v>
      </c>
      <c r="AC1382" s="49">
        <v>46015</v>
      </c>
      <c r="AE1382" s="1" t="s">
        <v>4177</v>
      </c>
      <c r="AF13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13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1382" s="116"/>
      <c r="AJ1382" s="117"/>
      <c r="AK1382" s="116">
        <f>IF(Tabela1[[#This Row],[procx ticket]]="",Tabela1[[#This Row],[Data criação ticket]],Tabela1[[#This Row],[procx ticket]])</f>
        <v>0</v>
      </c>
      <c r="AL1382" s="116"/>
      <c r="AM1382" s="53">
        <v>46008</v>
      </c>
      <c r="AN13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2" s="62"/>
      <c r="AP1382" s="62"/>
      <c r="AQ13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71946060259420ADRIANOVIRADA DE BANDEIRAPersianasPERSUN</v>
      </c>
      <c r="AR1382" s="62" t="e">
        <v>#N/A</v>
      </c>
    </row>
    <row r="1383" spans="1:44" ht="15" hidden="1" customHeight="1">
      <c r="A1383" s="1">
        <f t="shared" si="75"/>
        <v>1000</v>
      </c>
      <c r="B1383" s="1">
        <v>1506</v>
      </c>
      <c r="C1383" s="1" t="s">
        <v>4094</v>
      </c>
      <c r="D1383" s="1" t="s">
        <v>4201</v>
      </c>
      <c r="E1383" s="1" t="s">
        <v>30</v>
      </c>
      <c r="F1383" s="1" t="s">
        <v>23</v>
      </c>
      <c r="G1383" s="1" t="s">
        <v>5078</v>
      </c>
      <c r="H1383" s="1">
        <v>100471</v>
      </c>
      <c r="I1383" s="1" t="s">
        <v>5016</v>
      </c>
      <c r="M1383" s="1">
        <v>605804</v>
      </c>
      <c r="P1383" s="47">
        <v>163683.43</v>
      </c>
      <c r="Q1383" s="47">
        <v>161699.16</v>
      </c>
      <c r="R1383" s="47">
        <f>IF(Tabela1[[#This Row],[VALOR A PAGAR]]&gt;1,Tabela1[[#This Row],[VALOR A PAGAR]],Tabela1[[#This Row],[VALOR RC]])</f>
        <v>161699.16</v>
      </c>
      <c r="S13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3" s="1">
        <v>4500975050</v>
      </c>
      <c r="U1383" s="54" t="str">
        <f>F1383 &amp; " " &amp; " " &amp; B1383 &amp; " - " &amp; I1383 &amp; " - " &amp; "N°" &amp; H1383 &amp; " - " &amp; Tabela1[[#This Row],[Coluna1]]</f>
        <v>LOJAS NOVAS  1506 - HMY - N°100471 - VENC 28/12/2025</v>
      </c>
      <c r="V1383" s="85">
        <v>3274614</v>
      </c>
      <c r="W1383" s="89" t="s">
        <v>4176</v>
      </c>
      <c r="X1383" s="1" t="str">
        <f t="shared" si="73"/>
        <v>ABERTO</v>
      </c>
      <c r="Y1383" s="48"/>
      <c r="Z1383" s="51"/>
      <c r="AA1383" s="1">
        <f>IF(Tabela1[[#This Row],[CHAMADO]]="ABERTO",Tabela1[[#This Row],[procx status]],"")</f>
        <v>0</v>
      </c>
      <c r="AC1383" s="49">
        <v>46019</v>
      </c>
      <c r="AD1383" s="55">
        <v>5106082481</v>
      </c>
      <c r="AE1383" s="1" t="s">
        <v>4177</v>
      </c>
      <c r="AF13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28/12/2025</v>
      </c>
      <c r="AG13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28/12/2025</v>
      </c>
      <c r="AH1383" s="116"/>
      <c r="AJ1383" s="117"/>
      <c r="AK1383" s="116">
        <f>IF(Tabela1[[#This Row],[procx ticket]]="",Tabela1[[#This Row],[Data criação ticket]],Tabela1[[#This Row],[procx ticket]])</f>
        <v>0</v>
      </c>
      <c r="AL1383" s="116"/>
      <c r="AM1383" s="53">
        <v>45999</v>
      </c>
      <c r="AN13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3" s="62"/>
      <c r="AP1383" s="62" t="s">
        <v>5961</v>
      </c>
      <c r="AQ13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1506605804163683,43ANDRELOJAS NOVASMobiliário + Mont. + FreteHMY</v>
      </c>
      <c r="AR1383" s="62" t="e">
        <v>#N/A</v>
      </c>
    </row>
    <row r="1384" spans="1:44" ht="15" hidden="1" customHeight="1">
      <c r="A1384" s="1">
        <f t="shared" si="75"/>
        <v>2000</v>
      </c>
      <c r="B1384" s="1">
        <v>7189</v>
      </c>
      <c r="C1384" s="1" t="str">
        <f>_xlfn.XLOOKUP(Tabela1[[#This Row],[FILIAL]],'CNPJ BASE jan25'!A:A,'CNPJ BASE jan25'!B:B)</f>
        <v>FOR165-WasSoar-CE-EF</v>
      </c>
      <c r="D1384" s="1" t="str">
        <f>_xlfn.XLOOKUP(Tabela1[[#This Row],[FILIAL]],'CNPJ BASE jan25'!A:A,'CNPJ BASE jan25'!C:C)</f>
        <v>04.899.316/0189-12</v>
      </c>
      <c r="E1384" s="1" t="s">
        <v>55</v>
      </c>
      <c r="F1384" s="1" t="s">
        <v>51</v>
      </c>
      <c r="G1384" s="1" t="s">
        <v>5078</v>
      </c>
      <c r="H1384" s="1">
        <v>99985</v>
      </c>
      <c r="I1384" s="1" t="s">
        <v>5016</v>
      </c>
      <c r="M1384" s="1">
        <v>605880</v>
      </c>
      <c r="Q1384" s="47">
        <v>316.41000000000003</v>
      </c>
      <c r="R1384" s="47">
        <f>IF(Tabela1[[#This Row],[VALOR A PAGAR]]&gt;1,Tabela1[[#This Row],[VALOR A PAGAR]],Tabela1[[#This Row],[VALOR RC]])</f>
        <v>316.41000000000003</v>
      </c>
      <c r="S13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4" s="1">
        <v>4500979516</v>
      </c>
      <c r="U1384" s="54" t="str">
        <f>F1384 &amp; " " &amp; " " &amp; B1384 &amp; " - " &amp; I1384 &amp; " - " &amp; "N°" &amp; H1384 &amp; " - " &amp; Tabela1[[#This Row],[Coluna1]]</f>
        <v xml:space="preserve">VIRADA DE BANDEIRA  7189 - HMY - N°99985 - </v>
      </c>
      <c r="V1384" s="85">
        <v>3298879</v>
      </c>
      <c r="W1384" s="64" t="s">
        <v>5990</v>
      </c>
      <c r="X1384" s="1" t="str">
        <f t="shared" si="73"/>
        <v>ABERTO</v>
      </c>
      <c r="Y1384" s="48"/>
      <c r="Z1384" s="51"/>
      <c r="AA1384" s="1">
        <f>IF(Tabela1[[#This Row],[CHAMADO]]="ABERTO",Tabela1[[#This Row],[procx status]],"")</f>
        <v>0</v>
      </c>
      <c r="AC1384" s="49">
        <v>46013</v>
      </c>
      <c r="AD1384" s="55">
        <v>5106082478</v>
      </c>
      <c r="AE1384" s="1" t="str">
        <f>IF(Tabela1[[#This Row],[Status Result1]]="Aguardando autorização pgto", "sim","")</f>
        <v/>
      </c>
      <c r="AF13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3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384" s="116"/>
      <c r="AJ1384" s="117"/>
      <c r="AK1384" s="116">
        <f>IF(Tabela1[[#This Row],[procx ticket]]="",Tabela1[[#This Row],[Data criação ticket]],Tabela1[[#This Row],[procx ticket]])</f>
        <v>0</v>
      </c>
      <c r="AL1384" s="116"/>
      <c r="AM1384" s="53">
        <v>46002</v>
      </c>
      <c r="AN13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4" s="62"/>
      <c r="AP1384" s="62"/>
      <c r="AQ13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7189605880JORDANAVIRADA DE BANDEIRAMobiliário + Mont. + FreteHMY</v>
      </c>
      <c r="AR1384" s="62" t="e">
        <v>#N/A</v>
      </c>
    </row>
    <row r="1385" spans="1:44" ht="15" hidden="1" customHeight="1">
      <c r="A1385" s="1">
        <f t="shared" si="75"/>
        <v>1000</v>
      </c>
      <c r="B1385" s="1">
        <v>1516</v>
      </c>
      <c r="C1385" s="1" t="s">
        <v>4164</v>
      </c>
      <c r="D1385" s="1" t="s">
        <v>1224</v>
      </c>
      <c r="E1385" s="1" t="s">
        <v>4025</v>
      </c>
      <c r="F1385" s="1" t="s">
        <v>23</v>
      </c>
      <c r="G1385" s="1" t="s">
        <v>5078</v>
      </c>
      <c r="H1385" s="1">
        <v>101865</v>
      </c>
      <c r="I1385" s="1" t="s">
        <v>5016</v>
      </c>
      <c r="M1385" s="1">
        <v>605906</v>
      </c>
      <c r="Q1385" s="47">
        <v>199422.94</v>
      </c>
      <c r="R1385" s="47">
        <f>IF(Tabela1[[#This Row],[VALOR A PAGAR]]&gt;1,Tabela1[[#This Row],[VALOR A PAGAR]],Tabela1[[#This Row],[VALOR RC]])</f>
        <v>199422.94</v>
      </c>
      <c r="S13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5" s="1">
        <v>4501008793</v>
      </c>
      <c r="U1385" s="54" t="str">
        <f>F1385 &amp; " " &amp; " " &amp; B1385 &amp; " - " &amp; I1385 &amp; " - " &amp; "N°" &amp; H1385 &amp; " - " &amp; Tabela1[[#This Row],[Coluna1]]</f>
        <v>LOJAS NOVAS  1516 - HMY - N°101865 - hmy nota incorreta - email enviado pela paula</v>
      </c>
      <c r="V1385" s="85">
        <v>3341308</v>
      </c>
      <c r="W1385" s="64" t="s">
        <v>6016</v>
      </c>
      <c r="X1385" s="1" t="str">
        <f t="shared" si="73"/>
        <v>ABERTO</v>
      </c>
      <c r="Y1385" s="48"/>
      <c r="Z1385" s="51"/>
      <c r="AA1385" s="1">
        <f>IF(Tabela1[[#This Row],[CHAMADO]]="ABERTO",Tabela1[[#This Row],[procx status]],"")</f>
        <v>0</v>
      </c>
      <c r="AC1385" s="49">
        <v>46014</v>
      </c>
      <c r="AD1385" s="55">
        <v>5106083275</v>
      </c>
      <c r="AE1385" s="1" t="s">
        <v>4177</v>
      </c>
      <c r="AF13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13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1385" s="116"/>
      <c r="AJ1385" s="117"/>
      <c r="AK1385" s="116">
        <f>IF(Tabela1[[#This Row],[procx ticket]]="",Tabela1[[#This Row],[Data criação ticket]],Tabela1[[#This Row],[procx ticket]])</f>
        <v>0</v>
      </c>
      <c r="AL1385" s="116"/>
      <c r="AM1385" s="53">
        <v>45994</v>
      </c>
      <c r="AN13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5" s="62" t="s">
        <v>4178</v>
      </c>
      <c r="AP1385" s="62" t="s">
        <v>5992</v>
      </c>
      <c r="AQ13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NOVASMobiliário + Mont. + FreteHMY</v>
      </c>
      <c r="AR1385" s="1" t="e">
        <v>#N/A</v>
      </c>
    </row>
    <row r="1386" spans="1:44" ht="15" hidden="1" customHeight="1">
      <c r="A1386" s="1">
        <f t="shared" si="75"/>
        <v>1000</v>
      </c>
      <c r="B1386" s="1">
        <v>1495</v>
      </c>
      <c r="C1386" s="1" t="s">
        <v>285</v>
      </c>
      <c r="D1386" s="1" t="s">
        <v>4226</v>
      </c>
      <c r="E1386" s="1" t="s">
        <v>76</v>
      </c>
      <c r="F1386" s="1" t="s">
        <v>23</v>
      </c>
      <c r="G1386" s="1" t="s">
        <v>5078</v>
      </c>
      <c r="H1386" s="1">
        <v>98735</v>
      </c>
      <c r="I1386" s="1" t="s">
        <v>5016</v>
      </c>
      <c r="M1386" s="1">
        <v>605462</v>
      </c>
      <c r="P1386" s="47">
        <v>148336.65</v>
      </c>
      <c r="Q1386" s="47">
        <v>146352.4</v>
      </c>
      <c r="R1386" s="47">
        <f>IF(Tabela1[[#This Row],[VALOR A PAGAR]]&gt;1,Tabela1[[#This Row],[VALOR A PAGAR]],Tabela1[[#This Row],[VALOR RC]])</f>
        <v>146352.4</v>
      </c>
      <c r="S13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6" s="1" t="s">
        <v>5058</v>
      </c>
      <c r="U1386" s="54" t="str">
        <f>F1386 &amp; " " &amp; " " &amp; B1386 &amp; " - " &amp; I1386 &amp; " - " &amp; "N°" &amp; H1386 &amp; " - " &amp; Tabela1[[#This Row],[Coluna1]]</f>
        <v>LOJAS NOVAS  1495 - HMY - N°98735 - VENC 01/11/2025</v>
      </c>
      <c r="V1386" s="85">
        <v>2487513</v>
      </c>
      <c r="W1386" s="64" t="s">
        <v>5110</v>
      </c>
      <c r="X1386" s="1" t="str">
        <f t="shared" si="73"/>
        <v>ABERTO</v>
      </c>
      <c r="Y1386" s="48"/>
      <c r="Z1386" s="51"/>
      <c r="AA1386" s="1">
        <f>IF(Tabela1[[#This Row],[CHAMADO]]="ABERTO",Tabela1[[#This Row],[procx status]],"")</f>
        <v>0</v>
      </c>
      <c r="AC1386" s="49">
        <v>45962</v>
      </c>
      <c r="AD1386" s="65">
        <v>5106010131</v>
      </c>
      <c r="AE1386" s="1" t="str">
        <f>IF(Tabela1[[#This Row],[Status Result1]]="Aguardando autorização pgto", "sim","")</f>
        <v/>
      </c>
      <c r="AF13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3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386" s="12"/>
      <c r="AJ1386" s="53"/>
      <c r="AK1386" s="12">
        <f>IF(Tabela1[[#This Row],[procx ticket]]="",Tabela1[[#This Row],[Data criação ticket]],Tabela1[[#This Row],[procx ticket]])</f>
        <v>0</v>
      </c>
      <c r="AM1386" s="53" t="s">
        <v>75</v>
      </c>
      <c r="AN13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6" s="62"/>
      <c r="AP1386" s="62" t="s">
        <v>5060</v>
      </c>
      <c r="AQ13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1495605462148336,65HENRIQUELOJAS NOVASMobiliário + Mont. + FreteHMY</v>
      </c>
      <c r="AR1386" s="62" t="e">
        <v>#N/A</v>
      </c>
    </row>
    <row r="1387" spans="1:44" ht="15" hidden="1" customHeight="1">
      <c r="A1387" s="1">
        <f t="shared" si="75"/>
        <v>1000</v>
      </c>
      <c r="B1387" s="1">
        <v>1502</v>
      </c>
      <c r="C1387" s="1" t="s">
        <v>4080</v>
      </c>
      <c r="D1387" s="1" t="s">
        <v>4165</v>
      </c>
      <c r="E1387" s="1" t="s">
        <v>76</v>
      </c>
      <c r="F1387" s="1" t="s">
        <v>23</v>
      </c>
      <c r="G1387" s="1" t="s">
        <v>5078</v>
      </c>
      <c r="H1387" s="1">
        <v>100289</v>
      </c>
      <c r="I1387" s="1" t="s">
        <v>5016</v>
      </c>
      <c r="M1387" s="1">
        <v>605470</v>
      </c>
      <c r="P1387" s="47">
        <v>147991.20000000001</v>
      </c>
      <c r="Q1387" s="47">
        <v>146006.94</v>
      </c>
      <c r="R1387" s="47">
        <f>IF(Tabela1[[#This Row],[VALOR A PAGAR]]&gt;1,Tabela1[[#This Row],[VALOR A PAGAR]],Tabela1[[#This Row],[VALOR RC]])</f>
        <v>146006.94</v>
      </c>
      <c r="S13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7" s="1">
        <v>4500975421</v>
      </c>
      <c r="U1387" s="54" t="str">
        <f>F1387 &amp; " " &amp; " " &amp; B1387 &amp; " - " &amp; I1387 &amp; " - " &amp; "N°" &amp; H1387 &amp; " - " &amp; Tabela1[[#This Row],[Coluna1]]</f>
        <v>LOJAS NOVAS  1502 - HMY - N°100289 - VENC 01/12/2025</v>
      </c>
      <c r="V1387" s="85">
        <v>2977252</v>
      </c>
      <c r="W1387" s="89" t="s">
        <v>4176</v>
      </c>
      <c r="X1387" s="1" t="str">
        <f t="shared" si="73"/>
        <v>ABERTO</v>
      </c>
      <c r="Y1387" s="48"/>
      <c r="Z1387" s="51"/>
      <c r="AA1387" s="1">
        <f>IF(Tabela1[[#This Row],[CHAMADO]]="ABERTO",Tabela1[[#This Row],[procx status]],"")</f>
        <v>0</v>
      </c>
      <c r="AC1387" s="49">
        <v>45992</v>
      </c>
      <c r="AD1387" s="55">
        <v>5106057842</v>
      </c>
      <c r="AE1387" s="1" t="s">
        <v>4177</v>
      </c>
      <c r="AF13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87" s="116"/>
      <c r="AJ1387" s="117"/>
      <c r="AK1387" s="116">
        <f>IF(Tabela1[[#This Row],[procx ticket]]="",Tabela1[[#This Row],[Data criação ticket]],Tabela1[[#This Row],[procx ticket]])</f>
        <v>0</v>
      </c>
      <c r="AL1387" s="116"/>
      <c r="AM1387" s="53">
        <v>45966</v>
      </c>
      <c r="AN13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7" s="62"/>
      <c r="AP1387" s="62" t="s">
        <v>4835</v>
      </c>
      <c r="AQ13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1502605470147991,2HENRIQUELOJAS NOVASMobiliário + Mont. + FreteHMY</v>
      </c>
      <c r="AR1387" s="62" t="s">
        <v>4649</v>
      </c>
    </row>
    <row r="1388" spans="1:44" ht="15" hidden="1" customHeight="1">
      <c r="A1388" s="1">
        <f t="shared" si="75"/>
        <v>1000</v>
      </c>
      <c r="B1388" s="1">
        <v>1504</v>
      </c>
      <c r="C1388" s="1" t="s">
        <v>4087</v>
      </c>
      <c r="D1388" s="1" t="s">
        <v>4185</v>
      </c>
      <c r="E1388" s="1" t="s">
        <v>76</v>
      </c>
      <c r="F1388" s="1" t="s">
        <v>23</v>
      </c>
      <c r="G1388" s="1" t="s">
        <v>5078</v>
      </c>
      <c r="H1388" s="1">
        <v>100649</v>
      </c>
      <c r="I1388" s="1" t="s">
        <v>5016</v>
      </c>
      <c r="M1388" s="1">
        <v>604037</v>
      </c>
      <c r="P1388" s="47">
        <v>168171.92</v>
      </c>
      <c r="Q1388" s="47">
        <v>166683.72</v>
      </c>
      <c r="R1388" s="47">
        <f>IF(Tabela1[[#This Row],[VALOR A PAGAR]]&gt;1,Tabela1[[#This Row],[VALOR A PAGAR]],Tabela1[[#This Row],[VALOR RC]])</f>
        <v>166683.72</v>
      </c>
      <c r="S13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8" s="1">
        <v>4500980842</v>
      </c>
      <c r="U1388" s="54" t="str">
        <f>F1388 &amp; " " &amp; " " &amp; B1388 &amp; " - " &amp; I1388 &amp; " - " &amp; "N°" &amp; H1388 &amp; " - " &amp; Tabela1[[#This Row],[Coluna1]]</f>
        <v>LOJAS NOVAS  1504 - HMY - N°100649 - VENC 01/12/2025</v>
      </c>
      <c r="V1388" s="85">
        <v>2985045</v>
      </c>
      <c r="W1388" s="89" t="s">
        <v>4176</v>
      </c>
      <c r="X1388" s="1" t="str">
        <f t="shared" si="73"/>
        <v>ABERTO</v>
      </c>
      <c r="Y1388" s="48"/>
      <c r="Z1388" s="51"/>
      <c r="AA1388" s="1">
        <f>IF(Tabela1[[#This Row],[CHAMADO]]="ABERTO",Tabela1[[#This Row],[procx status]],"")</f>
        <v>0</v>
      </c>
      <c r="AC1388" s="49">
        <v>45992</v>
      </c>
      <c r="AD1388" s="55">
        <v>5106058870</v>
      </c>
      <c r="AE1388" s="1" t="s">
        <v>4177</v>
      </c>
      <c r="AF13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88" s="116"/>
      <c r="AJ1388" s="117"/>
      <c r="AK1388" s="116">
        <f>IF(Tabela1[[#This Row],[procx ticket]]="",Tabela1[[#This Row],[Data criação ticket]],Tabela1[[#This Row],[procx ticket]])</f>
        <v>0</v>
      </c>
      <c r="AL1388" s="116"/>
      <c r="AM1388" s="53">
        <v>45967</v>
      </c>
      <c r="AN13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8" s="62"/>
      <c r="AP1388" s="62" t="s">
        <v>4835</v>
      </c>
      <c r="AQ13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1504604037168171,92HENRIQUELOJAS NOVASMobiliário + Mont. + FreteHMY</v>
      </c>
      <c r="AR1388" s="62" t="e">
        <v>#N/A</v>
      </c>
    </row>
    <row r="1389" spans="1:44" ht="15" hidden="1" customHeight="1">
      <c r="A1389" s="1">
        <f t="shared" si="75"/>
        <v>1000</v>
      </c>
      <c r="B1389" s="1">
        <v>1499</v>
      </c>
      <c r="C1389" s="1" t="s">
        <v>4065</v>
      </c>
      <c r="D1389" s="1" t="s">
        <v>4217</v>
      </c>
      <c r="E1389" s="1" t="s">
        <v>30</v>
      </c>
      <c r="F1389" s="1" t="s">
        <v>23</v>
      </c>
      <c r="G1389" s="1" t="s">
        <v>5078</v>
      </c>
      <c r="H1389" s="1">
        <v>100737</v>
      </c>
      <c r="I1389" s="1" t="s">
        <v>5016</v>
      </c>
      <c r="M1389" s="1">
        <v>602910</v>
      </c>
      <c r="P1389" s="47">
        <v>147103.46</v>
      </c>
      <c r="Q1389" s="47">
        <v>145119.19</v>
      </c>
      <c r="R1389" s="47">
        <f>IF(Tabela1[[#This Row],[VALOR A PAGAR]]&gt;1,Tabela1[[#This Row],[VALOR A PAGAR]],Tabela1[[#This Row],[VALOR RC]])</f>
        <v>145119.19</v>
      </c>
      <c r="S13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89" s="1">
        <v>4500980912</v>
      </c>
      <c r="U1389" s="54" t="str">
        <f>F1389 &amp; " " &amp; " " &amp; B1389 &amp; " - " &amp; I1389 &amp; " - " &amp; "N°" &amp; H1389 &amp; " - " &amp; Tabela1[[#This Row],[Coluna1]]</f>
        <v>LOJAS NOVAS  1499 - HMY - N°100737 - VENC 01/12/2025</v>
      </c>
      <c r="V1389" s="85">
        <v>3069549</v>
      </c>
      <c r="W1389" s="89" t="s">
        <v>4176</v>
      </c>
      <c r="X1389" s="1" t="str">
        <f t="shared" si="73"/>
        <v>ABERTO</v>
      </c>
      <c r="Y1389" s="48"/>
      <c r="Z1389" s="51"/>
      <c r="AA1389" s="1">
        <f>IF(Tabela1[[#This Row],[CHAMADO]]="ABERTO",Tabela1[[#This Row],[procx status]],"")</f>
        <v>0</v>
      </c>
      <c r="AC1389" s="49">
        <v>45992</v>
      </c>
      <c r="AE1389" s="1" t="s">
        <v>4177</v>
      </c>
      <c r="AF13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3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389" s="116"/>
      <c r="AJ1389" s="117"/>
      <c r="AK1389" s="116">
        <f>IF(Tabela1[[#This Row],[procx ticket]]="",Tabela1[[#This Row],[Data criação ticket]],Tabela1[[#This Row],[procx ticket]])</f>
        <v>0</v>
      </c>
      <c r="AL1389" s="116"/>
      <c r="AM1389" s="53">
        <v>45975</v>
      </c>
      <c r="AN13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89" s="62"/>
      <c r="AP1389" s="62" t="s">
        <v>4835</v>
      </c>
      <c r="AQ13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1499602910147103,46ANDRELOJAS NOVASMobiliário + Mont. + FreteHMY</v>
      </c>
      <c r="AR1389" s="62" t="e">
        <v>#N/A</v>
      </c>
    </row>
    <row r="1390" spans="1:44" ht="15" hidden="1" customHeight="1">
      <c r="A1390" s="1">
        <f t="shared" si="75"/>
        <v>1000</v>
      </c>
      <c r="B1390" s="1">
        <v>1381</v>
      </c>
      <c r="C1390" s="1" t="s">
        <v>169</v>
      </c>
      <c r="D1390" s="1" t="s">
        <v>170</v>
      </c>
      <c r="E1390" s="1" t="s">
        <v>30</v>
      </c>
      <c r="F1390" s="1" t="s">
        <v>23</v>
      </c>
      <c r="G1390" s="93" t="s">
        <v>5078</v>
      </c>
      <c r="H1390" s="1">
        <v>92534</v>
      </c>
      <c r="I1390" s="1" t="s">
        <v>5016</v>
      </c>
      <c r="M1390" s="1">
        <v>603265</v>
      </c>
      <c r="P1390" s="47">
        <v>166461.01</v>
      </c>
      <c r="R1390" s="47">
        <f>IF(Tabela1[[#This Row],[VALOR A PAGAR]]&gt;1,Tabela1[[#This Row],[VALOR A PAGAR]],Tabela1[[#This Row],[VALOR RC]])</f>
        <v>166461.01</v>
      </c>
      <c r="S13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0" s="1">
        <v>4500822036</v>
      </c>
      <c r="U1390" s="54" t="str">
        <f>F1390 &amp; " " &amp; " " &amp; B1390 &amp; " - " &amp; I1390 &amp; " - " &amp; "N°" &amp; H1390 &amp; " - " &amp; Tabela1[[#This Row],[Coluna1]]</f>
        <v xml:space="preserve">LOJAS NOVAS  1381 - HMY - N°92534 - </v>
      </c>
      <c r="V1390" s="85">
        <v>1626280</v>
      </c>
      <c r="W1390" s="89" t="s">
        <v>5097</v>
      </c>
      <c r="X1390" s="1" t="str">
        <f t="shared" si="73"/>
        <v>ABERTO</v>
      </c>
      <c r="Y1390" s="48"/>
      <c r="Z1390" s="51">
        <v>0</v>
      </c>
      <c r="AA1390" s="1">
        <f>IF(Tabela1[[#This Row],[CHAMADO]]="ABERTO",Tabela1[[#This Row],[procx status]],"")</f>
        <v>0</v>
      </c>
      <c r="AC1390" s="49">
        <v>45779</v>
      </c>
      <c r="AD1390" s="55">
        <v>5105920555</v>
      </c>
      <c r="AE1390" s="1" t="str">
        <f>IF(Tabela1[[#This Row],[Status Result1]]="Aguardando autorização pgto", "sim","")</f>
        <v/>
      </c>
      <c r="AF13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3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390" s="12">
        <v>45778</v>
      </c>
      <c r="AI1390" s="1" t="s">
        <v>4455</v>
      </c>
      <c r="AJ1390" s="53" t="s">
        <v>4455</v>
      </c>
      <c r="AK1390" s="12" t="str">
        <f>IF(Tabela1[[#This Row],[procx ticket]]="",Tabela1[[#This Row],[Data criação ticket]],Tabela1[[#This Row],[procx ticket]])</f>
        <v>2025-04-24</v>
      </c>
      <c r="AM13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3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0" s="62"/>
      <c r="AP1390" s="62"/>
      <c r="AQ13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1381603265166461,01ANDRELOJAS NOVASMobiliário + Mont. + FreteHMY</v>
      </c>
      <c r="AR1390" s="62" t="e">
        <v>#N/A</v>
      </c>
    </row>
    <row r="1391" spans="1:44" ht="15" hidden="1" customHeight="1">
      <c r="A1391" s="1">
        <f t="shared" si="75"/>
        <v>1000</v>
      </c>
      <c r="B1391" s="1">
        <v>1464</v>
      </c>
      <c r="C1391" s="1" t="s">
        <v>40</v>
      </c>
      <c r="D1391" s="1" t="s">
        <v>168</v>
      </c>
      <c r="E1391" s="1" t="s">
        <v>30</v>
      </c>
      <c r="F1391" s="1" t="s">
        <v>23</v>
      </c>
      <c r="G1391" s="93" t="s">
        <v>5078</v>
      </c>
      <c r="H1391" s="1">
        <v>91794</v>
      </c>
      <c r="I1391" s="1" t="s">
        <v>5016</v>
      </c>
      <c r="M1391" s="1">
        <v>604010</v>
      </c>
      <c r="Q1391" s="47">
        <v>173969.3</v>
      </c>
      <c r="R1391" s="47">
        <f>IF(Tabela1[[#This Row],[VALOR A PAGAR]]&gt;1,Tabela1[[#This Row],[VALOR A PAGAR]],Tabela1[[#This Row],[VALOR RC]])</f>
        <v>173969.3</v>
      </c>
      <c r="S13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1" s="1">
        <v>4500900623</v>
      </c>
      <c r="U1391" s="54" t="str">
        <f>F1391 &amp; " " &amp; " " &amp; B1391 &amp; " - " &amp; I1391 &amp; " - " &amp; "N°" &amp; H1391 &amp; " - " &amp; Tabela1[[#This Row],[Coluna1]]</f>
        <v>LOJAS NOVAS  1464 - HMY - N°91794 - aguardando aprovação</v>
      </c>
      <c r="V1391" s="85">
        <v>1928246</v>
      </c>
      <c r="W1391" s="89" t="s">
        <v>5096</v>
      </c>
      <c r="X1391" s="1" t="str">
        <f t="shared" si="73"/>
        <v>ABERTO</v>
      </c>
      <c r="Y1391" s="48"/>
      <c r="Z1391" s="51">
        <v>0</v>
      </c>
      <c r="AA1391" s="1">
        <f>IF(Tabela1[[#This Row],[CHAMADO]]="ABERTO",Tabela1[[#This Row],[procx status]],"")</f>
        <v>0</v>
      </c>
      <c r="AC1391" s="49">
        <v>45841</v>
      </c>
      <c r="AD1391" s="1">
        <v>5105962926</v>
      </c>
      <c r="AE1391" s="1" t="str">
        <f>IF(Tabela1[[#This Row],[Status Result1]]="Aguardando autorização pgto", "sim","")</f>
        <v/>
      </c>
      <c r="AF13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13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1391" s="12">
        <v>45770</v>
      </c>
      <c r="AI1391" s="1" t="s">
        <v>4403</v>
      </c>
      <c r="AJ1391" s="53" t="s">
        <v>4403</v>
      </c>
      <c r="AK1391" s="12" t="str">
        <f>IF(Tabela1[[#This Row],[procx ticket]]="",Tabela1[[#This Row],[Data criação ticket]],Tabela1[[#This Row],[procx ticket]])</f>
        <v>2025-06-09</v>
      </c>
      <c r="AM13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13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1" s="62" t="s">
        <v>4797</v>
      </c>
      <c r="AP1391" s="62" t="s">
        <v>5035</v>
      </c>
      <c r="AQ13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NOVASMobiliário + Mont. + FreteHMY</v>
      </c>
      <c r="AR1391" s="62" t="e">
        <v>#N/A</v>
      </c>
    </row>
    <row r="1392" spans="1:44" ht="15" hidden="1" customHeight="1">
      <c r="A1392" s="1">
        <f t="shared" si="75"/>
        <v>1000</v>
      </c>
      <c r="B1392" s="1">
        <v>1470</v>
      </c>
      <c r="C1392" s="1" t="s">
        <v>4068</v>
      </c>
      <c r="D1392" s="1" t="s">
        <v>4228</v>
      </c>
      <c r="E1392" s="1" t="s">
        <v>76</v>
      </c>
      <c r="F1392" s="1" t="s">
        <v>23</v>
      </c>
      <c r="G1392" s="1" t="s">
        <v>5078</v>
      </c>
      <c r="H1392" s="1">
        <v>98785</v>
      </c>
      <c r="I1392" s="1" t="s">
        <v>5016</v>
      </c>
      <c r="M1392" s="1">
        <v>604306</v>
      </c>
      <c r="P1392" s="47">
        <v>182770.7</v>
      </c>
      <c r="Q1392" s="47">
        <v>180786.41</v>
      </c>
      <c r="R1392" s="47">
        <f>IF(Tabela1[[#This Row],[VALOR A PAGAR]]&gt;1,Tabela1[[#This Row],[VALOR A PAGAR]],Tabela1[[#This Row],[VALOR RC]])</f>
        <v>180786.41</v>
      </c>
      <c r="S13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2" s="1">
        <v>4500938490</v>
      </c>
      <c r="U1392" s="54" t="str">
        <f>F1392 &amp; " " &amp; " " &amp; B1392 &amp; " - " &amp; I1392 &amp; " - " &amp; "N°" &amp; H1392 &amp; " - " &amp; Tabela1[[#This Row],[Coluna1]]</f>
        <v>LOJAS NOVAS  1470 - HMY - N°98785 - VENC 03/11/2025</v>
      </c>
      <c r="V1392" s="85">
        <v>2541865</v>
      </c>
      <c r="W1392" s="64" t="s">
        <v>5098</v>
      </c>
      <c r="X1392" s="1" t="str">
        <f t="shared" si="73"/>
        <v>ABERTO</v>
      </c>
      <c r="Y1392" s="48"/>
      <c r="Z1392" s="51"/>
      <c r="AA1392" s="1">
        <f>IF(Tabela1[[#This Row],[CHAMADO]]="ABERTO",Tabela1[[#This Row],[procx status]],"")</f>
        <v>0</v>
      </c>
      <c r="AC1392" s="49">
        <v>45964</v>
      </c>
      <c r="AD1392" s="109">
        <v>5106016172</v>
      </c>
      <c r="AE1392" s="1" t="str">
        <f>IF(Tabela1[[#This Row],[Status Result1]]="Aguardando autorização pgto", "sim","")</f>
        <v/>
      </c>
      <c r="AF13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3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392" s="116"/>
      <c r="AJ1392" s="117"/>
      <c r="AK1392" s="116">
        <f>IF(Tabela1[[#This Row],[procx ticket]]="",Tabela1[[#This Row],[Data criação ticket]],Tabela1[[#This Row],[procx ticket]])</f>
        <v>0</v>
      </c>
      <c r="AL1392" s="116"/>
      <c r="AM1392" s="53" t="s">
        <v>75</v>
      </c>
      <c r="AN13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2" s="62"/>
      <c r="AP1392" s="62" t="s">
        <v>4871</v>
      </c>
      <c r="AQ13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1470604306182770,7HENRIQUELOJAS NOVASMobiliário + Mont. + FreteHMY</v>
      </c>
      <c r="AR1392" s="62" t="e">
        <v>#N/A</v>
      </c>
    </row>
    <row r="1393" spans="1:44" ht="15" hidden="1" customHeight="1">
      <c r="A1393" s="55">
        <v>1000</v>
      </c>
      <c r="B1393" s="55">
        <v>1461</v>
      </c>
      <c r="C1393" s="55" t="s">
        <v>38</v>
      </c>
      <c r="D1393" s="55">
        <v>486</v>
      </c>
      <c r="E1393" s="55" t="s">
        <v>76</v>
      </c>
      <c r="F1393" s="55" t="s">
        <v>23</v>
      </c>
      <c r="G1393" s="93" t="s">
        <v>5078</v>
      </c>
      <c r="H1393" s="55">
        <v>90818</v>
      </c>
      <c r="I1393" s="55" t="s">
        <v>5016</v>
      </c>
      <c r="J1393" s="55"/>
      <c r="K1393" s="55"/>
      <c r="L1393" s="55" t="s">
        <v>4173</v>
      </c>
      <c r="M1393" s="55">
        <v>603682</v>
      </c>
      <c r="N1393" s="58">
        <v>10020115</v>
      </c>
      <c r="O1393" s="58"/>
      <c r="P1393" s="57">
        <v>158455.98000000001</v>
      </c>
      <c r="Q1393" s="57">
        <v>158455.98000000001</v>
      </c>
      <c r="R1393" s="88">
        <f>IF(Tabela1[[#This Row],[VALOR A PAGAR]]&gt;1,Tabela1[[#This Row],[VALOR A PAGAR]],Tabela1[[#This Row],[VALOR RC]])</f>
        <v>158455.98000000001</v>
      </c>
      <c r="S13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3" s="58">
        <v>4500784185</v>
      </c>
      <c r="U1393" s="54" t="str">
        <f>F1393 &amp; " " &amp; " " &amp; B1393 &amp; " - " &amp; I1393 &amp; " - " &amp; "N°" &amp; H1393 &amp; " - " &amp; Tabela1[[#This Row],[Coluna1]]</f>
        <v xml:space="preserve">LOJAS NOVAS  1461 - HMY - N°90818 - </v>
      </c>
      <c r="V1393" s="85">
        <v>1144103</v>
      </c>
      <c r="W1393" s="55"/>
      <c r="X1393" s="1" t="str">
        <f t="shared" si="73"/>
        <v>ABERTO</v>
      </c>
      <c r="Y1393" s="55" t="s">
        <v>4159</v>
      </c>
      <c r="Z1393" s="51" t="s">
        <v>4159</v>
      </c>
      <c r="AA1393" s="51" t="str">
        <f>IF(Tabela1[[#This Row],[CHAMADO]]="ABERTO",Tabela1[[#This Row],[procx status]],"")</f>
        <v>Closed</v>
      </c>
      <c r="AB1393" s="55" t="s">
        <v>4173</v>
      </c>
      <c r="AC1393" s="59">
        <v>45720</v>
      </c>
      <c r="AD1393" s="55">
        <v>5105877156</v>
      </c>
      <c r="AE1393" s="55" t="str">
        <f>IF(Tabela1[[#This Row],[Status Result1]]="Aguardando autorização pgto", "sim","")</f>
        <v/>
      </c>
      <c r="AF1393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13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1393" s="59">
        <v>45694</v>
      </c>
      <c r="AI1393" s="59">
        <v>45694</v>
      </c>
      <c r="AJ1393" s="53">
        <v>45694</v>
      </c>
      <c r="AK1393" s="12">
        <f>IF(Tabela1[[#This Row],[procx ticket]]="",Tabela1[[#This Row],[Data criação ticket]],Tabela1[[#This Row],[procx ticket]])</f>
        <v>45694</v>
      </c>
      <c r="AL1393" s="60">
        <v>45639</v>
      </c>
      <c r="AM13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3" s="62"/>
      <c r="AP1393" s="62"/>
      <c r="AQ13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1461603682158455,98HENRIQUELOJAS NOVASMobiliário + Mont. + FreteHMY</v>
      </c>
      <c r="AR1393" s="62" t="e">
        <v>#N/A</v>
      </c>
    </row>
    <row r="1394" spans="1:44" ht="15" hidden="1" customHeight="1">
      <c r="A1394" s="1">
        <f t="shared" ref="A1394:A1433" si="76">IF(B1394&lt;7000,1000,2000)</f>
        <v>1000</v>
      </c>
      <c r="B1394" s="1">
        <v>1428</v>
      </c>
      <c r="C1394" s="1" t="s">
        <v>275</v>
      </c>
      <c r="D1394" s="1" t="s">
        <v>276</v>
      </c>
      <c r="E1394" s="1" t="s">
        <v>30</v>
      </c>
      <c r="F1394" s="1" t="s">
        <v>23</v>
      </c>
      <c r="G1394" s="1" t="s">
        <v>5078</v>
      </c>
      <c r="H1394" s="1">
        <v>98844</v>
      </c>
      <c r="I1394" s="1" t="s">
        <v>5016</v>
      </c>
      <c r="M1394" s="1">
        <v>602884</v>
      </c>
      <c r="P1394" s="47">
        <v>172467.53</v>
      </c>
      <c r="Q1394" s="47">
        <v>165929.65</v>
      </c>
      <c r="R1394" s="47">
        <f>IF(Tabela1[[#This Row],[VALOR A PAGAR]]&gt;1,Tabela1[[#This Row],[VALOR A PAGAR]],Tabela1[[#This Row],[VALOR RC]])</f>
        <v>165929.65</v>
      </c>
      <c r="S13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4" s="1">
        <v>4500938538</v>
      </c>
      <c r="U1394" s="54" t="str">
        <f>F1394 &amp; " " &amp; " " &amp; B1394 &amp; " - " &amp; I1394 &amp; " - " &amp; "N°" &amp; H1394 &amp; " - " &amp; Tabela1[[#This Row],[Coluna1]]</f>
        <v>LOJAS NOVAS  1428 - HMY - N°98844 - VENC 04/11/2025</v>
      </c>
      <c r="V1394" s="85">
        <v>2662744</v>
      </c>
      <c r="W1394" s="64" t="s">
        <v>5111</v>
      </c>
      <c r="X1394" s="1" t="str">
        <f t="shared" si="73"/>
        <v>ABERTO</v>
      </c>
      <c r="Y1394" s="48"/>
      <c r="Z1394" s="51"/>
      <c r="AA1394" s="1">
        <f>IF(Tabela1[[#This Row],[CHAMADO]]="ABERTO",Tabela1[[#This Row],[procx status]],"")</f>
        <v>0</v>
      </c>
      <c r="AC1394" s="49">
        <v>45965</v>
      </c>
      <c r="AD1394" s="109">
        <v>5106024894</v>
      </c>
      <c r="AE1394" s="1" t="str">
        <f>IF(Tabela1[[#This Row],[Status Result1]]="Aguardando autorização pgto", "sim","")</f>
        <v/>
      </c>
      <c r="AF13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13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1394" s="116"/>
      <c r="AJ1394" s="117"/>
      <c r="AK1394" s="116">
        <f>IF(Tabela1[[#This Row],[procx ticket]]="",Tabela1[[#This Row],[Data criação ticket]],Tabela1[[#This Row],[procx ticket]])</f>
        <v>0</v>
      </c>
      <c r="AL1394" s="116"/>
      <c r="AM1394" s="53" t="s">
        <v>4302</v>
      </c>
      <c r="AN13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4" s="62"/>
      <c r="AP1394" s="62" t="s">
        <v>4868</v>
      </c>
      <c r="AQ13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1428602884172467,53ANDRELOJAS NOVASMobiliário + Mont. + FreteHMY</v>
      </c>
      <c r="AR1394" s="62" t="e">
        <v>#N/A</v>
      </c>
    </row>
    <row r="1395" spans="1:44" ht="15" hidden="1" customHeight="1">
      <c r="A1395" s="1">
        <f t="shared" si="76"/>
        <v>1000</v>
      </c>
      <c r="B1395" s="1">
        <v>845</v>
      </c>
      <c r="C1395" s="1" t="s">
        <v>4276</v>
      </c>
      <c r="D1395" s="1" t="s">
        <v>2593</v>
      </c>
      <c r="E1395" s="1" t="s">
        <v>30</v>
      </c>
      <c r="F1395" s="1" t="s">
        <v>23</v>
      </c>
      <c r="G1395" s="93" t="s">
        <v>5078</v>
      </c>
      <c r="H1395" s="1">
        <v>93738</v>
      </c>
      <c r="I1395" s="1" t="s">
        <v>5016</v>
      </c>
      <c r="M1395" s="1">
        <v>605289</v>
      </c>
      <c r="P1395" s="47">
        <v>118395.13</v>
      </c>
      <c r="Q1395" s="47">
        <v>116410.94</v>
      </c>
      <c r="R1395" s="47">
        <f>IF(Tabela1[[#This Row],[VALOR A PAGAR]]&gt;1,Tabela1[[#This Row],[VALOR A PAGAR]],Tabela1[[#This Row],[VALOR RC]])</f>
        <v>116410.94</v>
      </c>
      <c r="S13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5" s="1">
        <v>4500847692</v>
      </c>
      <c r="U1395" s="54" t="str">
        <f>F1395 &amp; " " &amp; " " &amp; B1395 &amp; " - " &amp; I1395 &amp; " - " &amp; "N°" &amp; H1395 &amp; " - " &amp; Tabela1[[#This Row],[Coluna1]]</f>
        <v xml:space="preserve">LOJAS NOVAS  845 - HMY - N°93738 - </v>
      </c>
      <c r="V1395" s="85">
        <v>1811849</v>
      </c>
      <c r="W1395" s="89" t="s">
        <v>5108</v>
      </c>
      <c r="X1395" s="1" t="str">
        <f t="shared" si="73"/>
        <v>ABERTO</v>
      </c>
      <c r="Y1395" s="48"/>
      <c r="Z1395" s="51">
        <v>0</v>
      </c>
      <c r="AA1395" s="1">
        <f>IF(Tabela1[[#This Row],[CHAMADO]]="ABERTO",Tabela1[[#This Row],[procx status]],"")</f>
        <v>0</v>
      </c>
      <c r="AC1395" s="49">
        <v>45813</v>
      </c>
      <c r="AD1395" s="55">
        <v>5105935843</v>
      </c>
      <c r="AE1395" s="1" t="str">
        <f>IF(Tabela1[[#This Row],[Status Result1]]="Aguardando autorização pgto", "sim","")</f>
        <v/>
      </c>
      <c r="AF13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3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395" s="12">
        <v>45778</v>
      </c>
      <c r="AI1395" s="1" t="s">
        <v>4365</v>
      </c>
      <c r="AJ1395" s="53" t="s">
        <v>4365</v>
      </c>
      <c r="AK1395" s="12" t="str">
        <f>IF(Tabela1[[#This Row],[procx ticket]]="",Tabela1[[#This Row],[Data criação ticket]],Tabela1[[#This Row],[procx ticket]])</f>
        <v>2025-05-21</v>
      </c>
      <c r="AM13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3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5" s="62"/>
      <c r="AP1395" s="62"/>
      <c r="AQ13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845605289118395,13ANDRELOJAS NOVASMobiliário + Mont. + FreteHMY</v>
      </c>
      <c r="AR1395" s="62" t="e">
        <v>#N/A</v>
      </c>
    </row>
    <row r="1396" spans="1:44" ht="15" hidden="1" customHeight="1">
      <c r="A1396" s="1">
        <f t="shared" si="76"/>
        <v>1000</v>
      </c>
      <c r="B1396" s="1">
        <f>_xlfn.XLOOKUP(Tabela1[[#This Row],[CNPJ]],$D:$D,B:B)</f>
        <v>1432</v>
      </c>
      <c r="C1396" s="1" t="s">
        <v>33</v>
      </c>
      <c r="D1396" s="1" t="s">
        <v>34</v>
      </c>
      <c r="E1396" s="1" t="s">
        <v>55</v>
      </c>
      <c r="F1396" s="51" t="s">
        <v>23</v>
      </c>
      <c r="G1396" s="93" t="s">
        <v>5078</v>
      </c>
      <c r="H1396" s="1">
        <v>91573</v>
      </c>
      <c r="I1396" s="1" t="s">
        <v>5016</v>
      </c>
      <c r="M1396" s="1">
        <v>603254</v>
      </c>
      <c r="P1396" s="47">
        <v>157326.26999999999</v>
      </c>
      <c r="R1396" s="47">
        <f>IF(Tabela1[[#This Row],[VALOR A PAGAR]]&gt;1,Tabela1[[#This Row],[VALOR A PAGAR]],Tabela1[[#This Row],[VALOR RC]])</f>
        <v>157326.26999999999</v>
      </c>
      <c r="S13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6" s="1">
        <v>4500800459</v>
      </c>
      <c r="U1396" s="54" t="str">
        <f>F1396 &amp; " " &amp; " " &amp; B1396 &amp; " - " &amp; I1396 &amp; " - " &amp; "N°" &amp; H1396 &amp; " - " &amp; Tabela1[[#This Row],[Coluna1]]</f>
        <v xml:space="preserve">LOJAS NOVAS  1432 - HMY - N°91573 - </v>
      </c>
      <c r="V1396" s="85">
        <v>1259526</v>
      </c>
      <c r="X1396" s="1" t="str">
        <f t="shared" si="73"/>
        <v>ABERTO</v>
      </c>
      <c r="Y1396" s="48" t="s">
        <v>4159</v>
      </c>
      <c r="Z1396" s="51" t="s">
        <v>4159</v>
      </c>
      <c r="AA1396" s="1" t="str">
        <f>IF(Tabela1[[#This Row],[CHAMADO]]="ABERTO",Tabela1[[#This Row],[procx status]],"")</f>
        <v>Closed</v>
      </c>
      <c r="AC1396" s="49">
        <v>45722</v>
      </c>
      <c r="AD1396" s="55">
        <v>5105878795</v>
      </c>
      <c r="AE1396" s="1" t="str">
        <f>IF(Tabela1[[#This Row],[Status Result1]]="Aguardando autorização pgto", "sim","")</f>
        <v/>
      </c>
      <c r="AF13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06/03/2025</v>
      </c>
      <c r="AG13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06/03/2025</v>
      </c>
      <c r="AH1396" s="12">
        <v>45712</v>
      </c>
      <c r="AI1396" s="1" t="s">
        <v>5103</v>
      </c>
      <c r="AJ1396" s="53" t="s">
        <v>5103</v>
      </c>
      <c r="AK1396" s="12" t="str">
        <f>IF(Tabela1[[#This Row],[procx ticket]]="",Tabela1[[#This Row],[Data criação ticket]],Tabela1[[#This Row],[procx ticket]])</f>
        <v>2025-02-24</v>
      </c>
      <c r="AL1396" s="60">
        <v>0</v>
      </c>
      <c r="AM13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3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6" s="62"/>
      <c r="AP1396" s="62"/>
      <c r="AQ13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1432603254157326,27JORDANALOJAS NOVASMobiliário + Mont. + FreteHMY</v>
      </c>
      <c r="AR1396" s="62" t="e">
        <v>#N/A</v>
      </c>
    </row>
    <row r="1397" spans="1:44" ht="15" hidden="1" customHeight="1">
      <c r="A1397" s="1">
        <f t="shared" si="76"/>
        <v>1000</v>
      </c>
      <c r="B1397" s="1">
        <v>1498</v>
      </c>
      <c r="C1397" s="1" t="s">
        <v>226</v>
      </c>
      <c r="D1397" s="1" t="s">
        <v>227</v>
      </c>
      <c r="E1397" s="1" t="s">
        <v>76</v>
      </c>
      <c r="F1397" s="1" t="s">
        <v>23</v>
      </c>
      <c r="G1397" s="93" t="s">
        <v>5078</v>
      </c>
      <c r="H1397" s="1">
        <v>96182</v>
      </c>
      <c r="I1397" s="1" t="s">
        <v>5016</v>
      </c>
      <c r="M1397" s="1">
        <v>603464</v>
      </c>
      <c r="P1397" s="47">
        <v>146155.73000000001</v>
      </c>
      <c r="Q1397" s="47">
        <v>144667.57</v>
      </c>
      <c r="R1397" s="47">
        <f>IF(Tabela1[[#This Row],[VALOR A PAGAR]]&gt;1,Tabela1[[#This Row],[VALOR A PAGAR]],Tabela1[[#This Row],[VALOR RC]])</f>
        <v>144667.57</v>
      </c>
      <c r="S13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7" s="1">
        <v>4500905579</v>
      </c>
      <c r="U1397" s="54" t="str">
        <f>F1397 &amp; " " &amp; " " &amp; B1397 &amp; " - " &amp; I1397 &amp; " - " &amp; "N°" &amp; H1397 &amp; " - " &amp; Tabela1[[#This Row],[Coluna1]]</f>
        <v xml:space="preserve">LOJAS NOVAS  1498 - HMY - N°96182 - </v>
      </c>
      <c r="V1397" s="85">
        <v>2189899</v>
      </c>
      <c r="W1397" s="64" t="s">
        <v>5109</v>
      </c>
      <c r="X1397" s="1" t="str">
        <f t="shared" si="73"/>
        <v>ABERTO</v>
      </c>
      <c r="Y1397" s="48"/>
      <c r="Z1397" s="51">
        <v>0</v>
      </c>
      <c r="AA1397" s="1">
        <f>IF(Tabela1[[#This Row],[CHAMADO]]="ABERTO",Tabela1[[#This Row],[procx status]],"")</f>
        <v>0</v>
      </c>
      <c r="AC1397" s="49">
        <v>45906</v>
      </c>
      <c r="AD1397" s="65">
        <v>5105975216</v>
      </c>
      <c r="AE1397" s="1" t="str">
        <f>IF(Tabela1[[#This Row],[Status Result1]]="Aguardando autorização pgto", "sim","")</f>
        <v/>
      </c>
      <c r="AF13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06/09/2025</v>
      </c>
      <c r="AG13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06/09/2025</v>
      </c>
      <c r="AH1397" s="12"/>
      <c r="AJ1397" s="53" t="s">
        <v>4234</v>
      </c>
      <c r="AK1397" s="12" t="str">
        <f>IF(Tabela1[[#This Row],[procx ticket]]="",Tabela1[[#This Row],[Data criação ticket]],Tabela1[[#This Row],[procx ticket]])</f>
        <v>não aberto ticket</v>
      </c>
      <c r="AM13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3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7" s="62"/>
      <c r="AP1397" s="62"/>
      <c r="AQ13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1498603464146155,73HENRIQUELOJAS NOVASMobiliário + Mont. + FreteHMY</v>
      </c>
      <c r="AR1397" s="62" t="e">
        <v>#N/A</v>
      </c>
    </row>
    <row r="1398" spans="1:44" ht="15" hidden="1" customHeight="1">
      <c r="A1398" s="1">
        <f t="shared" si="76"/>
        <v>1000</v>
      </c>
      <c r="B1398" s="1">
        <f>_xlfn.XLOOKUP(Tabela1[[#This Row],[CNPJ]],$D:$D,B:B)</f>
        <v>1372</v>
      </c>
      <c r="C1398" s="1" t="s">
        <v>31</v>
      </c>
      <c r="D1398" s="1" t="s">
        <v>32</v>
      </c>
      <c r="E1398" s="1" t="s">
        <v>55</v>
      </c>
      <c r="F1398" s="1" t="s">
        <v>23</v>
      </c>
      <c r="G1398" s="93" t="s">
        <v>5078</v>
      </c>
      <c r="H1398" s="1">
        <v>91217</v>
      </c>
      <c r="I1398" s="1" t="s">
        <v>5016</v>
      </c>
      <c r="M1398" s="1">
        <v>603125</v>
      </c>
      <c r="P1398" s="47">
        <v>150788.51</v>
      </c>
      <c r="R1398" s="47">
        <f>IF(Tabela1[[#This Row],[VALOR A PAGAR]]&gt;1,Tabela1[[#This Row],[VALOR A PAGAR]],Tabela1[[#This Row],[VALOR RC]])</f>
        <v>150788.51</v>
      </c>
      <c r="S13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8" s="1">
        <v>4500781418</v>
      </c>
      <c r="U1398" s="54" t="str">
        <f>F1398 &amp; " " &amp; " " &amp; B1398 &amp; " - " &amp; I1398 &amp; " - " &amp; "N°" &amp; H1398 &amp; " - " &amp; Tabela1[[#This Row],[Coluna1]]</f>
        <v>LOJAS NOVAS  1372 - HMY - N°91217 - ver com o adriano</v>
      </c>
      <c r="V1398" s="85">
        <v>1259862</v>
      </c>
      <c r="X1398" s="1" t="str">
        <f t="shared" si="73"/>
        <v>ABERTO</v>
      </c>
      <c r="Y1398" s="48" t="s">
        <v>5104</v>
      </c>
      <c r="Z1398" s="51" t="s">
        <v>5104</v>
      </c>
      <c r="AA1398" s="1" t="str">
        <f>IF(Tabela1[[#This Row],[CHAMADO]]="ABERTO",Tabela1[[#This Row],[procx status]],"")</f>
        <v>Hold</v>
      </c>
      <c r="AC1398" s="49">
        <v>45754</v>
      </c>
      <c r="AD1398" s="55">
        <v>5105900196</v>
      </c>
      <c r="AE1398" s="1" t="str">
        <f>IF(Tabela1[[#This Row],[Status Result1]]="Aguardando autorização pgto", "sim","")</f>
        <v/>
      </c>
      <c r="AF13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3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398" s="12">
        <v>45713</v>
      </c>
      <c r="AI1398" s="1" t="s">
        <v>5103</v>
      </c>
      <c r="AJ1398" s="53" t="s">
        <v>5103</v>
      </c>
      <c r="AK1398" s="12" t="str">
        <f>IF(Tabela1[[#This Row],[procx ticket]]="",Tabela1[[#This Row],[Data criação ticket]],Tabela1[[#This Row],[procx ticket]])</f>
        <v>2025-02-24</v>
      </c>
      <c r="AL1398" s="60">
        <v>0</v>
      </c>
      <c r="AM13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3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8" s="62" t="s">
        <v>4351</v>
      </c>
      <c r="AP1398" s="62" t="s">
        <v>5105</v>
      </c>
      <c r="AQ13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1372603125150788,51JORDANALOJAS NOVASMobiliário + Mont. + FreteHMY</v>
      </c>
      <c r="AR1398" s="62" t="e">
        <v>#N/A</v>
      </c>
    </row>
    <row r="1399" spans="1:44" ht="15" hidden="1" customHeight="1">
      <c r="A1399" s="1">
        <f t="shared" si="76"/>
        <v>1000</v>
      </c>
      <c r="B1399" s="1">
        <v>1455</v>
      </c>
      <c r="C1399" s="1" t="s">
        <v>36</v>
      </c>
      <c r="D1399" s="1" t="s">
        <v>37</v>
      </c>
      <c r="E1399" s="1" t="s">
        <v>55</v>
      </c>
      <c r="F1399" s="1" t="s">
        <v>23</v>
      </c>
      <c r="G1399" s="93" t="s">
        <v>5078</v>
      </c>
      <c r="H1399" s="1">
        <v>91389</v>
      </c>
      <c r="I1399" s="1" t="s">
        <v>5016</v>
      </c>
      <c r="M1399" s="55">
        <v>603908</v>
      </c>
      <c r="P1399" s="47">
        <v>1488.17</v>
      </c>
      <c r="R1399" s="47">
        <f>IF(Tabela1[[#This Row],[VALOR A PAGAR]]&gt;1,Tabela1[[#This Row],[VALOR A PAGAR]],Tabela1[[#This Row],[VALOR RC]])</f>
        <v>1488.17</v>
      </c>
      <c r="S13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399" s="1">
        <v>4500793649</v>
      </c>
      <c r="U1399" s="54" t="str">
        <f>F1399 &amp; " " &amp; " " &amp; B1399 &amp; " - " &amp; I1399 &amp; " - " &amp; "N°" &amp; H1399 &amp; " - " &amp; Tabela1[[#This Row],[Coluna1]]</f>
        <v>LOJAS NOVAS  1455 - HMY - N°91389 - reabri o chamado dia 31.03</v>
      </c>
      <c r="V1399" s="85">
        <v>1260104</v>
      </c>
      <c r="X1399" s="1" t="str">
        <f t="shared" si="73"/>
        <v>ABERTO</v>
      </c>
      <c r="Y1399" s="48" t="s">
        <v>5104</v>
      </c>
      <c r="Z1399" s="51" t="s">
        <v>5104</v>
      </c>
      <c r="AA1399" s="1" t="str">
        <f>IF(Tabela1[[#This Row],[CHAMADO]]="ABERTO",Tabela1[[#This Row],[procx status]],"")</f>
        <v>Hold</v>
      </c>
      <c r="AC1399" s="49">
        <v>45754</v>
      </c>
      <c r="AD1399" s="55">
        <v>5105900197</v>
      </c>
      <c r="AE1399" s="1" t="str">
        <f>IF(Tabela1[[#This Row],[Status Result1]]="Aguardando autorização pgto", "sim","")</f>
        <v/>
      </c>
      <c r="AF13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3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399" s="12">
        <v>45714</v>
      </c>
      <c r="AI1399" s="1" t="s">
        <v>5103</v>
      </c>
      <c r="AJ1399" s="53" t="s">
        <v>5103</v>
      </c>
      <c r="AK1399" s="12" t="str">
        <f>IF(Tabela1[[#This Row],[procx ticket]]="",Tabela1[[#This Row],[Data criação ticket]],Tabela1[[#This Row],[procx ticket]])</f>
        <v>2025-02-24</v>
      </c>
      <c r="AL1399" s="60">
        <v>0</v>
      </c>
      <c r="AM13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39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399" s="62" t="s">
        <v>4351</v>
      </c>
      <c r="AP1399" s="62" t="s">
        <v>4349</v>
      </c>
      <c r="AQ13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14556039081488,17JORDANALOJAS NOVASMobiliário + Mont. + FreteHMY</v>
      </c>
      <c r="AR1399" s="62" t="e">
        <v>#N/A</v>
      </c>
    </row>
    <row r="1400" spans="1:44" ht="15" hidden="1" customHeight="1">
      <c r="A1400" s="1">
        <f t="shared" si="76"/>
        <v>1000</v>
      </c>
      <c r="B1400" s="1">
        <v>1437</v>
      </c>
      <c r="C1400" s="1" t="s">
        <v>4091</v>
      </c>
      <c r="D1400" s="1" t="s">
        <v>4229</v>
      </c>
      <c r="E1400" s="1" t="s">
        <v>4025</v>
      </c>
      <c r="F1400" s="1" t="s">
        <v>23</v>
      </c>
      <c r="G1400" s="1" t="s">
        <v>5078</v>
      </c>
      <c r="H1400" s="1">
        <v>100131</v>
      </c>
      <c r="I1400" s="1" t="s">
        <v>5016</v>
      </c>
      <c r="M1400" s="1">
        <v>605905</v>
      </c>
      <c r="Q1400" s="47">
        <v>163323.04</v>
      </c>
      <c r="R1400" s="47">
        <f>IF(Tabela1[[#This Row],[VALOR A PAGAR]]&gt;1,Tabela1[[#This Row],[VALOR A PAGAR]],Tabela1[[#This Row],[VALOR RC]])</f>
        <v>163323.04</v>
      </c>
      <c r="S14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0" s="1">
        <v>4500975095</v>
      </c>
      <c r="U1400" s="54" t="str">
        <f>F1400 &amp; " " &amp; " " &amp; B1400 &amp; " - " &amp; I1400 &amp; " - " &amp; "N°" &amp; H1400 &amp; " - " &amp; Tabela1[[#This Row],[Coluna1]]</f>
        <v xml:space="preserve">LOJAS NOVAS  1437 - HMY - N°100131 - </v>
      </c>
      <c r="V1400" s="85">
        <v>2881116</v>
      </c>
      <c r="W1400" s="89" t="s">
        <v>4176</v>
      </c>
      <c r="X1400" s="1" t="str">
        <f t="shared" si="73"/>
        <v>ABERTO</v>
      </c>
      <c r="Y1400" s="48"/>
      <c r="Z1400" s="51"/>
      <c r="AA1400" s="1">
        <f>IF(Tabela1[[#This Row],[CHAMADO]]="ABERTO",Tabela1[[#This Row],[procx status]],"")</f>
        <v>0</v>
      </c>
      <c r="AC1400" s="49">
        <v>45968</v>
      </c>
      <c r="AE1400" s="1" t="str">
        <f>IF(Tabela1[[#This Row],[Status Result1]]="Aguardando autorização pgto", "sim","")</f>
        <v/>
      </c>
      <c r="AF14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14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1400" s="116"/>
      <c r="AJ1400" s="117"/>
      <c r="AK1400" s="116">
        <f>IF(Tabela1[[#This Row],[procx ticket]]="",Tabela1[[#This Row],[Data criação ticket]],Tabela1[[#This Row],[procx ticket]])</f>
        <v>0</v>
      </c>
      <c r="AL1400" s="116"/>
      <c r="AM1400" s="53" t="s">
        <v>4513</v>
      </c>
      <c r="AN14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0" s="62"/>
      <c r="AP1400" s="62"/>
      <c r="AQ14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NOVASMobiliário + Mont. + FreteHMY</v>
      </c>
      <c r="AR1400" s="62" t="e">
        <v>#N/A</v>
      </c>
    </row>
    <row r="1401" spans="1:44" ht="15" hidden="1" customHeight="1">
      <c r="A1401" s="1">
        <f t="shared" si="76"/>
        <v>1000</v>
      </c>
      <c r="B1401" s="1">
        <v>1455</v>
      </c>
      <c r="C1401" s="1" t="s">
        <v>36</v>
      </c>
      <c r="D1401" s="1" t="s">
        <v>37</v>
      </c>
      <c r="E1401" s="1" t="s">
        <v>55</v>
      </c>
      <c r="F1401" s="1" t="s">
        <v>23</v>
      </c>
      <c r="G1401" s="93" t="s">
        <v>5078</v>
      </c>
      <c r="H1401" s="1">
        <v>91388</v>
      </c>
      <c r="I1401" s="1" t="s">
        <v>5016</v>
      </c>
      <c r="M1401" s="55">
        <v>603908</v>
      </c>
      <c r="P1401" s="47">
        <v>169819.49</v>
      </c>
      <c r="R1401" s="47">
        <f>IF(Tabela1[[#This Row],[VALOR A PAGAR]]&gt;1,Tabela1[[#This Row],[VALOR A PAGAR]],Tabela1[[#This Row],[VALOR RC]])</f>
        <v>169819.49</v>
      </c>
      <c r="S14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1" s="1">
        <v>4500793649</v>
      </c>
      <c r="U1401" s="54" t="str">
        <f>F1401 &amp; " " &amp; " " &amp; B1401 &amp; " - " &amp; I1401 &amp; " - " &amp; "N°" &amp; H1401 &amp; " - " &amp; Tabela1[[#This Row],[Coluna1]]</f>
        <v>LOJAS NOVAS  1455 - HMY - N°91388 - reabri o chamado dia 31.03</v>
      </c>
      <c r="V1401" s="85">
        <v>1260087</v>
      </c>
      <c r="W1401" s="89" t="s">
        <v>5114</v>
      </c>
      <c r="X1401" s="1" t="str">
        <f t="shared" si="73"/>
        <v>ABERTO</v>
      </c>
      <c r="Y1401" s="48" t="s">
        <v>5104</v>
      </c>
      <c r="Z1401" s="51" t="s">
        <v>5104</v>
      </c>
      <c r="AA1401" s="1" t="str">
        <f>IF(Tabela1[[#This Row],[CHAMADO]]="ABERTO",Tabela1[[#This Row],[procx status]],"")</f>
        <v>Hold</v>
      </c>
      <c r="AC1401" s="49">
        <v>45756</v>
      </c>
      <c r="AD1401" s="55">
        <v>5105901602</v>
      </c>
      <c r="AE1401" s="1" t="str">
        <f>IF(Tabela1[[#This Row],[Status Result1]]="Aguardando autorização pgto", "sim","")</f>
        <v/>
      </c>
      <c r="AF14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09/04/2025</v>
      </c>
      <c r="AG14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09/04/2025</v>
      </c>
      <c r="AH1401" s="12">
        <v>45714</v>
      </c>
      <c r="AI1401" s="1" t="s">
        <v>5103</v>
      </c>
      <c r="AJ1401" s="53" t="s">
        <v>5103</v>
      </c>
      <c r="AK1401" s="12" t="str">
        <f>IF(Tabela1[[#This Row],[procx ticket]]="",Tabela1[[#This Row],[Data criação ticket]],Tabela1[[#This Row],[procx ticket]])</f>
        <v>2025-02-24</v>
      </c>
      <c r="AL1401" s="60">
        <v>0</v>
      </c>
      <c r="AM14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40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1" s="62" t="s">
        <v>4351</v>
      </c>
      <c r="AP1401" s="62" t="s">
        <v>4349</v>
      </c>
      <c r="AQ14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1455603908169819,49JORDANALOJAS NOVASMobiliário + Mont. + FreteHMY</v>
      </c>
      <c r="AR1401" s="62" t="e">
        <v>#N/A</v>
      </c>
    </row>
    <row r="1402" spans="1:44" ht="15" hidden="1" customHeight="1">
      <c r="A1402" s="1">
        <f t="shared" si="76"/>
        <v>1000</v>
      </c>
      <c r="B1402" s="1">
        <v>1483</v>
      </c>
      <c r="C1402" s="1" t="s">
        <v>28</v>
      </c>
      <c r="D1402" s="1" t="s">
        <v>185</v>
      </c>
      <c r="E1402" s="1" t="s">
        <v>30</v>
      </c>
      <c r="F1402" s="1" t="s">
        <v>23</v>
      </c>
      <c r="G1402" s="93" t="s">
        <v>5078</v>
      </c>
      <c r="H1402" s="1">
        <v>91385</v>
      </c>
      <c r="I1402" s="1" t="s">
        <v>5016</v>
      </c>
      <c r="M1402" s="1">
        <v>603320</v>
      </c>
      <c r="Q1402" s="47">
        <v>164368.93</v>
      </c>
      <c r="R1402" s="47">
        <f>IF(Tabela1[[#This Row],[VALOR A PAGAR]]&gt;1,Tabela1[[#This Row],[VALOR A PAGAR]],Tabela1[[#This Row],[VALOR RC]])</f>
        <v>164368.93</v>
      </c>
      <c r="S14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2" s="1">
        <v>4500798331</v>
      </c>
      <c r="U1402" s="54" t="str">
        <f>F1402 &amp; " " &amp; " " &amp; B1402 &amp; " - " &amp; I1402 &amp; " - " &amp; "N°" &amp; H1402 &amp; " - " &amp; Tabela1[[#This Row],[Coluna1]]</f>
        <v>LOJAS NOVAS  1483 - HMY - N°91385 - aguardando aprovação</v>
      </c>
      <c r="V1402" s="85">
        <v>1657648</v>
      </c>
      <c r="W1402" s="89" t="s">
        <v>5086</v>
      </c>
      <c r="X1402" s="1" t="str">
        <f t="shared" si="73"/>
        <v>ABERTO</v>
      </c>
      <c r="Y1402" s="48"/>
      <c r="Z1402" s="51">
        <v>0</v>
      </c>
      <c r="AA1402" s="1">
        <f>IF(Tabela1[[#This Row],[CHAMADO]]="ABERTO",Tabela1[[#This Row],[procx status]],"")</f>
        <v>0</v>
      </c>
      <c r="AC1402" s="49">
        <v>45818</v>
      </c>
      <c r="AE1402" s="1" t="str">
        <f>IF(Tabela1[[#This Row],[Status Result1]]="Aguardando autorização pgto", "sim","")</f>
        <v/>
      </c>
      <c r="AF14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10/06/2025</v>
      </c>
      <c r="AG14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10/06/2025</v>
      </c>
      <c r="AH1402" s="12">
        <v>45775</v>
      </c>
      <c r="AI1402" s="1" t="s">
        <v>4461</v>
      </c>
      <c r="AJ1402" s="53" t="s">
        <v>4461</v>
      </c>
      <c r="AK1402" s="12" t="str">
        <f>IF(Tabela1[[#This Row],[procx ticket]]="",Tabela1[[#This Row],[Data criação ticket]],Tabela1[[#This Row],[procx ticket]])</f>
        <v>2025-04-29</v>
      </c>
      <c r="AM14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4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2" s="62" t="s">
        <v>4797</v>
      </c>
      <c r="AP1402" s="62" t="s">
        <v>5035</v>
      </c>
      <c r="AQ14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NOVASMobiliário + Mont. + FreteHMY</v>
      </c>
      <c r="AR1402" s="62" t="e">
        <v>#N/A</v>
      </c>
    </row>
    <row r="1403" spans="1:44" ht="15" hidden="1" customHeight="1">
      <c r="A1403" s="1">
        <f t="shared" si="76"/>
        <v>2000</v>
      </c>
      <c r="B1403" s="1">
        <v>7190</v>
      </c>
      <c r="C1403" s="1" t="str">
        <f>_xlfn.XLOOKUP(Tabela1[[#This Row],[FILIAL]],'CNPJ BASE jan25'!A:A,'CNPJ BASE jan25'!B:B)</f>
        <v>CAU05-EdMotCor-CE-EF</v>
      </c>
      <c r="D1403" s="1" t="s">
        <v>185</v>
      </c>
      <c r="E1403" s="1" t="s">
        <v>55</v>
      </c>
      <c r="F1403" s="1" t="s">
        <v>4408</v>
      </c>
      <c r="G1403" s="1" t="s">
        <v>5078</v>
      </c>
      <c r="H1403" s="1">
        <v>98039</v>
      </c>
      <c r="I1403" s="1" t="s">
        <v>5016</v>
      </c>
      <c r="M1403" s="1">
        <v>605847</v>
      </c>
      <c r="Q1403" s="47">
        <v>41097.75</v>
      </c>
      <c r="R1403" s="47">
        <f>IF(Tabela1[[#This Row],[VALOR A PAGAR]]&gt;1,Tabela1[[#This Row],[VALOR A PAGAR]],Tabela1[[#This Row],[VALOR RC]])</f>
        <v>41097.75</v>
      </c>
      <c r="S14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3" s="1">
        <v>4500926722</v>
      </c>
      <c r="U1403" s="54" t="str">
        <f>F1403 &amp; " " &amp; " " &amp; B1403 &amp; " - " &amp; I1403 &amp; " - " &amp; "N°" &amp; H1403 &amp; " - " &amp; Tabela1[[#This Row],[Coluna1]]</f>
        <v>RESIZE  7190 - HMY - N°98039 - VENC 10/09/2025</v>
      </c>
      <c r="V1403" s="85">
        <v>2344182</v>
      </c>
      <c r="W1403" s="64" t="s">
        <v>5085</v>
      </c>
      <c r="X1403" s="1" t="str">
        <f t="shared" si="73"/>
        <v>ABERTO</v>
      </c>
      <c r="Y1403" s="48"/>
      <c r="Z1403" s="51"/>
      <c r="AA1403" s="1">
        <f>IF(Tabela1[[#This Row],[CHAMADO]]="ABERTO",Tabela1[[#This Row],[procx status]],"")</f>
        <v>0</v>
      </c>
      <c r="AC1403" s="49">
        <v>45910</v>
      </c>
      <c r="AD1403" s="109">
        <v>5105993014</v>
      </c>
      <c r="AE1403" s="1" t="str">
        <f>IF(Tabela1[[#This Row],[Status Result1]]="Aguardando autorização pgto", "sim","")</f>
        <v/>
      </c>
      <c r="AF14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4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403" s="12"/>
      <c r="AI1403" s="1" t="s">
        <v>5032</v>
      </c>
      <c r="AJ1403" s="53"/>
      <c r="AK1403" s="12" t="str">
        <f>IF(Tabela1[[#This Row],[procx ticket]]="",Tabela1[[#This Row],[Data criação ticket]],Tabela1[[#This Row],[procx ticket]])</f>
        <v>2025-08-12</v>
      </c>
      <c r="AM14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12/08/2025</v>
      </c>
      <c r="AN14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3" s="62"/>
      <c r="AP1403" s="62" t="s">
        <v>5033</v>
      </c>
      <c r="AQ14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7190605847JORDANARESIZEMobiliário + Mont. + FreteHMY</v>
      </c>
      <c r="AR1403" s="62" t="e">
        <v>#N/A</v>
      </c>
    </row>
    <row r="1404" spans="1:44" ht="15" hidden="1" customHeight="1">
      <c r="A1404" s="1">
        <f t="shared" si="76"/>
        <v>1000</v>
      </c>
      <c r="B1404" s="1">
        <v>1487</v>
      </c>
      <c r="C1404" s="1" t="s">
        <v>278</v>
      </c>
      <c r="D1404" s="1" t="s">
        <v>992</v>
      </c>
      <c r="E1404" s="1" t="s">
        <v>76</v>
      </c>
      <c r="F1404" s="1" t="s">
        <v>23</v>
      </c>
      <c r="G1404" s="1" t="s">
        <v>5078</v>
      </c>
      <c r="H1404" s="1">
        <v>99215</v>
      </c>
      <c r="I1404" s="1" t="s">
        <v>5016</v>
      </c>
      <c r="M1404" s="1">
        <v>604304</v>
      </c>
      <c r="P1404" s="47">
        <v>281.51</v>
      </c>
      <c r="R1404" s="47">
        <f>IF(Tabela1[[#This Row],[VALOR A PAGAR]]&gt;1,Tabela1[[#This Row],[VALOR A PAGAR]],Tabela1[[#This Row],[VALOR RC]])</f>
        <v>281.51</v>
      </c>
      <c r="S14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4" s="1">
        <v>4500950083</v>
      </c>
      <c r="U1404" s="54" t="str">
        <f>F1404 &amp; " " &amp; " " &amp; B1404 &amp; " - " &amp; I1404 &amp; " - " &amp; "N°" &amp; H1404 &amp; " - " &amp; Tabela1[[#This Row],[Coluna1]]</f>
        <v xml:space="preserve">LOJAS NOVAS  1487 - HMY - N°99215 - </v>
      </c>
      <c r="V1404" s="85">
        <v>3232109</v>
      </c>
      <c r="W1404" s="89" t="s">
        <v>4176</v>
      </c>
      <c r="X1404" s="1" t="str">
        <f t="shared" si="73"/>
        <v>ABERTO</v>
      </c>
      <c r="Y1404" s="48"/>
      <c r="Z1404" s="51"/>
      <c r="AA1404" s="1">
        <f>IF(Tabela1[[#This Row],[CHAMADO]]="ABERTO",Tabela1[[#This Row],[procx status]],"")</f>
        <v>0</v>
      </c>
      <c r="AC1404" s="49">
        <v>46001</v>
      </c>
      <c r="AE1404" s="1" t="s">
        <v>4177</v>
      </c>
      <c r="AF14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4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404" s="116"/>
      <c r="AJ1404" s="117"/>
      <c r="AK1404" s="116">
        <f>IF(Tabela1[[#This Row],[procx ticket]]="",Tabela1[[#This Row],[Data criação ticket]],Tabela1[[#This Row],[procx ticket]])</f>
        <v>0</v>
      </c>
      <c r="AL1404" s="116"/>
      <c r="AM1404" s="53">
        <v>45994</v>
      </c>
      <c r="AN14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4" s="62"/>
      <c r="AP1404" s="62"/>
      <c r="AQ14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1487604304281,51HENRIQUELOJAS NOVASMobiliário + Mont. + FreteHMY</v>
      </c>
      <c r="AR1404" s="62" t="e">
        <v>#N/A</v>
      </c>
    </row>
    <row r="1405" spans="1:44" ht="15" hidden="1" customHeight="1">
      <c r="A1405" s="1">
        <f t="shared" si="76"/>
        <v>1000</v>
      </c>
      <c r="B1405" s="1">
        <v>1487</v>
      </c>
      <c r="C1405" s="1" t="s">
        <v>278</v>
      </c>
      <c r="D1405" s="1" t="s">
        <v>992</v>
      </c>
      <c r="E1405" s="1" t="s">
        <v>76</v>
      </c>
      <c r="F1405" s="1" t="s">
        <v>23</v>
      </c>
      <c r="G1405" s="1" t="s">
        <v>5078</v>
      </c>
      <c r="H1405" s="1">
        <v>99220</v>
      </c>
      <c r="I1405" s="1" t="s">
        <v>5016</v>
      </c>
      <c r="M1405" s="1">
        <v>604304</v>
      </c>
      <c r="P1405" s="47">
        <v>162030.54</v>
      </c>
      <c r="Q1405" s="47">
        <v>158182.25</v>
      </c>
      <c r="R1405" s="47">
        <f>IF(Tabela1[[#This Row],[VALOR A PAGAR]]&gt;1,Tabela1[[#This Row],[VALOR A PAGAR]],Tabela1[[#This Row],[VALOR RC]])</f>
        <v>158182.25</v>
      </c>
      <c r="S14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5" s="1">
        <v>4500934987</v>
      </c>
      <c r="U1405" s="54" t="str">
        <f>F1405 &amp; " " &amp; " " &amp; B1405 &amp; " - " &amp; I1405 &amp; " - " &amp; "N°" &amp; H1405 &amp; " - " &amp; Tabela1[[#This Row],[Coluna1]]</f>
        <v xml:space="preserve">LOJAS NOVAS  1487 - HMY - N°99220 - </v>
      </c>
      <c r="V1405" s="85">
        <v>3232117</v>
      </c>
      <c r="W1405" s="89" t="s">
        <v>4176</v>
      </c>
      <c r="X1405" s="1" t="str">
        <f t="shared" ref="X1405:X1468" si="77">IF(V1405&lt;&gt;"","ABERTO","PENDENTE")</f>
        <v>ABERTO</v>
      </c>
      <c r="Y1405" s="48"/>
      <c r="Z1405" s="51"/>
      <c r="AA1405" s="1">
        <f>IF(Tabela1[[#This Row],[CHAMADO]]="ABERTO",Tabela1[[#This Row],[procx status]],"")</f>
        <v>0</v>
      </c>
      <c r="AC1405" s="49">
        <v>46001</v>
      </c>
      <c r="AE1405" s="1" t="s">
        <v>4177</v>
      </c>
      <c r="AF14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4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405" s="116"/>
      <c r="AJ1405" s="117"/>
      <c r="AK1405" s="116">
        <f>IF(Tabela1[[#This Row],[procx ticket]]="",Tabela1[[#This Row],[Data criação ticket]],Tabela1[[#This Row],[procx ticket]])</f>
        <v>0</v>
      </c>
      <c r="AL1405" s="116"/>
      <c r="AM1405" s="53">
        <v>45994</v>
      </c>
      <c r="AN14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5" s="62"/>
      <c r="AP1405" s="62"/>
      <c r="AQ14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1487604304162030,54HENRIQUELOJAS NOVASMobiliário + Mont. + FreteHMY</v>
      </c>
      <c r="AR1405" s="1" t="e">
        <v>#N/A</v>
      </c>
    </row>
    <row r="1406" spans="1:44" ht="15" hidden="1" customHeight="1">
      <c r="A1406" s="1">
        <f t="shared" si="76"/>
        <v>1000</v>
      </c>
      <c r="B1406" s="1">
        <v>1439</v>
      </c>
      <c r="C1406" s="1" t="s">
        <v>222</v>
      </c>
      <c r="D1406" s="1" t="s">
        <v>224</v>
      </c>
      <c r="E1406" s="1" t="s">
        <v>76</v>
      </c>
      <c r="F1406" s="1" t="s">
        <v>23</v>
      </c>
      <c r="G1406" s="93" t="s">
        <v>5078</v>
      </c>
      <c r="H1406" s="1">
        <v>96372</v>
      </c>
      <c r="I1406" s="1" t="s">
        <v>5016</v>
      </c>
      <c r="M1406" s="1">
        <v>603440</v>
      </c>
      <c r="N1406" s="1">
        <v>10022155</v>
      </c>
      <c r="O1406" s="1" t="s">
        <v>4163</v>
      </c>
      <c r="P1406" s="47">
        <v>153042.23000000001</v>
      </c>
      <c r="Q1406" s="47">
        <v>151554.07999999999</v>
      </c>
      <c r="R1406" s="47">
        <f>IF(Tabela1[[#This Row],[VALOR A PAGAR]]&gt;1,Tabela1[[#This Row],[VALOR A PAGAR]],Tabela1[[#This Row],[VALOR RC]])</f>
        <v>151554.07999999999</v>
      </c>
      <c r="S14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6" s="1">
        <v>4500891977</v>
      </c>
      <c r="U1406" s="54" t="str">
        <f>F1406 &amp; " " &amp; " " &amp; B1406 &amp; " - " &amp; I1406 &amp; " - " &amp; "N°" &amp; H1406 &amp; " - " &amp; Tabela1[[#This Row],[Coluna1]]</f>
        <v xml:space="preserve">LOJAS NOVAS  1439 - HMY - N°96372 - </v>
      </c>
      <c r="V1406" s="85">
        <v>2189890</v>
      </c>
      <c r="W1406" s="64" t="s">
        <v>5081</v>
      </c>
      <c r="X1406" s="1" t="str">
        <f t="shared" si="77"/>
        <v>ABERTO</v>
      </c>
      <c r="Y1406" s="48"/>
      <c r="Z1406" s="51">
        <v>0</v>
      </c>
      <c r="AA1406" s="1">
        <f>IF(Tabela1[[#This Row],[CHAMADO]]="ABERTO",Tabela1[[#This Row],[procx status]],"")</f>
        <v>0</v>
      </c>
      <c r="AC1406" s="49">
        <v>45912</v>
      </c>
      <c r="AD1406" s="65">
        <v>5105974689</v>
      </c>
      <c r="AE1406" s="1" t="str">
        <f>IF(Tabela1[[#This Row],[Status Result1]]="Aguardando autorização pgto", "sim","")</f>
        <v/>
      </c>
      <c r="AF14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12/09/2025</v>
      </c>
      <c r="AG14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12/09/2025</v>
      </c>
      <c r="AH1406" s="12"/>
      <c r="AI1406" s="1" t="s">
        <v>4234</v>
      </c>
      <c r="AJ1406" s="53" t="s">
        <v>4234</v>
      </c>
      <c r="AK1406" s="12" t="str">
        <f>IF(Tabela1[[#This Row],[procx ticket]]="",Tabela1[[#This Row],[Data criação ticket]],Tabela1[[#This Row],[procx ticket]])</f>
        <v>não aberto ticket</v>
      </c>
      <c r="AM14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6" s="62"/>
      <c r="AP1406" s="62"/>
      <c r="AQ14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1439603440153042,23HENRIQUELOJAS NOVASMobiliário + Mont. + FreteHMY</v>
      </c>
      <c r="AR1406" s="62" t="e">
        <v>#N/A</v>
      </c>
    </row>
    <row r="1407" spans="1:44" ht="15" hidden="1" customHeight="1">
      <c r="A1407" s="1">
        <f t="shared" si="76"/>
        <v>1000</v>
      </c>
      <c r="B1407" s="1">
        <v>1496</v>
      </c>
      <c r="C1407" s="1" t="s">
        <v>262</v>
      </c>
      <c r="D1407" s="12" t="s">
        <v>1573</v>
      </c>
      <c r="E1407" s="1" t="s">
        <v>76</v>
      </c>
      <c r="F1407" s="1" t="s">
        <v>23</v>
      </c>
      <c r="G1407" s="1" t="s">
        <v>5078</v>
      </c>
      <c r="H1407" s="1">
        <v>98150</v>
      </c>
      <c r="I1407" s="1" t="s">
        <v>5016</v>
      </c>
      <c r="M1407" s="1">
        <v>604328</v>
      </c>
      <c r="P1407" s="47">
        <v>154847.15</v>
      </c>
      <c r="Q1407" s="47">
        <v>153358.93</v>
      </c>
      <c r="R1407" s="47">
        <f>IF(Tabela1[[#This Row],[VALOR A PAGAR]]&gt;1,Tabela1[[#This Row],[VALOR A PAGAR]],Tabela1[[#This Row],[VALOR RC]])</f>
        <v>153358.93</v>
      </c>
      <c r="S14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7" s="1">
        <v>4500931041</v>
      </c>
      <c r="U1407" s="54" t="str">
        <f>F1407 &amp; " " &amp; " " &amp; B1407 &amp; " - " &amp; I1407 &amp; " - " &amp; "N°" &amp; H1407 &amp; " - " &amp; Tabela1[[#This Row],[Coluna1]]</f>
        <v>LOJAS NOVAS  1496 - HMY - N°98150 - VENC 12/10/2025</v>
      </c>
      <c r="V1407" s="85">
        <v>2357359</v>
      </c>
      <c r="W1407" s="64" t="s">
        <v>5088</v>
      </c>
      <c r="X1407" s="1" t="str">
        <f t="shared" si="77"/>
        <v>ABERTO</v>
      </c>
      <c r="Y1407" s="48"/>
      <c r="Z1407" s="51"/>
      <c r="AA1407" s="1">
        <f>IF(Tabela1[[#This Row],[CHAMADO]]="ABERTO",Tabela1[[#This Row],[procx status]],"")</f>
        <v>0</v>
      </c>
      <c r="AC1407" s="49">
        <v>45942</v>
      </c>
      <c r="AD1407" s="109">
        <v>5106006131</v>
      </c>
      <c r="AE1407" s="1" t="str">
        <f>IF(Tabela1[[#This Row],[Status Result1]]="Aguardando autorização pgto", "sim","")</f>
        <v/>
      </c>
      <c r="AF14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14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1407" s="12"/>
      <c r="AJ1407" s="53"/>
      <c r="AK1407" s="12">
        <f>IF(Tabela1[[#This Row],[procx ticket]]="",Tabela1[[#This Row],[Data criação ticket]],Tabela1[[#This Row],[procx ticket]])</f>
        <v>0</v>
      </c>
      <c r="AM1407" s="53" t="s">
        <v>4984</v>
      </c>
      <c r="AN14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7" s="62"/>
      <c r="AP1407" s="62" t="s">
        <v>4822</v>
      </c>
      <c r="AQ14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1496604328154847,15HENRIQUELOJAS NOVASMobiliário + Mont. + FreteHMY</v>
      </c>
      <c r="AR1407" s="62" t="e">
        <v>#N/A</v>
      </c>
    </row>
    <row r="1408" spans="1:44" ht="15" hidden="1" customHeight="1">
      <c r="A1408" s="1">
        <f t="shared" si="76"/>
        <v>2000</v>
      </c>
      <c r="B1408" s="1">
        <v>7190</v>
      </c>
      <c r="C1408" s="1" t="str">
        <f>_xlfn.XLOOKUP(Tabela1[[#This Row],[FILIAL]],'CNPJ BASE jan25'!A:A,'CNPJ BASE jan25'!B:B)</f>
        <v>CAU05-EdMotCor-CE-EF</v>
      </c>
      <c r="D1408" s="1" t="s">
        <v>185</v>
      </c>
      <c r="E1408" s="1" t="s">
        <v>55</v>
      </c>
      <c r="F1408" s="1" t="s">
        <v>4408</v>
      </c>
      <c r="G1408" s="1" t="s">
        <v>5078</v>
      </c>
      <c r="H1408" s="1">
        <v>98351</v>
      </c>
      <c r="I1408" s="1" t="s">
        <v>5016</v>
      </c>
      <c r="M1408" s="1">
        <v>605847</v>
      </c>
      <c r="Q1408" s="47">
        <v>4876.09</v>
      </c>
      <c r="R1408" s="47">
        <f>IF(Tabela1[[#This Row],[VALOR A PAGAR]]&gt;1,Tabela1[[#This Row],[VALOR A PAGAR]],Tabela1[[#This Row],[VALOR RC]])</f>
        <v>4876.09</v>
      </c>
      <c r="S14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8" s="1">
        <v>4500941423</v>
      </c>
      <c r="U1408" s="54" t="str">
        <f>F1408 &amp; " " &amp; " " &amp; B1408 &amp; " - " &amp; I1408 &amp; " - " &amp; "N°" &amp; H1408 &amp; " - " &amp; Tabela1[[#This Row],[Coluna1]]</f>
        <v xml:space="preserve">RESIZE  7190 - HMY - N°98351 - </v>
      </c>
      <c r="V1408" s="85">
        <v>2985880</v>
      </c>
      <c r="W1408" s="64" t="s">
        <v>5173</v>
      </c>
      <c r="X1408" s="1" t="str">
        <f t="shared" si="77"/>
        <v>ABERTO</v>
      </c>
      <c r="Y1408" s="48"/>
      <c r="Z1408" s="51"/>
      <c r="AA1408" s="1">
        <f>IF(Tabela1[[#This Row],[CHAMADO]]="ABERTO",Tabela1[[#This Row],[procx status]],"")</f>
        <v>0</v>
      </c>
      <c r="AC1408" s="49">
        <v>45973</v>
      </c>
      <c r="AE1408" s="1" t="str">
        <f>IF(Tabela1[[#This Row],[Status Result1]]="Aguardando autorização pgto", "sim","")</f>
        <v/>
      </c>
      <c r="AF14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12/11/2025</v>
      </c>
      <c r="AG14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12/11/2025</v>
      </c>
      <c r="AH1408" s="116"/>
      <c r="AJ1408" s="117"/>
      <c r="AK1408" s="116">
        <f>IF(Tabela1[[#This Row],[procx ticket]]="",Tabela1[[#This Row],[Data criação ticket]],Tabela1[[#This Row],[procx ticket]])</f>
        <v>0</v>
      </c>
      <c r="AL1408" s="116"/>
      <c r="AM14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8" s="62"/>
      <c r="AP1408" s="62"/>
      <c r="AQ14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7190605847JORDANARESIZEMobiliário + Mont. + FreteHMY</v>
      </c>
      <c r="AR1408" s="62" t="e">
        <v>#N/A</v>
      </c>
    </row>
    <row r="1409" spans="1:44" ht="15" hidden="1" customHeight="1">
      <c r="A1409" s="1">
        <f t="shared" si="76"/>
        <v>1000</v>
      </c>
      <c r="B1409" s="1">
        <v>1505</v>
      </c>
      <c r="C1409" s="1" t="s">
        <v>4085</v>
      </c>
      <c r="D1409" s="1" t="s">
        <v>4216</v>
      </c>
      <c r="E1409" s="1" t="s">
        <v>30</v>
      </c>
      <c r="F1409" s="1" t="s">
        <v>23</v>
      </c>
      <c r="G1409" s="1" t="s">
        <v>5078</v>
      </c>
      <c r="H1409" s="1">
        <v>100473</v>
      </c>
      <c r="I1409" s="1" t="s">
        <v>5016</v>
      </c>
      <c r="M1409" s="1">
        <v>605728</v>
      </c>
      <c r="P1409" s="47">
        <v>147016.4</v>
      </c>
      <c r="R1409" s="47">
        <f>IF(Tabela1[[#This Row],[VALOR A PAGAR]]&gt;1,Tabela1[[#This Row],[VALOR A PAGAR]],Tabela1[[#This Row],[VALOR RC]])</f>
        <v>147016.4</v>
      </c>
      <c r="S14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09" s="1">
        <v>4500975321</v>
      </c>
      <c r="U1409" s="54" t="str">
        <f>F1409 &amp; " " &amp; " " &amp; B1409 &amp; " - " &amp; I1409 &amp; " - " &amp; "N°" &amp; H1409 &amp; " - " &amp; Tabela1[[#This Row],[Coluna1]]</f>
        <v>LOJAS NOVAS  1505 - HMY - N°100473 - VENC 01/12/2025</v>
      </c>
      <c r="V1409" s="85">
        <v>3233510</v>
      </c>
      <c r="W1409" s="64" t="s">
        <v>5935</v>
      </c>
      <c r="X1409" s="1" t="str">
        <f t="shared" si="77"/>
        <v>ABERTO</v>
      </c>
      <c r="Y1409" s="48"/>
      <c r="Z1409" s="51"/>
      <c r="AA1409" s="1">
        <f>IF(Tabela1[[#This Row],[CHAMADO]]="ABERTO",Tabela1[[#This Row],[procx status]],"")</f>
        <v>0</v>
      </c>
      <c r="AC1409" s="49">
        <v>46003</v>
      </c>
      <c r="AD1409" s="55">
        <v>5106075905</v>
      </c>
      <c r="AE1409" s="1" t="s">
        <v>4177</v>
      </c>
      <c r="AF14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09" s="116"/>
      <c r="AJ1409" s="117"/>
      <c r="AK1409" s="116">
        <f>IF(Tabela1[[#This Row],[procx ticket]]="",Tabela1[[#This Row],[Data criação ticket]],Tabela1[[#This Row],[procx ticket]])</f>
        <v>0</v>
      </c>
      <c r="AL1409" s="116"/>
      <c r="AM1409" s="53">
        <v>45975</v>
      </c>
      <c r="AN14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09" s="62" t="s">
        <v>4178</v>
      </c>
      <c r="AP1409" s="62" t="s">
        <v>4835</v>
      </c>
      <c r="AQ14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1505605728147016,4ANDRELOJAS NOVASMobiliário + Mont. + FreteHMY</v>
      </c>
      <c r="AR1409" s="1" t="s">
        <v>4649</v>
      </c>
    </row>
    <row r="1410" spans="1:44" ht="15" hidden="1" customHeight="1">
      <c r="A1410" s="1">
        <f t="shared" si="76"/>
        <v>1000</v>
      </c>
      <c r="B1410" s="1">
        <v>1427</v>
      </c>
      <c r="C1410" s="1" t="s">
        <v>229</v>
      </c>
      <c r="D1410" s="1" t="s">
        <v>230</v>
      </c>
      <c r="E1410" s="1" t="s">
        <v>4025</v>
      </c>
      <c r="F1410" s="1" t="s">
        <v>23</v>
      </c>
      <c r="G1410" s="1" t="s">
        <v>5078</v>
      </c>
      <c r="H1410" s="1">
        <v>100310</v>
      </c>
      <c r="I1410" s="1" t="s">
        <v>5016</v>
      </c>
      <c r="M1410" s="1">
        <v>603806</v>
      </c>
      <c r="P1410" s="47">
        <v>160207.17000000001</v>
      </c>
      <c r="Q1410" s="47">
        <v>158719.32</v>
      </c>
      <c r="R1410" s="47">
        <f>IF(Tabela1[[#This Row],[VALOR A PAGAR]]&gt;1,Tabela1[[#This Row],[VALOR A PAGAR]],Tabela1[[#This Row],[VALOR RC]])</f>
        <v>158719.32</v>
      </c>
      <c r="S14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0" s="1">
        <v>4500978673</v>
      </c>
      <c r="U1410" s="54" t="str">
        <f>F1410 &amp; " " &amp; " " &amp; B1410 &amp; " - " &amp; I1410 &amp; " - " &amp; "N°" &amp; H1410 &amp; " - " &amp; Tabela1[[#This Row],[Coluna1]]</f>
        <v>LOJAS NOVAS  1427 - HMY - N°100310 - VENC 01/12/2025</v>
      </c>
      <c r="V1410" s="85">
        <v>3233585</v>
      </c>
      <c r="W1410" s="64" t="s">
        <v>5937</v>
      </c>
      <c r="X1410" s="1" t="str">
        <f t="shared" si="77"/>
        <v>ABERTO</v>
      </c>
      <c r="Y1410" s="48"/>
      <c r="Z1410" s="51"/>
      <c r="AA1410" s="1">
        <f>IF(Tabela1[[#This Row],[CHAMADO]]="ABERTO",Tabela1[[#This Row],[procx status]],"")</f>
        <v>0</v>
      </c>
      <c r="AC1410" s="49">
        <v>46003</v>
      </c>
      <c r="AD1410" s="55">
        <v>5106075903</v>
      </c>
      <c r="AE1410" s="1" t="s">
        <v>4177</v>
      </c>
      <c r="AF14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10" s="116"/>
      <c r="AJ1410" s="117"/>
      <c r="AK1410" s="116">
        <f>IF(Tabela1[[#This Row],[procx ticket]]="",Tabela1[[#This Row],[Data criação ticket]],Tabela1[[#This Row],[procx ticket]])</f>
        <v>0</v>
      </c>
      <c r="AL1410" s="116"/>
      <c r="AM1410" s="53">
        <v>45966</v>
      </c>
      <c r="AN14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0" s="62" t="s">
        <v>4178</v>
      </c>
      <c r="AP1410" s="62" t="s">
        <v>4835</v>
      </c>
      <c r="AQ14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1427603806160207,17ADRIANOLOJAS NOVASMobiliário + Mont. + FreteHMY</v>
      </c>
      <c r="AR1410" s="1" t="s">
        <v>4649</v>
      </c>
    </row>
    <row r="1411" spans="1:44" ht="15" hidden="1" customHeight="1">
      <c r="A1411" s="1">
        <f t="shared" si="76"/>
        <v>1000</v>
      </c>
      <c r="B1411" s="1">
        <v>1513</v>
      </c>
      <c r="C1411" s="1" t="s">
        <v>4096</v>
      </c>
      <c r="D1411" s="1" t="s">
        <v>397</v>
      </c>
      <c r="E1411" s="1" t="s">
        <v>76</v>
      </c>
      <c r="F1411" s="1" t="s">
        <v>23</v>
      </c>
      <c r="G1411" s="1" t="s">
        <v>5078</v>
      </c>
      <c r="H1411" s="1">
        <v>101114</v>
      </c>
      <c r="I1411" s="1" t="s">
        <v>5016</v>
      </c>
      <c r="M1411" s="1">
        <v>605789</v>
      </c>
      <c r="Q1411" s="47">
        <v>148348.9</v>
      </c>
      <c r="R1411" s="47">
        <f>IF(Tabela1[[#This Row],[VALOR A PAGAR]]&gt;1,Tabela1[[#This Row],[VALOR A PAGAR]],Tabela1[[#This Row],[VALOR RC]])</f>
        <v>148348.9</v>
      </c>
      <c r="S14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1" s="1">
        <v>4500988059</v>
      </c>
      <c r="U1411" s="54" t="str">
        <f>F1411 &amp; " " &amp; " " &amp; B1411 &amp; " - " &amp; I1411 &amp; " - " &amp; "N°" &amp; H1411 &amp; " - " &amp; Tabela1[[#This Row],[Coluna1]]</f>
        <v xml:space="preserve">LOJAS NOVAS  1513 - HMY - N°101114 - </v>
      </c>
      <c r="V1411" s="85">
        <v>3232161</v>
      </c>
      <c r="W1411" s="89" t="s">
        <v>4176</v>
      </c>
      <c r="X1411" s="1" t="str">
        <f t="shared" si="77"/>
        <v>ABERTO</v>
      </c>
      <c r="Y1411" s="48"/>
      <c r="Z1411" s="51"/>
      <c r="AA1411" s="1">
        <f>IF(Tabela1[[#This Row],[CHAMADO]]="ABERTO",Tabela1[[#This Row],[procx status]],"")</f>
        <v>0</v>
      </c>
      <c r="AC1411" s="49">
        <v>46003</v>
      </c>
      <c r="AD1411" s="55">
        <v>5106075926</v>
      </c>
      <c r="AE1411" s="1" t="s">
        <v>4177</v>
      </c>
      <c r="AF14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11" s="116"/>
      <c r="AJ1411" s="117"/>
      <c r="AK1411" s="116">
        <f>IF(Tabela1[[#This Row],[procx ticket]]="",Tabela1[[#This Row],[Data criação ticket]],Tabela1[[#This Row],[procx ticket]])</f>
        <v>0</v>
      </c>
      <c r="AL1411" s="116"/>
      <c r="AM1411" s="53">
        <v>45994</v>
      </c>
      <c r="AN14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1" s="62"/>
      <c r="AP1411" s="62"/>
      <c r="AQ14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1513605789HENRIQUELOJAS NOVASMobiliário + Mont. + FreteHMY</v>
      </c>
      <c r="AR1411" s="1" t="e">
        <v>#N/A</v>
      </c>
    </row>
    <row r="1412" spans="1:44" ht="15" hidden="1" customHeight="1">
      <c r="A1412" s="1">
        <f t="shared" si="76"/>
        <v>1000</v>
      </c>
      <c r="B1412" s="1">
        <v>1459</v>
      </c>
      <c r="C1412" s="1" t="s">
        <v>4058</v>
      </c>
      <c r="D1412" s="1" t="s">
        <v>185</v>
      </c>
      <c r="E1412" s="1" t="s">
        <v>30</v>
      </c>
      <c r="F1412" s="1" t="s">
        <v>23</v>
      </c>
      <c r="G1412" s="1" t="s">
        <v>5078</v>
      </c>
      <c r="H1412" s="1">
        <v>98172</v>
      </c>
      <c r="I1412" s="1" t="s">
        <v>5016</v>
      </c>
      <c r="M1412" s="1">
        <v>603123</v>
      </c>
      <c r="P1412" s="47">
        <v>144406.41</v>
      </c>
      <c r="Q1412" s="47">
        <v>142918.21</v>
      </c>
      <c r="R1412" s="47">
        <f>IF(Tabela1[[#This Row],[VALOR A PAGAR]]&gt;1,Tabela1[[#This Row],[VALOR A PAGAR]],Tabela1[[#This Row],[VALOR RC]])</f>
        <v>142918.21</v>
      </c>
      <c r="S14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2" s="1">
        <v>4500915181</v>
      </c>
      <c r="U1412" s="54" t="str">
        <f>F1412 &amp; " " &amp; " " &amp; B1412 &amp; " - " &amp; I1412 &amp; " - " &amp; "N°" &amp; H1412 &amp; " - " &amp; Tabela1[[#This Row],[Coluna1]]</f>
        <v>LOJAS NOVAS  1459 - HMY - N°98172 - VENC 13/10/2025</v>
      </c>
      <c r="V1412" s="85">
        <v>2424425</v>
      </c>
      <c r="W1412" s="64" t="s">
        <v>5087</v>
      </c>
      <c r="X1412" s="1" t="str">
        <f t="shared" si="77"/>
        <v>ABERTO</v>
      </c>
      <c r="Y1412" s="48"/>
      <c r="Z1412" s="51"/>
      <c r="AA1412" s="1">
        <f>IF(Tabela1[[#This Row],[CHAMADO]]="ABERTO",Tabela1[[#This Row],[procx status]],"")</f>
        <v>0</v>
      </c>
      <c r="AC1412" s="49">
        <v>45943</v>
      </c>
      <c r="AD1412" s="109">
        <v>5106006453</v>
      </c>
      <c r="AE1412" s="1" t="str">
        <f>IF(Tabela1[[#This Row],[Status Result1]]="Aguardando autorização pgto", "sim","")</f>
        <v/>
      </c>
      <c r="AF14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4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412" s="12"/>
      <c r="AJ1412" s="53"/>
      <c r="AK1412" s="12">
        <f>IF(Tabela1[[#This Row],[procx ticket]]="",Tabela1[[#This Row],[Data criação ticket]],Tabela1[[#This Row],[procx ticket]])</f>
        <v>0</v>
      </c>
      <c r="AM1412" s="53" t="s">
        <v>4984</v>
      </c>
      <c r="AN14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2" s="62"/>
      <c r="AP1412" s="62" t="s">
        <v>4653</v>
      </c>
      <c r="AQ14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1459603123144406,41ANDRELOJAS NOVASMobiliário + Mont. + FreteHMY</v>
      </c>
      <c r="AR1412" s="62" t="e">
        <v>#N/A</v>
      </c>
    </row>
    <row r="1413" spans="1:44" ht="15" hidden="1" customHeight="1">
      <c r="A1413" s="1">
        <f t="shared" si="76"/>
        <v>1000</v>
      </c>
      <c r="B1413" s="1">
        <v>1512</v>
      </c>
      <c r="C1413" s="1" t="s">
        <v>4078</v>
      </c>
      <c r="D1413" s="1" t="s">
        <v>2935</v>
      </c>
      <c r="E1413" s="1" t="s">
        <v>30</v>
      </c>
      <c r="F1413" s="1" t="s">
        <v>23</v>
      </c>
      <c r="G1413" s="1" t="s">
        <v>5078</v>
      </c>
      <c r="H1413" s="1">
        <v>100010</v>
      </c>
      <c r="I1413" s="1" t="s">
        <v>5016</v>
      </c>
      <c r="M1413" s="1">
        <v>605746</v>
      </c>
      <c r="Q1413" s="47">
        <v>154789.23000000001</v>
      </c>
      <c r="R1413" s="47">
        <f>IF(Tabela1[[#This Row],[VALOR A PAGAR]]&gt;1,Tabela1[[#This Row],[VALOR A PAGAR]],Tabela1[[#This Row],[VALOR RC]])</f>
        <v>154789.23000000001</v>
      </c>
      <c r="S14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3" s="1">
        <v>4500975296</v>
      </c>
      <c r="U1413" s="54" t="str">
        <f>F1413 &amp; " " &amp; " " &amp; B1413 &amp; " - " &amp; I1413 &amp; " - " &amp; "N°" &amp; H1413 &amp; " - " &amp; Tabela1[[#This Row],[Coluna1]]</f>
        <v>LOJAS NOVAS  1512 - HMY - N°100010 - VENC 14/12/2025</v>
      </c>
      <c r="V1413" s="85">
        <v>2854076</v>
      </c>
      <c r="W1413" s="64" t="s">
        <v>5117</v>
      </c>
      <c r="X1413" s="1" t="str">
        <f t="shared" si="77"/>
        <v>ABERTO</v>
      </c>
      <c r="Y1413" s="48"/>
      <c r="Z1413" s="51"/>
      <c r="AA1413" s="1">
        <f>IF(Tabela1[[#This Row],[CHAMADO]]="ABERTO",Tabela1[[#This Row],[procx status]],"")</f>
        <v>0</v>
      </c>
      <c r="AC1413" s="49">
        <v>46005</v>
      </c>
      <c r="AE1413" s="1" t="str">
        <f>IF(Tabela1[[#This Row],[Status Result1]]="Aguardando autorização pgto", "sim","")</f>
        <v/>
      </c>
      <c r="AF14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14/12/2025</v>
      </c>
      <c r="AG14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14/12/2025</v>
      </c>
      <c r="AH1413" s="116"/>
      <c r="AJ1413" s="117"/>
      <c r="AK1413" s="116">
        <f>IF(Tabela1[[#This Row],[procx ticket]]="",Tabela1[[#This Row],[Data criação ticket]],Tabela1[[#This Row],[procx ticket]])</f>
        <v>0</v>
      </c>
      <c r="AL1413" s="116"/>
      <c r="AM14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3" s="62"/>
      <c r="AP1413" s="62" t="s">
        <v>5070</v>
      </c>
      <c r="AQ14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1512605746ANDRELOJAS NOVASMobiliário + Mont. + FreteHMY</v>
      </c>
      <c r="AR1413" s="62" t="e">
        <v>#N/A</v>
      </c>
    </row>
    <row r="1414" spans="1:44" ht="15" hidden="1" customHeight="1">
      <c r="A1414" s="1">
        <f t="shared" si="76"/>
        <v>1000</v>
      </c>
      <c r="B1414" s="1">
        <v>1494</v>
      </c>
      <c r="C1414" s="1" t="s">
        <v>4059</v>
      </c>
      <c r="D1414" s="1" t="s">
        <v>3019</v>
      </c>
      <c r="E1414" s="1" t="s">
        <v>55</v>
      </c>
      <c r="F1414" s="1" t="s">
        <v>23</v>
      </c>
      <c r="G1414" s="93" t="s">
        <v>5078</v>
      </c>
      <c r="H1414" s="1">
        <v>96541</v>
      </c>
      <c r="I1414" s="1" t="s">
        <v>5016</v>
      </c>
      <c r="M1414" s="1">
        <v>605741</v>
      </c>
      <c r="P1414" s="47">
        <v>141830.71</v>
      </c>
      <c r="Q1414" s="47">
        <v>140342.54</v>
      </c>
      <c r="R1414" s="47">
        <f>IF(Tabela1[[#This Row],[VALOR A PAGAR]]&gt;1,Tabela1[[#This Row],[VALOR A PAGAR]],Tabela1[[#This Row],[VALOR RC]])</f>
        <v>140342.54</v>
      </c>
      <c r="S14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4" s="1">
        <v>4500899834</v>
      </c>
      <c r="U1414" s="54" t="str">
        <f>F1414 &amp; " " &amp; " " &amp; B1414 &amp; " - " &amp; I1414 &amp; " - " &amp; "N°" &amp; H1414 &amp; " - " &amp; Tabela1[[#This Row],[Coluna1]]</f>
        <v xml:space="preserve">LOJAS NOVAS  1494 - HMY - N°96541 - </v>
      </c>
      <c r="V1414" s="85">
        <v>2194233</v>
      </c>
      <c r="W1414" s="64" t="s">
        <v>5095</v>
      </c>
      <c r="X1414" s="1" t="str">
        <f t="shared" si="77"/>
        <v>ABERTO</v>
      </c>
      <c r="Y1414" s="48"/>
      <c r="Z1414" s="51">
        <v>0</v>
      </c>
      <c r="AA1414" s="1">
        <f>IF(Tabela1[[#This Row],[CHAMADO]]="ABERTO",Tabela1[[#This Row],[procx status]],"")</f>
        <v>0</v>
      </c>
      <c r="AC1414" s="49">
        <v>45916</v>
      </c>
      <c r="AD1414" s="65">
        <v>5105975810</v>
      </c>
      <c r="AE1414" s="1" t="str">
        <f>IF(Tabela1[[#This Row],[Status Result1]]="Aguardando autorização pgto", "sim","")</f>
        <v/>
      </c>
      <c r="AF14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14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1414" s="12"/>
      <c r="AJ1414" s="53" t="s">
        <v>4234</v>
      </c>
      <c r="AK1414" s="12" t="str">
        <f>IF(Tabela1[[#This Row],[procx ticket]]="",Tabela1[[#This Row],[Data criação ticket]],Tabela1[[#This Row],[procx ticket]])</f>
        <v>não aberto ticket</v>
      </c>
      <c r="AM14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4" s="62"/>
      <c r="AP1414" s="62"/>
      <c r="AQ14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1494605741141830,71JORDANALOJAS NOVASMobiliário + Mont. + FreteHMY</v>
      </c>
      <c r="AR1414" s="62" t="e">
        <v>#N/A</v>
      </c>
    </row>
    <row r="1415" spans="1:44" ht="15" hidden="1" customHeight="1">
      <c r="A1415" s="1">
        <f t="shared" si="76"/>
        <v>1000</v>
      </c>
      <c r="B1415" s="1">
        <v>1435</v>
      </c>
      <c r="C1415" s="1" t="s">
        <v>268</v>
      </c>
      <c r="D1415" s="1" t="s">
        <v>4203</v>
      </c>
      <c r="E1415" s="1" t="s">
        <v>30</v>
      </c>
      <c r="F1415" s="1" t="s">
        <v>23</v>
      </c>
      <c r="G1415" s="1" t="s">
        <v>5078</v>
      </c>
      <c r="H1415" s="1">
        <v>100101</v>
      </c>
      <c r="I1415" s="1" t="s">
        <v>5016</v>
      </c>
      <c r="M1415" s="1">
        <v>603839</v>
      </c>
      <c r="P1415" s="47">
        <v>151058.06</v>
      </c>
      <c r="R1415" s="47">
        <f>IF(Tabela1[[#This Row],[VALOR A PAGAR]]&gt;1,Tabela1[[#This Row],[VALOR A PAGAR]],Tabela1[[#This Row],[VALOR RC]])</f>
        <v>151058.06</v>
      </c>
      <c r="S14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5" s="1" t="s">
        <v>5066</v>
      </c>
      <c r="U1415" s="54" t="str">
        <f>F1415 &amp; " " &amp; " " &amp; B1415 &amp; " - " &amp; I1415 &amp; " - " &amp; "N°" &amp; H1415 &amp; " - " &amp; Tabela1[[#This Row],[Coluna1]]</f>
        <v>LOJAS NOVAS  1435 - HMY - N°100101 - VENC 16/12/2025</v>
      </c>
      <c r="V1415" s="85">
        <v>2853998</v>
      </c>
      <c r="W1415" s="64" t="s">
        <v>5116</v>
      </c>
      <c r="X1415" s="1" t="str">
        <f t="shared" si="77"/>
        <v>ABERTO</v>
      </c>
      <c r="Y1415" s="48"/>
      <c r="Z1415" s="51"/>
      <c r="AA1415" s="1">
        <f>IF(Tabela1[[#This Row],[CHAMADO]]="ABERTO",Tabela1[[#This Row],[procx status]],"")</f>
        <v>0</v>
      </c>
      <c r="AC1415" s="49">
        <v>46007</v>
      </c>
      <c r="AE1415" s="1" t="str">
        <f>IF(Tabela1[[#This Row],[Status Result1]]="Aguardando autorização pgto", "sim","")</f>
        <v/>
      </c>
      <c r="AF14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14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1415" s="116"/>
      <c r="AJ1415" s="117"/>
      <c r="AK1415" s="116">
        <f>IF(Tabela1[[#This Row],[procx ticket]]="",Tabela1[[#This Row],[Data criação ticket]],Tabela1[[#This Row],[procx ticket]])</f>
        <v>0</v>
      </c>
      <c r="AL1415" s="116"/>
      <c r="AM14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5" s="62"/>
      <c r="AP1415" s="62" t="s">
        <v>5068</v>
      </c>
      <c r="AQ14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1435603839151058,06ANDRELOJAS NOVASMobiliário + Mont. + FreteHMY</v>
      </c>
      <c r="AR1415" s="62" t="e">
        <v>#N/A</v>
      </c>
    </row>
    <row r="1416" spans="1:44" ht="15" hidden="1" customHeight="1">
      <c r="A1416" s="1">
        <f t="shared" si="76"/>
        <v>1000</v>
      </c>
      <c r="B1416" s="1">
        <v>585</v>
      </c>
      <c r="C1416" s="1" t="s">
        <v>4093</v>
      </c>
      <c r="D1416" s="1" t="s">
        <v>1381</v>
      </c>
      <c r="E1416" s="1" t="s">
        <v>30</v>
      </c>
      <c r="F1416" s="1" t="s">
        <v>23</v>
      </c>
      <c r="G1416" s="1" t="s">
        <v>5078</v>
      </c>
      <c r="H1416" s="1">
        <v>101389</v>
      </c>
      <c r="I1416" s="1" t="s">
        <v>5016</v>
      </c>
      <c r="M1416" s="1">
        <v>605740</v>
      </c>
      <c r="Q1416" s="47">
        <v>155591.78</v>
      </c>
      <c r="R1416" s="47">
        <f>IF(Tabela1[[#This Row],[VALOR A PAGAR]]&gt;1,Tabela1[[#This Row],[VALOR A PAGAR]],Tabela1[[#This Row],[VALOR RC]])</f>
        <v>155591.78</v>
      </c>
      <c r="S14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6">
        <v>4500990399</v>
      </c>
      <c r="U1416" s="54" t="str">
        <f>F1416 &amp; " " &amp; " " &amp; B1416 &amp; " - " &amp; I1416 &amp; " - " &amp; "N°" &amp; H1416 &amp; " - " &amp; Tabela1[[#This Row],[Coluna1]]</f>
        <v>LOJAS NOVAS  585 - HMY - N°101389 - VENC 30/12/2025</v>
      </c>
      <c r="V1416" s="85">
        <v>3232357</v>
      </c>
      <c r="W1416" s="89" t="s">
        <v>4176</v>
      </c>
      <c r="X1416" s="1" t="str">
        <f t="shared" si="77"/>
        <v>ABERTO</v>
      </c>
      <c r="Y1416" s="48"/>
      <c r="Z1416" s="51"/>
      <c r="AA1416" s="1">
        <f>IF(Tabela1[[#This Row],[CHAMADO]]="ABERTO",Tabela1[[#This Row],[procx status]],"")</f>
        <v>0</v>
      </c>
      <c r="AC1416" s="49">
        <v>46007</v>
      </c>
      <c r="AE1416" s="1" t="s">
        <v>4177</v>
      </c>
      <c r="AF14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14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1416" s="116"/>
      <c r="AJ1416" s="117"/>
      <c r="AK1416" s="116">
        <f>IF(Tabela1[[#This Row],[procx ticket]]="",Tabela1[[#This Row],[Data criação ticket]],Tabela1[[#This Row],[procx ticket]])</f>
        <v>0</v>
      </c>
      <c r="AL1416" s="116"/>
      <c r="AM1416" s="53">
        <v>45994</v>
      </c>
      <c r="AN14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6" s="62"/>
      <c r="AP1416" s="62" t="s">
        <v>5933</v>
      </c>
      <c r="AQ14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NOVASMobiliário + Mont. + FreteHMY</v>
      </c>
      <c r="AR1416" s="1" t="e">
        <v>#N/A</v>
      </c>
    </row>
    <row r="1417" spans="1:44" ht="15" hidden="1" customHeight="1">
      <c r="A1417" s="1">
        <f t="shared" si="76"/>
        <v>1000</v>
      </c>
      <c r="B1417" s="1">
        <v>1369</v>
      </c>
      <c r="C1417" s="1" t="s">
        <v>218</v>
      </c>
      <c r="D1417" s="1" t="s">
        <v>219</v>
      </c>
      <c r="E1417" s="1" t="s">
        <v>55</v>
      </c>
      <c r="F1417" s="1" t="s">
        <v>23</v>
      </c>
      <c r="G1417" s="93" t="s">
        <v>5078</v>
      </c>
      <c r="H1417" s="1">
        <v>95673</v>
      </c>
      <c r="I1417" s="1" t="s">
        <v>5016</v>
      </c>
      <c r="M1417" s="1">
        <v>603049</v>
      </c>
      <c r="P1417" s="47">
        <v>146839.46</v>
      </c>
      <c r="Q1417" s="47">
        <f>Tabela1[[#This Row],[VALOR RC]]-Q1419</f>
        <v>146839.46</v>
      </c>
      <c r="R1417" s="47">
        <f>IF(Tabela1[[#This Row],[VALOR A PAGAR]]&gt;1,Tabela1[[#This Row],[VALOR A PAGAR]],Tabela1[[#This Row],[VALOR RC]])</f>
        <v>146839.46</v>
      </c>
      <c r="S14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7" s="1">
        <v>4500877673</v>
      </c>
      <c r="U1417" s="54" t="str">
        <f>F1417 &amp; " " &amp; " " &amp; B1417 &amp; " - " &amp; I1417 &amp; " - " &amp; "N°" &amp; H1417 &amp; " - " &amp; Tabela1[[#This Row],[Coluna1]]</f>
        <v xml:space="preserve">LOJAS NOVAS  1369 - HMY - N°95673 - </v>
      </c>
      <c r="V1417" s="85">
        <v>2041543</v>
      </c>
      <c r="W1417" s="89" t="s">
        <v>5093</v>
      </c>
      <c r="X1417" s="1" t="str">
        <f t="shared" si="77"/>
        <v>ABERTO</v>
      </c>
      <c r="Y1417" s="48"/>
      <c r="Z1417" s="51">
        <v>0</v>
      </c>
      <c r="AA1417" s="1">
        <f>IF(Tabela1[[#This Row],[CHAMADO]]="ABERTO",Tabela1[[#This Row],[procx status]],"")</f>
        <v>0</v>
      </c>
      <c r="AC1417" s="49">
        <v>45886</v>
      </c>
      <c r="AD1417" s="90">
        <v>5105958765</v>
      </c>
      <c r="AE1417" s="1" t="str">
        <f>IF(Tabela1[[#This Row],[Status Result1]]="Aguardando autorização pgto", "sim","")</f>
        <v/>
      </c>
      <c r="AF14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17/08/2025</v>
      </c>
      <c r="AG14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17/08/2025</v>
      </c>
      <c r="AH1417" s="12">
        <v>45798</v>
      </c>
      <c r="AI1417" s="1" t="s">
        <v>4234</v>
      </c>
      <c r="AJ1417" s="53" t="s">
        <v>4331</v>
      </c>
      <c r="AK1417" s="12" t="str">
        <f>IF(Tabela1[[#This Row],[procx ticket]]="",Tabela1[[#This Row],[Data criação ticket]],Tabela1[[#This Row],[procx ticket]])</f>
        <v>2025-06-25</v>
      </c>
      <c r="AM14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7" s="62"/>
      <c r="AP1417" s="62"/>
      <c r="AQ14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1369603049146839,46JORDANALOJAS NOVASMobiliário + Mont. + FreteHMY</v>
      </c>
      <c r="AR1417" s="62" t="e">
        <v>#N/A</v>
      </c>
    </row>
    <row r="1418" spans="1:44" ht="15" hidden="1" customHeight="1">
      <c r="A1418" s="1">
        <f t="shared" si="76"/>
        <v>1000</v>
      </c>
      <c r="B1418" s="1">
        <v>1476</v>
      </c>
      <c r="C1418" s="1" t="s">
        <v>243</v>
      </c>
      <c r="D1418" s="1" t="s">
        <v>244</v>
      </c>
      <c r="E1418" s="1" t="s">
        <v>76</v>
      </c>
      <c r="F1418" s="1" t="s">
        <v>23</v>
      </c>
      <c r="G1418" s="1" t="s">
        <v>5078</v>
      </c>
      <c r="H1418" s="1">
        <v>100124</v>
      </c>
      <c r="I1418" s="1" t="s">
        <v>5016</v>
      </c>
      <c r="M1418" s="1">
        <v>603852</v>
      </c>
      <c r="P1418" s="47">
        <v>151071.21</v>
      </c>
      <c r="R1418" s="47">
        <f>IF(Tabela1[[#This Row],[VALOR A PAGAR]]&gt;1,Tabela1[[#This Row],[VALOR A PAGAR]],Tabela1[[#This Row],[VALOR RC]])</f>
        <v>151071.21</v>
      </c>
      <c r="S14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8" s="1">
        <v>4500978714</v>
      </c>
      <c r="U1418" s="54" t="str">
        <f>F1418 &amp; " " &amp; " " &amp; B1418 &amp; " - " &amp; I1418 &amp; " - " &amp; "N°" &amp; H1418 &amp; " - " &amp; Tabela1[[#This Row],[Coluna1]]</f>
        <v>LOJAS NOVAS  1476 - HMY - N°100124 - VENC 17/12/2025</v>
      </c>
      <c r="V1418" s="85">
        <v>2853955</v>
      </c>
      <c r="W1418" s="64" t="s">
        <v>5115</v>
      </c>
      <c r="X1418" s="1" t="str">
        <f t="shared" si="77"/>
        <v>ABERTO</v>
      </c>
      <c r="Y1418" s="48"/>
      <c r="Z1418" s="51"/>
      <c r="AA1418" s="1">
        <f>IF(Tabela1[[#This Row],[CHAMADO]]="ABERTO",Tabela1[[#This Row],[procx status]],"")</f>
        <v>0</v>
      </c>
      <c r="AC1418" s="49">
        <v>46008</v>
      </c>
      <c r="AE1418" s="1" t="str">
        <f>IF(Tabela1[[#This Row],[Status Result1]]="Aguardando autorização pgto", "sim","")</f>
        <v/>
      </c>
      <c r="AF14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4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418" s="116"/>
      <c r="AJ1418" s="117"/>
      <c r="AK1418" s="116">
        <f>IF(Tabela1[[#This Row],[procx ticket]]="",Tabela1[[#This Row],[Data criação ticket]],Tabela1[[#This Row],[procx ticket]])</f>
        <v>0</v>
      </c>
      <c r="AL1418" s="116"/>
      <c r="AM14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8" s="62"/>
      <c r="AP1418" s="62" t="s">
        <v>4810</v>
      </c>
      <c r="AQ14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1476603852151071,21HENRIQUELOJAS NOVASMobiliário + Mont. + FreteHMY</v>
      </c>
      <c r="AR1418" s="62" t="e">
        <v>#N/A</v>
      </c>
    </row>
    <row r="1419" spans="1:44" ht="15" hidden="1" customHeight="1">
      <c r="A1419" s="1">
        <f t="shared" si="76"/>
        <v>1000</v>
      </c>
      <c r="B1419" s="1">
        <f>_xlfn.XLOOKUP(Tabela1[[#This Row],[CNPJ]],$D:$D,B:B)</f>
        <v>1432</v>
      </c>
      <c r="C1419" s="1" t="s">
        <v>33</v>
      </c>
      <c r="D1419" s="1" t="s">
        <v>34</v>
      </c>
      <c r="E1419" s="1" t="s">
        <v>55</v>
      </c>
      <c r="F1419" s="51" t="s">
        <v>23</v>
      </c>
      <c r="G1419" s="93" t="s">
        <v>5078</v>
      </c>
      <c r="H1419" s="1">
        <v>91574</v>
      </c>
      <c r="I1419" s="1" t="s">
        <v>5016</v>
      </c>
      <c r="M1419" s="1">
        <v>603254</v>
      </c>
      <c r="P1419" s="47">
        <v>1488.17</v>
      </c>
      <c r="R1419" s="47">
        <f>IF(Tabela1[[#This Row],[VALOR A PAGAR]]&gt;1,Tabela1[[#This Row],[VALOR A PAGAR]],Tabela1[[#This Row],[VALOR RC]])</f>
        <v>1488.17</v>
      </c>
      <c r="S14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19" s="1">
        <v>4500800459</v>
      </c>
      <c r="U1419" s="54" t="str">
        <f>F1419 &amp; " " &amp; " " &amp; B1419 &amp; " - " &amp; I1419 &amp; " - " &amp; "N°" &amp; H1419 &amp; " - " &amp; Tabela1[[#This Row],[Coluna1]]</f>
        <v xml:space="preserve">LOJAS NOVAS  1432 - HMY - N°91574 - </v>
      </c>
      <c r="V1419" s="85">
        <v>1259542</v>
      </c>
      <c r="X1419" s="1" t="str">
        <f t="shared" si="77"/>
        <v>ABERTO</v>
      </c>
      <c r="Y1419" s="48" t="s">
        <v>4448</v>
      </c>
      <c r="Z1419" s="51" t="s">
        <v>4448</v>
      </c>
      <c r="AA1419" s="1" t="str">
        <f>IF(Tabela1[[#This Row],[CHAMADO]]="ABERTO",Tabela1[[#This Row],[procx status]],"")</f>
        <v>Solved</v>
      </c>
      <c r="AC1419" s="49">
        <v>45734</v>
      </c>
      <c r="AD1419" s="55">
        <v>5105885398</v>
      </c>
      <c r="AE1419" s="1" t="str">
        <f>IF(Tabela1[[#This Row],[Status Result1]]="Aguardando autorização pgto", "sim","")</f>
        <v/>
      </c>
      <c r="AF14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4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419" s="12">
        <v>45713</v>
      </c>
      <c r="AI1419" s="1" t="s">
        <v>5103</v>
      </c>
      <c r="AJ1419" s="53" t="s">
        <v>5103</v>
      </c>
      <c r="AK1419" s="12" t="str">
        <f>IF(Tabela1[[#This Row],[procx ticket]]="",Tabela1[[#This Row],[Data criação ticket]],Tabela1[[#This Row],[procx ticket]])</f>
        <v>2025-02-24</v>
      </c>
      <c r="AL1419" s="60">
        <v>0</v>
      </c>
      <c r="AM14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41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19" s="62"/>
      <c r="AP1419" s="62"/>
      <c r="AQ14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14326032541488,17JORDANALOJAS NOVASMobiliário + Mont. + FreteHMY</v>
      </c>
      <c r="AR1419" s="62" t="e">
        <v>#N/A</v>
      </c>
    </row>
    <row r="1420" spans="1:44" ht="15" hidden="1" customHeight="1">
      <c r="A1420" s="1">
        <f t="shared" si="76"/>
        <v>1000</v>
      </c>
      <c r="B1420" s="1">
        <v>1500</v>
      </c>
      <c r="C1420" s="1" t="s">
        <v>4075</v>
      </c>
      <c r="D1420" s="1" t="s">
        <v>1194</v>
      </c>
      <c r="E1420" s="1" t="s">
        <v>76</v>
      </c>
      <c r="F1420" s="1" t="s">
        <v>23</v>
      </c>
      <c r="G1420" s="1" t="s">
        <v>5078</v>
      </c>
      <c r="H1420" s="1">
        <v>99235</v>
      </c>
      <c r="I1420" s="1" t="s">
        <v>5016</v>
      </c>
      <c r="M1420" s="1">
        <v>605662</v>
      </c>
      <c r="P1420" s="47">
        <v>152866.23999999999</v>
      </c>
      <c r="Q1420" s="47">
        <v>150881.99</v>
      </c>
      <c r="R1420" s="47">
        <f>IF(Tabela1[[#This Row],[VALOR A PAGAR]]&gt;1,Tabela1[[#This Row],[VALOR A PAGAR]],Tabela1[[#This Row],[VALOR RC]])</f>
        <v>150881.99</v>
      </c>
      <c r="S14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0" s="1">
        <v>4500943205</v>
      </c>
      <c r="U1420" s="54" t="str">
        <f>F1420 &amp; " " &amp; " " &amp; B1420 &amp; " - " &amp; I1420 &amp; " - " &amp; "N°" &amp; H1420 &amp; " - " &amp; Tabela1[[#This Row],[Coluna1]]</f>
        <v>LOJAS NOVAS  1500 - HMY - N°99235 - VENC 18/11/2025</v>
      </c>
      <c r="V1420" s="85">
        <v>2662673</v>
      </c>
      <c r="W1420" s="64" t="s">
        <v>5092</v>
      </c>
      <c r="X1420" s="1" t="str">
        <f t="shared" si="77"/>
        <v>ABERTO</v>
      </c>
      <c r="Y1420" s="48"/>
      <c r="Z1420" s="51"/>
      <c r="AA1420" s="1">
        <f>IF(Tabela1[[#This Row],[CHAMADO]]="ABERTO",Tabela1[[#This Row],[procx status]],"")</f>
        <v>0</v>
      </c>
      <c r="AC1420" s="49">
        <v>45979</v>
      </c>
      <c r="AD1420" s="109">
        <v>5106023694</v>
      </c>
      <c r="AE1420" s="1" t="str">
        <f>IF(Tabela1[[#This Row],[Status Result1]]="Aguardando autorização pgto", "sim","")</f>
        <v/>
      </c>
      <c r="AF14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4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420" s="116"/>
      <c r="AJ1420" s="117"/>
      <c r="AK1420" s="116">
        <f>IF(Tabela1[[#This Row],[procx ticket]]="",Tabela1[[#This Row],[Data criação ticket]],Tabela1[[#This Row],[procx ticket]])</f>
        <v>0</v>
      </c>
      <c r="AL1420" s="116"/>
      <c r="AM1420" s="53" t="s">
        <v>4302</v>
      </c>
      <c r="AN14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0" s="62"/>
      <c r="AP1420" s="62" t="s">
        <v>5042</v>
      </c>
      <c r="AQ14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1500605662152866,24HENRIQUELOJAS NOVASMobiliário + Mont. + FreteHMY</v>
      </c>
      <c r="AR1420" s="62" t="e">
        <v>#N/A</v>
      </c>
    </row>
    <row r="1421" spans="1:44" ht="15" hidden="1" customHeight="1">
      <c r="A1421" s="1">
        <f t="shared" si="76"/>
        <v>1000</v>
      </c>
      <c r="B1421" s="1">
        <v>1488</v>
      </c>
      <c r="C1421" s="1" t="s">
        <v>4077</v>
      </c>
      <c r="D1421" s="1" t="s">
        <v>4207</v>
      </c>
      <c r="E1421" s="1" t="s">
        <v>30</v>
      </c>
      <c r="F1421" s="1" t="s">
        <v>23</v>
      </c>
      <c r="G1421" s="1" t="s">
        <v>5078</v>
      </c>
      <c r="H1421" s="1">
        <v>99224</v>
      </c>
      <c r="I1421" s="1" t="s">
        <v>5016</v>
      </c>
      <c r="M1421" s="1">
        <v>604006</v>
      </c>
      <c r="P1421" s="47">
        <v>171062.86</v>
      </c>
      <c r="Q1421" s="47">
        <v>169078.62</v>
      </c>
      <c r="R1421" s="47">
        <f>IF(Tabela1[[#This Row],[VALOR A PAGAR]]&gt;1,Tabela1[[#This Row],[VALOR A PAGAR]],Tabela1[[#This Row],[VALOR RC]])</f>
        <v>169078.62</v>
      </c>
      <c r="S14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1" s="1" t="s">
        <v>5053</v>
      </c>
      <c r="U1421" s="54" t="str">
        <f>F1421 &amp; " " &amp; " " &amp; B1421 &amp; " - " &amp; I1421 &amp; " - " &amp; "N°" &amp; H1421 &amp; " - " &amp; Tabela1[[#This Row],[Coluna1]]</f>
        <v>LOJAS NOVAS  1488 - HMY - N°99224 - VENC 18/11/2025</v>
      </c>
      <c r="V1421" s="85">
        <v>2662437</v>
      </c>
      <c r="W1421" s="64" t="s">
        <v>5107</v>
      </c>
      <c r="X1421" s="1" t="str">
        <f t="shared" si="77"/>
        <v>ABERTO</v>
      </c>
      <c r="Y1421" s="48"/>
      <c r="Z1421" s="51"/>
      <c r="AA1421" s="1">
        <f>IF(Tabela1[[#This Row],[CHAMADO]]="ABERTO",Tabela1[[#This Row],[procx status]],"")</f>
        <v>0</v>
      </c>
      <c r="AC1421" s="49">
        <v>45979</v>
      </c>
      <c r="AD1421" s="109">
        <v>5106023764</v>
      </c>
      <c r="AE1421" s="1" t="str">
        <f>IF(Tabela1[[#This Row],[Status Result1]]="Aguardando autorização pgto", "sim","")</f>
        <v/>
      </c>
      <c r="AF14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4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421" s="116"/>
      <c r="AJ1421" s="117"/>
      <c r="AK1421" s="116">
        <f>IF(Tabela1[[#This Row],[procx ticket]]="",Tabela1[[#This Row],[Data criação ticket]],Tabela1[[#This Row],[procx ticket]])</f>
        <v>0</v>
      </c>
      <c r="AL1421" s="116"/>
      <c r="AM1421" s="53" t="s">
        <v>4302</v>
      </c>
      <c r="AN14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1" s="62"/>
      <c r="AP1421" s="62" t="s">
        <v>5042</v>
      </c>
      <c r="AQ14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1488604006171062,86ANDRELOJAS NOVASMobiliário + Mont. + FreteHMY</v>
      </c>
      <c r="AR1421" s="62" t="e">
        <v>#N/A</v>
      </c>
    </row>
    <row r="1422" spans="1:44" ht="15" hidden="1" customHeight="1">
      <c r="A1422" s="1">
        <f t="shared" si="76"/>
        <v>2000</v>
      </c>
      <c r="B1422" s="1">
        <v>7189</v>
      </c>
      <c r="C1422" s="1" t="str">
        <f>_xlfn.XLOOKUP(Tabela1[[#This Row],[FILIAL]],'CNPJ BASE jan25'!A:A,'CNPJ BASE jan25'!B:B)</f>
        <v>FOR165-WasSoar-CE-EF</v>
      </c>
      <c r="D1422" s="1" t="str">
        <f>_xlfn.XLOOKUP(Tabela1[[#This Row],[FILIAL]],'CNPJ BASE jan25'!A:A,'CNPJ BASE jan25'!C:C)</f>
        <v>04.899.316/0189-12</v>
      </c>
      <c r="E1422" s="1" t="s">
        <v>55</v>
      </c>
      <c r="F1422" s="1" t="s">
        <v>51</v>
      </c>
      <c r="G1422" s="1" t="s">
        <v>5078</v>
      </c>
      <c r="H1422" s="1">
        <v>98352</v>
      </c>
      <c r="I1422" s="1" t="s">
        <v>5016</v>
      </c>
      <c r="M1422" s="1">
        <v>605880</v>
      </c>
      <c r="P1422" s="47">
        <v>21119.69</v>
      </c>
      <c r="Q1422" s="47">
        <v>21119.71</v>
      </c>
      <c r="R1422" s="47">
        <f>IF(Tabela1[[#This Row],[VALOR A PAGAR]]&gt;1,Tabela1[[#This Row],[VALOR A PAGAR]],Tabela1[[#This Row],[VALOR RC]])</f>
        <v>21119.71</v>
      </c>
      <c r="S14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2" s="1">
        <v>4500935446</v>
      </c>
      <c r="U1422" s="54" t="str">
        <f>F1422 &amp; " " &amp; " " &amp; B1422 &amp; " - " &amp; I1422 &amp; " - " &amp; "N°" &amp; H1422 &amp; " - " &amp; Tabela1[[#This Row],[Coluna1]]</f>
        <v>VIRADA DE BANDEIRA  7189 - HMY - N°98352 - VENC 19/09/2025</v>
      </c>
      <c r="V1422" s="85">
        <v>2472797</v>
      </c>
      <c r="W1422" s="64" t="s">
        <v>5094</v>
      </c>
      <c r="X1422" s="1" t="str">
        <f t="shared" si="77"/>
        <v>ABERTO</v>
      </c>
      <c r="Y1422" s="48"/>
      <c r="Z1422" s="51"/>
      <c r="AA1422" s="1">
        <f>IF(Tabela1[[#This Row],[CHAMADO]]="ABERTO",Tabela1[[#This Row],[procx status]],"")</f>
        <v>0</v>
      </c>
      <c r="AC1422" s="49">
        <v>45919</v>
      </c>
      <c r="AD1422" s="109">
        <v>5106008787</v>
      </c>
      <c r="AE1422" s="1" t="str">
        <f>IF(Tabela1[[#This Row],[Status Result1]]="Aguardando autorização pgto", "sim","")</f>
        <v/>
      </c>
      <c r="AF14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4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422" s="116"/>
      <c r="AJ1422" s="117"/>
      <c r="AK1422" s="116">
        <f>IF(Tabela1[[#This Row],[procx ticket]]="",Tabela1[[#This Row],[Data criação ticket]],Tabela1[[#This Row],[procx ticket]])</f>
        <v>0</v>
      </c>
      <c r="AL1422" s="116"/>
      <c r="AM1422" s="53" t="s">
        <v>75</v>
      </c>
      <c r="AN14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2" s="62"/>
      <c r="AP1422" s="62" t="s">
        <v>4741</v>
      </c>
      <c r="AQ14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718960588021119,69JORDANAVIRADA DE BANDEIRAMobiliário + Mont. + FreteHMY</v>
      </c>
      <c r="AR1422" s="62" t="e">
        <v>#N/A</v>
      </c>
    </row>
    <row r="1423" spans="1:44" ht="15" hidden="1" customHeight="1">
      <c r="A1423" s="1">
        <f t="shared" si="76"/>
        <v>1000</v>
      </c>
      <c r="B1423" s="1">
        <v>1473</v>
      </c>
      <c r="C1423" s="1" t="s">
        <v>214</v>
      </c>
      <c r="D1423" s="1" t="s">
        <v>215</v>
      </c>
      <c r="E1423" s="1" t="s">
        <v>76</v>
      </c>
      <c r="F1423" s="1" t="s">
        <v>23</v>
      </c>
      <c r="G1423" s="93" t="s">
        <v>5078</v>
      </c>
      <c r="H1423" s="1">
        <v>93240</v>
      </c>
      <c r="I1423" s="1" t="s">
        <v>5016</v>
      </c>
      <c r="M1423" s="1">
        <v>603846</v>
      </c>
      <c r="P1423" s="47">
        <v>161410.64000000001</v>
      </c>
      <c r="R1423" s="47">
        <f>IF(Tabela1[[#This Row],[VALOR A PAGAR]]&gt;1,Tabela1[[#This Row],[VALOR A PAGAR]],Tabela1[[#This Row],[VALOR RC]])</f>
        <v>161410.64000000001</v>
      </c>
      <c r="S14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3" s="1" t="s">
        <v>5062</v>
      </c>
      <c r="U1423" s="54" t="str">
        <f>F1423 &amp; " " &amp; " " &amp; B1423 &amp; " - " &amp; I1423 &amp; " - " &amp; "N°" &amp; H1423 &amp; " - " &amp; Tabela1[[#This Row],[Coluna1]]</f>
        <v xml:space="preserve">LOJAS NOVAS  1473 - HMY - N°93240 - </v>
      </c>
      <c r="V1423" s="85">
        <v>1732229</v>
      </c>
      <c r="W1423" s="89" t="s">
        <v>5112</v>
      </c>
      <c r="X1423" s="1" t="str">
        <f t="shared" si="77"/>
        <v>ABERTO</v>
      </c>
      <c r="Y1423" s="48"/>
      <c r="Z1423" s="51">
        <v>0</v>
      </c>
      <c r="AA1423" s="1">
        <f>IF(Tabela1[[#This Row],[CHAMADO]]="ABERTO",Tabela1[[#This Row],[procx status]],"")</f>
        <v>0</v>
      </c>
      <c r="AC1423" s="49">
        <v>45797</v>
      </c>
      <c r="AD1423" s="55">
        <v>5105930052</v>
      </c>
      <c r="AE1423" s="1" t="str">
        <f>IF(Tabela1[[#This Row],[Status Result1]]="Aguardando autorização pgto", "sim","")</f>
        <v/>
      </c>
      <c r="AF14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20/05/2025</v>
      </c>
      <c r="AG14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20/05/2025</v>
      </c>
      <c r="AH1423" s="12">
        <v>45762</v>
      </c>
      <c r="AI1423" s="1" t="s">
        <v>4401</v>
      </c>
      <c r="AJ1423" s="53" t="s">
        <v>4401</v>
      </c>
      <c r="AK1423" s="12" t="str">
        <f>IF(Tabela1[[#This Row],[procx ticket]]="",Tabela1[[#This Row],[Data criação ticket]],Tabela1[[#This Row],[procx ticket]])</f>
        <v>2025-05-09</v>
      </c>
      <c r="AM14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4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3" s="62"/>
      <c r="AP1423" s="62"/>
      <c r="AQ14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1473603846161410,64HENRIQUELOJAS NOVASMobiliário + Mont. + FreteHMY</v>
      </c>
      <c r="AR1423" s="62" t="e">
        <v>#N/A</v>
      </c>
    </row>
    <row r="1424" spans="1:44" ht="15" hidden="1" customHeight="1">
      <c r="A1424" s="1">
        <f t="shared" si="76"/>
        <v>1000</v>
      </c>
      <c r="B1424" s="1">
        <v>1475</v>
      </c>
      <c r="C1424" s="1" t="s">
        <v>256</v>
      </c>
      <c r="D1424" s="1" t="s">
        <v>257</v>
      </c>
      <c r="E1424" s="1" t="s">
        <v>30</v>
      </c>
      <c r="F1424" s="1" t="s">
        <v>23</v>
      </c>
      <c r="G1424" s="93" t="s">
        <v>5078</v>
      </c>
      <c r="H1424" s="1">
        <v>95163</v>
      </c>
      <c r="I1424" s="1" t="s">
        <v>5016</v>
      </c>
      <c r="M1424" s="1">
        <v>604002</v>
      </c>
      <c r="Q1424" s="47">
        <v>152353.03</v>
      </c>
      <c r="R1424" s="47">
        <f>IF(Tabela1[[#This Row],[VALOR A PAGAR]]&gt;1,Tabela1[[#This Row],[VALOR A PAGAR]],Tabela1[[#This Row],[VALOR RC]])</f>
        <v>152353.03</v>
      </c>
      <c r="S14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4" s="1">
        <v>4500876425</v>
      </c>
      <c r="U1424" s="54" t="str">
        <f>F1424 &amp; " " &amp; " " &amp; B1424 &amp; " - " &amp; I1424 &amp; " - " &amp; "N°" &amp; H1424 &amp; " - " &amp; Tabela1[[#This Row],[Coluna1]]</f>
        <v xml:space="preserve">LOJAS NOVAS  1475 - HMY - N°95163 - </v>
      </c>
      <c r="V1424" s="85">
        <v>1961015</v>
      </c>
      <c r="W1424" s="89" t="s">
        <v>5113</v>
      </c>
      <c r="X1424" s="1" t="str">
        <f t="shared" si="77"/>
        <v>ABERTO</v>
      </c>
      <c r="Y1424" s="48"/>
      <c r="Z1424" s="51">
        <v>0</v>
      </c>
      <c r="AA1424" s="1">
        <f>IF(Tabela1[[#This Row],[CHAMADO]]="ABERTO",Tabela1[[#This Row],[procx status]],"")</f>
        <v>0</v>
      </c>
      <c r="AC1424" s="49">
        <v>45858</v>
      </c>
      <c r="AD1424" s="55">
        <v>5105949153</v>
      </c>
      <c r="AE1424" s="1" t="str">
        <f>IF(Tabela1[[#This Row],[Status Result1]]="Aguardando autorização pgto", "sim","")</f>
        <v/>
      </c>
      <c r="AF14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20/07/2025</v>
      </c>
      <c r="AG14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20/07/2025</v>
      </c>
      <c r="AH1424" s="12"/>
      <c r="AI1424" s="1" t="s">
        <v>4344</v>
      </c>
      <c r="AJ1424" s="53" t="s">
        <v>4344</v>
      </c>
      <c r="AK1424" s="12" t="str">
        <f>IF(Tabela1[[#This Row],[procx ticket]]="",Tabela1[[#This Row],[Data criação ticket]],Tabela1[[#This Row],[procx ticket]])</f>
        <v>2025-06-13</v>
      </c>
      <c r="AM14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14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4" s="62"/>
      <c r="AP1424" s="62"/>
      <c r="AQ14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NOVASMobiliário + Mont. + FreteHMY</v>
      </c>
      <c r="AR1424" s="62" t="e">
        <v>#N/A</v>
      </c>
    </row>
    <row r="1425" spans="1:44" ht="15" hidden="1" customHeight="1">
      <c r="A1425" s="1">
        <f t="shared" si="76"/>
        <v>1000</v>
      </c>
      <c r="B1425" s="1">
        <v>1497</v>
      </c>
      <c r="C1425" s="1" t="s">
        <v>4062</v>
      </c>
      <c r="D1425" s="1" t="s">
        <v>185</v>
      </c>
      <c r="E1425" s="1" t="s">
        <v>76</v>
      </c>
      <c r="F1425" s="1" t="s">
        <v>23</v>
      </c>
      <c r="G1425" s="1" t="s">
        <v>5078</v>
      </c>
      <c r="H1425" s="1">
        <v>98407</v>
      </c>
      <c r="I1425" s="1" t="s">
        <v>5016</v>
      </c>
      <c r="M1425" s="1">
        <v>605480</v>
      </c>
      <c r="P1425" s="47">
        <v>147474.6</v>
      </c>
      <c r="Q1425" s="47">
        <v>145490.35</v>
      </c>
      <c r="R1425" s="47">
        <f>IF(Tabela1[[#This Row],[VALOR A PAGAR]]&gt;1,Tabela1[[#This Row],[VALOR A PAGAR]],Tabela1[[#This Row],[VALOR RC]])</f>
        <v>145490.35</v>
      </c>
      <c r="S14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5" s="1" t="s">
        <v>5048</v>
      </c>
      <c r="U1425" s="54" t="str">
        <f>F1425 &amp; " " &amp; " " &amp; B1425 &amp; " - " &amp; I1425 &amp; " - " &amp; "N°" &amp; H1425 &amp; " - " &amp; Tabela1[[#This Row],[Coluna1]]</f>
        <v>LOJAS NOVAS  1497 - HMY - N°98407 - VENC 20/10/2025</v>
      </c>
      <c r="V1425" s="85">
        <v>2448470</v>
      </c>
      <c r="W1425" s="64" t="s">
        <v>5099</v>
      </c>
      <c r="X1425" s="1" t="str">
        <f t="shared" si="77"/>
        <v>ABERTO</v>
      </c>
      <c r="Y1425" s="48"/>
      <c r="Z1425" s="51"/>
      <c r="AA1425" s="1">
        <f>IF(Tabela1[[#This Row],[CHAMADO]]="ABERTO",Tabela1[[#This Row],[procx status]],"")</f>
        <v>0</v>
      </c>
      <c r="AC1425" s="49">
        <v>45950</v>
      </c>
      <c r="AD1425" s="109">
        <v>5106009414</v>
      </c>
      <c r="AE1425" s="1" t="str">
        <f>IF(Tabela1[[#This Row],[Status Result1]]="Aguardando autorização pgto", "sim","")</f>
        <v/>
      </c>
      <c r="AF14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14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1425" s="12"/>
      <c r="AJ1425" s="53"/>
      <c r="AK1425" s="12">
        <f>IF(Tabela1[[#This Row],[procx ticket]]="",Tabela1[[#This Row],[Data criação ticket]],Tabela1[[#This Row],[procx ticket]])</f>
        <v>0</v>
      </c>
      <c r="AM1425" s="53" t="s">
        <v>75</v>
      </c>
      <c r="AN14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5" s="62"/>
      <c r="AP1425" s="62" t="s">
        <v>4559</v>
      </c>
      <c r="AQ14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1497605480147474,6HENRIQUELOJAS NOVASMobiliário + Mont. + FreteHMY</v>
      </c>
      <c r="AR1425" s="62" t="e">
        <v>#N/A</v>
      </c>
    </row>
    <row r="1426" spans="1:44" ht="15" hidden="1" customHeight="1">
      <c r="A1426" s="1">
        <f t="shared" si="76"/>
        <v>1000</v>
      </c>
      <c r="B1426" s="1">
        <v>1489</v>
      </c>
      <c r="C1426" s="1" t="s">
        <v>280</v>
      </c>
      <c r="D1426" s="1" t="s">
        <v>2947</v>
      </c>
      <c r="E1426" s="1" t="s">
        <v>30</v>
      </c>
      <c r="F1426" s="1" t="s">
        <v>23</v>
      </c>
      <c r="G1426" s="1" t="s">
        <v>5078</v>
      </c>
      <c r="H1426">
        <v>96668</v>
      </c>
      <c r="I1426" s="1" t="s">
        <v>5016</v>
      </c>
      <c r="M1426" s="1">
        <v>605482</v>
      </c>
      <c r="N1426" s="1">
        <v>10022255</v>
      </c>
      <c r="O1426" s="1" t="s">
        <v>4163</v>
      </c>
      <c r="P1426" s="47">
        <v>156638.44</v>
      </c>
      <c r="Q1426" s="47">
        <v>154654.20000000001</v>
      </c>
      <c r="R1426" s="47">
        <f>IF(Tabela1[[#This Row],[VALOR A PAGAR]]&gt;1,Tabela1[[#This Row],[VALOR A PAGAR]],Tabela1[[#This Row],[VALOR RC]])</f>
        <v>154654.20000000001</v>
      </c>
      <c r="S14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6" s="1">
        <v>4500908109</v>
      </c>
      <c r="U1426" s="54" t="str">
        <f>F1426 &amp; " " &amp; " " &amp; B1426 &amp; " - " &amp; I1426 &amp; " - " &amp; "N°" &amp; H1426 &amp; " - " &amp; Tabela1[[#This Row],[Coluna1]]</f>
        <v>LOJAS NOVAS  1489 - HMY - N°96668 - VENC 19/09/2025</v>
      </c>
      <c r="V1426" s="85">
        <v>2229279</v>
      </c>
      <c r="W1426" s="64" t="s">
        <v>5082</v>
      </c>
      <c r="X1426" s="1" t="str">
        <f t="shared" si="77"/>
        <v>ABERTO</v>
      </c>
      <c r="Y1426" s="48"/>
      <c r="Z1426" s="51">
        <v>0</v>
      </c>
      <c r="AA1426" s="1">
        <f>IF(Tabela1[[#This Row],[CHAMADO]]="ABERTO",Tabela1[[#This Row],[procx status]],"")</f>
        <v>0</v>
      </c>
      <c r="AC1426" s="49">
        <v>45890</v>
      </c>
      <c r="AD1426" s="109">
        <v>5105992030</v>
      </c>
      <c r="AE1426" s="1" t="str">
        <f>IF(Tabela1[[#This Row],[Status Result1]]="Aguardando autorização pgto", "sim","")</f>
        <v/>
      </c>
      <c r="AF14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4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426" s="12"/>
      <c r="AI1426" s="53" t="s">
        <v>4407</v>
      </c>
      <c r="AJ1426" s="53" t="s">
        <v>4407</v>
      </c>
      <c r="AK1426" s="12" t="str">
        <f>IF(Tabela1[[#This Row],[procx ticket]]="",Tabela1[[#This Row],[Data criação ticket]],Tabela1[[#This Row],[procx ticket]])</f>
        <v>2025-07-24</v>
      </c>
      <c r="AM14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4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6" s="62"/>
      <c r="AP1426" s="62" t="s">
        <v>4741</v>
      </c>
      <c r="AQ14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1489605482156638,44ANDRELOJAS NOVASMobiliário + Mont. + FreteHMY</v>
      </c>
      <c r="AR1426" s="62" t="e">
        <v>#N/A</v>
      </c>
    </row>
    <row r="1427" spans="1:44" ht="15" hidden="1" customHeight="1">
      <c r="A1427" s="1">
        <f t="shared" si="76"/>
        <v>1000</v>
      </c>
      <c r="B1427" s="1">
        <v>1446</v>
      </c>
      <c r="C1427" s="1" t="s">
        <v>175</v>
      </c>
      <c r="D1427" s="1">
        <v>977</v>
      </c>
      <c r="E1427" s="1" t="s">
        <v>76</v>
      </c>
      <c r="F1427" s="1" t="s">
        <v>23</v>
      </c>
      <c r="G1427" s="93" t="s">
        <v>5078</v>
      </c>
      <c r="H1427" s="1">
        <v>93852</v>
      </c>
      <c r="I1427" s="1" t="s">
        <v>5016</v>
      </c>
      <c r="M1427" s="55">
        <v>603787</v>
      </c>
      <c r="P1427" s="47">
        <v>165458.23000000001</v>
      </c>
      <c r="Q1427" s="47">
        <v>163969.96</v>
      </c>
      <c r="R1427" s="47">
        <f>IF(Tabela1[[#This Row],[VALOR A PAGAR]]&gt;1,Tabela1[[#This Row],[VALOR A PAGAR]],Tabela1[[#This Row],[VALOR RC]])</f>
        <v>163969.96</v>
      </c>
      <c r="S14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7" s="1">
        <v>4500832176</v>
      </c>
      <c r="U1427" s="54" t="str">
        <f>F1427 &amp; " " &amp; " " &amp; B1427 &amp; " - " &amp; I1427 &amp; " - " &amp; "N°" &amp; H1427 &amp; " - " &amp; Tabela1[[#This Row],[Coluna1]]</f>
        <v>LOJAS NOVAS  1446 - HMY - N°93852 - aguardando nota corrigida</v>
      </c>
      <c r="V1427" s="85">
        <v>1763234</v>
      </c>
      <c r="W1427" s="89" t="s">
        <v>5101</v>
      </c>
      <c r="X1427" s="1" t="str">
        <f t="shared" si="77"/>
        <v>ABERTO</v>
      </c>
      <c r="Y1427" s="48" t="s">
        <v>75</v>
      </c>
      <c r="Z1427" s="51" t="s">
        <v>75</v>
      </c>
      <c r="AA1427" s="1" t="str">
        <f>IF(Tabela1[[#This Row],[CHAMADO]]="ABERTO",Tabela1[[#This Row],[procx status]],"")</f>
        <v/>
      </c>
      <c r="AC1427" s="49">
        <v>45799</v>
      </c>
      <c r="AD1427" s="55">
        <v>5105931688</v>
      </c>
      <c r="AE1427" s="1" t="str">
        <f>IF(Tabela1[[#This Row],[Status Result1]]="Aguardando autorização pgto", "sim","")</f>
        <v/>
      </c>
      <c r="AF14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22/05/2025</v>
      </c>
      <c r="AG14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22/05/2025</v>
      </c>
      <c r="AH1427" s="12">
        <v>45757</v>
      </c>
      <c r="AI1427" s="1" t="s">
        <v>5102</v>
      </c>
      <c r="AJ1427" s="53" t="s">
        <v>5102</v>
      </c>
      <c r="AK1427" s="12" t="str">
        <f>IF(Tabela1[[#This Row],[procx ticket]]="",Tabela1[[#This Row],[Data criação ticket]],Tabela1[[#This Row],[procx ticket]])</f>
        <v>2025-05-14</v>
      </c>
      <c r="AL1427" s="60">
        <v>0</v>
      </c>
      <c r="AM14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14/05/2025</v>
      </c>
      <c r="AN142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7" s="62" t="s">
        <v>5039</v>
      </c>
      <c r="AP1427" s="62" t="s">
        <v>5040</v>
      </c>
      <c r="AQ14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1446603787165458,23HENRIQUELOJAS NOVASMobiliário + Mont. + FreteHMY</v>
      </c>
      <c r="AR1427" s="62" t="e">
        <v>#N/A</v>
      </c>
    </row>
    <row r="1428" spans="1:44" ht="15" hidden="1" customHeight="1">
      <c r="A1428" s="1">
        <f t="shared" si="76"/>
        <v>1000</v>
      </c>
      <c r="B1428" s="1">
        <f>_xlfn.XLOOKUP(Tabela1[[#This Row],[CNPJ]],$D:$D,B:B)</f>
        <v>1372</v>
      </c>
      <c r="C1428" s="1" t="s">
        <v>31</v>
      </c>
      <c r="D1428" s="1" t="s">
        <v>32</v>
      </c>
      <c r="E1428" s="1" t="s">
        <v>55</v>
      </c>
      <c r="F1428" s="1" t="s">
        <v>23</v>
      </c>
      <c r="G1428" s="93" t="s">
        <v>5078</v>
      </c>
      <c r="H1428" s="1">
        <v>91218</v>
      </c>
      <c r="I1428" s="1" t="s">
        <v>5016</v>
      </c>
      <c r="M1428" s="1">
        <v>603125</v>
      </c>
      <c r="P1428" s="47">
        <v>1488.17</v>
      </c>
      <c r="R1428" s="47">
        <f>IF(Tabela1[[#This Row],[VALOR A PAGAR]]&gt;1,Tabela1[[#This Row],[VALOR A PAGAR]],Tabela1[[#This Row],[VALOR RC]])</f>
        <v>1488.17</v>
      </c>
      <c r="S14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8" s="1">
        <v>4500781418</v>
      </c>
      <c r="U1428" s="54" t="str">
        <f>F1428 &amp; " " &amp; " " &amp; B1428 &amp; " - " &amp; I1428 &amp; " - " &amp; "N°" &amp; H1428 &amp; " - " &amp; Tabela1[[#This Row],[Coluna1]]</f>
        <v>LOJAS NOVAS  1372 - HMY - N°91218 - em tratativa interna (não atendeu o chamado)</v>
      </c>
      <c r="V1428" s="85">
        <v>1259888</v>
      </c>
      <c r="X1428" s="1" t="str">
        <f t="shared" si="77"/>
        <v>ABERTO</v>
      </c>
      <c r="Y1428" s="48" t="s">
        <v>5104</v>
      </c>
      <c r="Z1428" s="51" t="s">
        <v>5104</v>
      </c>
      <c r="AA1428" s="1" t="str">
        <f>IF(Tabela1[[#This Row],[CHAMADO]]="ABERTO",Tabela1[[#This Row],[procx status]],"")</f>
        <v>Hold</v>
      </c>
      <c r="AC1428" s="49">
        <v>45740</v>
      </c>
      <c r="AD1428" s="55">
        <v>5105891060</v>
      </c>
      <c r="AE1428" s="1" t="str">
        <f>IF(Tabela1[[#This Row],[Status Result1]]="Aguardando autorização pgto", "sim","")</f>
        <v/>
      </c>
      <c r="AF14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24/03/2025</v>
      </c>
      <c r="AG14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24/03/2025</v>
      </c>
      <c r="AH1428" s="12">
        <v>45713</v>
      </c>
      <c r="AI1428" s="1" t="s">
        <v>5103</v>
      </c>
      <c r="AJ1428" s="53" t="s">
        <v>5103</v>
      </c>
      <c r="AK1428" s="12" t="str">
        <f>IF(Tabela1[[#This Row],[procx ticket]]="",Tabela1[[#This Row],[Data criação ticket]],Tabela1[[#This Row],[procx ticket]])</f>
        <v>2025-02-24</v>
      </c>
      <c r="AL1428" s="60">
        <v>0</v>
      </c>
      <c r="AM14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42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8" s="62" t="s">
        <v>4351</v>
      </c>
      <c r="AP1428" s="62" t="s">
        <v>5106</v>
      </c>
      <c r="AQ14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13726031251488,17JORDANALOJAS NOVASMobiliário + Mont. + FreteHMY</v>
      </c>
      <c r="AR1428" s="62" t="e">
        <v>#N/A</v>
      </c>
    </row>
    <row r="1429" spans="1:44" ht="15" hidden="1" customHeight="1">
      <c r="A1429" s="1">
        <f t="shared" si="76"/>
        <v>1000</v>
      </c>
      <c r="B1429" s="1">
        <v>1492</v>
      </c>
      <c r="C1429" s="1" t="s">
        <v>260</v>
      </c>
      <c r="D1429" s="1" t="s">
        <v>185</v>
      </c>
      <c r="E1429" s="1" t="s">
        <v>76</v>
      </c>
      <c r="F1429" s="1" t="s">
        <v>23</v>
      </c>
      <c r="G1429" s="1" t="s">
        <v>5078</v>
      </c>
      <c r="H1429" s="1">
        <v>97240</v>
      </c>
      <c r="I1429" s="1" t="s">
        <v>5016</v>
      </c>
      <c r="M1429" s="1">
        <v>603167</v>
      </c>
      <c r="P1429" s="47">
        <v>152716.74</v>
      </c>
      <c r="Q1429" s="47">
        <v>150732.5</v>
      </c>
      <c r="R1429" s="47">
        <f>IF(Tabela1[[#This Row],[VALOR A PAGAR]]&gt;1,Tabela1[[#This Row],[VALOR A PAGAR]],Tabela1[[#This Row],[VALOR RC]])</f>
        <v>150732.5</v>
      </c>
      <c r="S14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29" s="1">
        <v>4500918171</v>
      </c>
      <c r="U1429" s="54" t="str">
        <f>F1429 &amp; " " &amp; " " &amp; B1429 &amp; " - " &amp; I1429 &amp; " - " &amp; "N°" &amp; H1429 &amp; " - " &amp; Tabela1[[#This Row],[Coluna1]]</f>
        <v>LOJAS NOVAS  1492 - HMY - N°97240 - VENC 24/09/2025</v>
      </c>
      <c r="V1429" s="85">
        <v>2311968</v>
      </c>
      <c r="W1429" s="64" t="s">
        <v>5084</v>
      </c>
      <c r="X1429" s="1" t="str">
        <f t="shared" si="77"/>
        <v>ABERTO</v>
      </c>
      <c r="Y1429" s="48"/>
      <c r="Z1429" s="51"/>
      <c r="AA1429" s="1">
        <f>IF(Tabela1[[#This Row],[CHAMADO]]="ABERTO",Tabela1[[#This Row],[procx status]],"")</f>
        <v>0</v>
      </c>
      <c r="AC1429" s="49">
        <v>45924</v>
      </c>
      <c r="AD1429" s="109">
        <v>5105991666</v>
      </c>
      <c r="AE1429" s="1" t="str">
        <f>IF(Tabela1[[#This Row],[Status Result1]]="Aguardando autorização pgto", "sim","")</f>
        <v/>
      </c>
      <c r="AF14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24/09/2025</v>
      </c>
      <c r="AG14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24/09/2025</v>
      </c>
      <c r="AH1429" s="12"/>
      <c r="AI1429" s="1" t="s">
        <v>4372</v>
      </c>
      <c r="AJ1429" s="53"/>
      <c r="AK1429" s="12" t="str">
        <f>IF(Tabela1[[#This Row],[procx ticket]]="",Tabela1[[#This Row],[Data criação ticket]],Tabela1[[#This Row],[procx ticket]])</f>
        <v>2025-08-06</v>
      </c>
      <c r="AM14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4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29" s="62" t="s">
        <v>4373</v>
      </c>
      <c r="AP1429" s="62" t="s">
        <v>5028</v>
      </c>
      <c r="AQ14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1492603167152716,74HENRIQUELOJAS NOVASMobiliário + Mont. + FreteHMY</v>
      </c>
      <c r="AR1429" s="62" t="e">
        <v>#N/A</v>
      </c>
    </row>
    <row r="1430" spans="1:44" ht="15" hidden="1" customHeight="1">
      <c r="A1430" s="1">
        <f t="shared" si="76"/>
        <v>1000</v>
      </c>
      <c r="B1430" s="1">
        <v>1514</v>
      </c>
      <c r="C1430" s="1" t="s">
        <v>4090</v>
      </c>
      <c r="D1430" s="1" t="s">
        <v>2813</v>
      </c>
      <c r="E1430" s="1" t="s">
        <v>76</v>
      </c>
      <c r="F1430" s="1" t="s">
        <v>23</v>
      </c>
      <c r="G1430" s="1" t="s">
        <v>5078</v>
      </c>
      <c r="H1430" s="1">
        <v>100738</v>
      </c>
      <c r="I1430" s="1" t="s">
        <v>5016</v>
      </c>
      <c r="M1430" s="1">
        <v>605803</v>
      </c>
      <c r="Q1430" s="47">
        <v>148056.44</v>
      </c>
      <c r="R1430" s="47">
        <f>IF(Tabela1[[#This Row],[VALOR A PAGAR]]&gt;1,Tabela1[[#This Row],[VALOR A PAGAR]],Tabela1[[#This Row],[VALOR RC]])</f>
        <v>148056.44</v>
      </c>
      <c r="S14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0" s="1">
        <v>4500988145</v>
      </c>
      <c r="U1430" s="54" t="str">
        <f>F1430 &amp; " " &amp; " " &amp; B1430 &amp; " - " &amp; I1430 &amp; " - " &amp; "N°" &amp; H1430 &amp; " - " &amp; Tabela1[[#This Row],[Coluna1]]</f>
        <v>LOJAS NOVAS  1514 - HMY - N°100738 - VENC 01/12/2025</v>
      </c>
      <c r="V1430" s="85">
        <v>3069600</v>
      </c>
      <c r="W1430" s="89" t="s">
        <v>4176</v>
      </c>
      <c r="X1430" s="1" t="str">
        <f t="shared" si="77"/>
        <v>ABERTO</v>
      </c>
      <c r="Y1430" s="48"/>
      <c r="Z1430" s="51"/>
      <c r="AA1430" s="1">
        <f>IF(Tabela1[[#This Row],[CHAMADO]]="ABERTO",Tabela1[[#This Row],[procx status]],"")</f>
        <v>0</v>
      </c>
      <c r="AC1430" s="49">
        <v>45986</v>
      </c>
      <c r="AE1430" s="1" t="s">
        <v>4177</v>
      </c>
      <c r="AF14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4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430" s="116"/>
      <c r="AJ1430" s="117"/>
      <c r="AK1430" s="116">
        <f>IF(Tabela1[[#This Row],[procx ticket]]="",Tabela1[[#This Row],[Data criação ticket]],Tabela1[[#This Row],[procx ticket]])</f>
        <v>0</v>
      </c>
      <c r="AL1430" s="116"/>
      <c r="AM1430" s="53">
        <v>45975</v>
      </c>
      <c r="AN14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0" s="62"/>
      <c r="AP1430" s="62" t="s">
        <v>4835</v>
      </c>
      <c r="AQ14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NOVASMobiliário + Mont. + FreteHMY</v>
      </c>
      <c r="AR1430" s="62" t="e">
        <v>#N/A</v>
      </c>
    </row>
    <row r="1431" spans="1:44" ht="15" hidden="1" customHeight="1">
      <c r="A1431" s="1">
        <f t="shared" si="76"/>
        <v>1000</v>
      </c>
      <c r="B1431" s="1">
        <v>1440</v>
      </c>
      <c r="C1431" s="1" t="s">
        <v>35</v>
      </c>
      <c r="D1431" s="1" t="s">
        <v>187</v>
      </c>
      <c r="E1431" s="1" t="s">
        <v>30</v>
      </c>
      <c r="F1431" s="1" t="s">
        <v>23</v>
      </c>
      <c r="G1431" s="93" t="s">
        <v>5078</v>
      </c>
      <c r="H1431" s="1">
        <v>90816</v>
      </c>
      <c r="I1431" s="1" t="s">
        <v>5016</v>
      </c>
      <c r="M1431" s="1">
        <v>602883</v>
      </c>
      <c r="N1431" s="1">
        <v>10020102</v>
      </c>
      <c r="P1431" s="46">
        <v>167271.91</v>
      </c>
      <c r="Q1431" s="46">
        <v>165783.78</v>
      </c>
      <c r="R1431" s="47">
        <f>IF(Tabela1[[#This Row],[VALOR A PAGAR]]&gt;1,Tabela1[[#This Row],[VALOR A PAGAR]],Tabela1[[#This Row],[VALOR RC]])</f>
        <v>165783.78</v>
      </c>
      <c r="S14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1" s="1">
        <v>4500775120</v>
      </c>
      <c r="U1431" s="54" t="str">
        <f>F1431 &amp; " " &amp; " " &amp; B1431 &amp; " - " &amp; I1431 &amp; " - " &amp; "N°" &amp; H1431 &amp; " - " &amp; Tabela1[[#This Row],[Coluna1]]</f>
        <v xml:space="preserve">LOJAS NOVAS  1440 - HMY - N°90816 - </v>
      </c>
      <c r="V1431" s="85">
        <v>1145949</v>
      </c>
      <c r="X1431" s="1" t="str">
        <f t="shared" si="77"/>
        <v>ABERTO</v>
      </c>
      <c r="Y1431" s="1" t="s">
        <v>4159</v>
      </c>
      <c r="Z1431" s="51" t="s">
        <v>4159</v>
      </c>
      <c r="AA1431" s="51" t="str">
        <f>IF(Tabela1[[#This Row],[CHAMADO]]="ABERTO",Tabela1[[#This Row],[procx status]],"")</f>
        <v>Closed</v>
      </c>
      <c r="AC1431" s="49">
        <v>45715</v>
      </c>
      <c r="AD1431" s="55">
        <v>5105874805</v>
      </c>
      <c r="AE1431" s="1" t="str">
        <f>IF(Tabela1[[#This Row],[Status Result1]]="Aguardando autorização pgto", "sim","")</f>
        <v/>
      </c>
      <c r="AF14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27/02/2025</v>
      </c>
      <c r="AG14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27/02/2025</v>
      </c>
      <c r="AH1431" s="12">
        <v>45670</v>
      </c>
      <c r="AI1431" s="12" t="s">
        <v>5024</v>
      </c>
      <c r="AJ1431" s="53" t="s">
        <v>5024</v>
      </c>
      <c r="AK1431" s="12" t="str">
        <f>IF(Tabela1[[#This Row],[procx ticket]]="",Tabela1[[#This Row],[Data criação ticket]],Tabela1[[#This Row],[procx ticket]])</f>
        <v>2025-02-06</v>
      </c>
      <c r="AL1431" s="53">
        <v>45638</v>
      </c>
      <c r="AM14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06/02/2025</v>
      </c>
      <c r="AN143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1" s="62" t="s">
        <v>5080</v>
      </c>
      <c r="AP1431" s="62"/>
      <c r="AQ14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1440602883167271,91ANDRELOJAS NOVASMobiliário + Mont. + FreteHMY</v>
      </c>
      <c r="AR1431" s="62" t="e">
        <v>#N/A</v>
      </c>
    </row>
    <row r="1432" spans="1:44" ht="15" hidden="1" customHeight="1">
      <c r="A1432" s="1">
        <f t="shared" si="76"/>
        <v>1000</v>
      </c>
      <c r="B1432" s="1">
        <v>1486</v>
      </c>
      <c r="C1432" s="1" t="s">
        <v>4211</v>
      </c>
      <c r="D1432" s="1" t="s">
        <v>185</v>
      </c>
      <c r="E1432" s="1" t="s">
        <v>30</v>
      </c>
      <c r="F1432" s="1" t="s">
        <v>23</v>
      </c>
      <c r="G1432" s="93" t="s">
        <v>5078</v>
      </c>
      <c r="H1432" s="1">
        <v>93987</v>
      </c>
      <c r="I1432" s="1" t="s">
        <v>5016</v>
      </c>
      <c r="M1432" s="1">
        <v>604407</v>
      </c>
      <c r="P1432" s="47">
        <v>151173.46</v>
      </c>
      <c r="Q1432" s="47">
        <v>149685.54</v>
      </c>
      <c r="R1432" s="47">
        <f>IF(Tabela1[[#This Row],[VALOR A PAGAR]]&gt;1,Tabela1[[#This Row],[VALOR A PAGAR]],Tabela1[[#This Row],[VALOR RC]])</f>
        <v>149685.54</v>
      </c>
      <c r="S14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2" s="1">
        <v>4500871289</v>
      </c>
      <c r="U1432" s="54" t="str">
        <f>F1432 &amp; " " &amp; " " &amp; B1432 &amp; " - " &amp; I1432 &amp; " - " &amp; "N°" &amp; H1432 &amp; " - " &amp; Tabela1[[#This Row],[Coluna1]]</f>
        <v xml:space="preserve">LOJAS NOVAS  1486 - HMY - N°93987 - </v>
      </c>
      <c r="V1432" s="85">
        <v>2007051</v>
      </c>
      <c r="W1432" s="89" t="s">
        <v>5083</v>
      </c>
      <c r="X1432" s="1" t="str">
        <f t="shared" si="77"/>
        <v>ABERTO</v>
      </c>
      <c r="Y1432" s="48"/>
      <c r="Z1432" s="51">
        <v>0</v>
      </c>
      <c r="AA1432" s="1">
        <f>IF(Tabela1[[#This Row],[CHAMADO]]="ABERTO",Tabela1[[#This Row],[procx status]],"")</f>
        <v>0</v>
      </c>
      <c r="AC1432" s="49">
        <v>45835</v>
      </c>
      <c r="AD1432" s="55">
        <v>5105954521</v>
      </c>
      <c r="AE1432" s="1" t="str">
        <f>IF(Tabela1[[#This Row],[Status Result1]]="Aguardando autorização pgto", "sim","")</f>
        <v/>
      </c>
      <c r="AF14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4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432" s="12">
        <v>45796</v>
      </c>
      <c r="AI1432" s="1" t="s">
        <v>4234</v>
      </c>
      <c r="AJ1432" s="53" t="s">
        <v>4482</v>
      </c>
      <c r="AK1432" s="12" t="str">
        <f>IF(Tabela1[[#This Row],[procx ticket]]="",Tabela1[[#This Row],[Data criação ticket]],Tabela1[[#This Row],[procx ticket]])</f>
        <v>2025-06-20</v>
      </c>
      <c r="AM14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3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2" s="62"/>
      <c r="AP1432" s="62"/>
      <c r="AQ14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1486604407151173,46ANDRELOJAS NOVASMobiliário + Mont. + FreteHMY</v>
      </c>
      <c r="AR1432" s="62" t="e">
        <v>#N/A</v>
      </c>
    </row>
    <row r="1433" spans="1:44" ht="15" hidden="1" customHeight="1">
      <c r="A1433" s="1">
        <f t="shared" si="76"/>
        <v>1000</v>
      </c>
      <c r="B1433" s="1">
        <v>1501</v>
      </c>
      <c r="C1433" s="1" t="s">
        <v>4083</v>
      </c>
      <c r="D1433" s="1" t="s">
        <v>185</v>
      </c>
      <c r="E1433" s="1" t="s">
        <v>76</v>
      </c>
      <c r="F1433" s="1" t="s">
        <v>23</v>
      </c>
      <c r="G1433" s="1" t="s">
        <v>5078</v>
      </c>
      <c r="H1433" s="1">
        <v>98627</v>
      </c>
      <c r="I1433" s="1" t="s">
        <v>5016</v>
      </c>
      <c r="M1433" s="1">
        <v>605727</v>
      </c>
      <c r="P1433" s="47">
        <v>152165.18</v>
      </c>
      <c r="Q1433" s="47">
        <v>150180.93</v>
      </c>
      <c r="R1433" s="47">
        <f>IF(Tabela1[[#This Row],[VALOR A PAGAR]]&gt;1,Tabela1[[#This Row],[VALOR A PAGAR]],Tabela1[[#This Row],[VALOR RC]])</f>
        <v>150180.93</v>
      </c>
      <c r="S14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3" s="1">
        <v>4500938398</v>
      </c>
      <c r="U1433" s="54" t="str">
        <f>F1433 &amp; " " &amp; " " &amp; B1433 &amp; " - " &amp; I1433 &amp; " - " &amp; "N°" &amp; H1433 &amp; " - " &amp; Tabela1[[#This Row],[Coluna1]]</f>
        <v>LOJAS NOVAS  1501 - HMY - N°98627 - VENC 27/10/2025</v>
      </c>
      <c r="V1433" s="85">
        <v>2472739</v>
      </c>
      <c r="W1433" s="64" t="s">
        <v>5100</v>
      </c>
      <c r="X1433" s="1" t="str">
        <f t="shared" si="77"/>
        <v>ABERTO</v>
      </c>
      <c r="Y1433" s="48"/>
      <c r="Z1433" s="51"/>
      <c r="AA1433" s="1">
        <f>IF(Tabela1[[#This Row],[CHAMADO]]="ABERTO",Tabela1[[#This Row],[procx status]],"")</f>
        <v>0</v>
      </c>
      <c r="AC1433" s="49">
        <v>45957</v>
      </c>
      <c r="AD1433" s="109">
        <v>5106008777</v>
      </c>
      <c r="AE1433" s="1" t="str">
        <f>IF(Tabela1[[#This Row],[Status Result1]]="Aguardando autorização pgto", "sim","")</f>
        <v/>
      </c>
      <c r="AF14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14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1433" s="116"/>
      <c r="AJ1433" s="117"/>
      <c r="AK1433" s="116">
        <f>IF(Tabela1[[#This Row],[procx ticket]]="",Tabela1[[#This Row],[Data criação ticket]],Tabela1[[#This Row],[procx ticket]])</f>
        <v>0</v>
      </c>
      <c r="AL1433" s="116"/>
      <c r="AM1433" s="53" t="s">
        <v>75</v>
      </c>
      <c r="AN14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3" s="62"/>
      <c r="AP1433" s="62" t="s">
        <v>5051</v>
      </c>
      <c r="AQ14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1501605727152165,18HENRIQUELOJAS NOVASMobiliário + Mont. + FreteHMY</v>
      </c>
      <c r="AR1433" s="62" t="e">
        <v>#N/A</v>
      </c>
    </row>
    <row r="1434" spans="1:44" ht="15" hidden="1" customHeight="1">
      <c r="A1434" s="55">
        <v>1000</v>
      </c>
      <c r="B1434" s="55">
        <v>1481</v>
      </c>
      <c r="C1434" s="55" t="s">
        <v>166</v>
      </c>
      <c r="D1434" s="1" t="s">
        <v>185</v>
      </c>
      <c r="E1434" s="55" t="s">
        <v>55</v>
      </c>
      <c r="F1434" s="55" t="s">
        <v>23</v>
      </c>
      <c r="G1434" s="93" t="s">
        <v>5078</v>
      </c>
      <c r="H1434" s="55">
        <v>93854</v>
      </c>
      <c r="I1434" s="55" t="s">
        <v>5016</v>
      </c>
      <c r="J1434" s="55"/>
      <c r="K1434" s="55"/>
      <c r="L1434" s="55" t="s">
        <v>4173</v>
      </c>
      <c r="M1434" s="55">
        <v>603999</v>
      </c>
      <c r="N1434" s="55" t="s">
        <v>4173</v>
      </c>
      <c r="O1434" s="55"/>
      <c r="P1434" s="57">
        <v>169209.74</v>
      </c>
      <c r="Q1434" s="57">
        <v>167639.98000000001</v>
      </c>
      <c r="R1434" s="88">
        <f>IF(Tabela1[[#This Row],[VALOR A PAGAR]]&gt;1,Tabela1[[#This Row],[VALOR A PAGAR]],Tabela1[[#This Row],[VALOR RC]])</f>
        <v>167639.98000000001</v>
      </c>
      <c r="S14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4" s="55">
        <v>4500812967</v>
      </c>
      <c r="U1434" s="54" t="str">
        <f>F1434 &amp; " " &amp; " " &amp; B1434 &amp; " - " &amp; I1434 &amp; " - " &amp; "N°" &amp; H1434 &amp; " - " &amp; Tabela1[[#This Row],[Coluna1]]</f>
        <v>LOJAS NOVAS  1481 - HMY - N°93854 - CNPJ DA LJ NOVA</v>
      </c>
      <c r="V1434" s="85">
        <v>1818217</v>
      </c>
      <c r="W1434" s="89" t="s">
        <v>5079</v>
      </c>
      <c r="X1434" s="1" t="str">
        <f t="shared" si="77"/>
        <v>ABERTO</v>
      </c>
      <c r="Y1434" s="55" t="s">
        <v>75</v>
      </c>
      <c r="Z1434" s="51" t="s">
        <v>75</v>
      </c>
      <c r="AA1434" s="51" t="str">
        <f>IF(Tabela1[[#This Row],[CHAMADO]]="ABERTO",Tabela1[[#This Row],[procx status]],"")</f>
        <v/>
      </c>
      <c r="AB1434" s="55" t="s">
        <v>4173</v>
      </c>
      <c r="AC1434" s="59">
        <v>45807</v>
      </c>
      <c r="AD1434" s="55">
        <v>5105936490</v>
      </c>
      <c r="AE1434" s="55" t="str">
        <f>IF(Tabela1[[#This Row],[Status Result1]]="Aguardando autorização pgto", "sim","")</f>
        <v/>
      </c>
      <c r="AF143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14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1434" s="59">
        <v>45701</v>
      </c>
      <c r="AI1434" s="55" t="s">
        <v>4289</v>
      </c>
      <c r="AJ1434" s="53" t="s">
        <v>4289</v>
      </c>
      <c r="AK1434" s="12" t="str">
        <f>IF(Tabela1[[#This Row],[procx ticket]]="",Tabela1[[#This Row],[Data criação ticket]],Tabela1[[#This Row],[procx ticket]])</f>
        <v>2025-05-22</v>
      </c>
      <c r="AL1434" s="60" t="s">
        <v>75</v>
      </c>
      <c r="AM14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4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4" s="62"/>
      <c r="AP1434" s="62" t="s">
        <v>5030</v>
      </c>
      <c r="AQ14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1481603999169209,74JORDANALOJAS NOVASMobiliário + Mont. + FreteHMY</v>
      </c>
      <c r="AR1434" s="62" t="e">
        <v>#N/A</v>
      </c>
    </row>
    <row r="1435" spans="1:44" ht="15" hidden="1" customHeight="1">
      <c r="A1435" s="1">
        <f t="shared" ref="A1435:A1471" si="78">IF(B1435&lt;7000,1000,2000)</f>
        <v>1000</v>
      </c>
      <c r="B1435" s="1">
        <v>1480</v>
      </c>
      <c r="C1435" s="1" t="s">
        <v>211</v>
      </c>
      <c r="D1435" s="1" t="s">
        <v>510</v>
      </c>
      <c r="E1435" s="1" t="s">
        <v>55</v>
      </c>
      <c r="F1435" s="1" t="s">
        <v>23</v>
      </c>
      <c r="G1435" s="93" t="s">
        <v>5078</v>
      </c>
      <c r="H1435" s="1">
        <v>93946</v>
      </c>
      <c r="I1435" s="1" t="s">
        <v>5016</v>
      </c>
      <c r="M1435" s="1">
        <v>603914</v>
      </c>
      <c r="P1435" s="47">
        <v>170143.37</v>
      </c>
      <c r="Q1435" s="47">
        <v>163346.38</v>
      </c>
      <c r="R1435" s="47">
        <f>IF(Tabela1[[#This Row],[VALOR A PAGAR]]&gt;1,Tabela1[[#This Row],[VALOR A PAGAR]],Tabela1[[#This Row],[VALOR RC]])</f>
        <v>163346.38</v>
      </c>
      <c r="S14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5" s="1">
        <v>4500873227</v>
      </c>
      <c r="U1435" s="54" t="str">
        <f>F1435 &amp; " " &amp; " " &amp; B1435 &amp; " - " &amp; I1435 &amp; " - " &amp; "N°" &amp; H1435 &amp; " - " &amp; Tabela1[[#This Row],[Coluna1]]</f>
        <v>LOJAS NOVAS  1480 - HMY - N°93946 - cancelamento de miro</v>
      </c>
      <c r="V1435" s="85">
        <v>1979040</v>
      </c>
      <c r="W1435" s="89" t="s">
        <v>5089</v>
      </c>
      <c r="X1435" s="1" t="str">
        <f t="shared" si="77"/>
        <v>ABERTO</v>
      </c>
      <c r="Y1435" s="48"/>
      <c r="Z1435" s="51">
        <v>0</v>
      </c>
      <c r="AA1435" s="1">
        <f>IF(Tabela1[[#This Row],[CHAMADO]]="ABERTO",Tabela1[[#This Row],[procx status]],"")</f>
        <v>0</v>
      </c>
      <c r="AC1435" s="49">
        <v>45838</v>
      </c>
      <c r="AD1435" s="90">
        <v>5105955712</v>
      </c>
      <c r="AE1435" s="1" t="str">
        <f>IF(Tabela1[[#This Row],[Status Result1]]="Aguardando autorização pgto", "sim","")</f>
        <v/>
      </c>
      <c r="AF14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14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1435" s="12">
        <v>45793</v>
      </c>
      <c r="AI1435" s="1" t="s">
        <v>4295</v>
      </c>
      <c r="AJ1435" s="53" t="s">
        <v>4295</v>
      </c>
      <c r="AK1435" s="12" t="str">
        <f>IF(Tabela1[[#This Row],[procx ticket]]="",Tabela1[[#This Row],[Data criação ticket]],Tabela1[[#This Row],[procx ticket]])</f>
        <v>2025-06-16</v>
      </c>
      <c r="AM14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4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5" s="62" t="s">
        <v>5090</v>
      </c>
      <c r="AP1435" s="62" t="s">
        <v>5091</v>
      </c>
      <c r="AQ14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1480603914170143,37JORDANALOJAS NOVASMobiliário + Mont. + FreteHMY</v>
      </c>
      <c r="AR1435" s="62" t="e">
        <v>#N/A</v>
      </c>
    </row>
    <row r="1436" spans="1:44" ht="15" hidden="1" customHeight="1">
      <c r="A1436" s="1">
        <f t="shared" si="78"/>
        <v>1000</v>
      </c>
      <c r="B1436" s="1">
        <v>320</v>
      </c>
      <c r="C1436" s="1" t="s">
        <v>4161</v>
      </c>
      <c r="D1436" s="1" t="s">
        <v>875</v>
      </c>
      <c r="E1436" s="1" t="s">
        <v>4025</v>
      </c>
      <c r="F1436" s="1" t="s">
        <v>23</v>
      </c>
      <c r="G1436" s="1" t="s">
        <v>5078</v>
      </c>
      <c r="H1436" s="1">
        <v>101385</v>
      </c>
      <c r="I1436" s="1" t="s">
        <v>5016</v>
      </c>
      <c r="Q1436" s="47">
        <v>205075.82</v>
      </c>
      <c r="R1436" s="47">
        <f>IF(Tabela1[[#This Row],[VALOR A PAGAR]]&gt;1,Tabela1[[#This Row],[VALOR A PAGAR]],Tabela1[[#This Row],[VALOR RC]])</f>
        <v>205075.82</v>
      </c>
      <c r="S14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6" s="1">
        <v>4500995989</v>
      </c>
      <c r="U1436" s="54" t="str">
        <f>F1436 &amp; " " &amp; " " &amp; B1436 &amp; " - " &amp; I1436 &amp; " - " &amp; "N°" &amp; H1436 &amp; " - " &amp; Tabela1[[#This Row],[Coluna1]]</f>
        <v>LOJAS NOVAS  320 - HMY - N°101385 - VENC 30/12/2025</v>
      </c>
      <c r="V1436" s="85">
        <v>3232180</v>
      </c>
      <c r="W1436" s="89" t="s">
        <v>4176</v>
      </c>
      <c r="X1436" s="1" t="str">
        <f t="shared" si="77"/>
        <v>ABERTO</v>
      </c>
      <c r="Y1436" s="48"/>
      <c r="Z1436" s="51"/>
      <c r="AA1436" s="1">
        <f>IF(Tabela1[[#This Row],[CHAMADO]]="ABERTO",Tabela1[[#This Row],[procx status]],"")</f>
        <v>0</v>
      </c>
      <c r="AC1436" s="49">
        <v>46021</v>
      </c>
      <c r="AD1436" s="55">
        <v>5106075924</v>
      </c>
      <c r="AE1436" s="1" t="s">
        <v>4177</v>
      </c>
      <c r="AF14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4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436" s="116"/>
      <c r="AJ1436" s="117"/>
      <c r="AK1436" s="116">
        <f>IF(Tabela1[[#This Row],[procx ticket]]="",Tabela1[[#This Row],[Data criação ticket]],Tabela1[[#This Row],[procx ticket]])</f>
        <v>0</v>
      </c>
      <c r="AL1436" s="116"/>
      <c r="AM1436" s="53">
        <v>45994</v>
      </c>
      <c r="AN14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6" s="62"/>
      <c r="AP1436" s="62" t="s">
        <v>5933</v>
      </c>
      <c r="AQ14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320ADRIANOLOJAS NOVASMobiliário + Mont. + FreteHMY</v>
      </c>
      <c r="AR1436" s="1" t="e">
        <v>#N/A</v>
      </c>
    </row>
    <row r="1437" spans="1:44" ht="15" hidden="1" customHeight="1">
      <c r="A1437" s="1">
        <f t="shared" si="78"/>
        <v>1000</v>
      </c>
      <c r="B1437" s="1">
        <v>1515</v>
      </c>
      <c r="C1437" s="1" t="s">
        <v>4648</v>
      </c>
      <c r="D1437" s="1" t="s">
        <v>354</v>
      </c>
      <c r="E1437" s="1" t="s">
        <v>76</v>
      </c>
      <c r="F1437" s="1" t="s">
        <v>23</v>
      </c>
      <c r="G1437" s="1" t="s">
        <v>5078</v>
      </c>
      <c r="H1437" s="1">
        <v>101111</v>
      </c>
      <c r="I1437" s="1" t="s">
        <v>5016</v>
      </c>
      <c r="M1437" s="1">
        <v>605945</v>
      </c>
      <c r="Q1437" s="47">
        <v>158642.13</v>
      </c>
      <c r="R1437" s="47">
        <f>IF(Tabela1[[#This Row],[VALOR A PAGAR]]&gt;1,Tabela1[[#This Row],[VALOR A PAGAR]],Tabela1[[#This Row],[VALOR RC]])</f>
        <v>158642.13</v>
      </c>
      <c r="S14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7" s="1">
        <v>4500999659</v>
      </c>
      <c r="U1437" s="54" t="str">
        <f>F1437 &amp; " " &amp; " " &amp; B1437 &amp; " - " &amp; I1437 &amp; " - " &amp; "N°" &amp; H1437 &amp; " - " &amp; Tabela1[[#This Row],[Coluna1]]</f>
        <v>LOJAS NOVAS  1515 - HMY - N°101111 - VENC 30/12/2025</v>
      </c>
      <c r="V1437" s="85">
        <v>3232195</v>
      </c>
      <c r="W1437" s="89" t="s">
        <v>4176</v>
      </c>
      <c r="X1437" s="1" t="str">
        <f t="shared" si="77"/>
        <v>ABERTO</v>
      </c>
      <c r="Y1437" s="48"/>
      <c r="Z1437" s="51"/>
      <c r="AA1437" s="1">
        <f>IF(Tabela1[[#This Row],[CHAMADO]]="ABERTO",Tabela1[[#This Row],[procx status]],"")</f>
        <v>0</v>
      </c>
      <c r="AC1437" s="49">
        <v>46021</v>
      </c>
      <c r="AD1437" s="55">
        <v>5106075922</v>
      </c>
      <c r="AE1437" s="1" t="s">
        <v>4177</v>
      </c>
      <c r="AF14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4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437" s="116"/>
      <c r="AJ1437" s="117"/>
      <c r="AK1437" s="116">
        <f>IF(Tabela1[[#This Row],[procx ticket]]="",Tabela1[[#This Row],[Data criação ticket]],Tabela1[[#This Row],[procx ticket]])</f>
        <v>0</v>
      </c>
      <c r="AL1437" s="116"/>
      <c r="AM1437" s="53">
        <v>45994</v>
      </c>
      <c r="AN14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7" s="62"/>
      <c r="AP1437" s="62" t="s">
        <v>5933</v>
      </c>
      <c r="AQ14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NOVASMobiliário + Mont. + FreteHMY</v>
      </c>
      <c r="AR1437" s="1" t="e">
        <v>#N/A</v>
      </c>
    </row>
    <row r="1438" spans="1:44" ht="15" hidden="1" customHeight="1">
      <c r="A1438" s="1">
        <f t="shared" si="78"/>
        <v>1000</v>
      </c>
      <c r="B1438" s="1">
        <v>1510</v>
      </c>
      <c r="C1438" s="1" t="s">
        <v>4098</v>
      </c>
      <c r="D1438" s="1" t="s">
        <v>1258</v>
      </c>
      <c r="E1438" s="1" t="s">
        <v>76</v>
      </c>
      <c r="F1438" s="1" t="s">
        <v>23</v>
      </c>
      <c r="G1438" s="1" t="s">
        <v>5078</v>
      </c>
      <c r="H1438" s="1">
        <v>101391</v>
      </c>
      <c r="I1438" s="1" t="s">
        <v>5016</v>
      </c>
      <c r="M1438" s="1">
        <v>605801</v>
      </c>
      <c r="Q1438" s="47">
        <v>158044.06</v>
      </c>
      <c r="R1438" s="47">
        <f>IF(Tabela1[[#This Row],[VALOR A PAGAR]]&gt;1,Tabela1[[#This Row],[VALOR A PAGAR]],Tabela1[[#This Row],[VALOR RC]])</f>
        <v>158044.06</v>
      </c>
      <c r="S14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8" s="1" t="s">
        <v>5174</v>
      </c>
      <c r="U1438" s="54" t="str">
        <f>F1438 &amp; " " &amp; " " &amp; B1438 &amp; " - " &amp; I1438 &amp; " - " &amp; "N°" &amp; H1438 &amp; " - " &amp; Tabela1[[#This Row],[Coluna1]]</f>
        <v>LOJAS NOVAS  1510 - HMY - N°101391 - VENC 30/12/2025</v>
      </c>
      <c r="V1438" s="85">
        <v>3232222</v>
      </c>
      <c r="W1438" s="89" t="s">
        <v>4176</v>
      </c>
      <c r="X1438" s="1" t="str">
        <f t="shared" si="77"/>
        <v>ABERTO</v>
      </c>
      <c r="Y1438" s="48"/>
      <c r="Z1438" s="51"/>
      <c r="AA1438" s="1">
        <f>IF(Tabela1[[#This Row],[CHAMADO]]="ABERTO",Tabela1[[#This Row],[procx status]],"")</f>
        <v>0</v>
      </c>
      <c r="AC1438" s="49">
        <v>46021</v>
      </c>
      <c r="AD1438" s="55">
        <v>5106075918</v>
      </c>
      <c r="AE1438" s="1" t="s">
        <v>4177</v>
      </c>
      <c r="AF14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4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438" s="116"/>
      <c r="AJ1438" s="117"/>
      <c r="AK1438" s="116">
        <f>IF(Tabela1[[#This Row],[procx ticket]]="",Tabela1[[#This Row],[Data criação ticket]],Tabela1[[#This Row],[procx ticket]])</f>
        <v>0</v>
      </c>
      <c r="AL1438" s="116"/>
      <c r="AM1438" s="53">
        <v>45994</v>
      </c>
      <c r="AN14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8" s="62"/>
      <c r="AP1438" s="62" t="s">
        <v>5933</v>
      </c>
      <c r="AQ14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1510605801HENRIQUELOJAS NOVASMobiliário + Mont. + FreteHMY</v>
      </c>
      <c r="AR1438" s="1" t="e">
        <v>#N/A</v>
      </c>
    </row>
    <row r="1439" spans="1:44" ht="15" hidden="1" customHeight="1">
      <c r="A1439" s="1">
        <f t="shared" si="78"/>
        <v>1000</v>
      </c>
      <c r="B1439" s="1">
        <v>1491</v>
      </c>
      <c r="C1439" s="1" t="s">
        <v>4076</v>
      </c>
      <c r="D1439" s="1" t="s">
        <v>1115</v>
      </c>
      <c r="E1439" s="1" t="s">
        <v>30</v>
      </c>
      <c r="F1439" s="1" t="s">
        <v>23</v>
      </c>
      <c r="G1439" s="1" t="s">
        <v>5078</v>
      </c>
      <c r="H1439" s="1">
        <v>101387</v>
      </c>
      <c r="I1439" s="1" t="s">
        <v>5016</v>
      </c>
      <c r="M1439" s="1">
        <v>605585</v>
      </c>
      <c r="Q1439" s="47">
        <v>175981.66</v>
      </c>
      <c r="R1439" s="47">
        <f>IF(Tabela1[[#This Row],[VALOR A PAGAR]]&gt;1,Tabela1[[#This Row],[VALOR A PAGAR]],Tabela1[[#This Row],[VALOR RC]])</f>
        <v>175981.66</v>
      </c>
      <c r="S14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39" s="1">
        <v>4500990376</v>
      </c>
      <c r="U1439" s="54" t="str">
        <f>F1439 &amp; " " &amp; " " &amp; B1439 &amp; " - " &amp; I1439 &amp; " - " &amp; "N°" &amp; H1439 &amp; " - " &amp; Tabela1[[#This Row],[Coluna1]]</f>
        <v>LOJAS NOVAS  1491 - HMY - N°101387 - VENC 30/12/2025</v>
      </c>
      <c r="V1439" s="85">
        <v>3232331</v>
      </c>
      <c r="W1439" s="89" t="s">
        <v>4176</v>
      </c>
      <c r="X1439" s="1" t="str">
        <f t="shared" si="77"/>
        <v>ABERTO</v>
      </c>
      <c r="Y1439" s="48"/>
      <c r="Z1439" s="51"/>
      <c r="AA1439" s="1">
        <f>IF(Tabela1[[#This Row],[CHAMADO]]="ABERTO",Tabela1[[#This Row],[procx status]],"")</f>
        <v>0</v>
      </c>
      <c r="AC1439" s="49">
        <v>46021</v>
      </c>
      <c r="AD1439" s="55">
        <v>5106075907</v>
      </c>
      <c r="AE1439" s="1" t="s">
        <v>4177</v>
      </c>
      <c r="AF14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4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439" s="116"/>
      <c r="AJ1439" s="117"/>
      <c r="AK1439" s="116">
        <f>IF(Tabela1[[#This Row],[procx ticket]]="",Tabela1[[#This Row],[Data criação ticket]],Tabela1[[#This Row],[procx ticket]])</f>
        <v>0</v>
      </c>
      <c r="AL1439" s="116"/>
      <c r="AM1439" s="53">
        <v>45994</v>
      </c>
      <c r="AN14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39" s="62"/>
      <c r="AP1439" s="62" t="s">
        <v>5933</v>
      </c>
      <c r="AQ14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1491605585ANDRELOJAS NOVASMobiliário + Mont. + FreteHMY</v>
      </c>
      <c r="AR1439" s="1" t="e">
        <v>#N/A</v>
      </c>
    </row>
    <row r="1440" spans="1:44" ht="15" hidden="1" customHeight="1">
      <c r="A1440" s="1">
        <f t="shared" si="78"/>
        <v>2000</v>
      </c>
      <c r="B1440" s="1">
        <v>7228</v>
      </c>
      <c r="C1440" s="1" t="str">
        <f>_xlfn.XLOOKUP(Tabela1[[#This Row],[FILIAL]],'CNPJ BASE jan25'!A:A,'CNPJ BASE jan25'!B:B)</f>
        <v>FOR194-ShDePas-CE-EF</v>
      </c>
      <c r="D1440" s="1" t="str">
        <f>_xlfn.XLOOKUP(Tabela1[[#This Row],[FILIAL]],'CNPJ BASE jan25'!A:A,'CNPJ BASE jan25'!C:C)</f>
        <v>04.899.316/0228-63</v>
      </c>
      <c r="E1440" s="1" t="s">
        <v>4025</v>
      </c>
      <c r="F1440" s="1" t="s">
        <v>51</v>
      </c>
      <c r="G1440" s="1" t="s">
        <v>5177</v>
      </c>
      <c r="I1440" s="1" t="s">
        <v>5016</v>
      </c>
      <c r="M1440" s="1">
        <v>605880</v>
      </c>
      <c r="N1440" s="1">
        <v>10023753</v>
      </c>
      <c r="R1440" s="47">
        <f>IF(Tabela1[[#This Row],[VALOR A PAGAR]]&gt;1,Tabela1[[#This Row],[VALOR A PAGAR]],Tabela1[[#This Row],[VALOR RC]])</f>
        <v>0</v>
      </c>
      <c r="S14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0" s="1">
        <v>4500986265</v>
      </c>
      <c r="U1440" s="54" t="str">
        <f>F1440 &amp; " " &amp; " " &amp; B1440 &amp; " - " &amp; I1440 &amp; " - " &amp; "N°" &amp; H1440 &amp; " - " &amp; Tabela1[[#This Row],[Coluna1]]</f>
        <v xml:space="preserve">VIRADA DE BANDEIRA  7228 - HMY - N° - </v>
      </c>
      <c r="X1440" s="1" t="str">
        <f t="shared" si="77"/>
        <v>PENDENTE</v>
      </c>
      <c r="Y1440" s="48"/>
      <c r="Z1440" s="51"/>
      <c r="AA1440" s="1" t="str">
        <f>IF(Tabela1[[#This Row],[CHAMADO]]="ABERTO",Tabela1[[#This Row],[procx status]],"")</f>
        <v/>
      </c>
      <c r="AE1440" s="1" t="str">
        <f>IF(Tabela1[[#This Row],[Status Result1]]="Aguardando autorização pgto", "sim","")</f>
        <v/>
      </c>
      <c r="AF14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4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440" s="116"/>
      <c r="AJ1440" s="117"/>
      <c r="AK1440" s="116">
        <f>IF(Tabela1[[#This Row],[procx ticket]]="",Tabela1[[#This Row],[Data criação ticket]],Tabela1[[#This Row],[procx ticket]])</f>
        <v>0</v>
      </c>
      <c r="AL1440" s="116"/>
      <c r="AM14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440" s="62"/>
      <c r="AP1440" s="62"/>
      <c r="AQ14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7228605880ADRIANOVIRADA DE BANDEIRAMOBILIÁRIO COMPLEMENTARHMY</v>
      </c>
      <c r="AR1440" s="62" t="e">
        <v>#N/A</v>
      </c>
    </row>
    <row r="1441" spans="1:44" ht="15" hidden="1" customHeight="1">
      <c r="A1441" s="1">
        <f t="shared" si="78"/>
        <v>1000</v>
      </c>
      <c r="B1441" s="1">
        <v>1496</v>
      </c>
      <c r="C1441" s="1" t="s">
        <v>262</v>
      </c>
      <c r="D1441" s="12" t="s">
        <v>1573</v>
      </c>
      <c r="E1441" s="1" t="s">
        <v>76</v>
      </c>
      <c r="F1441" s="1" t="s">
        <v>23</v>
      </c>
      <c r="G1441" s="1" t="s">
        <v>5118</v>
      </c>
      <c r="I1441" s="1" t="s">
        <v>5016</v>
      </c>
      <c r="M1441" s="1">
        <v>604328</v>
      </c>
      <c r="P1441" s="47">
        <v>12179.7</v>
      </c>
      <c r="R1441" s="47">
        <f>IF(Tabela1[[#This Row],[VALOR A PAGAR]]&gt;1,Tabela1[[#This Row],[VALOR A PAGAR]],Tabela1[[#This Row],[VALOR RC]])</f>
        <v>12179.7</v>
      </c>
      <c r="S14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1" s="1" t="s">
        <v>5130</v>
      </c>
      <c r="U1441" s="54" t="str">
        <f>F1441 &amp; " " &amp; " " &amp; B1441 &amp; " - " &amp; I1441 &amp; " - " &amp; "N°" &amp; H1441 &amp; " - " &amp; Tabela1[[#This Row],[Coluna1]]</f>
        <v xml:space="preserve">LOJAS NOVAS  1496 - HMY - N° - </v>
      </c>
      <c r="X1441" s="1" t="str">
        <f t="shared" si="77"/>
        <v>PENDENTE</v>
      </c>
      <c r="Y1441" s="48"/>
      <c r="Z1441" s="51"/>
      <c r="AA1441" s="1" t="str">
        <f>IF(Tabela1[[#This Row],[CHAMADO]]="ABERTO",Tabela1[[#This Row],[procx status]],"")</f>
        <v/>
      </c>
      <c r="AE1441" s="1" t="str">
        <f>IF(Tabela1[[#This Row],[Status Result1]]="Aguardando autorização pgto", "sim","")</f>
        <v/>
      </c>
      <c r="AF14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4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441" s="116"/>
      <c r="AJ1441" s="117"/>
      <c r="AK1441" s="116">
        <f>IF(Tabela1[[#This Row],[procx ticket]]="",Tabela1[[#This Row],[Data criação ticket]],Tabela1[[#This Row],[procx ticket]])</f>
        <v>0</v>
      </c>
      <c r="AL1441" s="116"/>
      <c r="AM14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441" s="62"/>
      <c r="AP1441" s="62"/>
      <c r="AQ14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149660432812179,7HENRIQUELOJAS NOVASMONTAGEMHMY</v>
      </c>
      <c r="AR1441" s="62" t="e">
        <v>#N/A</v>
      </c>
    </row>
    <row r="1442" spans="1:44" ht="15" hidden="1" customHeight="1">
      <c r="A1442" s="1">
        <f t="shared" si="78"/>
        <v>2000</v>
      </c>
      <c r="B1442" s="1">
        <v>7228</v>
      </c>
      <c r="C1442" s="1" t="str">
        <f>_xlfn.XLOOKUP(Tabela1[[#This Row],[FILIAL]],'CNPJ BASE jan25'!A:A,'CNPJ BASE jan25'!B:B)</f>
        <v>FOR194-ShDePas-CE-EF</v>
      </c>
      <c r="D1442" s="1" t="str">
        <f>_xlfn.XLOOKUP(Tabela1[[#This Row],[FILIAL]],'CNPJ BASE jan25'!A:A,'CNPJ BASE jan25'!C:C)</f>
        <v>04.899.316/0228-63</v>
      </c>
      <c r="E1442" s="1" t="s">
        <v>4025</v>
      </c>
      <c r="F1442" s="1" t="s">
        <v>51</v>
      </c>
      <c r="G1442" s="1" t="s">
        <v>5118</v>
      </c>
      <c r="I1442" s="1" t="s">
        <v>5016</v>
      </c>
      <c r="M1442" s="1">
        <v>605880</v>
      </c>
      <c r="N1442" s="1">
        <v>10023753</v>
      </c>
      <c r="R1442" s="47">
        <f>IF(Tabela1[[#This Row],[VALOR A PAGAR]]&gt;1,Tabela1[[#This Row],[VALOR A PAGAR]],Tabela1[[#This Row],[VALOR RC]])</f>
        <v>0</v>
      </c>
      <c r="S14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2" s="1">
        <v>4500986265</v>
      </c>
      <c r="U1442" s="54" t="str">
        <f>F1442 &amp; " " &amp; " " &amp; B1442 &amp; " - " &amp; I1442 &amp; " - " &amp; "N°" &amp; H1442 &amp; " - " &amp; Tabela1[[#This Row],[Coluna1]]</f>
        <v xml:space="preserve">VIRADA DE BANDEIRA  7228 - HMY - N° - </v>
      </c>
      <c r="X1442" s="1" t="str">
        <f t="shared" si="77"/>
        <v>PENDENTE</v>
      </c>
      <c r="Y1442" s="48"/>
      <c r="Z1442" s="51"/>
      <c r="AA1442" s="1" t="str">
        <f>IF(Tabela1[[#This Row],[CHAMADO]]="ABERTO",Tabela1[[#This Row],[procx status]],"")</f>
        <v/>
      </c>
      <c r="AE1442" s="1" t="str">
        <f>IF(Tabela1[[#This Row],[Status Result1]]="Aguardando autorização pgto", "sim","")</f>
        <v/>
      </c>
      <c r="AF14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4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442" s="116"/>
      <c r="AJ1442" s="117"/>
      <c r="AK1442" s="116">
        <f>IF(Tabela1[[#This Row],[procx ticket]]="",Tabela1[[#This Row],[Data criação ticket]],Tabela1[[#This Row],[procx ticket]])</f>
        <v>0</v>
      </c>
      <c r="AL1442" s="116"/>
      <c r="AM14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442" s="62"/>
      <c r="AP1442" s="62"/>
      <c r="AQ14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7228605880ADRIANOVIRADA DE BANDEIRAMONTAGEMHMY</v>
      </c>
      <c r="AR1442" s="62" t="e">
        <v>#N/A</v>
      </c>
    </row>
    <row r="1443" spans="1:44" ht="15" hidden="1" customHeight="1">
      <c r="A1443" s="1">
        <f t="shared" si="78"/>
        <v>2000</v>
      </c>
      <c r="B1443" s="1">
        <v>7211</v>
      </c>
      <c r="C1443" s="1" t="str">
        <f>_xlfn.XLOOKUP(Tabela1[[#This Row],[FILIAL]],'CNPJ BASE jan25'!A:A,'CNPJ BASE jan25'!B:B)</f>
        <v>PIN03-GetVarga-MA-EF</v>
      </c>
      <c r="D1443" s="1" t="str">
        <f>_xlfn.XLOOKUP(Tabela1[[#This Row],[FILIAL]],'CNPJ BASE jan25'!A:A,'CNPJ BASE jan25'!C:C)</f>
        <v>04.899.316/0211-15</v>
      </c>
      <c r="E1443" s="1" t="s">
        <v>76</v>
      </c>
      <c r="F1443" s="1" t="s">
        <v>51</v>
      </c>
      <c r="G1443" s="1" t="s">
        <v>5510</v>
      </c>
      <c r="H1443" s="1">
        <v>250</v>
      </c>
      <c r="I1443" s="1" t="s">
        <v>88</v>
      </c>
      <c r="J1443" s="1">
        <v>1</v>
      </c>
      <c r="M1443" s="1">
        <v>606040</v>
      </c>
      <c r="N1443" s="1">
        <v>10023981</v>
      </c>
      <c r="P1443" s="47">
        <v>12900</v>
      </c>
      <c r="R1443" s="47">
        <f>IF(Tabela1[[#This Row],[VALOR A PAGAR]]&gt;1,Tabela1[[#This Row],[VALOR A PAGAR]],Tabela1[[#This Row],[VALOR RC]])</f>
        <v>12900</v>
      </c>
      <c r="S14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3" s="1">
        <v>4501007104</v>
      </c>
      <c r="U1443" s="54" t="str">
        <f>F1443 &amp; " " &amp; " " &amp; B1443 &amp; " - " &amp; I1443 &amp; " - " &amp; "N°" &amp; H1443 &amp; " - " &amp; Tabela1[[#This Row],[Coluna1]]</f>
        <v>VIRADA DE BANDEIRA  7211 - PERSUN - N°250 - resolicitado</v>
      </c>
      <c r="V1443" s="85">
        <v>3347431</v>
      </c>
      <c r="W1443" s="89" t="s">
        <v>4176</v>
      </c>
      <c r="X1443" s="1" t="str">
        <f t="shared" si="77"/>
        <v>ABERTO</v>
      </c>
      <c r="Y1443" s="48"/>
      <c r="Z1443" s="51"/>
      <c r="AA1443" s="1">
        <f>IF(Tabela1[[#This Row],[CHAMADO]]="ABERTO",Tabela1[[#This Row],[procx status]],"")</f>
        <v>0</v>
      </c>
      <c r="AE1443" s="1" t="s">
        <v>4177</v>
      </c>
      <c r="AF14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4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443" s="116"/>
      <c r="AJ1443" s="117"/>
      <c r="AK1443" s="116">
        <f>IF(Tabela1[[#This Row],[procx ticket]]="",Tabela1[[#This Row],[Data criação ticket]],Tabela1[[#This Row],[procx ticket]])</f>
        <v>0</v>
      </c>
      <c r="AL1443" s="116"/>
      <c r="AM1443" s="53">
        <v>46008</v>
      </c>
      <c r="AN14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(7 dias)</v>
      </c>
      <c r="AO1443" s="62" t="s">
        <v>4178</v>
      </c>
      <c r="AP1443" s="47" t="s">
        <v>6037</v>
      </c>
      <c r="AQ14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721160604012900HENRIQUEVIRADA DE BANDEIRAPersianasPERSUN</v>
      </c>
      <c r="AR1443" s="62" t="e">
        <v>#N/A</v>
      </c>
    </row>
    <row r="1444" spans="1:44" ht="15" hidden="1" customHeight="1">
      <c r="A1444" s="1">
        <f t="shared" si="78"/>
        <v>1000</v>
      </c>
      <c r="B1444" s="1">
        <v>1499</v>
      </c>
      <c r="C1444" s="1" t="s">
        <v>4065</v>
      </c>
      <c r="D1444" s="1" t="s">
        <v>4217</v>
      </c>
      <c r="E1444" s="1" t="s">
        <v>30</v>
      </c>
      <c r="F1444" s="1" t="s">
        <v>23</v>
      </c>
      <c r="G1444" s="1" t="s">
        <v>5118</v>
      </c>
      <c r="H1444" s="1">
        <v>10940</v>
      </c>
      <c r="I1444" s="1" t="s">
        <v>5016</v>
      </c>
      <c r="M1444" s="1">
        <v>602910</v>
      </c>
      <c r="P1444" s="47">
        <v>13763.2</v>
      </c>
      <c r="R1444" s="47">
        <f>IF(Tabela1[[#This Row],[VALOR A PAGAR]]&gt;1,Tabela1[[#This Row],[VALOR A PAGAR]],Tabela1[[#This Row],[VALOR RC]])</f>
        <v>13763.2</v>
      </c>
      <c r="S14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4" s="1">
        <v>4500980905</v>
      </c>
      <c r="U1444" s="54" t="str">
        <f>F1444 &amp; " " &amp; " " &amp; B1444 &amp; " - " &amp; I1444 &amp; " - " &amp; "N°" &amp; H1444 &amp; " - " &amp; Tabela1[[#This Row],[Coluna1]]</f>
        <v>LOJAS NOVAS  1499 - HMY - N°10940 - VENC 01/12/2025</v>
      </c>
      <c r="V1444" s="85">
        <v>3284983</v>
      </c>
      <c r="W1444" s="89" t="s">
        <v>4176</v>
      </c>
      <c r="X1444" s="1" t="str">
        <f t="shared" si="77"/>
        <v>ABERTO</v>
      </c>
      <c r="Y1444" s="48"/>
      <c r="Z1444" s="51"/>
      <c r="AA1444" s="1">
        <f>IF(Tabela1[[#This Row],[CHAMADO]]="ABERTO",Tabela1[[#This Row],[procx status]],"")</f>
        <v>0</v>
      </c>
      <c r="AC1444" s="49">
        <v>46013</v>
      </c>
      <c r="AD1444" s="55">
        <v>5106082348</v>
      </c>
      <c r="AE1444" s="1" t="s">
        <v>4177</v>
      </c>
      <c r="AF14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4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444" s="116"/>
      <c r="AJ1444" s="117"/>
      <c r="AK1444" s="116">
        <f>IF(Tabela1[[#This Row],[procx ticket]]="",Tabela1[[#This Row],[Data criação ticket]],Tabela1[[#This Row],[procx ticket]])</f>
        <v>0</v>
      </c>
      <c r="AL1444" s="116"/>
      <c r="AM1444" s="53">
        <v>46000</v>
      </c>
      <c r="AN14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4" s="62"/>
      <c r="AP1444" s="62" t="s">
        <v>4835</v>
      </c>
      <c r="AQ14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149960291013763,2ANDRELOJAS NOVASMONTAGEMHMY</v>
      </c>
      <c r="AR1444" s="62" t="e">
        <v>#N/A</v>
      </c>
    </row>
    <row r="1445" spans="1:44" ht="15" hidden="1" customHeight="1">
      <c r="A1445" s="1">
        <f t="shared" si="78"/>
        <v>1000</v>
      </c>
      <c r="B1445" s="1">
        <v>1508</v>
      </c>
      <c r="C1445" s="1" t="s">
        <v>4074</v>
      </c>
      <c r="D1445" s="1" t="s">
        <v>4198</v>
      </c>
      <c r="E1445" s="1" t="s">
        <v>76</v>
      </c>
      <c r="F1445" s="1" t="s">
        <v>23</v>
      </c>
      <c r="G1445" s="1" t="s">
        <v>5078</v>
      </c>
      <c r="I1445" s="1" t="s">
        <v>5016</v>
      </c>
      <c r="M1445" s="1">
        <v>605664</v>
      </c>
      <c r="P1445" s="47">
        <v>33.74</v>
      </c>
      <c r="R1445" s="47">
        <f>IF(Tabela1[[#This Row],[VALOR A PAGAR]]&gt;1,Tabela1[[#This Row],[VALOR A PAGAR]],Tabela1[[#This Row],[VALOR RC]])</f>
        <v>33.74</v>
      </c>
      <c r="S14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5" s="1">
        <v>4500969926</v>
      </c>
      <c r="U1445" s="54" t="str">
        <f>F1445 &amp; " " &amp; " " &amp; B1445 &amp; " - " &amp; I1445 &amp; " - " &amp; "N°" &amp; H1445 &amp; " - " &amp; Tabela1[[#This Row],[Coluna1]]</f>
        <v xml:space="preserve">LOJAS NOVAS  1508 - HMY - N° - </v>
      </c>
      <c r="V1445" s="85">
        <v>3370053</v>
      </c>
      <c r="W1445" s="64" t="s">
        <v>6024</v>
      </c>
      <c r="X1445" s="1" t="str">
        <f t="shared" si="77"/>
        <v>ABERTO</v>
      </c>
      <c r="Y1445" s="48"/>
      <c r="Z1445" s="51"/>
      <c r="AA1445" s="1">
        <f>IF(Tabela1[[#This Row],[CHAMADO]]="ABERTO",Tabela1[[#This Row],[procx status]],"")</f>
        <v>0</v>
      </c>
      <c r="AC1445" s="49">
        <v>46020</v>
      </c>
      <c r="AE1445" s="1" t="str">
        <f>IF(Tabela1[[#This Row],[Status Result1]]="Aguardando autorização pgto", "sim","")</f>
        <v/>
      </c>
      <c r="AF14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4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445" s="116"/>
      <c r="AJ1445" s="117"/>
      <c r="AK1445" s="116">
        <f>IF(Tabela1[[#This Row],[procx ticket]]="",Tabela1[[#This Row],[Data criação ticket]],Tabela1[[#This Row],[procx ticket]])</f>
        <v>0</v>
      </c>
      <c r="AL1445" s="116"/>
      <c r="AM14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5" s="62"/>
      <c r="AP1445" s="62"/>
      <c r="AQ14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150860566433,74HENRIQUELOJAS NOVASMobiliário + Mont. + FreteHMY</v>
      </c>
      <c r="AR1445" s="62" t="e">
        <v>#N/A</v>
      </c>
    </row>
    <row r="1446" spans="1:44" ht="15" hidden="1" customHeight="1">
      <c r="A1446" s="1">
        <f t="shared" si="78"/>
        <v>1000</v>
      </c>
      <c r="B1446" s="1">
        <v>1381</v>
      </c>
      <c r="C1446" s="1" t="s">
        <v>169</v>
      </c>
      <c r="D1446" s="1" t="s">
        <v>170</v>
      </c>
      <c r="E1446" s="1" t="s">
        <v>30</v>
      </c>
      <c r="F1446" s="1" t="s">
        <v>23</v>
      </c>
      <c r="G1446" s="1" t="s">
        <v>5118</v>
      </c>
      <c r="H1446" s="1">
        <v>10152</v>
      </c>
      <c r="I1446" s="1" t="s">
        <v>5016</v>
      </c>
      <c r="M1446" s="1">
        <v>603265</v>
      </c>
      <c r="P1446" s="47">
        <v>9947.8700000000008</v>
      </c>
      <c r="R1446" s="47">
        <f>IF(Tabela1[[#This Row],[VALOR A PAGAR]]&gt;1,Tabela1[[#This Row],[VALOR A PAGAR]],Tabela1[[#This Row],[VALOR RC]])</f>
        <v>9947.8700000000008</v>
      </c>
      <c r="S14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6" s="1">
        <v>4500821612</v>
      </c>
      <c r="U1446" s="54" t="str">
        <f>F1446 &amp; " " &amp; " " &amp; B1446 &amp; " - " &amp; I1446 &amp; " - " &amp; "N°" &amp; H1446 &amp; " - " &amp; Tabela1[[#This Row],[Coluna1]]</f>
        <v xml:space="preserve">LOJAS NOVAS  1381 - HMY - N°10152 - </v>
      </c>
      <c r="V1446" s="85">
        <v>1626261</v>
      </c>
      <c r="W1446" s="89" t="s">
        <v>5142</v>
      </c>
      <c r="X1446" s="1" t="str">
        <f t="shared" si="77"/>
        <v>ABERTO</v>
      </c>
      <c r="Y1446" s="48"/>
      <c r="Z1446" s="51">
        <v>0</v>
      </c>
      <c r="AA1446" s="1">
        <f>IF(Tabela1[[#This Row],[CHAMADO]]="ABERTO",Tabela1[[#This Row],[procx status]],"")</f>
        <v>0</v>
      </c>
      <c r="AC1446" s="49">
        <v>45778</v>
      </c>
      <c r="AD1446" s="55">
        <v>5105917164</v>
      </c>
      <c r="AE1446" s="1" t="str">
        <f>IF(Tabela1[[#This Row],[Status Result1]]="Aguardando autorização pgto", "sim","")</f>
        <v/>
      </c>
      <c r="AF14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01/05/2025</v>
      </c>
      <c r="AG14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01/05/2025</v>
      </c>
      <c r="AH1446" s="12">
        <v>45778</v>
      </c>
      <c r="AI1446" s="1" t="s">
        <v>4455</v>
      </c>
      <c r="AJ1446" s="53" t="s">
        <v>4455</v>
      </c>
      <c r="AK1446" s="12" t="str">
        <f>IF(Tabela1[[#This Row],[procx ticket]]="",Tabela1[[#This Row],[Data criação ticket]],Tabela1[[#This Row],[procx ticket]])</f>
        <v>2025-04-24</v>
      </c>
      <c r="AM14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4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6" s="62"/>
      <c r="AP1446" s="62"/>
      <c r="AQ14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13816032659947,87ANDRELOJAS NOVASMONTAGEMHMY</v>
      </c>
      <c r="AR1446" s="62" t="e">
        <v>#N/A</v>
      </c>
    </row>
    <row r="1447" spans="1:44" ht="15" hidden="1" customHeight="1">
      <c r="A1447" s="1">
        <f t="shared" si="78"/>
        <v>1000</v>
      </c>
      <c r="B1447" s="1">
        <v>1446</v>
      </c>
      <c r="C1447" s="1" t="s">
        <v>175</v>
      </c>
      <c r="D1447" s="1">
        <v>1446</v>
      </c>
      <c r="E1447" s="1" t="s">
        <v>76</v>
      </c>
      <c r="F1447" s="1" t="s">
        <v>23</v>
      </c>
      <c r="G1447" s="1" t="s">
        <v>5118</v>
      </c>
      <c r="H1447" s="1">
        <v>10172</v>
      </c>
      <c r="I1447" s="1" t="s">
        <v>5016</v>
      </c>
      <c r="M1447" s="55">
        <v>603787</v>
      </c>
      <c r="P1447" s="47">
        <v>9970.42</v>
      </c>
      <c r="R1447" s="47">
        <f>IF(Tabela1[[#This Row],[VALOR A PAGAR]]&gt;1,Tabela1[[#This Row],[VALOR A PAGAR]],Tabela1[[#This Row],[VALOR RC]])</f>
        <v>9970.42</v>
      </c>
      <c r="S14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7" s="1">
        <v>4500882621</v>
      </c>
      <c r="U1447" s="54" t="str">
        <f>F1447 &amp; " " &amp; " " &amp; B1447 &amp; " - " &amp; I1447 &amp; " - " &amp; "N°" &amp; H1447 &amp; " - " &amp; Tabela1[[#This Row],[Coluna1]]</f>
        <v>LOJAS NOVAS  1446 - HMY - N°10172 - ajustado</v>
      </c>
      <c r="V1447" s="85">
        <v>2006208</v>
      </c>
      <c r="W1447" s="89" t="s">
        <v>5147</v>
      </c>
      <c r="X1447" s="1" t="str">
        <f t="shared" si="77"/>
        <v>ABERTO</v>
      </c>
      <c r="Y1447" s="48" t="s">
        <v>75</v>
      </c>
      <c r="Z1447" s="51" t="s">
        <v>75</v>
      </c>
      <c r="AA1447" s="1" t="str">
        <f>IF(Tabela1[[#This Row],[CHAMADO]]="ABERTO",Tabela1[[#This Row],[procx status]],"")</f>
        <v/>
      </c>
      <c r="AC1447" s="49">
        <v>45839</v>
      </c>
      <c r="AD1447" s="90">
        <v>5105949236</v>
      </c>
      <c r="AE1447" s="1" t="str">
        <f>IF(Tabela1[[#This Row],[Status Result1]]="Aguardando autorização pgto", "sim","")</f>
        <v/>
      </c>
      <c r="AF14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4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447" s="12">
        <v>45757</v>
      </c>
      <c r="AI1447" s="1" t="s">
        <v>4305</v>
      </c>
      <c r="AJ1447" s="53" t="s">
        <v>4482</v>
      </c>
      <c r="AK1447" s="12" t="str">
        <f>IF(Tabela1[[#This Row],[procx ticket]]="",Tabela1[[#This Row],[Data criação ticket]],Tabela1[[#This Row],[procx ticket]])</f>
        <v>2025-06-20</v>
      </c>
      <c r="AL1447" s="60">
        <v>0</v>
      </c>
      <c r="AM14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44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7" s="62" t="s">
        <v>4174</v>
      </c>
      <c r="AP1447" s="62" t="s">
        <v>4508</v>
      </c>
      <c r="AQ14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14466037879970,42HENRIQUELOJAS NOVASMONTAGEMHMY</v>
      </c>
      <c r="AR1447" s="62" t="e">
        <v>#N/A</v>
      </c>
    </row>
    <row r="1448" spans="1:44" ht="15" hidden="1" customHeight="1">
      <c r="A1448" s="1">
        <f t="shared" si="78"/>
        <v>1000</v>
      </c>
      <c r="B1448" s="1">
        <v>1495</v>
      </c>
      <c r="C1448" s="1" t="s">
        <v>285</v>
      </c>
      <c r="D1448" s="1" t="s">
        <v>4226</v>
      </c>
      <c r="E1448" s="1" t="s">
        <v>76</v>
      </c>
      <c r="F1448" s="1" t="s">
        <v>23</v>
      </c>
      <c r="G1448" s="1" t="s">
        <v>5118</v>
      </c>
      <c r="H1448" s="1">
        <v>10719</v>
      </c>
      <c r="I1448" s="1" t="s">
        <v>5016</v>
      </c>
      <c r="M1448" s="1">
        <v>605462</v>
      </c>
      <c r="P1448" s="47">
        <v>11242.8</v>
      </c>
      <c r="R1448" s="47">
        <f>IF(Tabela1[[#This Row],[VALOR A PAGAR]]&gt;1,Tabela1[[#This Row],[VALOR A PAGAR]],Tabela1[[#This Row],[VALOR RC]])</f>
        <v>11242.8</v>
      </c>
      <c r="S14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8" s="1">
        <v>4500931076</v>
      </c>
      <c r="U1448" s="54" t="str">
        <f>F1448 &amp; " " &amp; " " &amp; B1448 &amp; " - " &amp; I1448 &amp; " - " &amp; "N°" &amp; H1448 &amp; " - " &amp; Tabela1[[#This Row],[Coluna1]]</f>
        <v>LOJAS NOVAS  1495 - HMY - N°10719 - VENC 01/11/2025</v>
      </c>
      <c r="V1448" s="85">
        <v>2540965</v>
      </c>
      <c r="W1448" s="64" t="s">
        <v>5156</v>
      </c>
      <c r="X1448" s="1" t="str">
        <f t="shared" si="77"/>
        <v>ABERTO</v>
      </c>
      <c r="Y1448" s="48"/>
      <c r="Z1448" s="51"/>
      <c r="AA1448" s="1">
        <f>IF(Tabela1[[#This Row],[CHAMADO]]="ABERTO",Tabela1[[#This Row],[procx status]],"")</f>
        <v>0</v>
      </c>
      <c r="AC1448" s="49">
        <v>45962</v>
      </c>
      <c r="AD1448" s="109">
        <v>5106012217</v>
      </c>
      <c r="AE1448" s="1" t="str">
        <f>IF(Tabela1[[#This Row],[Status Result1]]="Aguardando autorização pgto", "sim","")</f>
        <v/>
      </c>
      <c r="AF14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4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448" s="12"/>
      <c r="AJ1448" s="53"/>
      <c r="AK1448" s="12">
        <f>IF(Tabela1[[#This Row],[procx ticket]]="",Tabela1[[#This Row],[Data criação ticket]],Tabela1[[#This Row],[procx ticket]])</f>
        <v>0</v>
      </c>
      <c r="AM1448" s="53" t="s">
        <v>75</v>
      </c>
      <c r="AN14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8" s="62"/>
      <c r="AP1448" s="62" t="s">
        <v>5060</v>
      </c>
      <c r="AQ14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149560546211242,8HENRIQUELOJAS NOVASMONTAGEMHMY</v>
      </c>
      <c r="AR1448" s="62" t="e">
        <v>#N/A</v>
      </c>
    </row>
    <row r="1449" spans="1:44" ht="15" hidden="1" customHeight="1">
      <c r="A1449" s="1">
        <f t="shared" si="78"/>
        <v>1000</v>
      </c>
      <c r="B1449" s="1">
        <v>1505</v>
      </c>
      <c r="C1449" s="1" t="s">
        <v>4085</v>
      </c>
      <c r="D1449" s="1" t="s">
        <v>4216</v>
      </c>
      <c r="E1449" s="1" t="s">
        <v>30</v>
      </c>
      <c r="F1449" s="1" t="s">
        <v>23</v>
      </c>
      <c r="G1449" s="1" t="s">
        <v>5118</v>
      </c>
      <c r="H1449" s="1">
        <v>10942</v>
      </c>
      <c r="I1449" s="1" t="s">
        <v>5016</v>
      </c>
      <c r="M1449" s="1">
        <v>605728</v>
      </c>
      <c r="P1449" s="47">
        <v>13262.72</v>
      </c>
      <c r="R1449" s="47">
        <f>IF(Tabela1[[#This Row],[VALOR A PAGAR]]&gt;1,Tabela1[[#This Row],[VALOR A PAGAR]],Tabela1[[#This Row],[VALOR RC]])</f>
        <v>13262.72</v>
      </c>
      <c r="S14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49" s="1">
        <v>4500977052</v>
      </c>
      <c r="U1449" s="54" t="str">
        <f>F1449 &amp; " " &amp; " " &amp; B1449 &amp; " - " &amp; I1449 &amp; " - " &amp; "N°" &amp; H1449 &amp; " - " &amp; Tabela1[[#This Row],[Coluna1]]</f>
        <v>LOJAS NOVAS  1505 - HMY - N°10942 - VENC 01/12/2025</v>
      </c>
      <c r="V1449" s="85">
        <v>3069557</v>
      </c>
      <c r="W1449" s="89" t="s">
        <v>4176</v>
      </c>
      <c r="X1449" s="1" t="str">
        <f t="shared" si="77"/>
        <v>ABERTO</v>
      </c>
      <c r="Y1449" s="48"/>
      <c r="Z1449" s="51"/>
      <c r="AA1449" s="1">
        <f>IF(Tabela1[[#This Row],[CHAMADO]]="ABERTO",Tabela1[[#This Row],[procx status]],"")</f>
        <v>0</v>
      </c>
      <c r="AC1449" s="49">
        <v>45992</v>
      </c>
      <c r="AE1449" s="1" t="s">
        <v>4177</v>
      </c>
      <c r="AF14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4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449" s="116"/>
      <c r="AJ1449" s="117"/>
      <c r="AK1449" s="116">
        <f>IF(Tabela1[[#This Row],[procx ticket]]="",Tabela1[[#This Row],[Data criação ticket]],Tabela1[[#This Row],[procx ticket]])</f>
        <v>0</v>
      </c>
      <c r="AL1449" s="116"/>
      <c r="AM1449" s="53">
        <v>45975</v>
      </c>
      <c r="AN14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49" s="62"/>
      <c r="AP1449" s="62" t="s">
        <v>4835</v>
      </c>
      <c r="AQ14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150560572813262,72ANDRELOJAS NOVASMONTAGEMHMY</v>
      </c>
      <c r="AR1449" s="62" t="e">
        <v>#N/A</v>
      </c>
    </row>
    <row r="1450" spans="1:44" ht="15" hidden="1" customHeight="1">
      <c r="A1450" s="1">
        <f t="shared" si="78"/>
        <v>1000</v>
      </c>
      <c r="B1450" s="1">
        <v>1502</v>
      </c>
      <c r="C1450" s="1" t="s">
        <v>4080</v>
      </c>
      <c r="D1450" s="1" t="s">
        <v>4165</v>
      </c>
      <c r="E1450" s="1" t="s">
        <v>76</v>
      </c>
      <c r="F1450" s="1" t="s">
        <v>23</v>
      </c>
      <c r="G1450" s="1" t="s">
        <v>5118</v>
      </c>
      <c r="H1450" s="1">
        <v>10927</v>
      </c>
      <c r="I1450" s="1" t="s">
        <v>5016</v>
      </c>
      <c r="M1450" s="1">
        <v>605470</v>
      </c>
      <c r="P1450" s="47">
        <v>13763.2</v>
      </c>
      <c r="R1450" s="47">
        <f>IF(Tabela1[[#This Row],[VALOR A PAGAR]]&gt;1,Tabela1[[#This Row],[VALOR A PAGAR]],Tabela1[[#This Row],[VALOR RC]])</f>
        <v>13763.2</v>
      </c>
      <c r="S14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0" s="1">
        <v>4500977087</v>
      </c>
      <c r="U1450" s="54" t="str">
        <f>F1450 &amp; " " &amp; " " &amp; B1450 &amp; " - " &amp; I1450 &amp; " - " &amp; "N°" &amp; H1450 &amp; " - " &amp; Tabela1[[#This Row],[Coluna1]]</f>
        <v>LOJAS NOVAS  1502 - HMY - N°10927 - VENC 01/12/2025</v>
      </c>
      <c r="V1450" s="85">
        <v>2977275</v>
      </c>
      <c r="W1450" s="89" t="s">
        <v>4176</v>
      </c>
      <c r="X1450" s="1" t="str">
        <f t="shared" si="77"/>
        <v>ABERTO</v>
      </c>
      <c r="Y1450" s="48"/>
      <c r="Z1450" s="51"/>
      <c r="AA1450" s="1">
        <f>IF(Tabela1[[#This Row],[CHAMADO]]="ABERTO",Tabela1[[#This Row],[procx status]],"")</f>
        <v>0</v>
      </c>
      <c r="AC1450" s="49">
        <v>45992</v>
      </c>
      <c r="AD1450" s="55">
        <v>5106057839</v>
      </c>
      <c r="AE1450" s="1" t="s">
        <v>4177</v>
      </c>
      <c r="AF14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4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450" s="116"/>
      <c r="AJ1450" s="117"/>
      <c r="AK1450" s="116">
        <f>IF(Tabela1[[#This Row],[procx ticket]]="",Tabela1[[#This Row],[Data criação ticket]],Tabela1[[#This Row],[procx ticket]])</f>
        <v>0</v>
      </c>
      <c r="AL1450" s="116"/>
      <c r="AM1450" s="53">
        <v>45966</v>
      </c>
      <c r="AN14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0" s="62"/>
      <c r="AP1450" s="62" t="s">
        <v>4835</v>
      </c>
      <c r="AQ14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150260547013763,2HENRIQUELOJAS NOVASMONTAGEMHMY</v>
      </c>
      <c r="AR1450" s="62" t="e">
        <v>#N/A</v>
      </c>
    </row>
    <row r="1451" spans="1:44" ht="15" hidden="1" customHeight="1">
      <c r="A1451" s="1">
        <f t="shared" si="78"/>
        <v>1000</v>
      </c>
      <c r="B1451" s="1">
        <v>1427</v>
      </c>
      <c r="C1451" s="1" t="s">
        <v>229</v>
      </c>
      <c r="D1451" s="1" t="s">
        <v>230</v>
      </c>
      <c r="E1451" s="1" t="s">
        <v>4025</v>
      </c>
      <c r="F1451" s="1" t="s">
        <v>23</v>
      </c>
      <c r="G1451" s="1" t="s">
        <v>5118</v>
      </c>
      <c r="H1451" s="1">
        <v>10925</v>
      </c>
      <c r="I1451" s="1" t="s">
        <v>5016</v>
      </c>
      <c r="M1451" s="1">
        <v>603806</v>
      </c>
      <c r="P1451" s="47">
        <v>12512</v>
      </c>
      <c r="R1451" s="47">
        <f>IF(Tabela1[[#This Row],[VALOR A PAGAR]]&gt;1,Tabela1[[#This Row],[VALOR A PAGAR]],Tabela1[[#This Row],[VALOR RC]])</f>
        <v>12512</v>
      </c>
      <c r="S14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1" s="1">
        <v>4500978677</v>
      </c>
      <c r="U1451" s="54" t="str">
        <f>F1451 &amp; " " &amp; " " &amp; B1451 &amp; " - " &amp; I1451 &amp; " - " &amp; "N°" &amp; H1451 &amp; " - " &amp; Tabela1[[#This Row],[Coluna1]]</f>
        <v>LOJAS NOVAS  1427 - HMY - N°10925 - VENC 01/12/2025</v>
      </c>
      <c r="V1451" s="85">
        <v>2977263</v>
      </c>
      <c r="W1451" s="89" t="s">
        <v>4176</v>
      </c>
      <c r="X1451" s="1" t="str">
        <f t="shared" si="77"/>
        <v>ABERTO</v>
      </c>
      <c r="Y1451" s="48"/>
      <c r="Z1451" s="51"/>
      <c r="AA1451" s="1">
        <f>IF(Tabela1[[#This Row],[CHAMADO]]="ABERTO",Tabela1[[#This Row],[procx status]],"")</f>
        <v>0</v>
      </c>
      <c r="AC1451" s="49">
        <v>45992</v>
      </c>
      <c r="AD1451" s="55">
        <v>5106057840</v>
      </c>
      <c r="AE1451" s="1" t="s">
        <v>4177</v>
      </c>
      <c r="AF14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4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451" s="116"/>
      <c r="AJ1451" s="117"/>
      <c r="AK1451" s="116">
        <f>IF(Tabela1[[#This Row],[procx ticket]]="",Tabela1[[#This Row],[Data criação ticket]],Tabela1[[#This Row],[procx ticket]])</f>
        <v>0</v>
      </c>
      <c r="AL1451" s="116"/>
      <c r="AM1451" s="53">
        <v>45966</v>
      </c>
      <c r="AN14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1" s="62"/>
      <c r="AP1451" s="62" t="s">
        <v>4835</v>
      </c>
      <c r="AQ14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142760380612512ADRIANOLOJAS NOVASMONTAGEMHMY</v>
      </c>
      <c r="AR1451" s="62" t="e">
        <v>#N/A</v>
      </c>
    </row>
    <row r="1452" spans="1:44" ht="15" hidden="1" customHeight="1">
      <c r="A1452" s="1">
        <f t="shared" si="78"/>
        <v>1000</v>
      </c>
      <c r="B1452" s="1">
        <v>1504</v>
      </c>
      <c r="C1452" s="1" t="s">
        <v>4087</v>
      </c>
      <c r="D1452" s="1" t="s">
        <v>4185</v>
      </c>
      <c r="E1452" s="1" t="s">
        <v>76</v>
      </c>
      <c r="F1452" s="1" t="s">
        <v>23</v>
      </c>
      <c r="G1452" s="1" t="s">
        <v>5118</v>
      </c>
      <c r="H1452" s="1">
        <v>10929</v>
      </c>
      <c r="I1452" s="1" t="s">
        <v>5016</v>
      </c>
      <c r="M1452" s="1">
        <v>604037</v>
      </c>
      <c r="P1452" s="47">
        <v>13763.2</v>
      </c>
      <c r="R1452" s="47">
        <f>IF(Tabela1[[#This Row],[VALOR A PAGAR]]&gt;1,Tabela1[[#This Row],[VALOR A PAGAR]],Tabela1[[#This Row],[VALOR RC]])</f>
        <v>13763.2</v>
      </c>
      <c r="S14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2" s="1">
        <v>4500980903</v>
      </c>
      <c r="U1452" s="54" t="str">
        <f>F1452 &amp; " " &amp; " " &amp; B1452 &amp; " - " &amp; I1452 &amp; " - " &amp; "N°" &amp; H1452 &amp; " - " &amp; Tabela1[[#This Row],[Coluna1]]</f>
        <v>LOJAS NOVAS  1504 - HMY - N°10929 - VENC 01/12/2025</v>
      </c>
      <c r="V1452" s="85">
        <v>2985055</v>
      </c>
      <c r="W1452" s="89" t="s">
        <v>4176</v>
      </c>
      <c r="X1452" s="1" t="str">
        <f t="shared" si="77"/>
        <v>ABERTO</v>
      </c>
      <c r="Y1452" s="48"/>
      <c r="Z1452" s="51"/>
      <c r="AA1452" s="1">
        <f>IF(Tabela1[[#This Row],[CHAMADO]]="ABERTO",Tabela1[[#This Row],[procx status]],"")</f>
        <v>0</v>
      </c>
      <c r="AC1452" s="49">
        <v>45992</v>
      </c>
      <c r="AD1452" s="55">
        <v>5106059919</v>
      </c>
      <c r="AE1452" s="1" t="s">
        <v>4177</v>
      </c>
      <c r="AF14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4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452" s="116"/>
      <c r="AJ1452" s="117"/>
      <c r="AK1452" s="116">
        <f>IF(Tabela1[[#This Row],[procx ticket]]="",Tabela1[[#This Row],[Data criação ticket]],Tabela1[[#This Row],[procx ticket]])</f>
        <v>0</v>
      </c>
      <c r="AL1452" s="116"/>
      <c r="AM1452" s="53">
        <v>45967</v>
      </c>
      <c r="AN14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2" s="62" t="s">
        <v>4645</v>
      </c>
      <c r="AP1452" s="62" t="s">
        <v>4835</v>
      </c>
      <c r="AQ14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150460403713763,2HENRIQUELOJAS NOVASMONTAGEMHMY</v>
      </c>
      <c r="AR1452" s="62" t="e">
        <v>#N/A</v>
      </c>
    </row>
    <row r="1453" spans="1:44" ht="15" hidden="1" customHeight="1">
      <c r="A1453" s="1">
        <f t="shared" si="78"/>
        <v>1000</v>
      </c>
      <c r="B1453" s="1">
        <v>1470</v>
      </c>
      <c r="C1453" s="1" t="s">
        <v>4068</v>
      </c>
      <c r="D1453" s="1" t="s">
        <v>4228</v>
      </c>
      <c r="E1453" s="1" t="s">
        <v>76</v>
      </c>
      <c r="F1453" s="1" t="s">
        <v>23</v>
      </c>
      <c r="G1453" s="1" t="s">
        <v>5118</v>
      </c>
      <c r="H1453" s="1">
        <v>10721</v>
      </c>
      <c r="I1453" s="1" t="s">
        <v>5016</v>
      </c>
      <c r="M1453" s="1">
        <v>604306</v>
      </c>
      <c r="P1453" s="47">
        <v>12179.7</v>
      </c>
      <c r="Q1453" s="47">
        <v>12179.7</v>
      </c>
      <c r="R1453" s="47">
        <f>IF(Tabela1[[#This Row],[VALOR A PAGAR]]&gt;1,Tabela1[[#This Row],[VALOR A PAGAR]],Tabela1[[#This Row],[VALOR RC]])</f>
        <v>12179.7</v>
      </c>
      <c r="S14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3" s="1">
        <v>4500940672</v>
      </c>
      <c r="U1453" s="54" t="str">
        <f>F1453 &amp; " " &amp; " " &amp; B1453 &amp; " - " &amp; I1453 &amp; " - " &amp; "N°" &amp; H1453 &amp; " - " &amp; Tabela1[[#This Row],[Coluna1]]</f>
        <v>LOJAS NOVAS  1470 - HMY - N°10721 - VENC 03/11/2025</v>
      </c>
      <c r="V1453" s="85">
        <v>2541901</v>
      </c>
      <c r="W1453" s="64" t="s">
        <v>5143</v>
      </c>
      <c r="X1453" s="1" t="str">
        <f t="shared" si="77"/>
        <v>ABERTO</v>
      </c>
      <c r="Y1453" s="48"/>
      <c r="Z1453" s="51"/>
      <c r="AA1453" s="1">
        <f>IF(Tabela1[[#This Row],[CHAMADO]]="ABERTO",Tabela1[[#This Row],[procx status]],"")</f>
        <v>0</v>
      </c>
      <c r="AC1453" s="49">
        <v>45964</v>
      </c>
      <c r="AD1453" s="109">
        <v>5106015207</v>
      </c>
      <c r="AE1453" s="1" t="str">
        <f>IF(Tabela1[[#This Row],[Status Result1]]="Aguardando autorização pgto", "sim","")</f>
        <v/>
      </c>
      <c r="AF14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4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453" s="116"/>
      <c r="AJ1453" s="117"/>
      <c r="AK1453" s="116">
        <f>IF(Tabela1[[#This Row],[procx ticket]]="",Tabela1[[#This Row],[Data criação ticket]],Tabela1[[#This Row],[procx ticket]])</f>
        <v>0</v>
      </c>
      <c r="AL1453" s="116"/>
      <c r="AM1453" s="53" t="s">
        <v>75</v>
      </c>
      <c r="AN14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3" s="62"/>
      <c r="AP1453" s="62" t="s">
        <v>4871</v>
      </c>
      <c r="AQ14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147060430612179,7HENRIQUELOJAS NOVASMONTAGEMHMY</v>
      </c>
      <c r="AR1453" s="62" t="e">
        <v>#N/A</v>
      </c>
    </row>
    <row r="1454" spans="1:44" ht="15" hidden="1" customHeight="1">
      <c r="A1454" s="1">
        <f t="shared" si="78"/>
        <v>1000</v>
      </c>
      <c r="B1454" s="1">
        <v>1428</v>
      </c>
      <c r="C1454" s="1" t="s">
        <v>275</v>
      </c>
      <c r="D1454" s="1" t="s">
        <v>276</v>
      </c>
      <c r="E1454" s="1" t="s">
        <v>30</v>
      </c>
      <c r="F1454" s="1" t="s">
        <v>23</v>
      </c>
      <c r="G1454" s="1" t="s">
        <v>5118</v>
      </c>
      <c r="H1454" s="1">
        <v>10722</v>
      </c>
      <c r="I1454" s="1" t="s">
        <v>5016</v>
      </c>
      <c r="M1454" s="1">
        <v>602884</v>
      </c>
      <c r="P1454" s="47">
        <v>12054.78</v>
      </c>
      <c r="Q1454" s="47">
        <v>12054.78</v>
      </c>
      <c r="R1454" s="47">
        <f>IF(Tabela1[[#This Row],[VALOR A PAGAR]]&gt;1,Tabela1[[#This Row],[VALOR A PAGAR]],Tabela1[[#This Row],[VALOR RC]])</f>
        <v>12054.78</v>
      </c>
      <c r="S14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4" s="1">
        <v>4500938545</v>
      </c>
      <c r="U1454" s="54" t="str">
        <f>F1454 &amp; " " &amp; " " &amp; B1454 &amp; " - " &amp; I1454 &amp; " - " &amp; "N°" &amp; H1454 &amp; " - " &amp; Tabela1[[#This Row],[Coluna1]]</f>
        <v>LOJAS NOVAS  1428 - HMY - N°10722 - VENC 04/11/2025</v>
      </c>
      <c r="V1454" s="85">
        <v>2541846</v>
      </c>
      <c r="W1454" s="64" t="s">
        <v>5158</v>
      </c>
      <c r="X1454" s="1" t="str">
        <f t="shared" si="77"/>
        <v>ABERTO</v>
      </c>
      <c r="Y1454" s="48"/>
      <c r="Z1454" s="51"/>
      <c r="AA1454" s="1">
        <f>IF(Tabela1[[#This Row],[CHAMADO]]="ABERTO",Tabela1[[#This Row],[procx status]],"")</f>
        <v>0</v>
      </c>
      <c r="AC1454" s="49">
        <v>45965</v>
      </c>
      <c r="AD1454" s="109">
        <v>5106015182</v>
      </c>
      <c r="AE1454" s="1" t="str">
        <f>IF(Tabela1[[#This Row],[Status Result1]]="Aguardando autorização pgto", "sim","")</f>
        <v/>
      </c>
      <c r="AF14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04/11/2025</v>
      </c>
      <c r="AG14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04/11/2025</v>
      </c>
      <c r="AH1454" s="116"/>
      <c r="AJ1454" s="117"/>
      <c r="AK1454" s="116">
        <f>IF(Tabela1[[#This Row],[procx ticket]]="",Tabela1[[#This Row],[Data criação ticket]],Tabela1[[#This Row],[procx ticket]])</f>
        <v>0</v>
      </c>
      <c r="AL1454" s="116"/>
      <c r="AM1454" s="53" t="s">
        <v>75</v>
      </c>
      <c r="AN14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4" s="62"/>
      <c r="AP1454" s="62" t="s">
        <v>4868</v>
      </c>
      <c r="AQ14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142860288412054,78ANDRELOJAS NOVASMONTAGEMHMY</v>
      </c>
      <c r="AR1454" s="62" t="e">
        <v>#N/A</v>
      </c>
    </row>
    <row r="1455" spans="1:44" ht="15" hidden="1" customHeight="1">
      <c r="A1455" s="1">
        <f t="shared" si="78"/>
        <v>1000</v>
      </c>
      <c r="B1455" s="1">
        <v>845</v>
      </c>
      <c r="C1455" s="1" t="s">
        <v>4276</v>
      </c>
      <c r="D1455" s="1" t="s">
        <v>2593</v>
      </c>
      <c r="E1455" s="1" t="s">
        <v>30</v>
      </c>
      <c r="F1455" s="1" t="s">
        <v>23</v>
      </c>
      <c r="G1455" s="1" t="s">
        <v>5118</v>
      </c>
      <c r="H1455" s="1">
        <v>10282</v>
      </c>
      <c r="I1455" s="1" t="s">
        <v>5016</v>
      </c>
      <c r="M1455" s="1">
        <v>605289</v>
      </c>
      <c r="P1455" s="47">
        <v>8020.17</v>
      </c>
      <c r="Q1455" s="47">
        <v>8020.17</v>
      </c>
      <c r="R1455" s="47">
        <f>IF(Tabela1[[#This Row],[VALOR A PAGAR]]&gt;1,Tabela1[[#This Row],[VALOR A PAGAR]],Tabela1[[#This Row],[VALOR RC]])</f>
        <v>8020.17</v>
      </c>
      <c r="S14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5" s="1">
        <v>4500847676</v>
      </c>
      <c r="U1455" s="54" t="str">
        <f>F1455 &amp; " " &amp; " " &amp; B1455 &amp; " - " &amp; I1455 &amp; " - " &amp; "N°" &amp; H1455 &amp; " - " &amp; Tabela1[[#This Row],[Coluna1]]</f>
        <v xml:space="preserve">LOJAS NOVAS  845 - HMY - N°10282 - </v>
      </c>
      <c r="V1455" s="85">
        <v>1811861</v>
      </c>
      <c r="W1455" s="89" t="s">
        <v>5150</v>
      </c>
      <c r="X1455" s="1" t="str">
        <f t="shared" si="77"/>
        <v>ABERTO</v>
      </c>
      <c r="Y1455" s="48"/>
      <c r="Z1455" s="51">
        <v>0</v>
      </c>
      <c r="AA1455" s="1">
        <f>IF(Tabela1[[#This Row],[CHAMADO]]="ABERTO",Tabela1[[#This Row],[procx status]],"")</f>
        <v>0</v>
      </c>
      <c r="AC1455" s="49">
        <v>45813</v>
      </c>
      <c r="AD1455" s="90">
        <v>5105935848</v>
      </c>
      <c r="AE1455" s="1" t="str">
        <f>IF(Tabela1[[#This Row],[Status Result1]]="Aguardando autorização pgto", "sim","")</f>
        <v/>
      </c>
      <c r="AF14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4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455" s="12">
        <v>45778</v>
      </c>
      <c r="AI1455" s="1" t="s">
        <v>4365</v>
      </c>
      <c r="AJ1455" s="53" t="s">
        <v>4365</v>
      </c>
      <c r="AK1455" s="12" t="str">
        <f>IF(Tabela1[[#This Row],[procx ticket]]="",Tabela1[[#This Row],[Data criação ticket]],Tabela1[[#This Row],[procx ticket]])</f>
        <v>2025-05-21</v>
      </c>
      <c r="AM14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4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5" s="62"/>
      <c r="AP1455" s="62"/>
      <c r="AQ14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8456052898020,17ANDRELOJAS NOVASMONTAGEMHMY</v>
      </c>
      <c r="AR1455" s="62" t="e">
        <v>#N/A</v>
      </c>
    </row>
    <row r="1456" spans="1:44" ht="15" hidden="1" customHeight="1">
      <c r="A1456" s="1">
        <f t="shared" si="78"/>
        <v>1000</v>
      </c>
      <c r="B1456" s="1">
        <v>845</v>
      </c>
      <c r="C1456" s="1" t="s">
        <v>4276</v>
      </c>
      <c r="D1456" s="1" t="s">
        <v>2593</v>
      </c>
      <c r="E1456" s="1" t="s">
        <v>30</v>
      </c>
      <c r="F1456" s="1" t="s">
        <v>23</v>
      </c>
      <c r="G1456" s="1" t="s">
        <v>5118</v>
      </c>
      <c r="H1456" s="1">
        <v>93736</v>
      </c>
      <c r="I1456" s="1" t="s">
        <v>5016</v>
      </c>
      <c r="M1456" s="1">
        <v>605289</v>
      </c>
      <c r="P1456" s="47">
        <v>8127.46</v>
      </c>
      <c r="Q1456" s="47">
        <v>8127.46</v>
      </c>
      <c r="R1456" s="47">
        <f>IF(Tabela1[[#This Row],[VALOR A PAGAR]]&gt;1,Tabela1[[#This Row],[VALOR A PAGAR]],Tabela1[[#This Row],[VALOR RC]])</f>
        <v>8127.46</v>
      </c>
      <c r="S14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6" s="1">
        <v>4500868826</v>
      </c>
      <c r="U1456" s="54" t="str">
        <f>F1456 &amp; " " &amp; " " &amp; B1456 &amp; " - " &amp; I1456 &amp; " - " &amp; "N°" &amp; H1456 &amp; " - " &amp; Tabela1[[#This Row],[Coluna1]]</f>
        <v xml:space="preserve">LOJAS NOVAS  845 - HMY - N°93736 - </v>
      </c>
      <c r="V1456" s="85">
        <v>1811834</v>
      </c>
      <c r="W1456" s="89" t="s">
        <v>5151</v>
      </c>
      <c r="X1456" s="1" t="str">
        <f t="shared" si="77"/>
        <v>ABERTO</v>
      </c>
      <c r="Y1456" s="48"/>
      <c r="Z1456" s="51">
        <v>0</v>
      </c>
      <c r="AA1456" s="1">
        <f>IF(Tabela1[[#This Row],[CHAMADO]]="ABERTO",Tabela1[[#This Row],[procx status]],"")</f>
        <v>0</v>
      </c>
      <c r="AC1456" s="49">
        <v>45813</v>
      </c>
      <c r="AD1456" s="90">
        <v>5105935837</v>
      </c>
      <c r="AE1456" s="1" t="str">
        <f>IF(Tabela1[[#This Row],[Status Result1]]="Aguardando autorização pgto", "sim","")</f>
        <v/>
      </c>
      <c r="AF14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4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456" s="12">
        <v>45778</v>
      </c>
      <c r="AI1456" s="1" t="s">
        <v>4365</v>
      </c>
      <c r="AJ1456" s="53" t="s">
        <v>4365</v>
      </c>
      <c r="AK1456" s="12" t="str">
        <f>IF(Tabela1[[#This Row],[procx ticket]]="",Tabela1[[#This Row],[Data criação ticket]],Tabela1[[#This Row],[procx ticket]])</f>
        <v>2025-05-21</v>
      </c>
      <c r="AM14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4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6" s="62"/>
      <c r="AP1456" s="62"/>
      <c r="AQ14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8456052898127,46ANDRELOJAS NOVASMONTAGEMHMY</v>
      </c>
      <c r="AR1456" s="62" t="e">
        <v>#N/A</v>
      </c>
    </row>
    <row r="1457" spans="1:44" ht="15" hidden="1" customHeight="1">
      <c r="A1457" s="1">
        <f t="shared" si="78"/>
        <v>1000</v>
      </c>
      <c r="B1457" s="1">
        <f>_xlfn.XLOOKUP(Tabela1[[#This Row],[CNPJ]],$D:$D,B:B)</f>
        <v>1432</v>
      </c>
      <c r="C1457" s="1" t="s">
        <v>33</v>
      </c>
      <c r="D1457" s="1" t="s">
        <v>34</v>
      </c>
      <c r="E1457" s="1" t="s">
        <v>55</v>
      </c>
      <c r="F1457" s="51" t="s">
        <v>23</v>
      </c>
      <c r="G1457" s="1" t="s">
        <v>5118</v>
      </c>
      <c r="H1457" s="1">
        <v>10014</v>
      </c>
      <c r="I1457" s="1" t="s">
        <v>5016</v>
      </c>
      <c r="M1457" s="1">
        <v>603254</v>
      </c>
      <c r="P1457" s="47">
        <v>10225.799999999999</v>
      </c>
      <c r="R1457" s="47">
        <f>IF(Tabela1[[#This Row],[VALOR A PAGAR]]&gt;1,Tabela1[[#This Row],[VALOR A PAGAR]],Tabela1[[#This Row],[VALOR RC]])</f>
        <v>10225.799999999999</v>
      </c>
      <c r="S14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7" s="1">
        <v>4500799611</v>
      </c>
      <c r="U1457" s="54" t="str">
        <f>F1457 &amp; " " &amp; " " &amp; B1457 &amp; " - " &amp; I1457 &amp; " - " &amp; "N°" &amp; H1457 &amp; " - " &amp; Tabela1[[#This Row],[Coluna1]]</f>
        <v xml:space="preserve">LOJAS NOVAS  1432 - HMY - N°10014 - </v>
      </c>
      <c r="V1457" s="85">
        <v>1259509</v>
      </c>
      <c r="X1457" s="1" t="str">
        <f t="shared" si="77"/>
        <v>ABERTO</v>
      </c>
      <c r="Y1457" s="48" t="s">
        <v>4159</v>
      </c>
      <c r="Z1457" s="51" t="s">
        <v>4159</v>
      </c>
      <c r="AA1457" s="1" t="str">
        <f>IF(Tabela1[[#This Row],[CHAMADO]]="ABERTO",Tabela1[[#This Row],[procx status]],"")</f>
        <v>Closed</v>
      </c>
      <c r="AC1457" s="49">
        <v>45722</v>
      </c>
      <c r="AD1457" s="55">
        <v>5105878725</v>
      </c>
      <c r="AE1457" s="1" t="str">
        <f>IF(Tabela1[[#This Row],[Status Result1]]="Aguardando autorização pgto", "sim","")</f>
        <v/>
      </c>
      <c r="AF14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06/03/2025</v>
      </c>
      <c r="AG14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06/03/2025</v>
      </c>
      <c r="AH1457" s="12">
        <v>45712</v>
      </c>
      <c r="AI1457" s="1" t="s">
        <v>5103</v>
      </c>
      <c r="AJ1457" s="53" t="s">
        <v>5103</v>
      </c>
      <c r="AK1457" s="12" t="str">
        <f>IF(Tabela1[[#This Row],[procx ticket]]="",Tabela1[[#This Row],[Data criação ticket]],Tabela1[[#This Row],[procx ticket]])</f>
        <v>2025-02-24</v>
      </c>
      <c r="AL1457" s="60">
        <v>0</v>
      </c>
      <c r="AM14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4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7" s="62"/>
      <c r="AP1457" s="62"/>
      <c r="AQ14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143260325410225,8JORDANALOJAS NOVASMONTAGEMHMY</v>
      </c>
      <c r="AR1457" s="62" t="e">
        <v>#N/A</v>
      </c>
    </row>
    <row r="1458" spans="1:44" ht="15" hidden="1" customHeight="1">
      <c r="A1458" s="1">
        <f t="shared" si="78"/>
        <v>1000</v>
      </c>
      <c r="B1458" s="1">
        <v>1483</v>
      </c>
      <c r="C1458" s="1" t="s">
        <v>28</v>
      </c>
      <c r="D1458" s="1" t="s">
        <v>185</v>
      </c>
      <c r="E1458" s="1" t="s">
        <v>30</v>
      </c>
      <c r="F1458" s="1" t="s">
        <v>23</v>
      </c>
      <c r="G1458" s="1" t="s">
        <v>5118</v>
      </c>
      <c r="H1458" s="1">
        <v>9983</v>
      </c>
      <c r="I1458" s="1" t="s">
        <v>5016</v>
      </c>
      <c r="M1458" s="1">
        <v>603320</v>
      </c>
      <c r="Q1458" s="47">
        <v>11761.28</v>
      </c>
      <c r="R1458" s="47">
        <f>IF(Tabela1[[#This Row],[VALOR A PAGAR]]&gt;1,Tabela1[[#This Row],[VALOR A PAGAR]],Tabela1[[#This Row],[VALOR RC]])</f>
        <v>11761.28</v>
      </c>
      <c r="S14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8" s="1">
        <v>4500798323</v>
      </c>
      <c r="U1458" s="54" t="str">
        <f>F1458 &amp; " " &amp; " " &amp; B1458 &amp; " - " &amp; I1458 &amp; " - " &amp; "N°" &amp; H1458 &amp; " - " &amp; Tabela1[[#This Row],[Coluna1]]</f>
        <v xml:space="preserve">LOJAS NOVAS  1483 - HMY - N°9983 - </v>
      </c>
      <c r="V1458" s="85">
        <v>1657624</v>
      </c>
      <c r="W1458" s="89" t="s">
        <v>5126</v>
      </c>
      <c r="X1458" s="1" t="str">
        <f t="shared" si="77"/>
        <v>ABERTO</v>
      </c>
      <c r="Y1458" s="48"/>
      <c r="Z1458" s="51">
        <v>0</v>
      </c>
      <c r="AA1458" s="1">
        <f>IF(Tabela1[[#This Row],[CHAMADO]]="ABERTO",Tabela1[[#This Row],[procx status]],"")</f>
        <v>0</v>
      </c>
      <c r="AC1458" s="49">
        <v>45783</v>
      </c>
      <c r="AD1458" s="55" t="s">
        <v>5127</v>
      </c>
      <c r="AE1458" s="1" t="str">
        <f>IF(Tabela1[[#This Row],[Status Result1]]="Aguardando autorização pgto", "sim","")</f>
        <v/>
      </c>
      <c r="AF14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14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1458" s="12">
        <v>45770</v>
      </c>
      <c r="AI1458" s="1" t="s">
        <v>4461</v>
      </c>
      <c r="AJ1458" s="53" t="s">
        <v>4461</v>
      </c>
      <c r="AK1458" s="12" t="str">
        <f>IF(Tabela1[[#This Row],[procx ticket]]="",Tabela1[[#This Row],[Data criação ticket]],Tabela1[[#This Row],[procx ticket]])</f>
        <v>2025-04-29</v>
      </c>
      <c r="AM14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4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8" s="62"/>
      <c r="AP1458" s="62"/>
      <c r="AQ14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1483603320ANDRELOJAS NOVASMONTAGEMHMY</v>
      </c>
      <c r="AR1458" s="62" t="e">
        <v>#N/A</v>
      </c>
    </row>
    <row r="1459" spans="1:44" ht="15" hidden="1" customHeight="1">
      <c r="A1459" s="1">
        <f t="shared" si="78"/>
        <v>1000</v>
      </c>
      <c r="B1459" s="1">
        <v>1437</v>
      </c>
      <c r="C1459" s="1" t="s">
        <v>4091</v>
      </c>
      <c r="D1459" s="1" t="s">
        <v>4229</v>
      </c>
      <c r="E1459" s="1" t="s">
        <v>4025</v>
      </c>
      <c r="F1459" s="1" t="s">
        <v>23</v>
      </c>
      <c r="G1459" s="1" t="s">
        <v>5118</v>
      </c>
      <c r="H1459" s="1">
        <v>10892</v>
      </c>
      <c r="I1459" s="1" t="s">
        <v>5016</v>
      </c>
      <c r="M1459" s="1">
        <v>605905</v>
      </c>
      <c r="Q1459" s="47">
        <v>13262.72</v>
      </c>
      <c r="R1459" s="47">
        <f>IF(Tabela1[[#This Row],[VALOR A PAGAR]]&gt;1,Tabela1[[#This Row],[VALOR A PAGAR]],Tabela1[[#This Row],[VALOR RC]])</f>
        <v>13262.72</v>
      </c>
      <c r="S14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59" s="1">
        <v>4500975099</v>
      </c>
      <c r="U1459" s="54" t="str">
        <f>F1459 &amp; " " &amp; " " &amp; B1459 &amp; " - " &amp; I1459 &amp; " - " &amp; "N°" &amp; H1459 &amp; " - " &amp; Tabela1[[#This Row],[Coluna1]]</f>
        <v xml:space="preserve">LOJAS NOVAS  1437 - HMY - N°10892 - </v>
      </c>
      <c r="V1459" s="85">
        <v>2881136</v>
      </c>
      <c r="W1459" s="89" t="s">
        <v>4176</v>
      </c>
      <c r="X1459" s="1" t="str">
        <f t="shared" si="77"/>
        <v>ABERTO</v>
      </c>
      <c r="Y1459" s="48"/>
      <c r="Z1459" s="51"/>
      <c r="AA1459" s="1">
        <f>IF(Tabela1[[#This Row],[CHAMADO]]="ABERTO",Tabela1[[#This Row],[procx status]],"")</f>
        <v>0</v>
      </c>
      <c r="AC1459" s="49">
        <v>45967</v>
      </c>
      <c r="AD1459" s="55">
        <v>5106049678</v>
      </c>
      <c r="AE1459" s="1" t="str">
        <f>IF(Tabela1[[#This Row],[Status Result1]]="Aguardando autorização pgto", "sim","")</f>
        <v/>
      </c>
      <c r="AF14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06/11/2025</v>
      </c>
      <c r="AG14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06/11/2025</v>
      </c>
      <c r="AH1459" s="116"/>
      <c r="AJ1459" s="117"/>
      <c r="AK1459" s="116">
        <f>IF(Tabela1[[#This Row],[procx ticket]]="",Tabela1[[#This Row],[Data criação ticket]],Tabela1[[#This Row],[procx ticket]])</f>
        <v>0</v>
      </c>
      <c r="AL1459" s="116"/>
      <c r="AM1459" s="53" t="s">
        <v>4513</v>
      </c>
      <c r="AN14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59" s="62"/>
      <c r="AP1459" s="62"/>
      <c r="AQ14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1437605905ADRIANOLOJAS NOVASMONTAGEMHMY</v>
      </c>
      <c r="AR1459" s="62" t="e">
        <v>#N/A</v>
      </c>
    </row>
    <row r="1460" spans="1:44" ht="15" hidden="1" customHeight="1">
      <c r="A1460" s="1">
        <f t="shared" si="78"/>
        <v>1000</v>
      </c>
      <c r="B1460" s="1">
        <v>1461</v>
      </c>
      <c r="C1460" s="1" t="s">
        <v>38</v>
      </c>
      <c r="D1460" s="1">
        <v>486</v>
      </c>
      <c r="E1460" s="1" t="s">
        <v>76</v>
      </c>
      <c r="F1460" s="1" t="s">
        <v>23</v>
      </c>
      <c r="G1460" s="1" t="s">
        <v>5118</v>
      </c>
      <c r="H1460" s="1">
        <v>9947</v>
      </c>
      <c r="I1460" s="1" t="s">
        <v>5016</v>
      </c>
      <c r="M1460" s="1">
        <v>603682</v>
      </c>
      <c r="N1460" s="1">
        <v>10020220</v>
      </c>
      <c r="P1460" s="47">
        <v>11683.08</v>
      </c>
      <c r="Q1460" s="47">
        <v>11683.08</v>
      </c>
      <c r="R1460" s="47">
        <f>IF(Tabela1[[#This Row],[VALOR A PAGAR]]&gt;1,Tabela1[[#This Row],[VALOR A PAGAR]],Tabela1[[#This Row],[VALOR RC]])</f>
        <v>11683.08</v>
      </c>
      <c r="S14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0" s="1">
        <v>4500784177</v>
      </c>
      <c r="U1460" s="54" t="str">
        <f>F1460 &amp; " " &amp; " " &amp; B1460 &amp; " - " &amp; I1460 &amp; " - " &amp; "N°" &amp; H1460 &amp; " - " &amp; Tabela1[[#This Row],[Coluna1]]</f>
        <v xml:space="preserve">LOJAS NOVAS  1461 - HMY - N°9947 - </v>
      </c>
      <c r="V1460" s="85">
        <v>1079854</v>
      </c>
      <c r="X1460" s="1" t="str">
        <f t="shared" si="77"/>
        <v>ABERTO</v>
      </c>
      <c r="Y1460" s="1" t="s">
        <v>4159</v>
      </c>
      <c r="Z1460" s="51" t="s">
        <v>4159</v>
      </c>
      <c r="AA1460" s="51" t="str">
        <f>IF(Tabela1[[#This Row],[CHAMADO]]="ABERTO",Tabela1[[#This Row],[procx status]],"")</f>
        <v>Closed</v>
      </c>
      <c r="AC1460" s="49">
        <v>45696</v>
      </c>
      <c r="AD1460" s="55">
        <v>5105860846</v>
      </c>
      <c r="AE1460" s="51" t="str">
        <f>IF(Tabela1[[#This Row],[Status Result1]]="Aguardando autorização pgto", "sim","")</f>
        <v/>
      </c>
      <c r="AF146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08/02/2025</v>
      </c>
      <c r="AG14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08/02/2025</v>
      </c>
      <c r="AH1460" s="12">
        <v>45670</v>
      </c>
      <c r="AI1460" s="12" t="s">
        <v>4205</v>
      </c>
      <c r="AJ1460" s="53" t="s">
        <v>4205</v>
      </c>
      <c r="AK1460" s="12" t="str">
        <f>IF(Tabela1[[#This Row],[procx ticket]]="",Tabela1[[#This Row],[Data criação ticket]],Tabela1[[#This Row],[procx ticket]])</f>
        <v>2025-01-27</v>
      </c>
      <c r="AL1460" s="53">
        <v>45652</v>
      </c>
      <c r="AM14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14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0" s="62"/>
      <c r="AP1460" s="62"/>
      <c r="AQ14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146160368211683,08HENRIQUELOJAS NOVASMONTAGEMHMY</v>
      </c>
      <c r="AR1460" s="62" t="e">
        <v>#N/A</v>
      </c>
    </row>
    <row r="1461" spans="1:44" ht="15" hidden="1" customHeight="1">
      <c r="A1461" s="1">
        <f t="shared" si="78"/>
        <v>1000</v>
      </c>
      <c r="B1461" s="51">
        <v>1484</v>
      </c>
      <c r="C1461" s="1" t="s">
        <v>20</v>
      </c>
      <c r="D1461" s="1" t="s">
        <v>21</v>
      </c>
      <c r="E1461" s="1" t="s">
        <v>55</v>
      </c>
      <c r="F1461" s="1" t="s">
        <v>23</v>
      </c>
      <c r="G1461" s="1" t="s">
        <v>5118</v>
      </c>
      <c r="H1461" s="1">
        <v>9943</v>
      </c>
      <c r="I1461" s="1" t="s">
        <v>5016</v>
      </c>
      <c r="M1461" s="1">
        <v>603700</v>
      </c>
      <c r="Q1461" s="47">
        <v>9232.59</v>
      </c>
      <c r="R1461" s="47">
        <f>IF(Tabela1[[#This Row],[VALOR A PAGAR]]&gt;1,Tabela1[[#This Row],[VALOR A PAGAR]],Tabela1[[#This Row],[VALOR RC]])</f>
        <v>9232.59</v>
      </c>
      <c r="S14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1" s="1">
        <v>4500769458</v>
      </c>
      <c r="U1461" s="54" t="str">
        <f>F1461 &amp; " " &amp; " " &amp; B1461 &amp; " - " &amp; I1461 &amp; " - " &amp; "N°" &amp; H1461 &amp; " - " &amp; Tabela1[[#This Row],[Coluna1]]</f>
        <v xml:space="preserve">LOJAS NOVAS  1484 - HMY - N°9943 - </v>
      </c>
      <c r="V1461" s="85">
        <v>1476125</v>
      </c>
      <c r="W1461" s="89" t="s">
        <v>5137</v>
      </c>
      <c r="X1461" s="1" t="str">
        <f t="shared" si="77"/>
        <v>ABERTO</v>
      </c>
      <c r="Y1461" s="48" t="s">
        <v>4448</v>
      </c>
      <c r="Z1461" s="51" t="s">
        <v>4448</v>
      </c>
      <c r="AA1461" s="1" t="str">
        <f>IF(Tabela1[[#This Row],[CHAMADO]]="ABERTO",Tabela1[[#This Row],[procx status]],"")</f>
        <v>Solved</v>
      </c>
      <c r="AC1461" s="49">
        <v>45755</v>
      </c>
      <c r="AD1461" s="55">
        <v>5105900483</v>
      </c>
      <c r="AE1461" s="1" t="str">
        <f>IF(Tabela1[[#This Row],[Status Result1]]="Aguardando autorização pgto", "sim","")</f>
        <v/>
      </c>
      <c r="AF14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08/04/2025</v>
      </c>
      <c r="AG14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08/04/2025</v>
      </c>
      <c r="AH1461" s="12">
        <v>45748</v>
      </c>
      <c r="AI1461" s="1" t="s">
        <v>5138</v>
      </c>
      <c r="AJ1461" s="53" t="s">
        <v>5138</v>
      </c>
      <c r="AK1461" s="12" t="str">
        <f>IF(Tabela1[[#This Row],[procx ticket]]="",Tabela1[[#This Row],[Data criação ticket]],Tabela1[[#This Row],[procx ticket]])</f>
        <v>2025-04-01</v>
      </c>
      <c r="AL1461" s="60">
        <v>0</v>
      </c>
      <c r="AM14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01/04/2025</v>
      </c>
      <c r="AN14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1" s="62"/>
      <c r="AP1461" s="62"/>
      <c r="AQ14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1484603700JORDANALOJAS NOVASMONTAGEMHMY</v>
      </c>
      <c r="AR1461" s="62" t="e">
        <v>#N/A</v>
      </c>
    </row>
    <row r="1462" spans="1:44" ht="15" hidden="1" customHeight="1">
      <c r="A1462" s="1">
        <f t="shared" si="78"/>
        <v>2000</v>
      </c>
      <c r="B1462" s="1">
        <v>7190</v>
      </c>
      <c r="C1462" s="1" t="str">
        <f>_xlfn.XLOOKUP(Tabela1[[#This Row],[FILIAL]],'CNPJ BASE jan25'!A:A,'CNPJ BASE jan25'!B:B)</f>
        <v>CAU05-EdMotCor-CE-EF</v>
      </c>
      <c r="D1462" s="1" t="s">
        <v>185</v>
      </c>
      <c r="E1462" s="1" t="s">
        <v>55</v>
      </c>
      <c r="F1462" s="1" t="s">
        <v>4408</v>
      </c>
      <c r="G1462" s="1" t="s">
        <v>5118</v>
      </c>
      <c r="H1462" s="1">
        <v>10640</v>
      </c>
      <c r="I1462" s="1" t="s">
        <v>5016</v>
      </c>
      <c r="M1462" s="1">
        <v>605847</v>
      </c>
      <c r="Q1462" s="47">
        <v>8320.48</v>
      </c>
      <c r="R1462" s="47">
        <f>IF(Tabela1[[#This Row],[VALOR A PAGAR]]&gt;1,Tabela1[[#This Row],[VALOR A PAGAR]],Tabela1[[#This Row],[VALOR RC]])</f>
        <v>8320.48</v>
      </c>
      <c r="S14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2" s="1">
        <v>4500911075</v>
      </c>
      <c r="U1462" s="54" t="str">
        <f>F1462 &amp; " " &amp; " " &amp; B1462 &amp; " - " &amp; I1462 &amp; " - " &amp; "N°" &amp; H1462 &amp; " - " &amp; Tabela1[[#This Row],[Coluna1]]</f>
        <v>RESIZE  7190 - HMY - N°10640 - VENC 10/09/2025</v>
      </c>
      <c r="V1462" s="85">
        <v>2344201</v>
      </c>
      <c r="W1462" s="64" t="s">
        <v>5125</v>
      </c>
      <c r="X1462" s="1" t="str">
        <f t="shared" si="77"/>
        <v>ABERTO</v>
      </c>
      <c r="Y1462" s="48"/>
      <c r="Z1462" s="51"/>
      <c r="AA1462" s="1">
        <f>IF(Tabela1[[#This Row],[CHAMADO]]="ABERTO",Tabela1[[#This Row],[procx status]],"")</f>
        <v>0</v>
      </c>
      <c r="AC1462" s="49">
        <v>45910</v>
      </c>
      <c r="AD1462" s="109">
        <v>5105994071</v>
      </c>
      <c r="AE1462" s="1" t="str">
        <f>IF(Tabela1[[#This Row],[Status Result1]]="Aguardando autorização pgto", "sim","")</f>
        <v/>
      </c>
      <c r="AF14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4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462" s="12"/>
      <c r="AI1462" s="1" t="s">
        <v>5032</v>
      </c>
      <c r="AJ1462" s="53"/>
      <c r="AK1462" s="12" t="str">
        <f>IF(Tabela1[[#This Row],[procx ticket]]="",Tabela1[[#This Row],[Data criação ticket]],Tabela1[[#This Row],[procx ticket]])</f>
        <v>2025-08-12</v>
      </c>
      <c r="AM14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12/08/2025</v>
      </c>
      <c r="AN14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2" s="62"/>
      <c r="AP1462" s="62" t="s">
        <v>5033</v>
      </c>
      <c r="AQ14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7190605847JORDANARESIZEMONTAGEMHMY</v>
      </c>
      <c r="AR1462" s="62" t="e">
        <v>#N/A</v>
      </c>
    </row>
    <row r="1463" spans="1:44" ht="15" hidden="1" customHeight="1">
      <c r="A1463" s="1">
        <f t="shared" si="78"/>
        <v>1000</v>
      </c>
      <c r="B1463" s="1">
        <v>1440</v>
      </c>
      <c r="C1463" s="1" t="s">
        <v>35</v>
      </c>
      <c r="D1463" s="1" t="s">
        <v>187</v>
      </c>
      <c r="E1463" s="1" t="s">
        <v>30</v>
      </c>
      <c r="F1463" s="1" t="s">
        <v>23</v>
      </c>
      <c r="G1463" s="1" t="s">
        <v>5118</v>
      </c>
      <c r="H1463" s="1">
        <v>9946</v>
      </c>
      <c r="I1463" s="1" t="s">
        <v>5016</v>
      </c>
      <c r="M1463" s="1">
        <v>602883</v>
      </c>
      <c r="P1463" s="47">
        <v>11609.88</v>
      </c>
      <c r="Q1463" s="47">
        <v>11609.88</v>
      </c>
      <c r="R1463" s="47">
        <f>IF(Tabela1[[#This Row],[VALOR A PAGAR]]&gt;1,Tabela1[[#This Row],[VALOR A PAGAR]],Tabela1[[#This Row],[VALOR RC]])</f>
        <v>11609.88</v>
      </c>
      <c r="S14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3" s="1">
        <v>4500774979</v>
      </c>
      <c r="U1463" s="54" t="str">
        <f>F1463 &amp; " " &amp; " " &amp; B1463 &amp; " - " &amp; I1463 &amp; " - " &amp; "N°" &amp; H1463 &amp; " - " &amp; Tabela1[[#This Row],[Coluna1]]</f>
        <v xml:space="preserve">LOJAS NOVAS  1440 - HMY - N°9946 - </v>
      </c>
      <c r="V1463" s="85">
        <v>1091021</v>
      </c>
      <c r="X1463" s="1" t="str">
        <f t="shared" si="77"/>
        <v>ABERTO</v>
      </c>
      <c r="Y1463" s="48" t="s">
        <v>4159</v>
      </c>
      <c r="Z1463" s="51" t="s">
        <v>4159</v>
      </c>
      <c r="AA1463" s="51" t="str">
        <f>IF(Tabela1[[#This Row],[CHAMADO]]="ABERTO",Tabela1[[#This Row],[procx status]],"")</f>
        <v>Closed</v>
      </c>
      <c r="AC1463" s="49">
        <v>45700</v>
      </c>
      <c r="AD1463" s="55">
        <v>5105860865</v>
      </c>
      <c r="AE1463" s="1" t="str">
        <f>IF(Tabela1[[#This Row],[Status Result1]]="Aguardando autorização pgto", "sim","")</f>
        <v/>
      </c>
      <c r="AF14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4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463" s="12">
        <v>45685</v>
      </c>
      <c r="AI1463" s="12" t="s">
        <v>4712</v>
      </c>
      <c r="AJ1463" s="53" t="s">
        <v>4712</v>
      </c>
      <c r="AK1463" s="12" t="str">
        <f>IF(Tabela1[[#This Row],[procx ticket]]="",Tabela1[[#This Row],[Data criação ticket]],Tabela1[[#This Row],[procx ticket]])</f>
        <v>2025-01-29</v>
      </c>
      <c r="AL1463" s="53" t="s">
        <v>75</v>
      </c>
      <c r="AM14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29/01/2025</v>
      </c>
      <c r="AN146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3" s="62"/>
      <c r="AP1463" s="62"/>
      <c r="AQ14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144060288311609,88ANDRELOJAS NOVASMONTAGEMHMY</v>
      </c>
      <c r="AR1463" s="62" t="e">
        <v>#N/A</v>
      </c>
    </row>
    <row r="1464" spans="1:44" ht="15" hidden="1" customHeight="1">
      <c r="A1464" s="1">
        <f t="shared" si="78"/>
        <v>1000</v>
      </c>
      <c r="B1464" s="1">
        <v>1496</v>
      </c>
      <c r="C1464" s="1" t="s">
        <v>262</v>
      </c>
      <c r="D1464" s="12" t="s">
        <v>1573</v>
      </c>
      <c r="E1464" s="1" t="s">
        <v>76</v>
      </c>
      <c r="F1464" s="1" t="s">
        <v>23</v>
      </c>
      <c r="G1464" s="1" t="s">
        <v>5118</v>
      </c>
      <c r="H1464" s="1">
        <v>10659</v>
      </c>
      <c r="I1464" s="1" t="s">
        <v>5016</v>
      </c>
      <c r="M1464" s="1">
        <v>604328</v>
      </c>
      <c r="P1464" s="47">
        <v>12179.7</v>
      </c>
      <c r="R1464" s="47">
        <f>IF(Tabela1[[#This Row],[VALOR A PAGAR]]&gt;1,Tabela1[[#This Row],[VALOR A PAGAR]],Tabela1[[#This Row],[VALOR RC]])</f>
        <v>12179.7</v>
      </c>
      <c r="S14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4" s="1">
        <v>4500931267</v>
      </c>
      <c r="U1464" s="54" t="str">
        <f>F1464 &amp; " " &amp; " " &amp; B1464 &amp; " - " &amp; I1464 &amp; " - " &amp; "N°" &amp; H1464 &amp; " - " &amp; Tabela1[[#This Row],[Coluna1]]</f>
        <v>LOJAS NOVAS  1496 - HMY - N°10659 - VENC 12/10/2025</v>
      </c>
      <c r="V1464" s="85">
        <v>2357401</v>
      </c>
      <c r="W1464" s="64" t="s">
        <v>5131</v>
      </c>
      <c r="X1464" s="1" t="str">
        <f t="shared" si="77"/>
        <v>ABERTO</v>
      </c>
      <c r="Y1464" s="48"/>
      <c r="Z1464" s="51"/>
      <c r="AA1464" s="1">
        <f>IF(Tabela1[[#This Row],[CHAMADO]]="ABERTO",Tabela1[[#This Row],[procx status]],"")</f>
        <v>0</v>
      </c>
      <c r="AC1464" s="49">
        <v>45942</v>
      </c>
      <c r="AD1464" s="109">
        <v>5106006135</v>
      </c>
      <c r="AE1464" s="1" t="str">
        <f>IF(Tabela1[[#This Row],[Status Result1]]="Aguardando autorização pgto", "sim","")</f>
        <v/>
      </c>
      <c r="AF14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12/10/2025</v>
      </c>
      <c r="AG14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12/10/2025</v>
      </c>
      <c r="AH1464" s="12"/>
      <c r="AJ1464" s="53"/>
      <c r="AK1464" s="12">
        <f>IF(Tabela1[[#This Row],[procx ticket]]="",Tabela1[[#This Row],[Data criação ticket]],Tabela1[[#This Row],[procx ticket]])</f>
        <v>0</v>
      </c>
      <c r="AM1464" s="53" t="s">
        <v>4984</v>
      </c>
      <c r="AN14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4" s="62"/>
      <c r="AP1464" s="62" t="s">
        <v>4822</v>
      </c>
      <c r="AQ14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149660432812179,7HENRIQUELOJAS NOVASMONTAGEMHMY</v>
      </c>
      <c r="AR1464" s="62" t="e">
        <v>#N/A</v>
      </c>
    </row>
    <row r="1465" spans="1:44" ht="15" hidden="1" customHeight="1">
      <c r="A1465" s="1">
        <f t="shared" si="78"/>
        <v>1000</v>
      </c>
      <c r="B1465" s="1">
        <v>1508</v>
      </c>
      <c r="C1465" s="1" t="s">
        <v>4074</v>
      </c>
      <c r="D1465" s="1" t="s">
        <v>4198</v>
      </c>
      <c r="E1465" s="1" t="s">
        <v>76</v>
      </c>
      <c r="F1465" s="1" t="s">
        <v>23</v>
      </c>
      <c r="G1465" s="1" t="s">
        <v>5118</v>
      </c>
      <c r="H1465" s="1">
        <v>10777</v>
      </c>
      <c r="I1465" s="1" t="s">
        <v>5016</v>
      </c>
      <c r="M1465" s="1">
        <v>605664</v>
      </c>
      <c r="P1465" s="47">
        <v>12804.3</v>
      </c>
      <c r="R1465" s="47">
        <f>IF(Tabela1[[#This Row],[VALOR A PAGAR]]&gt;1,Tabela1[[#This Row],[VALOR A PAGAR]],Tabela1[[#This Row],[VALOR RC]])</f>
        <v>12804.3</v>
      </c>
      <c r="S14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5" s="1">
        <v>4500967359</v>
      </c>
      <c r="U1465" s="54" t="str">
        <f>F1465 &amp; " " &amp; " " &amp; B1465 &amp; " - " &amp; I1465 &amp; " - " &amp; "N°" &amp; H1465 &amp; " - " &amp; Tabela1[[#This Row],[Coluna1]]</f>
        <v xml:space="preserve">LOJAS NOVAS  1508 - HMY - N°10777 - </v>
      </c>
      <c r="V1465" s="85">
        <v>3232139</v>
      </c>
      <c r="W1465" s="89" t="s">
        <v>4176</v>
      </c>
      <c r="X1465" s="1" t="str">
        <f t="shared" si="77"/>
        <v>ABERTO</v>
      </c>
      <c r="Y1465" s="48"/>
      <c r="Z1465" s="51"/>
      <c r="AA1465" s="1">
        <f>IF(Tabela1[[#This Row],[CHAMADO]]="ABERTO",Tabela1[[#This Row],[procx status]],"")</f>
        <v>0</v>
      </c>
      <c r="AC1465" s="49">
        <v>46003</v>
      </c>
      <c r="AD1465" s="55">
        <v>5106075929</v>
      </c>
      <c r="AE1465" s="1" t="s">
        <v>4177</v>
      </c>
      <c r="AF14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65" s="116"/>
      <c r="AJ1465" s="117"/>
      <c r="AK1465" s="116">
        <f>IF(Tabela1[[#This Row],[procx ticket]]="",Tabela1[[#This Row],[Data criação ticket]],Tabela1[[#This Row],[procx ticket]])</f>
        <v>0</v>
      </c>
      <c r="AL1465" s="116"/>
      <c r="AM1465" s="53">
        <v>45994</v>
      </c>
      <c r="AN14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5" s="62"/>
      <c r="AP1465" s="62"/>
      <c r="AQ14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150860566412804,3HENRIQUELOJAS NOVASMONTAGEMHMY</v>
      </c>
      <c r="AR1465" s="1" t="e">
        <v>#N/A</v>
      </c>
    </row>
    <row r="1466" spans="1:44" ht="15" hidden="1" customHeight="1">
      <c r="A1466" s="1">
        <f t="shared" si="78"/>
        <v>2000</v>
      </c>
      <c r="B1466" s="1">
        <v>7189</v>
      </c>
      <c r="C1466" s="1" t="str">
        <f>_xlfn.XLOOKUP(Tabela1[[#This Row],[FILIAL]],'CNPJ BASE jan25'!A:A,'CNPJ BASE jan25'!B:B)</f>
        <v>FOR165-WasSoar-CE-EF</v>
      </c>
      <c r="D1466" s="1" t="str">
        <f>_xlfn.XLOOKUP(Tabela1[[#This Row],[FILIAL]],'CNPJ BASE jan25'!A:A,'CNPJ BASE jan25'!C:C)</f>
        <v>04.899.316/0189-12</v>
      </c>
      <c r="E1466" s="1" t="s">
        <v>55</v>
      </c>
      <c r="F1466" s="1" t="s">
        <v>51</v>
      </c>
      <c r="G1466" s="1" t="s">
        <v>5118</v>
      </c>
      <c r="H1466" s="1">
        <v>100312</v>
      </c>
      <c r="I1466" s="1" t="s">
        <v>5016</v>
      </c>
      <c r="M1466" s="1">
        <v>605880</v>
      </c>
      <c r="P1466" s="47">
        <v>5630.96</v>
      </c>
      <c r="R1466" s="47">
        <f>IF(Tabela1[[#This Row],[VALOR A PAGAR]]&gt;1,Tabela1[[#This Row],[VALOR A PAGAR]],Tabela1[[#This Row],[VALOR RC]])</f>
        <v>5630.96</v>
      </c>
      <c r="S14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6" s="1">
        <v>4500969997</v>
      </c>
      <c r="U1466" s="54" t="str">
        <f>F1466 &amp; " " &amp; " " &amp; B1466 &amp; " - " &amp; I1466 &amp; " - " &amp; "N°" &amp; H1466 &amp; " - " &amp; Tabela1[[#This Row],[Coluna1]]</f>
        <v xml:space="preserve">VIRADA DE BANDEIRA  7189 - HMY - N°100312 - </v>
      </c>
      <c r="V1466" s="85">
        <v>3232145</v>
      </c>
      <c r="W1466" s="150" t="s">
        <v>4176</v>
      </c>
      <c r="X1466" s="1" t="str">
        <f t="shared" si="77"/>
        <v>ABERTO</v>
      </c>
      <c r="Y1466" s="48"/>
      <c r="Z1466" s="51"/>
      <c r="AA1466" s="1">
        <f>IF(Tabela1[[#This Row],[CHAMADO]]="ABERTO",Tabela1[[#This Row],[procx status]],"")</f>
        <v>0</v>
      </c>
      <c r="AC1466" s="49">
        <v>46003</v>
      </c>
      <c r="AD1466" s="55">
        <v>5106075928</v>
      </c>
      <c r="AE1466" s="1" t="s">
        <v>4177</v>
      </c>
      <c r="AF14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66" s="116"/>
      <c r="AJ1466" s="117"/>
      <c r="AK1466" s="116">
        <f>IF(Tabela1[[#This Row],[procx ticket]]="",Tabela1[[#This Row],[Data criação ticket]],Tabela1[[#This Row],[procx ticket]])</f>
        <v>0</v>
      </c>
      <c r="AL1466" s="116"/>
      <c r="AM1466" s="53">
        <v>45994</v>
      </c>
      <c r="AN14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6" s="62"/>
      <c r="AP1466" s="62"/>
      <c r="AQ14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71896058805630,96JORDANAVIRADA DE BANDEIRAMONTAGEMHMY</v>
      </c>
      <c r="AR1466" s="1" t="e">
        <v>#N/A</v>
      </c>
    </row>
    <row r="1467" spans="1:44" ht="15" hidden="1" customHeight="1">
      <c r="A1467" s="1">
        <f t="shared" si="78"/>
        <v>1000</v>
      </c>
      <c r="B1467" s="1">
        <v>1513</v>
      </c>
      <c r="C1467" s="1" t="s">
        <v>4096</v>
      </c>
      <c r="D1467" s="1" t="s">
        <v>397</v>
      </c>
      <c r="E1467" s="1" t="s">
        <v>76</v>
      </c>
      <c r="F1467" s="1" t="s">
        <v>23</v>
      </c>
      <c r="G1467" s="1" t="s">
        <v>5118</v>
      </c>
      <c r="H1467" s="1">
        <v>11100</v>
      </c>
      <c r="I1467" s="1" t="s">
        <v>5016</v>
      </c>
      <c r="M1467" s="1">
        <v>605789</v>
      </c>
      <c r="Q1467" s="47">
        <v>13950.88</v>
      </c>
      <c r="R1467" s="47">
        <f>IF(Tabela1[[#This Row],[VALOR A PAGAR]]&gt;1,Tabela1[[#This Row],[VALOR A PAGAR]],Tabela1[[#This Row],[VALOR RC]])</f>
        <v>13950.88</v>
      </c>
      <c r="S14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7" s="1" t="s">
        <v>5176</v>
      </c>
      <c r="U1467" s="54" t="str">
        <f>F1467 &amp; " " &amp; " " &amp; B1467 &amp; " - " &amp; I1467 &amp; " - " &amp; "N°" &amp; H1467 &amp; " - " &amp; Tabela1[[#This Row],[Coluna1]]</f>
        <v xml:space="preserve">LOJAS NOVAS  1513 - HMY - N°11100 - </v>
      </c>
      <c r="V1467" s="85">
        <v>3232211</v>
      </c>
      <c r="W1467" s="89" t="s">
        <v>4176</v>
      </c>
      <c r="X1467" s="1" t="str">
        <f t="shared" si="77"/>
        <v>ABERTO</v>
      </c>
      <c r="Y1467" s="48"/>
      <c r="Z1467" s="51"/>
      <c r="AA1467" s="1">
        <f>IF(Tabela1[[#This Row],[CHAMADO]]="ABERTO",Tabela1[[#This Row],[procx status]],"")</f>
        <v>0</v>
      </c>
      <c r="AC1467" s="49">
        <v>46003</v>
      </c>
      <c r="AD1467" s="55">
        <v>5106075919</v>
      </c>
      <c r="AE1467" s="1" t="s">
        <v>4177</v>
      </c>
      <c r="AF14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4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467" s="116"/>
      <c r="AJ1467" s="117"/>
      <c r="AK1467" s="116">
        <f>IF(Tabela1[[#This Row],[procx ticket]]="",Tabela1[[#This Row],[Data criação ticket]],Tabela1[[#This Row],[procx ticket]])</f>
        <v>0</v>
      </c>
      <c r="AL1467" s="116"/>
      <c r="AM1467" s="53">
        <v>45994</v>
      </c>
      <c r="AN14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7" s="62"/>
      <c r="AP1467" s="62"/>
      <c r="AQ14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1513605789HENRIQUELOJAS NOVASMONTAGEMHMY</v>
      </c>
      <c r="AR1467" s="1" t="e">
        <v>#N/A</v>
      </c>
    </row>
    <row r="1468" spans="1:44" ht="15" hidden="1" customHeight="1">
      <c r="A1468" s="1">
        <f t="shared" si="78"/>
        <v>1000</v>
      </c>
      <c r="B1468" s="1">
        <v>1459</v>
      </c>
      <c r="C1468" s="1" t="s">
        <v>4058</v>
      </c>
      <c r="D1468" s="1" t="s">
        <v>185</v>
      </c>
      <c r="E1468" s="1" t="s">
        <v>30</v>
      </c>
      <c r="F1468" s="1" t="s">
        <v>23</v>
      </c>
      <c r="G1468" s="1" t="s">
        <v>5118</v>
      </c>
      <c r="H1468" s="1">
        <v>10669</v>
      </c>
      <c r="I1468" s="1" t="s">
        <v>5016</v>
      </c>
      <c r="M1468" s="1">
        <v>603123</v>
      </c>
      <c r="P1468" s="47">
        <v>12824.8</v>
      </c>
      <c r="R1468" s="47">
        <f>IF(Tabela1[[#This Row],[VALOR A PAGAR]]&gt;1,Tabela1[[#This Row],[VALOR A PAGAR]],Tabela1[[#This Row],[VALOR RC]])</f>
        <v>12824.8</v>
      </c>
      <c r="S14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8" s="1">
        <v>4500915184</v>
      </c>
      <c r="U1468" s="54" t="str">
        <f>F1468 &amp; " " &amp; " " &amp; B1468 &amp; " - " &amp; I1468 &amp; " - " &amp; "N°" &amp; H1468 &amp; " - " &amp; Tabela1[[#This Row],[Coluna1]]</f>
        <v>LOJAS NOVAS  1459 - HMY - N°10669 - VENC 13/10/2025</v>
      </c>
      <c r="V1468" s="85">
        <v>2424432</v>
      </c>
      <c r="W1468" s="64" t="s">
        <v>5128</v>
      </c>
      <c r="X1468" s="1" t="str">
        <f t="shared" si="77"/>
        <v>ABERTO</v>
      </c>
      <c r="Y1468" s="48"/>
      <c r="Z1468" s="51"/>
      <c r="AA1468" s="1">
        <f>IF(Tabela1[[#This Row],[CHAMADO]]="ABERTO",Tabela1[[#This Row],[procx status]],"")</f>
        <v>0</v>
      </c>
      <c r="AC1468" s="49">
        <v>45943</v>
      </c>
      <c r="AD1468" s="109">
        <v>5106021894</v>
      </c>
      <c r="AE1468" s="1" t="str">
        <f>IF(Tabela1[[#This Row],[Status Result1]]="Aguardando autorização pgto", "sim","")</f>
        <v/>
      </c>
      <c r="AF14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4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468" s="12"/>
      <c r="AJ1468" s="53"/>
      <c r="AK1468" s="12">
        <f>IF(Tabela1[[#This Row],[procx ticket]]="",Tabela1[[#This Row],[Data criação ticket]],Tabela1[[#This Row],[procx ticket]])</f>
        <v>0</v>
      </c>
      <c r="AM1468" s="53" t="e">
        <v>#N/A</v>
      </c>
      <c r="AN14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8" s="62" t="s">
        <v>5129</v>
      </c>
      <c r="AP1468" s="62" t="s">
        <v>4653</v>
      </c>
      <c r="AQ14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145960312312824,8ANDRELOJAS NOVASMONTAGEMHMY</v>
      </c>
      <c r="AR1468" s="62" t="e">
        <v>#N/A</v>
      </c>
    </row>
    <row r="1469" spans="1:44" ht="15" hidden="1" customHeight="1">
      <c r="A1469" s="1">
        <f t="shared" si="78"/>
        <v>1000</v>
      </c>
      <c r="B1469" s="1">
        <v>1498</v>
      </c>
      <c r="C1469" s="1" t="s">
        <v>226</v>
      </c>
      <c r="D1469" s="1" t="s">
        <v>227</v>
      </c>
      <c r="E1469" s="1" t="s">
        <v>76</v>
      </c>
      <c r="F1469" s="1" t="s">
        <v>23</v>
      </c>
      <c r="G1469" s="1" t="s">
        <v>5118</v>
      </c>
      <c r="H1469" s="1">
        <v>10452</v>
      </c>
      <c r="I1469" s="1" t="s">
        <v>5016</v>
      </c>
      <c r="M1469" s="1">
        <v>603464</v>
      </c>
      <c r="P1469" s="47">
        <v>11260.8</v>
      </c>
      <c r="Q1469" s="47">
        <v>11260.8</v>
      </c>
      <c r="R1469" s="47">
        <f>IF(Tabela1[[#This Row],[VALOR A PAGAR]]&gt;1,Tabela1[[#This Row],[VALOR A PAGAR]],Tabela1[[#This Row],[VALOR RC]])</f>
        <v>11260.8</v>
      </c>
      <c r="S14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69" s="1">
        <v>4500906528</v>
      </c>
      <c r="U1469" s="54" t="str">
        <f>F1469 &amp; " " &amp; " " &amp; B1469 &amp; " - " &amp; I1469 &amp; " - " &amp; "N°" &amp; H1469 &amp; " - " &amp; Tabela1[[#This Row],[Coluna1]]</f>
        <v xml:space="preserve">LOJAS NOVAS  1498 - HMY - N°10452 - </v>
      </c>
      <c r="V1469" s="85">
        <v>2189951</v>
      </c>
      <c r="W1469" s="64" t="s">
        <v>5153</v>
      </c>
      <c r="X1469" s="1" t="str">
        <f t="shared" ref="X1469:X1532" si="79">IF(V1469&lt;&gt;"","ABERTO","PENDENTE")</f>
        <v>ABERTO</v>
      </c>
      <c r="Y1469" s="48"/>
      <c r="Z1469" s="51">
        <v>0</v>
      </c>
      <c r="AA1469" s="1">
        <f>IF(Tabela1[[#This Row],[CHAMADO]]="ABERTO",Tabela1[[#This Row],[procx status]],"")</f>
        <v>0</v>
      </c>
      <c r="AC1469" s="49">
        <v>45914</v>
      </c>
      <c r="AD1469" s="65">
        <v>5105975211</v>
      </c>
      <c r="AE1469" s="1" t="str">
        <f>IF(Tabela1[[#This Row],[Status Result1]]="Aguardando autorização pgto", "sim","")</f>
        <v/>
      </c>
      <c r="AF14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14/09/2025</v>
      </c>
      <c r="AG14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14/09/2025</v>
      </c>
      <c r="AH1469" s="12"/>
      <c r="AJ1469" s="53" t="s">
        <v>4234</v>
      </c>
      <c r="AK1469" s="12" t="str">
        <f>IF(Tabela1[[#This Row],[procx ticket]]="",Tabela1[[#This Row],[Data criação ticket]],Tabela1[[#This Row],[procx ticket]])</f>
        <v>não aberto ticket</v>
      </c>
      <c r="AM14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69" s="62"/>
      <c r="AP1469" s="62"/>
      <c r="AQ14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149860346411260,8HENRIQUELOJAS NOVASMONTAGEMHMY</v>
      </c>
      <c r="AR1469" s="62" t="e">
        <v>#N/A</v>
      </c>
    </row>
    <row r="1470" spans="1:44" ht="15" hidden="1" customHeight="1">
      <c r="A1470" s="1">
        <f t="shared" si="78"/>
        <v>1000</v>
      </c>
      <c r="B1470" s="1">
        <v>1512</v>
      </c>
      <c r="C1470" s="1" t="s">
        <v>4078</v>
      </c>
      <c r="D1470" s="1" t="s">
        <v>2935</v>
      </c>
      <c r="E1470" s="1" t="s">
        <v>30</v>
      </c>
      <c r="F1470" s="1" t="s">
        <v>23</v>
      </c>
      <c r="G1470" s="1" t="s">
        <v>5118</v>
      </c>
      <c r="H1470" s="1">
        <v>10883</v>
      </c>
      <c r="I1470" s="1" t="s">
        <v>5016</v>
      </c>
      <c r="M1470" s="1">
        <v>605746</v>
      </c>
      <c r="P1470" s="47">
        <v>13137.6</v>
      </c>
      <c r="R1470" s="47">
        <f>IF(Tabela1[[#This Row],[VALOR A PAGAR]]&gt;1,Tabela1[[#This Row],[VALOR A PAGAR]],Tabela1[[#This Row],[VALOR RC]])</f>
        <v>13137.6</v>
      </c>
      <c r="S14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0" s="1">
        <v>4500977028</v>
      </c>
      <c r="U1470" s="54" t="str">
        <f>F1470 &amp; " " &amp; " " &amp; B1470 &amp; " - " &amp; I1470 &amp; " - " &amp; "N°" &amp; H1470 &amp; " - " &amp; Tabela1[[#This Row],[Coluna1]]</f>
        <v>LOJAS NOVAS  1512 - HMY - N°10883 - VENC 14/12/2025</v>
      </c>
      <c r="V1470" s="85">
        <v>2854027</v>
      </c>
      <c r="W1470" s="64" t="s">
        <v>5166</v>
      </c>
      <c r="X1470" s="1" t="str">
        <f t="shared" si="79"/>
        <v>ABERTO</v>
      </c>
      <c r="Y1470" s="48"/>
      <c r="Z1470" s="51"/>
      <c r="AA1470" s="1">
        <f>IF(Tabela1[[#This Row],[CHAMADO]]="ABERTO",Tabela1[[#This Row],[procx status]],"")</f>
        <v>0</v>
      </c>
      <c r="AC1470" s="49">
        <v>46005</v>
      </c>
      <c r="AE1470" s="1" t="str">
        <f>IF(Tabela1[[#This Row],[Status Result1]]="Aguardando autorização pgto", "sim","")</f>
        <v/>
      </c>
      <c r="AF14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14/12/2025</v>
      </c>
      <c r="AG14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14/12/2025</v>
      </c>
      <c r="AH1470" s="116"/>
      <c r="AJ1470" s="117"/>
      <c r="AK1470" s="116">
        <f>IF(Tabela1[[#This Row],[procx ticket]]="",Tabela1[[#This Row],[Data criação ticket]],Tabela1[[#This Row],[procx ticket]])</f>
        <v>0</v>
      </c>
      <c r="AL1470" s="116"/>
      <c r="AM14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0" s="62"/>
      <c r="AP1470" s="62" t="s">
        <v>5070</v>
      </c>
      <c r="AQ14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151260574613137,6ANDRELOJAS NOVASMONTAGEMHMY</v>
      </c>
      <c r="AR1470" s="62" t="e">
        <v>#N/A</v>
      </c>
    </row>
    <row r="1471" spans="1:44" ht="15" hidden="1" customHeight="1">
      <c r="A1471" s="1">
        <f t="shared" si="78"/>
        <v>1000</v>
      </c>
      <c r="B1471" s="1">
        <v>1480</v>
      </c>
      <c r="C1471" s="1" t="s">
        <v>211</v>
      </c>
      <c r="D1471" s="1" t="s">
        <v>510</v>
      </c>
      <c r="E1471" s="1" t="s">
        <v>55</v>
      </c>
      <c r="F1471" s="1" t="s">
        <v>23</v>
      </c>
      <c r="G1471" s="1" t="s">
        <v>5118</v>
      </c>
      <c r="H1471" s="1">
        <v>10308</v>
      </c>
      <c r="I1471" s="1" t="s">
        <v>5016</v>
      </c>
      <c r="M1471" s="1">
        <v>603914</v>
      </c>
      <c r="P1471" s="47">
        <v>11867.63</v>
      </c>
      <c r="R1471" s="47">
        <f>IF(Tabela1[[#This Row],[VALOR A PAGAR]]&gt;1,Tabela1[[#This Row],[VALOR A PAGAR]],Tabela1[[#This Row],[VALOR RC]])</f>
        <v>11867.63</v>
      </c>
      <c r="S14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1" s="1">
        <v>4500876069</v>
      </c>
      <c r="U1471" s="54" t="str">
        <f>F1471 &amp; " " &amp; " " &amp; B1471 &amp; " - " &amp; I1471 &amp; " - " &amp; "N°" &amp; H1471 &amp; " - " &amp; Tabela1[[#This Row],[Coluna1]]</f>
        <v>LOJAS NOVAS  1480 - HMY - N°10308 - aguardando cancelamento pedido p ajuste</v>
      </c>
      <c r="V1471" s="85">
        <v>1979050</v>
      </c>
      <c r="W1471" s="89" t="s">
        <v>5132</v>
      </c>
      <c r="X1471" s="1" t="str">
        <f t="shared" si="79"/>
        <v>ABERTO</v>
      </c>
      <c r="Y1471" s="48"/>
      <c r="Z1471" s="51">
        <v>0</v>
      </c>
      <c r="AA1471" s="1">
        <f>IF(Tabela1[[#This Row],[CHAMADO]]="ABERTO",Tabela1[[#This Row],[procx status]],"")</f>
        <v>0</v>
      </c>
      <c r="AC1471" s="49">
        <v>45853</v>
      </c>
      <c r="AD1471" s="90">
        <v>5105965877</v>
      </c>
      <c r="AE1471" s="1" t="str">
        <f>IF(Tabela1[[#This Row],[Status Result1]]="Aguardando autorização pgto", "sim","")</f>
        <v/>
      </c>
      <c r="AF14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4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471" s="12">
        <v>45793</v>
      </c>
      <c r="AI1471" s="1" t="s">
        <v>4295</v>
      </c>
      <c r="AJ1471" s="53" t="s">
        <v>4295</v>
      </c>
      <c r="AK1471" s="12" t="str">
        <f>IF(Tabela1[[#This Row],[procx ticket]]="",Tabela1[[#This Row],[Data criação ticket]],Tabela1[[#This Row],[procx ticket]])</f>
        <v>2025-06-16</v>
      </c>
      <c r="AM14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4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1" s="62" t="s">
        <v>4174</v>
      </c>
      <c r="AP1471" s="62" t="s">
        <v>5133</v>
      </c>
      <c r="AQ14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148060391411867,63JORDANALOJAS NOVASMONTAGEMHMY</v>
      </c>
      <c r="AR1471" s="62" t="e">
        <v>#N/A</v>
      </c>
    </row>
    <row r="1472" spans="1:44" ht="15" hidden="1" customHeight="1">
      <c r="A1472" s="55">
        <v>1000</v>
      </c>
      <c r="B1472" s="55">
        <v>1481</v>
      </c>
      <c r="C1472" s="55" t="s">
        <v>166</v>
      </c>
      <c r="D1472" s="1" t="s">
        <v>185</v>
      </c>
      <c r="E1472" s="55" t="s">
        <v>55</v>
      </c>
      <c r="F1472" s="55" t="s">
        <v>23</v>
      </c>
      <c r="G1472" s="55" t="s">
        <v>5118</v>
      </c>
      <c r="H1472" s="55">
        <v>10039</v>
      </c>
      <c r="I1472" s="55" t="s">
        <v>5016</v>
      </c>
      <c r="J1472" s="55"/>
      <c r="K1472" s="55"/>
      <c r="L1472" s="55" t="s">
        <v>4173</v>
      </c>
      <c r="M1472" s="55">
        <v>603999</v>
      </c>
      <c r="N1472" s="55" t="s">
        <v>4173</v>
      </c>
      <c r="O1472" s="55"/>
      <c r="P1472" s="57">
        <v>13200.16</v>
      </c>
      <c r="Q1472" s="57" t="s">
        <v>4173</v>
      </c>
      <c r="R1472" s="88" t="str">
        <f>IF(Tabela1[[#This Row],[VALOR A PAGAR]]&gt;1,Tabela1[[#This Row],[VALOR A PAGAR]],Tabela1[[#This Row],[VALOR RC]])</f>
        <v> </v>
      </c>
      <c r="S14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2" s="55">
        <v>4500893086</v>
      </c>
      <c r="U1472" s="54" t="str">
        <f>F1472 &amp; " " &amp; " " &amp; B1472 &amp; " - " &amp; I1472 &amp; " - " &amp; "N°" &amp; H1472 &amp; " - " &amp; Tabela1[[#This Row],[Coluna1]]</f>
        <v>LOJAS NOVAS  1481 - HMY - N°10039 - CNPJ DA LJ NOVA</v>
      </c>
      <c r="V1472" s="85">
        <v>1908738</v>
      </c>
      <c r="W1472" s="89" t="s">
        <v>5119</v>
      </c>
      <c r="X1472" s="1" t="str">
        <f t="shared" si="79"/>
        <v>ABERTO</v>
      </c>
      <c r="Y1472" s="55" t="s">
        <v>75</v>
      </c>
      <c r="Z1472" s="51" t="s">
        <v>75</v>
      </c>
      <c r="AA1472" s="51" t="str">
        <f>IF(Tabela1[[#This Row],[CHAMADO]]="ABERTO",Tabela1[[#This Row],[procx status]],"")</f>
        <v/>
      </c>
      <c r="AB1472" s="55" t="s">
        <v>4173</v>
      </c>
      <c r="AC1472" s="59">
        <v>45824</v>
      </c>
      <c r="AD1472" s="90">
        <v>5105949263</v>
      </c>
      <c r="AE1472" s="55" t="str">
        <f>IF(Tabela1[[#This Row],[Status Result1]]="Aguardando autorização pgto", "sim","")</f>
        <v/>
      </c>
      <c r="AF147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14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1472" s="59">
        <v>45701</v>
      </c>
      <c r="AI1472" s="55" t="s">
        <v>4335</v>
      </c>
      <c r="AJ1472" s="53" t="s">
        <v>4335</v>
      </c>
      <c r="AK1472" s="12" t="str">
        <f>IF(Tabela1[[#This Row],[procx ticket]]="",Tabela1[[#This Row],[Data criação ticket]],Tabela1[[#This Row],[procx ticket]])</f>
        <v>2025-06-05</v>
      </c>
      <c r="AL1472" s="60" t="s">
        <v>75</v>
      </c>
      <c r="AM14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47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2" s="62"/>
      <c r="AP1472" s="62" t="s">
        <v>5030</v>
      </c>
      <c r="AQ14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148160399913200,16JORDANALOJAS NOVASMONTAGEMHMY</v>
      </c>
      <c r="AR1472" s="62" t="e">
        <v>#N/A</v>
      </c>
    </row>
    <row r="1473" spans="1:44" ht="15" hidden="1" customHeight="1">
      <c r="A1473" s="1">
        <f t="shared" ref="A1473:A1504" si="80">IF(B1473&lt;7000,1000,2000)</f>
        <v>1000</v>
      </c>
      <c r="B1473" s="1">
        <v>1494</v>
      </c>
      <c r="C1473" s="1" t="s">
        <v>4059</v>
      </c>
      <c r="D1473" s="1" t="s">
        <v>3019</v>
      </c>
      <c r="E1473" s="1" t="s">
        <v>55</v>
      </c>
      <c r="F1473" s="1" t="s">
        <v>23</v>
      </c>
      <c r="G1473" s="1" t="s">
        <v>5118</v>
      </c>
      <c r="H1473" s="1">
        <v>10478</v>
      </c>
      <c r="I1473" s="1" t="s">
        <v>5016</v>
      </c>
      <c r="M1473" s="1">
        <v>605741</v>
      </c>
      <c r="P1473" s="47">
        <v>9806.2800000000007</v>
      </c>
      <c r="R1473" s="47">
        <f>IF(Tabela1[[#This Row],[VALOR A PAGAR]]&gt;1,Tabela1[[#This Row],[VALOR A PAGAR]],Tabela1[[#This Row],[VALOR RC]])</f>
        <v>9806.2800000000007</v>
      </c>
      <c r="S14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3" s="1">
        <v>4500899713</v>
      </c>
      <c r="U1473" s="54" t="str">
        <f>F1473 &amp; " " &amp; " " &amp; B1473 &amp; " - " &amp; I1473 &amp; " - " &amp; "N°" &amp; H1473 &amp; " - " &amp; Tabela1[[#This Row],[Coluna1]]</f>
        <v xml:space="preserve">LOJAS NOVAS  1494 - HMY - N°10478 - </v>
      </c>
      <c r="V1473" s="85">
        <v>2194274</v>
      </c>
      <c r="W1473" s="64" t="s">
        <v>5139</v>
      </c>
      <c r="X1473" s="1" t="str">
        <f t="shared" si="79"/>
        <v>ABERTO</v>
      </c>
      <c r="Y1473" s="48"/>
      <c r="Z1473" s="51">
        <v>0</v>
      </c>
      <c r="AA1473" s="1">
        <f>IF(Tabela1[[#This Row],[CHAMADO]]="ABERTO",Tabela1[[#This Row],[procx status]],"")</f>
        <v>0</v>
      </c>
      <c r="AC1473" s="49">
        <v>45824</v>
      </c>
      <c r="AD1473" s="65">
        <v>5105975813</v>
      </c>
      <c r="AE1473" s="1" t="str">
        <f>IF(Tabela1[[#This Row],[Status Result1]]="Aguardando autorização pgto", "sim","")</f>
        <v/>
      </c>
      <c r="AF14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14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1473" s="12"/>
      <c r="AJ1473" s="53" t="s">
        <v>4234</v>
      </c>
      <c r="AK1473" s="12" t="str">
        <f>IF(Tabela1[[#This Row],[procx ticket]]="",Tabela1[[#This Row],[Data criação ticket]],Tabela1[[#This Row],[procx ticket]])</f>
        <v>não aberto ticket</v>
      </c>
      <c r="AM14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3" s="62"/>
      <c r="AP1473" s="62"/>
      <c r="AQ14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14946057419806,28JORDANALOJAS NOVASMONTAGEMHMY</v>
      </c>
      <c r="AR1473" s="62" t="e">
        <v>#N/A</v>
      </c>
    </row>
    <row r="1474" spans="1:44" ht="15" hidden="1" customHeight="1">
      <c r="A1474" s="1">
        <f t="shared" si="80"/>
        <v>1000</v>
      </c>
      <c r="B1474" s="1">
        <v>1439</v>
      </c>
      <c r="C1474" s="1" t="s">
        <v>222</v>
      </c>
      <c r="D1474" s="1" t="s">
        <v>224</v>
      </c>
      <c r="E1474" s="1" t="s">
        <v>76</v>
      </c>
      <c r="F1474" s="1" t="s">
        <v>23</v>
      </c>
      <c r="G1474" s="1" t="s">
        <v>5118</v>
      </c>
      <c r="H1474" s="1">
        <v>10477</v>
      </c>
      <c r="I1474" s="1" t="s">
        <v>5016</v>
      </c>
      <c r="M1474" s="1">
        <v>603440</v>
      </c>
      <c r="P1474" s="47">
        <v>11323.36</v>
      </c>
      <c r="Q1474" s="47">
        <v>11323.36</v>
      </c>
      <c r="R1474" s="47">
        <f>IF(Tabela1[[#This Row],[VALOR A PAGAR]]&gt;1,Tabela1[[#This Row],[VALOR A PAGAR]],Tabela1[[#This Row],[VALOR RC]])</f>
        <v>11323.36</v>
      </c>
      <c r="S14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4" s="1">
        <v>4500892278</v>
      </c>
      <c r="U1474" s="54" t="str">
        <f>F1474 &amp; " " &amp; " " &amp; B1474 &amp; " - " &amp; I1474 &amp; " - " &amp; "N°" &amp; H1474 &amp; " - " &amp; Tabela1[[#This Row],[Coluna1]]</f>
        <v xml:space="preserve">LOJAS NOVAS  1439 - HMY - N°10477 - </v>
      </c>
      <c r="V1474" s="85">
        <v>2194310</v>
      </c>
      <c r="W1474" s="64" t="s">
        <v>5152</v>
      </c>
      <c r="X1474" s="1" t="str">
        <f t="shared" si="79"/>
        <v>ABERTO</v>
      </c>
      <c r="Y1474" s="48"/>
      <c r="Z1474" s="51">
        <v>0</v>
      </c>
      <c r="AA1474" s="1">
        <f>IF(Tabela1[[#This Row],[CHAMADO]]="ABERTO",Tabela1[[#This Row],[procx status]],"")</f>
        <v>0</v>
      </c>
      <c r="AC1474" s="49">
        <v>45916</v>
      </c>
      <c r="AD1474" s="65">
        <v>5105975817</v>
      </c>
      <c r="AE1474" s="1" t="str">
        <f>IF(Tabela1[[#This Row],[Status Result1]]="Aguardando autorização pgto", "sim","")</f>
        <v/>
      </c>
      <c r="AF14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16/09/2025</v>
      </c>
      <c r="AG14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16/09/2025</v>
      </c>
      <c r="AH1474" s="12"/>
      <c r="AJ1474" s="53" t="s">
        <v>4234</v>
      </c>
      <c r="AK1474" s="12" t="str">
        <f>IF(Tabela1[[#This Row],[procx ticket]]="",Tabela1[[#This Row],[Data criação ticket]],Tabela1[[#This Row],[procx ticket]])</f>
        <v>não aberto ticket</v>
      </c>
      <c r="AM14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4" s="62"/>
      <c r="AP1474" s="62"/>
      <c r="AQ14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143960344011323,36HENRIQUELOJAS NOVASMONTAGEMHMY</v>
      </c>
      <c r="AR1474" s="62" t="e">
        <v>#N/A</v>
      </c>
    </row>
    <row r="1475" spans="1:44" ht="15" hidden="1" customHeight="1">
      <c r="A1475" s="1">
        <f t="shared" si="80"/>
        <v>1000</v>
      </c>
      <c r="B1475" s="1">
        <v>1435</v>
      </c>
      <c r="C1475" s="1" t="s">
        <v>268</v>
      </c>
      <c r="D1475" s="1" t="s">
        <v>4203</v>
      </c>
      <c r="E1475" s="1" t="s">
        <v>30</v>
      </c>
      <c r="F1475" s="1" t="s">
        <v>23</v>
      </c>
      <c r="G1475" s="1" t="s">
        <v>5118</v>
      </c>
      <c r="H1475" s="1">
        <v>10890</v>
      </c>
      <c r="I1475" s="1" t="s">
        <v>5016</v>
      </c>
      <c r="M1475" s="1">
        <v>603839</v>
      </c>
      <c r="P1475" s="47">
        <v>13116.6</v>
      </c>
      <c r="R1475" s="47">
        <f>IF(Tabela1[[#This Row],[VALOR A PAGAR]]&gt;1,Tabela1[[#This Row],[VALOR A PAGAR]],Tabela1[[#This Row],[VALOR RC]])</f>
        <v>13116.6</v>
      </c>
      <c r="S14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5" s="1">
        <v>4500974334</v>
      </c>
      <c r="U1475" s="54" t="str">
        <f>F1475 &amp; " " &amp; " " &amp; B1475 &amp; " - " &amp; I1475 &amp; " - " &amp; "N°" &amp; H1475 &amp; " - " &amp; Tabela1[[#This Row],[Coluna1]]</f>
        <v>LOJAS NOVAS  1435 - HMY - N°10890 - VENC 16/12/2025</v>
      </c>
      <c r="V1475" s="85">
        <v>2853983</v>
      </c>
      <c r="W1475" s="64" t="s">
        <v>5165</v>
      </c>
      <c r="X1475" s="1" t="str">
        <f t="shared" si="79"/>
        <v>ABERTO</v>
      </c>
      <c r="Y1475" s="48"/>
      <c r="Z1475" s="51"/>
      <c r="AA1475" s="1">
        <f>IF(Tabela1[[#This Row],[CHAMADO]]="ABERTO",Tabela1[[#This Row],[procx status]],"")</f>
        <v>0</v>
      </c>
      <c r="AC1475" s="49">
        <v>46007</v>
      </c>
      <c r="AE1475" s="1" t="str">
        <f>IF(Tabela1[[#This Row],[Status Result1]]="Aguardando autorização pgto", "sim","")</f>
        <v/>
      </c>
      <c r="AF14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14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1475" s="116"/>
      <c r="AJ1475" s="117"/>
      <c r="AK1475" s="116">
        <f>IF(Tabela1[[#This Row],[procx ticket]]="",Tabela1[[#This Row],[Data criação ticket]],Tabela1[[#This Row],[procx ticket]])</f>
        <v>0</v>
      </c>
      <c r="AL1475" s="116"/>
      <c r="AM14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5" s="62"/>
      <c r="AP1475" s="62" t="s">
        <v>5068</v>
      </c>
      <c r="AQ14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143560383913116,6ANDRELOJAS NOVASMONTAGEMHMY</v>
      </c>
      <c r="AR1475" s="62" t="e">
        <v>#N/A</v>
      </c>
    </row>
    <row r="1476" spans="1:44" ht="15" hidden="1" customHeight="1">
      <c r="A1476" s="1">
        <f t="shared" si="80"/>
        <v>1000</v>
      </c>
      <c r="B1476" s="1">
        <v>1476</v>
      </c>
      <c r="C1476" s="1" t="s">
        <v>243</v>
      </c>
      <c r="D1476" s="1" t="s">
        <v>244</v>
      </c>
      <c r="E1476" s="1" t="s">
        <v>76</v>
      </c>
      <c r="F1476" s="1" t="s">
        <v>23</v>
      </c>
      <c r="G1476" s="1" t="s">
        <v>5118</v>
      </c>
      <c r="H1476" s="1">
        <v>10889</v>
      </c>
      <c r="I1476" s="1" t="s">
        <v>5016</v>
      </c>
      <c r="M1476" s="1">
        <v>603852</v>
      </c>
      <c r="P1476" s="47">
        <v>13262.72</v>
      </c>
      <c r="R1476" s="47">
        <f>IF(Tabela1[[#This Row],[VALOR A PAGAR]]&gt;1,Tabela1[[#This Row],[VALOR A PAGAR]],Tabela1[[#This Row],[VALOR RC]])</f>
        <v>13262.72</v>
      </c>
      <c r="S14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6" s="1">
        <v>4500978722</v>
      </c>
      <c r="U1476" s="54" t="str">
        <f>F1476 &amp; " " &amp; " " &amp; B1476 &amp; " - " &amp; I1476 &amp; " - " &amp; "N°" &amp; H1476 &amp; " - " &amp; Tabela1[[#This Row],[Coluna1]]</f>
        <v>LOJAS NOVAS  1476 - HMY - N°10889 - VENC 17/12/2025</v>
      </c>
      <c r="V1476" s="85">
        <v>2853943</v>
      </c>
      <c r="W1476" s="64" t="s">
        <v>5164</v>
      </c>
      <c r="X1476" s="1" t="str">
        <f t="shared" si="79"/>
        <v>ABERTO</v>
      </c>
      <c r="Y1476" s="48"/>
      <c r="Z1476" s="51"/>
      <c r="AA1476" s="1">
        <f>IF(Tabela1[[#This Row],[CHAMADO]]="ABERTO",Tabela1[[#This Row],[procx status]],"")</f>
        <v>0</v>
      </c>
      <c r="AC1476" s="49">
        <v>46008</v>
      </c>
      <c r="AE1476" s="1" t="str">
        <f>IF(Tabela1[[#This Row],[Status Result1]]="Aguardando autorização pgto", "sim","")</f>
        <v/>
      </c>
      <c r="AF14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4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476" s="116"/>
      <c r="AJ1476" s="117"/>
      <c r="AK1476" s="116">
        <f>IF(Tabela1[[#This Row],[procx ticket]]="",Tabela1[[#This Row],[Data criação ticket]],Tabela1[[#This Row],[procx ticket]])</f>
        <v>0</v>
      </c>
      <c r="AL1476" s="116"/>
      <c r="AM14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6" s="62"/>
      <c r="AP1476" s="62" t="s">
        <v>4810</v>
      </c>
      <c r="AQ14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147660385213262,72HENRIQUELOJAS NOVASMONTAGEMHMY</v>
      </c>
      <c r="AR1476" s="62" t="e">
        <v>#N/A</v>
      </c>
    </row>
    <row r="1477" spans="1:44" ht="15" hidden="1" customHeight="1">
      <c r="A1477" s="1">
        <f t="shared" si="80"/>
        <v>1000</v>
      </c>
      <c r="B1477" s="1">
        <v>1516</v>
      </c>
      <c r="C1477" s="1" t="s">
        <v>4164</v>
      </c>
      <c r="D1477" s="1" t="s">
        <v>1224</v>
      </c>
      <c r="E1477" s="1" t="s">
        <v>4025</v>
      </c>
      <c r="F1477" s="1" t="s">
        <v>23</v>
      </c>
      <c r="G1477" s="1" t="s">
        <v>5118</v>
      </c>
      <c r="H1477" s="1">
        <v>11098</v>
      </c>
      <c r="I1477" s="1" t="s">
        <v>5016</v>
      </c>
      <c r="M1477" s="1">
        <v>605906</v>
      </c>
      <c r="Q1477" s="47">
        <v>13763.2</v>
      </c>
      <c r="R1477" s="47">
        <f>IF(Tabela1[[#This Row],[VALOR A PAGAR]]&gt;1,Tabela1[[#This Row],[VALOR A PAGAR]],Tabela1[[#This Row],[VALOR RC]])</f>
        <v>13763.2</v>
      </c>
      <c r="S14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7" s="1">
        <v>4501010246</v>
      </c>
      <c r="U1477" s="54" t="str">
        <f>F1477 &amp; " " &amp; " " &amp; B1477 &amp; " - " &amp; I1477 &amp; " - " &amp; "N°" &amp; H1477 &amp; " - " &amp; Tabela1[[#This Row],[Coluna1]]</f>
        <v>LOJAS NOVAS  1516 - HMY - N°11098 - aguardando retorno, pedido ajustado</v>
      </c>
      <c r="V1477" s="85">
        <v>3232387</v>
      </c>
      <c r="W1477" s="89" t="s">
        <v>4176</v>
      </c>
      <c r="X1477" s="1" t="str">
        <f t="shared" si="79"/>
        <v>ABERTO</v>
      </c>
      <c r="Y1477" s="48"/>
      <c r="Z1477" s="51"/>
      <c r="AA1477" s="1">
        <f>IF(Tabela1[[#This Row],[CHAMADO]]="ABERTO",Tabela1[[#This Row],[procx status]],"")</f>
        <v>0</v>
      </c>
      <c r="AC1477" s="49">
        <v>46008</v>
      </c>
      <c r="AE1477" s="1" t="s">
        <v>4177</v>
      </c>
      <c r="AF14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4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477" s="116"/>
      <c r="AJ1477" s="117"/>
      <c r="AK1477" s="116">
        <f>IF(Tabela1[[#This Row],[procx ticket]]="",Tabela1[[#This Row],[Data criação ticket]],Tabela1[[#This Row],[procx ticket]])</f>
        <v>0</v>
      </c>
      <c r="AL1477" s="116"/>
      <c r="AM1477" s="53">
        <v>45994</v>
      </c>
      <c r="AN14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7" s="62" t="s">
        <v>5360</v>
      </c>
      <c r="AP1477" s="47" t="s">
        <v>5552</v>
      </c>
      <c r="AQ14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NOVASMONTAGEMHMY</v>
      </c>
      <c r="AR1477" s="1" t="e">
        <v>#N/A</v>
      </c>
    </row>
    <row r="1478" spans="1:44" ht="15" hidden="1" customHeight="1">
      <c r="A1478" s="1">
        <f t="shared" si="80"/>
        <v>1000</v>
      </c>
      <c r="B1478" s="1">
        <v>1369</v>
      </c>
      <c r="C1478" s="1" t="s">
        <v>218</v>
      </c>
      <c r="D1478" s="1" t="s">
        <v>219</v>
      </c>
      <c r="E1478" s="1" t="s">
        <v>55</v>
      </c>
      <c r="F1478" s="1" t="s">
        <v>23</v>
      </c>
      <c r="G1478" s="1" t="s">
        <v>5118</v>
      </c>
      <c r="H1478" s="1">
        <v>10393</v>
      </c>
      <c r="I1478" s="1" t="s">
        <v>5016</v>
      </c>
      <c r="M1478" s="1">
        <v>603049</v>
      </c>
      <c r="Q1478" s="47">
        <v>12637.12</v>
      </c>
      <c r="R1478" s="47">
        <f>IF(Tabela1[[#This Row],[VALOR A PAGAR]]&gt;1,Tabela1[[#This Row],[VALOR A PAGAR]],Tabela1[[#This Row],[VALOR RC]])</f>
        <v>12637.12</v>
      </c>
      <c r="S14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8" s="1">
        <v>4500877790</v>
      </c>
      <c r="U1478" s="54" t="str">
        <f>F1478 &amp; " " &amp; " " &amp; B1478 &amp; " - " &amp; I1478 &amp; " - " &amp; "N°" &amp; H1478 &amp; " - " &amp; Tabela1[[#This Row],[Coluna1]]</f>
        <v xml:space="preserve">LOJAS NOVAS  1369 - HMY - N°10393 - </v>
      </c>
      <c r="V1478" s="85">
        <v>2041572</v>
      </c>
      <c r="W1478" s="89" t="s">
        <v>5135</v>
      </c>
      <c r="X1478" s="1" t="str">
        <f t="shared" si="79"/>
        <v>ABERTO</v>
      </c>
      <c r="Y1478" s="48"/>
      <c r="Z1478" s="51">
        <v>0</v>
      </c>
      <c r="AA1478" s="1">
        <f>IF(Tabela1[[#This Row],[CHAMADO]]="ABERTO",Tabela1[[#This Row],[procx status]],"")</f>
        <v>0</v>
      </c>
      <c r="AC1478" s="49">
        <v>45887</v>
      </c>
      <c r="AD1478" s="90">
        <v>5105958746</v>
      </c>
      <c r="AE1478" s="1" t="str">
        <f>IF(Tabela1[[#This Row],[Status Result1]]="Aguardando autorização pgto", "sim","")</f>
        <v/>
      </c>
      <c r="AF14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4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478" s="12">
        <v>45798</v>
      </c>
      <c r="AI1478" s="1" t="s">
        <v>4234</v>
      </c>
      <c r="AJ1478" s="53" t="s">
        <v>4331</v>
      </c>
      <c r="AK1478" s="12" t="str">
        <f>IF(Tabela1[[#This Row],[procx ticket]]="",Tabela1[[#This Row],[Data criação ticket]],Tabela1[[#This Row],[procx ticket]])</f>
        <v>2025-06-25</v>
      </c>
      <c r="AM14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8" s="62"/>
      <c r="AP1478" s="62"/>
      <c r="AQ14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1369603049JORDANALOJAS NOVASMONTAGEMHMY</v>
      </c>
      <c r="AR1478" s="62" t="e">
        <v>#N/A</v>
      </c>
    </row>
    <row r="1479" spans="1:44" ht="15" hidden="1" customHeight="1">
      <c r="A1479" s="1">
        <f t="shared" si="80"/>
        <v>1000</v>
      </c>
      <c r="B1479" s="1">
        <v>1488</v>
      </c>
      <c r="C1479" s="1" t="s">
        <v>4077</v>
      </c>
      <c r="D1479" s="1" t="s">
        <v>4207</v>
      </c>
      <c r="E1479" s="1" t="s">
        <v>30</v>
      </c>
      <c r="F1479" s="1" t="s">
        <v>23</v>
      </c>
      <c r="G1479" s="1" t="s">
        <v>5118</v>
      </c>
      <c r="H1479" s="1">
        <v>10761</v>
      </c>
      <c r="I1479" s="1" t="s">
        <v>5016</v>
      </c>
      <c r="M1479" s="1">
        <v>604006</v>
      </c>
      <c r="P1479" s="47">
        <v>13116.6</v>
      </c>
      <c r="R1479" s="47">
        <f>IF(Tabela1[[#This Row],[VALOR A PAGAR]]&gt;1,Tabela1[[#This Row],[VALOR A PAGAR]],Tabela1[[#This Row],[VALOR RC]])</f>
        <v>13116.6</v>
      </c>
      <c r="S14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79" s="1">
        <v>4500941611</v>
      </c>
      <c r="U1479" s="54" t="str">
        <f>F1479 &amp; " " &amp; " " &amp; B1479 &amp; " - " &amp; I1479 &amp; " - " &amp; "N°" &amp; H1479 &amp; " - " &amp; Tabela1[[#This Row],[Coluna1]]</f>
        <v>LOJAS NOVAS  1488 - HMY - N°10761 - VENC 18/11/2025</v>
      </c>
      <c r="V1479" s="85">
        <v>2662494</v>
      </c>
      <c r="W1479" s="64" t="s">
        <v>5148</v>
      </c>
      <c r="X1479" s="1" t="str">
        <f t="shared" si="79"/>
        <v>ABERTO</v>
      </c>
      <c r="Y1479" s="48"/>
      <c r="Z1479" s="51"/>
      <c r="AA1479" s="1">
        <f>IF(Tabela1[[#This Row],[CHAMADO]]="ABERTO",Tabela1[[#This Row],[procx status]],"")</f>
        <v>0</v>
      </c>
      <c r="AC1479" s="49">
        <v>45979</v>
      </c>
      <c r="AD1479" s="109">
        <v>5106023677</v>
      </c>
      <c r="AE1479" s="1" t="str">
        <f>IF(Tabela1[[#This Row],[Status Result1]]="Aguardando autorização pgto", "sim","")</f>
        <v/>
      </c>
      <c r="AF14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4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479" s="116"/>
      <c r="AJ1479" s="117"/>
      <c r="AK1479" s="116">
        <f>IF(Tabela1[[#This Row],[procx ticket]]="",Tabela1[[#This Row],[Data criação ticket]],Tabela1[[#This Row],[procx ticket]])</f>
        <v>0</v>
      </c>
      <c r="AL1479" s="116"/>
      <c r="AM1479" s="53" t="s">
        <v>4302</v>
      </c>
      <c r="AN14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79" s="62"/>
      <c r="AP1479" s="62" t="s">
        <v>5042</v>
      </c>
      <c r="AQ14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148860400613116,6ANDRELOJAS NOVASMONTAGEMHMY</v>
      </c>
      <c r="AR1479" s="62" t="e">
        <v>#N/A</v>
      </c>
    </row>
    <row r="1480" spans="1:44" ht="15" hidden="1" customHeight="1">
      <c r="A1480" s="1">
        <f t="shared" si="80"/>
        <v>1000</v>
      </c>
      <c r="B1480" s="1">
        <v>1500</v>
      </c>
      <c r="C1480" s="1" t="s">
        <v>4075</v>
      </c>
      <c r="D1480" s="1" t="s">
        <v>1194</v>
      </c>
      <c r="E1480" s="1" t="s">
        <v>76</v>
      </c>
      <c r="F1480" s="1" t="s">
        <v>23</v>
      </c>
      <c r="G1480" s="1" t="s">
        <v>5118</v>
      </c>
      <c r="H1480" s="1">
        <v>10774</v>
      </c>
      <c r="I1480" s="1" t="s">
        <v>5016</v>
      </c>
      <c r="M1480" s="1">
        <v>605662</v>
      </c>
      <c r="P1480" s="47">
        <v>12804.3</v>
      </c>
      <c r="R1480" s="47">
        <f>IF(Tabela1[[#This Row],[VALOR A PAGAR]]&gt;1,Tabela1[[#This Row],[VALOR A PAGAR]],Tabela1[[#This Row],[VALOR RC]])</f>
        <v>12804.3</v>
      </c>
      <c r="S14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0" s="1">
        <v>4500943238</v>
      </c>
      <c r="U1480" s="54" t="str">
        <f>F1480 &amp; " " &amp; " " &amp; B1480 &amp; " - " &amp; I1480 &amp; " - " &amp; "N°" &amp; H1480 &amp; " - " &amp; Tabela1[[#This Row],[Coluna1]]</f>
        <v>LOJAS NOVAS  1500 - HMY - N°10774 - VENC 18/11/2025</v>
      </c>
      <c r="V1480" s="85">
        <v>2662686</v>
      </c>
      <c r="W1480" s="64" t="s">
        <v>5134</v>
      </c>
      <c r="X1480" s="1" t="str">
        <f t="shared" si="79"/>
        <v>ABERTO</v>
      </c>
      <c r="Y1480" s="48"/>
      <c r="Z1480" s="51"/>
      <c r="AA1480" s="1">
        <f>IF(Tabela1[[#This Row],[CHAMADO]]="ABERTO",Tabela1[[#This Row],[procx status]],"")</f>
        <v>0</v>
      </c>
      <c r="AC1480" s="49">
        <v>45979</v>
      </c>
      <c r="AD1480" s="109">
        <v>5106023712</v>
      </c>
      <c r="AE1480" s="1" t="str">
        <f>IF(Tabela1[[#This Row],[Status Result1]]="Aguardando autorização pgto", "sim","")</f>
        <v/>
      </c>
      <c r="AF14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18/11/2025</v>
      </c>
      <c r="AG14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18/11/2025</v>
      </c>
      <c r="AH1480" s="116"/>
      <c r="AJ1480" s="117"/>
      <c r="AK1480" s="116">
        <f>IF(Tabela1[[#This Row],[procx ticket]]="",Tabela1[[#This Row],[Data criação ticket]],Tabela1[[#This Row],[procx ticket]])</f>
        <v>0</v>
      </c>
      <c r="AL1480" s="116"/>
      <c r="AM1480" s="53" t="s">
        <v>4302</v>
      </c>
      <c r="AN14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0" s="62"/>
      <c r="AP1480" s="62" t="s">
        <v>5042</v>
      </c>
      <c r="AQ14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150060566212804,3HENRIQUELOJAS NOVASMONTAGEMHMY</v>
      </c>
      <c r="AR1480" s="62" t="e">
        <v>#N/A</v>
      </c>
    </row>
    <row r="1481" spans="1:44" ht="15" hidden="1" customHeight="1">
      <c r="A1481" s="1">
        <f t="shared" si="80"/>
        <v>1000</v>
      </c>
      <c r="B1481" s="1">
        <v>1473</v>
      </c>
      <c r="C1481" s="1" t="s">
        <v>214</v>
      </c>
      <c r="D1481" s="1" t="s">
        <v>215</v>
      </c>
      <c r="E1481" s="1" t="s">
        <v>76</v>
      </c>
      <c r="F1481" s="1" t="s">
        <v>23</v>
      </c>
      <c r="G1481" s="1" t="s">
        <v>5118</v>
      </c>
      <c r="H1481" s="1">
        <v>10296</v>
      </c>
      <c r="I1481" s="1" t="s">
        <v>5016</v>
      </c>
      <c r="M1481" s="1">
        <v>603846</v>
      </c>
      <c r="P1481" s="47">
        <v>11573</v>
      </c>
      <c r="R1481" s="47">
        <f>IF(Tabela1[[#This Row],[VALOR A PAGAR]]&gt;1,Tabela1[[#This Row],[VALOR A PAGAR]],Tabela1[[#This Row],[VALOR RC]])</f>
        <v>11573</v>
      </c>
      <c r="S14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1" s="1" t="s">
        <v>5159</v>
      </c>
      <c r="U1481" s="54" t="str">
        <f>F1481 &amp; " " &amp; " " &amp; B1481 &amp; " - " &amp; I1481 &amp; " - " &amp; "N°" &amp; H1481 &amp; " - " &amp; Tabela1[[#This Row],[Coluna1]]</f>
        <v xml:space="preserve">LOJAS NOVAS  1473 - HMY - N°10296 - </v>
      </c>
      <c r="V1481" s="85">
        <v>1732259</v>
      </c>
      <c r="W1481" s="89" t="s">
        <v>5160</v>
      </c>
      <c r="X1481" s="1" t="str">
        <f t="shared" si="79"/>
        <v>ABERTO</v>
      </c>
      <c r="Y1481" s="48"/>
      <c r="Z1481" s="51">
        <v>0</v>
      </c>
      <c r="AA1481" s="1">
        <f>IF(Tabela1[[#This Row],[CHAMADO]]="ABERTO",Tabela1[[#This Row],[procx status]],"")</f>
        <v>0</v>
      </c>
      <c r="AC1481" s="49">
        <v>45796</v>
      </c>
      <c r="AD1481" s="55">
        <v>5105929016</v>
      </c>
      <c r="AE1481" s="1" t="str">
        <f>IF(Tabela1[[#This Row],[Status Result1]]="Aguardando autorização pgto", "sim","")</f>
        <v/>
      </c>
      <c r="AF14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4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481" s="12" t="s">
        <v>5161</v>
      </c>
      <c r="AI1481" s="1" t="s">
        <v>4401</v>
      </c>
      <c r="AJ1481" s="53" t="s">
        <v>4401</v>
      </c>
      <c r="AK1481" s="12" t="str">
        <f>IF(Tabela1[[#This Row],[procx ticket]]="",Tabela1[[#This Row],[Data criação ticket]],Tabela1[[#This Row],[procx ticket]])</f>
        <v>2025-05-09</v>
      </c>
      <c r="AM14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4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1" s="62"/>
      <c r="AP1481" s="62"/>
      <c r="AQ14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147360384611573HENRIQUELOJAS NOVASMONTAGEMHMY</v>
      </c>
      <c r="AR1481" s="62" t="e">
        <v>#N/A</v>
      </c>
    </row>
    <row r="1482" spans="1:44" ht="15" hidden="1" customHeight="1">
      <c r="A1482" s="1">
        <f t="shared" si="80"/>
        <v>1000</v>
      </c>
      <c r="B1482" s="1">
        <v>549</v>
      </c>
      <c r="C1482" s="1" t="str">
        <f>_xlfn.XLOOKUP(Tabela1[[#This Row],[FILIAL]],'CNPJ BASE jan25'!A:A,'CNPJ BASE jan25'!B:B)</f>
        <v>LIN01-Linhares-ES#</v>
      </c>
      <c r="D1482" s="1" t="str">
        <f>_xlfn.XLOOKUP(Tabela1[[#This Row],[FILIAL]],'CNPJ BASE jan25'!A:A,'CNPJ BASE jan25'!C:C)</f>
        <v>06.626.253/0549-10</v>
      </c>
      <c r="E1482" s="1" t="s">
        <v>30</v>
      </c>
      <c r="F1482" s="1" t="s">
        <v>4270</v>
      </c>
      <c r="G1482" s="1" t="s">
        <v>5118</v>
      </c>
      <c r="H1482" s="1">
        <v>10367</v>
      </c>
      <c r="I1482" s="1" t="s">
        <v>5016</v>
      </c>
      <c r="Q1482" s="47">
        <v>500</v>
      </c>
      <c r="R1482" s="47">
        <f>IF(Tabela1[[#This Row],[VALOR A PAGAR]]&gt;1,Tabela1[[#This Row],[VALOR A PAGAR]],Tabela1[[#This Row],[VALOR RC]])</f>
        <v>500</v>
      </c>
      <c r="S14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2" s="1">
        <v>4500812167</v>
      </c>
      <c r="U1482" s="54" t="str">
        <f>F1482 &amp; " " &amp; " " &amp; B1482 &amp; " - " &amp; I1482 &amp; " - " &amp; "N°" &amp; H1482 &amp; " - " &amp; Tabela1[[#This Row],[Coluna1]]</f>
        <v xml:space="preserve">VISA  549 - HMY - N°10367 - </v>
      </c>
      <c r="V1482" s="85">
        <v>1956072</v>
      </c>
      <c r="W1482" s="89" t="s">
        <v>5141</v>
      </c>
      <c r="X1482" s="1" t="str">
        <f t="shared" si="79"/>
        <v>ABERTO</v>
      </c>
      <c r="Y1482" s="48"/>
      <c r="Z1482" s="51">
        <v>0</v>
      </c>
      <c r="AA1482" s="1">
        <f>IF(Tabela1[[#This Row],[CHAMADO]]="ABERTO",Tabela1[[#This Row],[procx status]],"")</f>
        <v>0</v>
      </c>
      <c r="AC1482" s="49">
        <v>45827</v>
      </c>
      <c r="AD1482" s="55">
        <v>5105948401</v>
      </c>
      <c r="AE1482" s="1" t="str">
        <f>IF(Tabela1[[#This Row],[Status Result1]]="Aguardando autorização pgto", "sim","")</f>
        <v/>
      </c>
      <c r="AF14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4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482" s="12"/>
      <c r="AI1482" s="1" t="s">
        <v>4280</v>
      </c>
      <c r="AJ1482" s="53" t="s">
        <v>4280</v>
      </c>
      <c r="AK1482" s="12" t="str">
        <f>IF(Tabela1[[#This Row],[procx ticket]]="",Tabela1[[#This Row],[Data criação ticket]],Tabela1[[#This Row],[procx ticket]])</f>
        <v>2025-06-12</v>
      </c>
      <c r="AM14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4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2" s="62"/>
      <c r="AP1482" s="62"/>
      <c r="AQ14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549ANDREVISAMONTAGEMHMY</v>
      </c>
      <c r="AR1482" s="62" t="e">
        <v>#N/A</v>
      </c>
    </row>
    <row r="1483" spans="1:44" ht="15" hidden="1" customHeight="1">
      <c r="A1483" s="1">
        <f t="shared" si="80"/>
        <v>1000</v>
      </c>
      <c r="B1483" s="1">
        <v>1489</v>
      </c>
      <c r="C1483" s="1" t="s">
        <v>280</v>
      </c>
      <c r="D1483" s="1" t="s">
        <v>185</v>
      </c>
      <c r="E1483" s="1" t="s">
        <v>30</v>
      </c>
      <c r="F1483" s="1" t="s">
        <v>23</v>
      </c>
      <c r="G1483" s="1" t="s">
        <v>5118</v>
      </c>
      <c r="H1483" s="1">
        <v>10482</v>
      </c>
      <c r="I1483" s="1" t="s">
        <v>5016</v>
      </c>
      <c r="M1483" s="1">
        <v>605482</v>
      </c>
      <c r="P1483" s="47">
        <v>12824.8</v>
      </c>
      <c r="R1483" s="47">
        <f>IF(Tabela1[[#This Row],[VALOR A PAGAR]]&gt;1,Tabela1[[#This Row],[VALOR A PAGAR]],Tabela1[[#This Row],[VALOR RC]])</f>
        <v>12824.8</v>
      </c>
      <c r="S14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3" s="1">
        <v>4500909999</v>
      </c>
      <c r="U1483" s="54" t="str">
        <f>F1483 &amp; " " &amp; " " &amp; B1483 &amp; " - " &amp; I1483 &amp; " - " &amp; "N°" &amp; H1483 &amp; " - " &amp; Tabela1[[#This Row],[Coluna1]]</f>
        <v>LOJAS NOVAS  1489 - HMY - N°10482 - VENC 19/09/2025</v>
      </c>
      <c r="V1483" s="85">
        <v>2229309</v>
      </c>
      <c r="W1483" s="64" t="s">
        <v>5120</v>
      </c>
      <c r="X1483" s="1" t="str">
        <f t="shared" si="79"/>
        <v>ABERTO</v>
      </c>
      <c r="Y1483" s="48"/>
      <c r="Z1483" s="51">
        <v>0</v>
      </c>
      <c r="AA1483" s="1">
        <f>IF(Tabela1[[#This Row],[CHAMADO]]="ABERTO",Tabela1[[#This Row],[procx status]],"")</f>
        <v>0</v>
      </c>
      <c r="AC1483" s="49">
        <v>45919</v>
      </c>
      <c r="AD1483" s="109">
        <v>5105994673</v>
      </c>
      <c r="AE1483" s="1" t="str">
        <f>IF(Tabela1[[#This Row],[Status Result1]]="Aguardando autorização pgto", "sim","")</f>
        <v/>
      </c>
      <c r="AF14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4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483" s="12"/>
      <c r="AI1483" s="53" t="s">
        <v>4407</v>
      </c>
      <c r="AJ1483" s="53" t="s">
        <v>4407</v>
      </c>
      <c r="AK1483" s="12" t="str">
        <f>IF(Tabela1[[#This Row],[procx ticket]]="",Tabela1[[#This Row],[Data criação ticket]],Tabela1[[#This Row],[procx ticket]])</f>
        <v>2025-07-24</v>
      </c>
      <c r="AM14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4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3" s="62"/>
      <c r="AP1483" s="62" t="s">
        <v>4741</v>
      </c>
      <c r="AQ14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148960548212824,8ANDRELOJAS NOVASMONTAGEMHMY</v>
      </c>
      <c r="AR1483" s="62" t="e">
        <v>#N/A</v>
      </c>
    </row>
    <row r="1484" spans="1:44" ht="15" hidden="1" customHeight="1">
      <c r="A1484" s="1">
        <f t="shared" si="80"/>
        <v>2000</v>
      </c>
      <c r="B1484" s="1">
        <v>7189</v>
      </c>
      <c r="C1484" s="1" t="str">
        <f>_xlfn.XLOOKUP(Tabela1[[#This Row],[FILIAL]],'CNPJ BASE jan25'!A:A,'CNPJ BASE jan25'!B:B)</f>
        <v>FOR165-WasSoar-CE-EF</v>
      </c>
      <c r="D1484" s="1" t="str">
        <f>_xlfn.XLOOKUP(Tabela1[[#This Row],[FILIAL]],'CNPJ BASE jan25'!A:A,'CNPJ BASE jan25'!C:C)</f>
        <v>04.899.316/0189-12</v>
      </c>
      <c r="E1484" s="1" t="s">
        <v>55</v>
      </c>
      <c r="F1484" s="1" t="s">
        <v>51</v>
      </c>
      <c r="G1484" s="1" t="s">
        <v>5118</v>
      </c>
      <c r="H1484" s="1">
        <v>10711</v>
      </c>
      <c r="I1484" s="1" t="s">
        <v>5016</v>
      </c>
      <c r="M1484" s="1">
        <v>605880</v>
      </c>
      <c r="P1484" s="47">
        <v>2000</v>
      </c>
      <c r="R1484" s="47">
        <f>IF(Tabela1[[#This Row],[VALOR A PAGAR]]&gt;1,Tabela1[[#This Row],[VALOR A PAGAR]],Tabela1[[#This Row],[VALOR RC]])</f>
        <v>2000</v>
      </c>
      <c r="S14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4" s="1">
        <v>4500947197</v>
      </c>
      <c r="U1484" s="54" t="str">
        <f>F1484 &amp; " " &amp; " " &amp; B1484 &amp; " - " &amp; I1484 &amp; " - " &amp; "N°" &amp; H1484 &amp; " - " &amp; Tabela1[[#This Row],[Coluna1]]</f>
        <v>VIRADA DE BANDEIRA  7189 - HMY - N°10711 - VENC 19/09/2025</v>
      </c>
      <c r="V1484" s="85">
        <v>2472809</v>
      </c>
      <c r="W1484" s="64" t="s">
        <v>5136</v>
      </c>
      <c r="X1484" s="1" t="str">
        <f t="shared" si="79"/>
        <v>ABERTO</v>
      </c>
      <c r="Y1484" s="48"/>
      <c r="Z1484" s="51"/>
      <c r="AA1484" s="1">
        <f>IF(Tabela1[[#This Row],[CHAMADO]]="ABERTO",Tabela1[[#This Row],[procx status]],"")</f>
        <v>0</v>
      </c>
      <c r="AC1484" s="49">
        <v>45919</v>
      </c>
      <c r="AD1484" s="65">
        <v>5106009417</v>
      </c>
      <c r="AE1484" s="1" t="str">
        <f>IF(Tabela1[[#This Row],[Status Result1]]="Aguardando autorização pgto", "sim","")</f>
        <v/>
      </c>
      <c r="AF14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4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484" s="116"/>
      <c r="AJ1484" s="117"/>
      <c r="AK1484" s="116">
        <f>IF(Tabela1[[#This Row],[procx ticket]]="",Tabela1[[#This Row],[Data criação ticket]],Tabela1[[#This Row],[procx ticket]])</f>
        <v>0</v>
      </c>
      <c r="AL1484" s="116"/>
      <c r="AM1484" s="53" t="s">
        <v>75</v>
      </c>
      <c r="AN14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4" s="62"/>
      <c r="AP1484" s="62" t="s">
        <v>4741</v>
      </c>
      <c r="AQ14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71896058802000JORDANAVIRADA DE BANDEIRAMONTAGEMHMY</v>
      </c>
      <c r="AR1484" s="62" t="e">
        <v>#N/A</v>
      </c>
    </row>
    <row r="1485" spans="1:44" ht="15" hidden="1" customHeight="1">
      <c r="A1485" s="1">
        <f t="shared" si="80"/>
        <v>1000</v>
      </c>
      <c r="B1485" s="1">
        <v>1487</v>
      </c>
      <c r="C1485" s="1" t="s">
        <v>278</v>
      </c>
      <c r="D1485" s="1" t="s">
        <v>992</v>
      </c>
      <c r="E1485" s="1" t="s">
        <v>76</v>
      </c>
      <c r="F1485" s="1" t="s">
        <v>23</v>
      </c>
      <c r="G1485" s="1" t="s">
        <v>5118</v>
      </c>
      <c r="H1485" s="1">
        <v>11155</v>
      </c>
      <c r="I1485" s="1" t="s">
        <v>5016</v>
      </c>
      <c r="M1485" s="1">
        <v>604304</v>
      </c>
      <c r="P1485" s="47">
        <v>11867.4</v>
      </c>
      <c r="R1485" s="47">
        <f>IF(Tabela1[[#This Row],[VALOR A PAGAR]]&gt;1,Tabela1[[#This Row],[VALOR A PAGAR]],Tabela1[[#This Row],[VALOR RC]])</f>
        <v>11867.4</v>
      </c>
      <c r="S14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5" s="1">
        <v>4500934957</v>
      </c>
      <c r="U1485" s="54" t="str">
        <f>F1485 &amp; " " &amp; " " &amp; B1485 &amp; " - " &amp; I1485 &amp; " - " &amp; "N°" &amp; H1485 &amp; " - " &amp; Tabela1[[#This Row],[Coluna1]]</f>
        <v xml:space="preserve">LOJAS NOVAS  1487 - HMY - N°11155 - </v>
      </c>
      <c r="V1485" s="85">
        <v>3284962</v>
      </c>
      <c r="W1485" s="89" t="s">
        <v>4176</v>
      </c>
      <c r="X1485" s="1" t="str">
        <f t="shared" si="79"/>
        <v>ABERTO</v>
      </c>
      <c r="Y1485" s="48"/>
      <c r="Z1485" s="51"/>
      <c r="AA1485" s="1">
        <f>IF(Tabela1[[#This Row],[CHAMADO]]="ABERTO",Tabela1[[#This Row],[procx status]],"")</f>
        <v>0</v>
      </c>
      <c r="AC1485" s="49">
        <v>46010</v>
      </c>
      <c r="AD1485" s="55">
        <v>5106081468</v>
      </c>
      <c r="AE1485" s="1" t="s">
        <v>4177</v>
      </c>
      <c r="AF14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14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1485" s="116"/>
      <c r="AJ1485" s="117"/>
      <c r="AK1485" s="116">
        <f>IF(Tabela1[[#This Row],[procx ticket]]="",Tabela1[[#This Row],[Data criação ticket]],Tabela1[[#This Row],[procx ticket]])</f>
        <v>0</v>
      </c>
      <c r="AL1485" s="116"/>
      <c r="AM1485" s="53">
        <v>46000</v>
      </c>
      <c r="AN14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5" s="62"/>
      <c r="AP1485" s="62"/>
      <c r="AQ14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148760430411867,4HENRIQUELOJAS NOVASMONTAGEMHMY</v>
      </c>
      <c r="AR1485" s="62" t="e">
        <v>#N/A</v>
      </c>
    </row>
    <row r="1486" spans="1:44" ht="15" hidden="1" customHeight="1">
      <c r="A1486" s="1">
        <f t="shared" si="80"/>
        <v>1000</v>
      </c>
      <c r="B1486" s="1">
        <v>154</v>
      </c>
      <c r="C1486" s="1" t="str">
        <f>_xlfn.XLOOKUP(Tabela1[[#This Row],[FILIAL]],'CNPJ BASE jan25'!A:A,'CNPJ BASE jan25'!B:B)</f>
        <v>AJU02-JoaoPessoa-SE</v>
      </c>
      <c r="D1486" s="1" t="s">
        <v>185</v>
      </c>
      <c r="E1486" s="1" t="s">
        <v>30</v>
      </c>
      <c r="F1486" s="1" t="s">
        <v>4270</v>
      </c>
      <c r="G1486" s="1" t="s">
        <v>5118</v>
      </c>
      <c r="H1486" s="1">
        <v>10369</v>
      </c>
      <c r="I1486" s="1" t="s">
        <v>5016</v>
      </c>
      <c r="M1486" s="1">
        <v>605722</v>
      </c>
      <c r="Q1486" s="47">
        <v>500</v>
      </c>
      <c r="R1486" s="47">
        <f>IF(Tabela1[[#This Row],[VALOR A PAGAR]]&gt;1,Tabela1[[#This Row],[VALOR A PAGAR]],Tabela1[[#This Row],[VALOR RC]])</f>
        <v>500</v>
      </c>
      <c r="S14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6" s="1">
        <v>4500820982</v>
      </c>
      <c r="U1486" s="54" t="str">
        <f>F1486 &amp; " " &amp; " " &amp; B1486 &amp; " - " &amp; I1486 &amp; " - " &amp; "N°" &amp; H1486 &amp; " - " &amp; Tabela1[[#This Row],[Coluna1]]</f>
        <v xml:space="preserve">VISA  154 - HMY - N°10369 - </v>
      </c>
      <c r="V1486" s="85">
        <v>1961204</v>
      </c>
      <c r="W1486" s="89" t="s">
        <v>5122</v>
      </c>
      <c r="X1486" s="1" t="str">
        <f t="shared" si="79"/>
        <v>ABERTO</v>
      </c>
      <c r="Y1486" s="48"/>
      <c r="Z1486" s="51">
        <v>0</v>
      </c>
      <c r="AA1486" s="1">
        <f>IF(Tabela1[[#This Row],[CHAMADO]]="ABERTO",Tabela1[[#This Row],[procx status]],"")</f>
        <v>0</v>
      </c>
      <c r="AC1486" s="49">
        <v>45828</v>
      </c>
      <c r="AD1486" s="55">
        <v>5105949243</v>
      </c>
      <c r="AE1486" s="1" t="str">
        <f>IF(Tabela1[[#This Row],[Status Result1]]="Aguardando autorização pgto", "sim","")</f>
        <v/>
      </c>
      <c r="AF14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4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486" s="12"/>
      <c r="AI1486" s="1" t="s">
        <v>4344</v>
      </c>
      <c r="AJ1486" s="53" t="s">
        <v>4344</v>
      </c>
      <c r="AK1486" s="12" t="str">
        <f>IF(Tabela1[[#This Row],[procx ticket]]="",Tabela1[[#This Row],[Data criação ticket]],Tabela1[[#This Row],[procx ticket]])</f>
        <v>2025-06-13</v>
      </c>
      <c r="AM14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14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6" s="62"/>
      <c r="AP1486" s="62"/>
      <c r="AQ14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154605722ANDREVISAMONTAGEMHMY</v>
      </c>
      <c r="AR1486" s="62" t="e">
        <v>#N/A</v>
      </c>
    </row>
    <row r="1487" spans="1:44" ht="15" hidden="1" customHeight="1">
      <c r="A1487" s="1">
        <f t="shared" si="80"/>
        <v>1000</v>
      </c>
      <c r="B1487" s="1">
        <v>1475</v>
      </c>
      <c r="C1487" s="1" t="s">
        <v>256</v>
      </c>
      <c r="D1487" s="1" t="s">
        <v>257</v>
      </c>
      <c r="E1487" s="1" t="s">
        <v>30</v>
      </c>
      <c r="F1487" s="1" t="s">
        <v>23</v>
      </c>
      <c r="G1487" s="1" t="s">
        <v>5118</v>
      </c>
      <c r="H1487" s="1">
        <v>10370</v>
      </c>
      <c r="I1487" s="1" t="s">
        <v>5016</v>
      </c>
      <c r="M1487" s="1">
        <v>604002</v>
      </c>
      <c r="Q1487" s="47">
        <v>9858.7199999999993</v>
      </c>
      <c r="R1487" s="47">
        <f>IF(Tabela1[[#This Row],[VALOR A PAGAR]]&gt;1,Tabela1[[#This Row],[VALOR A PAGAR]],Tabela1[[#This Row],[VALOR RC]])</f>
        <v>9858.7199999999993</v>
      </c>
      <c r="S14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7" s="1">
        <v>4500876427</v>
      </c>
      <c r="U1487" s="54" t="str">
        <f>F1487 &amp; " " &amp; " " &amp; B1487 &amp; " - " &amp; I1487 &amp; " - " &amp; "N°" &amp; H1487 &amp; " - " &amp; Tabela1[[#This Row],[Coluna1]]</f>
        <v xml:space="preserve">LOJAS NOVAS  1475 - HMY - N°10370 - </v>
      </c>
      <c r="V1487" s="85">
        <v>1961140</v>
      </c>
      <c r="W1487" s="89" t="s">
        <v>5162</v>
      </c>
      <c r="X1487" s="1" t="str">
        <f t="shared" si="79"/>
        <v>ABERTO</v>
      </c>
      <c r="Y1487" s="48"/>
      <c r="Z1487" s="51">
        <v>0</v>
      </c>
      <c r="AA1487" s="1">
        <f>IF(Tabela1[[#This Row],[CHAMADO]]="ABERTO",Tabela1[[#This Row],[procx status]],"")</f>
        <v>0</v>
      </c>
      <c r="AC1487" s="49">
        <v>45828</v>
      </c>
      <c r="AD1487" s="90">
        <v>5105949182</v>
      </c>
      <c r="AE1487" s="1" t="str">
        <f>IF(Tabela1[[#This Row],[Status Result1]]="Aguardando autorização pgto", "sim","")</f>
        <v/>
      </c>
      <c r="AF14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4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487" s="12"/>
      <c r="AI1487" s="1" t="s">
        <v>4344</v>
      </c>
      <c r="AJ1487" s="53" t="s">
        <v>4344</v>
      </c>
      <c r="AK1487" s="12" t="str">
        <f>IF(Tabela1[[#This Row],[procx ticket]]="",Tabela1[[#This Row],[Data criação ticket]],Tabela1[[#This Row],[procx ticket]])</f>
        <v>2025-06-13</v>
      </c>
      <c r="AM14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14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7" s="62"/>
      <c r="AP1487" s="62"/>
      <c r="AQ14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1475604002ANDRELOJAS NOVASMONTAGEMHMY</v>
      </c>
      <c r="AR1487" s="62" t="e">
        <v>#N/A</v>
      </c>
    </row>
    <row r="1488" spans="1:44" ht="15" hidden="1" customHeight="1">
      <c r="A1488" s="1">
        <f t="shared" si="80"/>
        <v>1000</v>
      </c>
      <c r="B1488" s="1">
        <v>1497</v>
      </c>
      <c r="C1488" s="1" t="s">
        <v>4062</v>
      </c>
      <c r="D1488" s="1" t="s">
        <v>185</v>
      </c>
      <c r="E1488" s="1" t="s">
        <v>76</v>
      </c>
      <c r="F1488" s="1" t="s">
        <v>23</v>
      </c>
      <c r="G1488" s="1" t="s">
        <v>5118</v>
      </c>
      <c r="H1488" s="1">
        <v>10692</v>
      </c>
      <c r="I1488" s="1" t="s">
        <v>5016</v>
      </c>
      <c r="M1488" s="1">
        <v>605480</v>
      </c>
      <c r="P1488" s="47">
        <v>12804.3</v>
      </c>
      <c r="R1488" s="47">
        <f>IF(Tabela1[[#This Row],[VALOR A PAGAR]]&gt;1,Tabela1[[#This Row],[VALOR A PAGAR]],Tabela1[[#This Row],[VALOR RC]])</f>
        <v>12804.3</v>
      </c>
      <c r="S14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8" s="1">
        <v>4500931254</v>
      </c>
      <c r="U1488" s="54" t="str">
        <f>F1488 &amp; " " &amp; " " &amp; B1488 &amp; " - " &amp; I1488 &amp; " - " &amp; "N°" &amp; H1488 &amp; " - " &amp; Tabela1[[#This Row],[Coluna1]]</f>
        <v>LOJAS NOVAS  1497 - HMY - N°10692 - VENC 20/10/2025</v>
      </c>
      <c r="V1488" s="85">
        <v>2448532</v>
      </c>
      <c r="W1488" s="64" t="s">
        <v>5144</v>
      </c>
      <c r="X1488" s="1" t="str">
        <f t="shared" si="79"/>
        <v>ABERTO</v>
      </c>
      <c r="Y1488" s="48"/>
      <c r="Z1488" s="51"/>
      <c r="AA1488" s="1">
        <f>IF(Tabela1[[#This Row],[CHAMADO]]="ABERTO",Tabela1[[#This Row],[procx status]],"")</f>
        <v>0</v>
      </c>
      <c r="AC1488" s="49">
        <v>45950</v>
      </c>
      <c r="AD1488" s="65">
        <v>5106010459</v>
      </c>
      <c r="AE1488" s="1" t="str">
        <f>IF(Tabela1[[#This Row],[Status Result1]]="Aguardando autorização pgto", "sim","")</f>
        <v/>
      </c>
      <c r="AF14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14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1488" s="12"/>
      <c r="AJ1488" s="53"/>
      <c r="AK1488" s="12">
        <f>IF(Tabela1[[#This Row],[procx ticket]]="",Tabela1[[#This Row],[Data criação ticket]],Tabela1[[#This Row],[procx ticket]])</f>
        <v>0</v>
      </c>
      <c r="AM1488" s="53" t="s">
        <v>75</v>
      </c>
      <c r="AN148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8" s="62"/>
      <c r="AP1488" s="62" t="s">
        <v>4559</v>
      </c>
      <c r="AQ14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149760548012804,3HENRIQUELOJAS NOVASMONTAGEMHMY</v>
      </c>
      <c r="AR1488" s="62" t="e">
        <v>#N/A</v>
      </c>
    </row>
    <row r="1489" spans="1:44" ht="15" hidden="1" customHeight="1">
      <c r="A1489" s="1">
        <f t="shared" si="80"/>
        <v>1000</v>
      </c>
      <c r="B1489" s="1">
        <v>1293</v>
      </c>
      <c r="C1489" s="1" t="str">
        <f>_xlfn.XLOOKUP(Tabela1[[#This Row],[FILIAL]],'CNPJ BASE jan25'!A:A,'CNPJ BASE jan25'!B:B)</f>
        <v>SOB06-LuciaSaboia-CE</v>
      </c>
      <c r="D1489" s="1" t="str">
        <f>_xlfn.XLOOKUP(Tabela1[[#This Row],[FILIAL]],'CNPJ BASE jan25'!A:A,'CNPJ BASE jan25'!C:C)</f>
        <v>06.626.253/1293-59</v>
      </c>
      <c r="E1489" s="1" t="s">
        <v>4025</v>
      </c>
      <c r="F1489" s="1" t="s">
        <v>4270</v>
      </c>
      <c r="G1489" s="1" t="s">
        <v>5118</v>
      </c>
      <c r="H1489" s="1">
        <v>9961</v>
      </c>
      <c r="I1489" s="1" t="s">
        <v>5016</v>
      </c>
      <c r="Q1489" s="47">
        <v>500</v>
      </c>
      <c r="R1489" s="47">
        <f>IF(Tabela1[[#This Row],[VALOR A PAGAR]]&gt;1,Tabela1[[#This Row],[VALOR A PAGAR]],Tabela1[[#This Row],[VALOR RC]])</f>
        <v>500</v>
      </c>
      <c r="S14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89" s="1">
        <v>4500725174</v>
      </c>
      <c r="U1489" s="54" t="str">
        <f>F1489 &amp; " " &amp; " " &amp; B1489 &amp; " - " &amp; I1489 &amp; " - " &amp; "N°" &amp; H1489 &amp; " - " &amp; Tabela1[[#This Row],[Coluna1]]</f>
        <v>VISA  1293 - HMY - N°9961 - icms</v>
      </c>
      <c r="V1489" s="85">
        <v>2167662</v>
      </c>
      <c r="W1489" s="89" t="s">
        <v>5154</v>
      </c>
      <c r="X1489" s="1" t="str">
        <f t="shared" si="79"/>
        <v>ABERTO</v>
      </c>
      <c r="Y1489" s="48"/>
      <c r="Z1489" s="51">
        <v>0</v>
      </c>
      <c r="AA1489" s="1">
        <f>IF(Tabela1[[#This Row],[CHAMADO]]="ABERTO",Tabela1[[#This Row],[procx status]],"")</f>
        <v>0</v>
      </c>
      <c r="AC1489" s="49">
        <v>45859</v>
      </c>
      <c r="AD1489" s="90">
        <v>5105971743</v>
      </c>
      <c r="AE1489" s="1" t="str">
        <f>IF(Tabela1[[#This Row],[Status Result1]]="Aguardando autorização pgto", "sim","")</f>
        <v/>
      </c>
      <c r="AF14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14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1489" s="12"/>
      <c r="AI1489" s="53" t="s">
        <v>4697</v>
      </c>
      <c r="AJ1489" s="53" t="s">
        <v>4697</v>
      </c>
      <c r="AK1489" s="12" t="str">
        <f>IF(Tabela1[[#This Row],[procx ticket]]="",Tabela1[[#This Row],[Data criação ticket]],Tabela1[[#This Row],[procx ticket]])</f>
        <v>2025-06-23</v>
      </c>
      <c r="AM14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23/06/2025</v>
      </c>
      <c r="AN148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89" s="62" t="s">
        <v>4174</v>
      </c>
      <c r="AP1489" s="62" t="s">
        <v>5155</v>
      </c>
      <c r="AQ14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1293ADRIANOVISAMONTAGEMHMY</v>
      </c>
      <c r="AR1489" s="62" t="e">
        <v>#N/A</v>
      </c>
    </row>
    <row r="1490" spans="1:44" ht="15" hidden="1" customHeight="1">
      <c r="A1490" s="1">
        <f t="shared" si="80"/>
        <v>1000</v>
      </c>
      <c r="B1490" s="1">
        <f>_xlfn.XLOOKUP(Tabela1[[#This Row],[CNPJ]],$D:$D,B:B)</f>
        <v>1372</v>
      </c>
      <c r="C1490" s="1" t="s">
        <v>31</v>
      </c>
      <c r="D1490" s="1" t="s">
        <v>32</v>
      </c>
      <c r="E1490" s="1" t="s">
        <v>55</v>
      </c>
      <c r="F1490" s="1" t="s">
        <v>23</v>
      </c>
      <c r="G1490" s="1" t="s">
        <v>5118</v>
      </c>
      <c r="H1490" s="1">
        <v>9968</v>
      </c>
      <c r="I1490" s="1" t="s">
        <v>5016</v>
      </c>
      <c r="M1490" s="1">
        <v>603125</v>
      </c>
      <c r="P1490" s="47">
        <v>9911.16</v>
      </c>
      <c r="R1490" s="47">
        <f>IF(Tabela1[[#This Row],[VALOR A PAGAR]]&gt;1,Tabela1[[#This Row],[VALOR A PAGAR]],Tabela1[[#This Row],[VALOR RC]])</f>
        <v>9911.16</v>
      </c>
      <c r="S14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0" s="1">
        <v>4500781413</v>
      </c>
      <c r="U1490" s="54" t="str">
        <f>F1490 &amp; " " &amp; " " &amp; B1490 &amp; " - " &amp; I1490 &amp; " - " &amp; "N°" &amp; H1490 &amp; " - " &amp; Tabela1[[#This Row],[Coluna1]]</f>
        <v>LOJAS NOVAS  1372 - HMY - N°9968 - em tratativa interna (não atendeu o chamado)</v>
      </c>
      <c r="V1490" s="85">
        <v>1259924</v>
      </c>
      <c r="X1490" s="1" t="str">
        <f t="shared" si="79"/>
        <v>ABERTO</v>
      </c>
      <c r="Y1490" s="48" t="s">
        <v>5104</v>
      </c>
      <c r="Z1490" s="51" t="s">
        <v>5104</v>
      </c>
      <c r="AA1490" s="1" t="str">
        <f>IF(Tabela1[[#This Row],[CHAMADO]]="ABERTO",Tabela1[[#This Row],[procx status]],"")</f>
        <v>Hold</v>
      </c>
      <c r="AC1490" s="49">
        <v>45740</v>
      </c>
      <c r="AD1490" s="55">
        <v>5105891065</v>
      </c>
      <c r="AE1490" s="1" t="str">
        <f>IF(Tabela1[[#This Row],[Status Result1]]="Aguardando autorização pgto", "sim","")</f>
        <v/>
      </c>
      <c r="AF14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24/03/2025</v>
      </c>
      <c r="AG14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24/03/2025</v>
      </c>
      <c r="AH1490" s="12">
        <v>45713</v>
      </c>
      <c r="AI1490" s="1" t="s">
        <v>5103</v>
      </c>
      <c r="AJ1490" s="53" t="s">
        <v>5103</v>
      </c>
      <c r="AK1490" s="12" t="str">
        <f>IF(Tabela1[[#This Row],[procx ticket]]="",Tabela1[[#This Row],[Data criação ticket]],Tabela1[[#This Row],[procx ticket]])</f>
        <v>2025-02-24</v>
      </c>
      <c r="AL1490" s="60">
        <v>0</v>
      </c>
      <c r="AM14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24/02/2025</v>
      </c>
      <c r="AN14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0" s="62" t="s">
        <v>4351</v>
      </c>
      <c r="AP1490" s="62" t="s">
        <v>5106</v>
      </c>
      <c r="AQ14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13726031259911,16JORDANALOJAS NOVASMONTAGEMHMY</v>
      </c>
      <c r="AR1490" s="62" t="e">
        <v>#N/A</v>
      </c>
    </row>
    <row r="1491" spans="1:44" ht="15" hidden="1" customHeight="1">
      <c r="A1491" s="1">
        <f t="shared" si="80"/>
        <v>1000</v>
      </c>
      <c r="B1491" s="1">
        <v>1514</v>
      </c>
      <c r="C1491" s="1" t="s">
        <v>4090</v>
      </c>
      <c r="D1491" s="1" t="s">
        <v>2813</v>
      </c>
      <c r="E1491" s="1" t="s">
        <v>76</v>
      </c>
      <c r="F1491" s="1" t="s">
        <v>23</v>
      </c>
      <c r="G1491" s="1" t="s">
        <v>5118</v>
      </c>
      <c r="H1491" s="1">
        <v>10941</v>
      </c>
      <c r="I1491" s="1" t="s">
        <v>5016</v>
      </c>
      <c r="M1491" s="1">
        <v>605803</v>
      </c>
      <c r="Q1491" s="47">
        <v>14076</v>
      </c>
      <c r="R1491" s="47">
        <f>IF(Tabela1[[#This Row],[VALOR A PAGAR]]&gt;1,Tabela1[[#This Row],[VALOR A PAGAR]],Tabela1[[#This Row],[VALOR RC]])</f>
        <v>14076</v>
      </c>
      <c r="S14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1" s="1">
        <v>4500988147</v>
      </c>
      <c r="U1491" s="54" t="str">
        <f>F1491 &amp; " " &amp; " " &amp; B1491 &amp; " - " &amp; I1491 &amp; " - " &amp; "N°" &amp; H1491 &amp; " - " &amp; Tabela1[[#This Row],[Coluna1]]</f>
        <v>LOJAS NOVAS  1514 - HMY - N°10941 - VENC 01/12/2025</v>
      </c>
      <c r="V1491" s="85">
        <v>3069608</v>
      </c>
      <c r="W1491" s="89" t="s">
        <v>4176</v>
      </c>
      <c r="X1491" s="1" t="str">
        <f t="shared" si="79"/>
        <v>ABERTO</v>
      </c>
      <c r="Y1491" s="48"/>
      <c r="Z1491" s="51"/>
      <c r="AA1491" s="1">
        <f>IF(Tabela1[[#This Row],[CHAMADO]]="ABERTO",Tabela1[[#This Row],[procx status]],"")</f>
        <v>0</v>
      </c>
      <c r="AC1491" s="49">
        <v>45986</v>
      </c>
      <c r="AE1491" s="1" t="s">
        <v>4177</v>
      </c>
      <c r="AF14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4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491" s="116"/>
      <c r="AJ1491" s="117"/>
      <c r="AK1491" s="116">
        <f>IF(Tabela1[[#This Row],[procx ticket]]="",Tabela1[[#This Row],[Data criação ticket]],Tabela1[[#This Row],[procx ticket]])</f>
        <v>0</v>
      </c>
      <c r="AL1491" s="116"/>
      <c r="AM1491" s="53">
        <v>45975</v>
      </c>
      <c r="AN14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1" s="62"/>
      <c r="AP1491" s="62" t="s">
        <v>4835</v>
      </c>
      <c r="AQ14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1514605803HENRIQUELOJAS NOVASMONTAGEMHMY</v>
      </c>
      <c r="AR1491" s="62" t="e">
        <v>#N/A</v>
      </c>
    </row>
    <row r="1492" spans="1:44" ht="15" hidden="1" customHeight="1">
      <c r="A1492" s="1">
        <f t="shared" si="80"/>
        <v>1000</v>
      </c>
      <c r="B1492" s="1">
        <v>1492</v>
      </c>
      <c r="C1492" s="1" t="s">
        <v>260</v>
      </c>
      <c r="D1492" s="1" t="s">
        <v>185</v>
      </c>
      <c r="E1492" s="1" t="s">
        <v>76</v>
      </c>
      <c r="F1492" s="1" t="s">
        <v>23</v>
      </c>
      <c r="G1492" s="1" t="s">
        <v>5118</v>
      </c>
      <c r="H1492" s="1">
        <v>10542</v>
      </c>
      <c r="I1492" s="1" t="s">
        <v>5016</v>
      </c>
      <c r="M1492" s="1">
        <v>603167</v>
      </c>
      <c r="P1492" s="47">
        <v>13512.96</v>
      </c>
      <c r="R1492" s="47">
        <f>IF(Tabela1[[#This Row],[VALOR A PAGAR]]&gt;1,Tabela1[[#This Row],[VALOR A PAGAR]],Tabela1[[#This Row],[VALOR RC]])</f>
        <v>13512.96</v>
      </c>
      <c r="S14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2" s="1">
        <v>4500918174</v>
      </c>
      <c r="U1492" s="54" t="str">
        <f>F1492 &amp; " " &amp; " " &amp; B1492 &amp; " - " &amp; I1492 &amp; " - " &amp; "N°" &amp; H1492 &amp; " - " &amp; Tabela1[[#This Row],[Coluna1]]</f>
        <v>LOJAS NOVAS  1492 - HMY - N°10542 - VENC 24/09/2025</v>
      </c>
      <c r="V1492" s="85">
        <v>2312003</v>
      </c>
      <c r="W1492" s="64" t="s">
        <v>5124</v>
      </c>
      <c r="X1492" s="1" t="str">
        <f t="shared" si="79"/>
        <v>ABERTO</v>
      </c>
      <c r="Y1492" s="48"/>
      <c r="Z1492" s="51"/>
      <c r="AA1492" s="1">
        <f>IF(Tabela1[[#This Row],[CHAMADO]]="ABERTO",Tabela1[[#This Row],[procx status]],"")</f>
        <v>0</v>
      </c>
      <c r="AC1492" s="49">
        <v>45895</v>
      </c>
      <c r="AD1492" s="109">
        <v>5105995399</v>
      </c>
      <c r="AE1492" s="1" t="str">
        <f>IF(Tabela1[[#This Row],[Status Result1]]="Aguardando autorização pgto", "sim","")</f>
        <v/>
      </c>
      <c r="AF14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14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1492" s="12"/>
      <c r="AI1492" s="1" t="s">
        <v>4372</v>
      </c>
      <c r="AJ1492" s="53"/>
      <c r="AK1492" s="12" t="str">
        <f>IF(Tabela1[[#This Row],[procx ticket]]="",Tabela1[[#This Row],[Data criação ticket]],Tabela1[[#This Row],[procx ticket]])</f>
        <v>2025-08-06</v>
      </c>
      <c r="AM14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4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2" s="62" t="s">
        <v>4373</v>
      </c>
      <c r="AP1492" s="62" t="s">
        <v>5028</v>
      </c>
      <c r="AQ14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149260316713512,96HENRIQUELOJAS NOVASMONTAGEMHMY</v>
      </c>
      <c r="AR1492" s="62" t="e">
        <v>#N/A</v>
      </c>
    </row>
    <row r="1493" spans="1:44" ht="15" hidden="1" customHeight="1">
      <c r="A1493" s="1">
        <f t="shared" si="80"/>
        <v>1000</v>
      </c>
      <c r="B1493" s="1">
        <v>1087</v>
      </c>
      <c r="C1493" s="1" t="str">
        <f>_xlfn.XLOOKUP(Tabela1[[#This Row],[FILIAL]],'CNPJ BASE jan25'!A:A,'CNPJ BASE jan25'!B:B)</f>
        <v>TER23-JoqueiClube-PI</v>
      </c>
      <c r="D1493" s="1" t="str">
        <f>_xlfn.XLOOKUP(Tabela1[[#This Row],[FILIAL]],'CNPJ BASE jan25'!A:A,'CNPJ BASE jan25'!C:C)</f>
        <v>06.626.253/1087-85</v>
      </c>
      <c r="E1493" s="1" t="s">
        <v>4025</v>
      </c>
      <c r="F1493" s="1" t="s">
        <v>4270</v>
      </c>
      <c r="G1493" s="1" t="s">
        <v>5118</v>
      </c>
      <c r="H1493" s="1">
        <v>10316</v>
      </c>
      <c r="I1493" s="1" t="s">
        <v>5016</v>
      </c>
      <c r="M1493" s="1" t="s">
        <v>4340</v>
      </c>
      <c r="N1493" s="5"/>
      <c r="Q1493" s="47">
        <v>500</v>
      </c>
      <c r="R1493" s="47">
        <f>IF(Tabela1[[#This Row],[VALOR A PAGAR]]&gt;1,Tabela1[[#This Row],[VALOR A PAGAR]],Tabela1[[#This Row],[VALOR RC]])</f>
        <v>500</v>
      </c>
      <c r="S14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3" s="1">
        <v>4500739078</v>
      </c>
      <c r="U1493" s="54" t="str">
        <f>F1493 &amp; " " &amp; " " &amp; B1493 &amp; " - " &amp; I1493 &amp; " - " &amp; "N°" &amp; H1493 &amp; " - " &amp; Tabela1[[#This Row],[Coluna1]]</f>
        <v>VISA  1087 - HMY - N°10316 - aguardando ajuste pedido</v>
      </c>
      <c r="V1493" s="85">
        <v>2006224</v>
      </c>
      <c r="W1493" s="89" t="s">
        <v>5157</v>
      </c>
      <c r="X1493" s="1" t="str">
        <f t="shared" si="79"/>
        <v>ABERTO</v>
      </c>
      <c r="Y1493" s="48"/>
      <c r="Z1493" s="51">
        <v>0</v>
      </c>
      <c r="AA1493" s="1">
        <f>IF(Tabela1[[#This Row],[CHAMADO]]="ABERTO",Tabela1[[#This Row],[procx status]],"")</f>
        <v>0</v>
      </c>
      <c r="AC1493" s="49">
        <v>45835</v>
      </c>
      <c r="AD1493" s="90">
        <v>5105954797</v>
      </c>
      <c r="AE1493" s="1" t="str">
        <f>IF(Tabela1[[#This Row],[Status Result1]]="Aguardando autorização pgto", "sim","")</f>
        <v/>
      </c>
      <c r="AF14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4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493" s="12">
        <v>45800</v>
      </c>
      <c r="AI1493" s="1" t="s">
        <v>4311</v>
      </c>
      <c r="AJ1493" s="53" t="s">
        <v>4482</v>
      </c>
      <c r="AK1493" s="12" t="str">
        <f>IF(Tabela1[[#This Row],[procx ticket]]="",Tabela1[[#This Row],[Data criação ticket]],Tabela1[[#This Row],[procx ticket]])</f>
        <v>2025-06-20</v>
      </c>
      <c r="AM14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23/05/2025</v>
      </c>
      <c r="AN149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3" s="62" t="s">
        <v>4174</v>
      </c>
      <c r="AP1493" s="62" t="s">
        <v>4306</v>
      </c>
      <c r="AQ14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1087 605243ADRIANOVISAMONTAGEMHMY</v>
      </c>
      <c r="AR1493" s="62" t="e">
        <v>#N/A</v>
      </c>
    </row>
    <row r="1494" spans="1:44" ht="15" hidden="1" customHeight="1">
      <c r="A1494" s="1">
        <f t="shared" si="80"/>
        <v>1000</v>
      </c>
      <c r="B1494" s="1">
        <v>349</v>
      </c>
      <c r="C1494" s="1" t="str">
        <f>_xlfn.XLOOKUP(Tabela1[[#This Row],[FILIAL]],'CNPJ BASE jan25'!A:A,'CNPJ BASE jan25'!B:B)</f>
        <v>ALG01-Alagoinhas-BA</v>
      </c>
      <c r="D1494" s="1" t="s">
        <v>185</v>
      </c>
      <c r="E1494" s="1" t="s">
        <v>30</v>
      </c>
      <c r="F1494" s="1" t="s">
        <v>4270</v>
      </c>
      <c r="G1494" s="1" t="s">
        <v>5118</v>
      </c>
      <c r="H1494" s="1">
        <v>10170</v>
      </c>
      <c r="I1494" s="1" t="s">
        <v>5016</v>
      </c>
      <c r="M1494" s="55">
        <v>602743</v>
      </c>
      <c r="Q1494" s="47">
        <v>500</v>
      </c>
      <c r="R1494" s="47">
        <f>IF(Tabela1[[#This Row],[VALOR A PAGAR]]&gt;1,Tabela1[[#This Row],[VALOR A PAGAR]],Tabela1[[#This Row],[VALOR RC]])</f>
        <v>500</v>
      </c>
      <c r="S14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4" s="55">
        <v>4500812163</v>
      </c>
      <c r="U1494" s="54" t="str">
        <f>F1494 &amp; " " &amp; " " &amp; B1494 &amp; " - " &amp; I1494 &amp; " - " &amp; "N°" &amp; H1494 &amp; " - " &amp; Tabela1[[#This Row],[Coluna1]]</f>
        <v>VISA  349 - HMY - N°10170 - aguardando programação</v>
      </c>
      <c r="V1494" s="85">
        <v>1931166</v>
      </c>
      <c r="W1494" s="89" t="s">
        <v>5123</v>
      </c>
      <c r="X1494" s="1" t="str">
        <f t="shared" si="79"/>
        <v>ABERTO</v>
      </c>
      <c r="Y1494" s="48"/>
      <c r="Z1494" s="51">
        <v>0</v>
      </c>
      <c r="AA1494" s="1">
        <f>IF(Tabela1[[#This Row],[CHAMADO]]="ABERTO",Tabela1[[#This Row],[procx status]],"")</f>
        <v>0</v>
      </c>
      <c r="AC1494" s="49">
        <v>45835</v>
      </c>
      <c r="AD1494" s="55">
        <v>5105954499</v>
      </c>
      <c r="AE1494" s="1" t="str">
        <f>IF(Tabela1[[#This Row],[Status Result1]]="Aguardando autorização pgto", "sim","")</f>
        <v/>
      </c>
      <c r="AF14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4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494" s="12"/>
      <c r="AI1494" s="1" t="s">
        <v>4403</v>
      </c>
      <c r="AJ1494" s="53" t="s">
        <v>4403</v>
      </c>
      <c r="AK1494" s="12" t="str">
        <f>IF(Tabela1[[#This Row],[procx ticket]]="",Tabela1[[#This Row],[Data criação ticket]],Tabela1[[#This Row],[procx ticket]])</f>
        <v>2025-06-09</v>
      </c>
      <c r="AM14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14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4" s="62" t="s">
        <v>4404</v>
      </c>
      <c r="AP1494" s="62" t="s">
        <v>4338</v>
      </c>
      <c r="AQ14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349602743ANDREVISAMONTAGEMHMY</v>
      </c>
      <c r="AR1494" s="62" t="e">
        <v>#N/A</v>
      </c>
    </row>
    <row r="1495" spans="1:44" ht="15" hidden="1" customHeight="1">
      <c r="A1495" s="1">
        <f t="shared" si="80"/>
        <v>1000</v>
      </c>
      <c r="B1495" s="1">
        <v>1486</v>
      </c>
      <c r="C1495" s="1" t="s">
        <v>4211</v>
      </c>
      <c r="D1495" s="1" t="s">
        <v>185</v>
      </c>
      <c r="E1495" s="1" t="s">
        <v>30</v>
      </c>
      <c r="F1495" s="1" t="s">
        <v>23</v>
      </c>
      <c r="G1495" s="1" t="s">
        <v>5118</v>
      </c>
      <c r="H1495" s="1">
        <v>10315</v>
      </c>
      <c r="I1495" s="1" t="s">
        <v>5016</v>
      </c>
      <c r="M1495" s="1">
        <v>604407</v>
      </c>
      <c r="Q1495" s="47">
        <v>11698.72</v>
      </c>
      <c r="R1495" s="47">
        <f>IF(Tabela1[[#This Row],[VALOR A PAGAR]]&gt;1,Tabela1[[#This Row],[VALOR A PAGAR]],Tabela1[[#This Row],[VALOR RC]])</f>
        <v>11698.72</v>
      </c>
      <c r="S14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5" s="1">
        <v>4500871267</v>
      </c>
      <c r="U1495" s="54" t="str">
        <f>F1495 &amp; " " &amp; " " &amp; B1495 &amp; " - " &amp; I1495 &amp; " - " &amp; "N°" &amp; H1495 &amp; " - " &amp; Tabela1[[#This Row],[Coluna1]]</f>
        <v xml:space="preserve">LOJAS NOVAS  1486 - HMY - N°10315 - </v>
      </c>
      <c r="V1495" s="85">
        <v>2007075</v>
      </c>
      <c r="W1495" s="89" t="s">
        <v>5121</v>
      </c>
      <c r="X1495" s="1" t="str">
        <f t="shared" si="79"/>
        <v>ABERTO</v>
      </c>
      <c r="Y1495" s="48"/>
      <c r="Z1495" s="51">
        <v>0</v>
      </c>
      <c r="AA1495" s="1">
        <f>IF(Tabela1[[#This Row],[CHAMADO]]="ABERTO",Tabela1[[#This Row],[procx status]],"")</f>
        <v>0</v>
      </c>
      <c r="AC1495" s="49">
        <v>45835</v>
      </c>
      <c r="AD1495" s="55">
        <v>5105954519</v>
      </c>
      <c r="AE1495" s="1" t="str">
        <f>IF(Tabela1[[#This Row],[Status Result1]]="Aguardando autorização pgto", "sim","")</f>
        <v/>
      </c>
      <c r="AF14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14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1495" s="12">
        <v>45796</v>
      </c>
      <c r="AI1495" s="1" t="s">
        <v>4234</v>
      </c>
      <c r="AJ1495" s="53" t="s">
        <v>4482</v>
      </c>
      <c r="AK1495" s="12" t="str">
        <f>IF(Tabela1[[#This Row],[procx ticket]]="",Tabela1[[#This Row],[Data criação ticket]],Tabela1[[#This Row],[procx ticket]])</f>
        <v>2025-06-20</v>
      </c>
      <c r="AM14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4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5" s="62"/>
      <c r="AP1495" s="62"/>
      <c r="AQ14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1486604407ANDRELOJAS NOVASMONTAGEMHMY</v>
      </c>
      <c r="AR1495" s="62" t="e">
        <v>#N/A</v>
      </c>
    </row>
    <row r="1496" spans="1:44" ht="15" hidden="1" customHeight="1">
      <c r="A1496" s="1">
        <f t="shared" si="80"/>
        <v>1000</v>
      </c>
      <c r="B1496" s="1">
        <v>1501</v>
      </c>
      <c r="C1496" s="1" t="s">
        <v>4083</v>
      </c>
      <c r="D1496" s="1" t="s">
        <v>185</v>
      </c>
      <c r="E1496" s="1" t="s">
        <v>76</v>
      </c>
      <c r="F1496" s="1" t="s">
        <v>23</v>
      </c>
      <c r="G1496" s="1" t="s">
        <v>5118</v>
      </c>
      <c r="H1496" s="1">
        <v>10712</v>
      </c>
      <c r="I1496" s="1" t="s">
        <v>5016</v>
      </c>
      <c r="M1496" s="1">
        <v>605727</v>
      </c>
      <c r="P1496" s="47">
        <v>13116.6</v>
      </c>
      <c r="Q1496" s="47">
        <v>13116.6</v>
      </c>
      <c r="R1496" s="47">
        <f>IF(Tabela1[[#This Row],[VALOR A PAGAR]]&gt;1,Tabela1[[#This Row],[VALOR A PAGAR]],Tabela1[[#This Row],[VALOR RC]])</f>
        <v>13116.6</v>
      </c>
      <c r="S14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6" s="1">
        <v>4500938401</v>
      </c>
      <c r="U1496" s="54" t="str">
        <f>F1496 &amp; " " &amp; " " &amp; B1496 &amp; " - " &amp; I1496 &amp; " - " &amp; "N°" &amp; H1496 &amp; " - " &amp; Tabela1[[#This Row],[Coluna1]]</f>
        <v>LOJAS NOVAS  1501 - HMY - N°10712 - VENC 27/10/2025</v>
      </c>
      <c r="V1496" s="85">
        <v>2660466</v>
      </c>
      <c r="W1496" s="64" t="s">
        <v>5145</v>
      </c>
      <c r="X1496" s="1" t="str">
        <f t="shared" si="79"/>
        <v>ABERTO</v>
      </c>
      <c r="Y1496" s="48"/>
      <c r="Z1496" s="51"/>
      <c r="AA1496" s="1">
        <f>IF(Tabela1[[#This Row],[CHAMADO]]="ABERTO",Tabela1[[#This Row],[procx status]],"")</f>
        <v>0</v>
      </c>
      <c r="AC1496" s="49">
        <v>45957</v>
      </c>
      <c r="AD1496" s="109">
        <v>5106023222</v>
      </c>
      <c r="AE1496" s="1" t="str">
        <f>IF(Tabela1[[#This Row],[Status Result1]]="Aguardando autorização pgto", "sim","")</f>
        <v/>
      </c>
      <c r="AF14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14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1496" s="116"/>
      <c r="AJ1496" s="117"/>
      <c r="AK1496" s="116">
        <f>IF(Tabela1[[#This Row],[procx ticket]]="",Tabela1[[#This Row],[Data criação ticket]],Tabela1[[#This Row],[procx ticket]])</f>
        <v>0</v>
      </c>
      <c r="AL1496" s="116"/>
      <c r="AM1496" s="53" t="s">
        <v>4302</v>
      </c>
      <c r="AN14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6" s="62" t="s">
        <v>5146</v>
      </c>
      <c r="AP1496" s="62" t="s">
        <v>5051</v>
      </c>
      <c r="AQ14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150160572713116,6HENRIQUELOJAS NOVASMONTAGEMHMY</v>
      </c>
      <c r="AR1496" s="62" t="e">
        <v>#N/A</v>
      </c>
    </row>
    <row r="1497" spans="1:44" ht="15" hidden="1" customHeight="1">
      <c r="A1497" s="1">
        <f t="shared" si="80"/>
        <v>1000</v>
      </c>
      <c r="B1497" s="1">
        <v>1455</v>
      </c>
      <c r="C1497" s="1" t="s">
        <v>36</v>
      </c>
      <c r="D1497" s="1" t="s">
        <v>37</v>
      </c>
      <c r="E1497" s="1" t="s">
        <v>55</v>
      </c>
      <c r="F1497" s="1" t="s">
        <v>23</v>
      </c>
      <c r="G1497" s="1" t="s">
        <v>5118</v>
      </c>
      <c r="H1497" s="1">
        <v>9982</v>
      </c>
      <c r="I1497" s="1" t="s">
        <v>5016</v>
      </c>
      <c r="M1497" s="55">
        <v>603908</v>
      </c>
      <c r="P1497" s="47">
        <v>11323.26</v>
      </c>
      <c r="R1497" s="47">
        <f>IF(Tabela1[[#This Row],[VALOR A PAGAR]]&gt;1,Tabela1[[#This Row],[VALOR A PAGAR]],Tabela1[[#This Row],[VALOR RC]])</f>
        <v>11323.26</v>
      </c>
      <c r="S14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7" s="1">
        <v>4500793563</v>
      </c>
      <c r="U1497" s="54" t="str">
        <f>F1497 &amp; " " &amp; " " &amp; B1497 &amp; " - " &amp; I1497 &amp; " - " &amp; "N°" &amp; H1497 &amp; " - " &amp; Tabela1[[#This Row],[Coluna1]]</f>
        <v xml:space="preserve">LOJAS NOVAS  1455 - HMY - N°9982 - </v>
      </c>
      <c r="V1497" s="85">
        <v>1811965</v>
      </c>
      <c r="W1497" s="89" t="s">
        <v>5163</v>
      </c>
      <c r="X1497" s="1" t="str">
        <f t="shared" si="79"/>
        <v>ABERTO</v>
      </c>
      <c r="Y1497" s="48" t="s">
        <v>75</v>
      </c>
      <c r="Z1497" s="51" t="s">
        <v>75</v>
      </c>
      <c r="AA1497" s="1" t="str">
        <f>IF(Tabela1[[#This Row],[CHAMADO]]="ABERTO",Tabela1[[#This Row],[procx status]],"")</f>
        <v/>
      </c>
      <c r="AC1497" s="49">
        <v>45806</v>
      </c>
      <c r="AD1497" s="55">
        <v>5105935859</v>
      </c>
      <c r="AE1497" s="1" t="str">
        <f>IF(Tabela1[[#This Row],[Status Result1]]="Aguardando autorização pgto", "sim","")</f>
        <v/>
      </c>
      <c r="AF14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14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1497" s="12">
        <v>45714</v>
      </c>
      <c r="AI1497" s="1" t="s">
        <v>4365</v>
      </c>
      <c r="AJ1497" s="53" t="s">
        <v>4365</v>
      </c>
      <c r="AK1497" s="12" t="str">
        <f>IF(Tabela1[[#This Row],[procx ticket]]="",Tabela1[[#This Row],[Data criação ticket]],Tabela1[[#This Row],[procx ticket]])</f>
        <v>2025-05-21</v>
      </c>
      <c r="AL1497" s="60">
        <v>0</v>
      </c>
      <c r="AM14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4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7" s="62"/>
      <c r="AP1497" s="62"/>
      <c r="AQ14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145560390811323,26JORDANALOJAS NOVASMONTAGEMHMY</v>
      </c>
      <c r="AR1497" s="62" t="e">
        <v>#N/A</v>
      </c>
    </row>
    <row r="1498" spans="1:44" ht="15" hidden="1" customHeight="1">
      <c r="A1498" s="1">
        <f t="shared" si="80"/>
        <v>1000</v>
      </c>
      <c r="B1498" s="1">
        <v>845</v>
      </c>
      <c r="C1498" s="1" t="s">
        <v>4276</v>
      </c>
      <c r="D1498" s="1" t="s">
        <v>2593</v>
      </c>
      <c r="E1498" s="1" t="s">
        <v>30</v>
      </c>
      <c r="F1498" s="1" t="s">
        <v>23</v>
      </c>
      <c r="G1498" s="1" t="s">
        <v>5118</v>
      </c>
      <c r="H1498" s="1">
        <v>93737</v>
      </c>
      <c r="I1498" s="1" t="s">
        <v>5016</v>
      </c>
      <c r="M1498" s="1">
        <v>605289</v>
      </c>
      <c r="P1498" s="47">
        <v>5358.05</v>
      </c>
      <c r="Q1498" s="47">
        <v>5358.05</v>
      </c>
      <c r="R1498" s="47">
        <f>IF(Tabela1[[#This Row],[VALOR A PAGAR]]&gt;1,Tabela1[[#This Row],[VALOR A PAGAR]],Tabela1[[#This Row],[VALOR RC]])</f>
        <v>5358.05</v>
      </c>
      <c r="S14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8" s="1">
        <v>4500864860</v>
      </c>
      <c r="U1498" s="54" t="str">
        <f>F1498 &amp; " " &amp; " " &amp; B1498 &amp; " - " &amp; I1498 &amp; " - " &amp; "N°" &amp; H1498 &amp; " - " &amp; Tabela1[[#This Row],[Coluna1]]</f>
        <v xml:space="preserve">LOJAS NOVAS  845 - HMY - N°93737 - </v>
      </c>
      <c r="V1498" s="85">
        <v>1811817</v>
      </c>
      <c r="W1498" s="89" t="s">
        <v>5149</v>
      </c>
      <c r="X1498" s="1" t="str">
        <f t="shared" si="79"/>
        <v>ABERTO</v>
      </c>
      <c r="Y1498" s="48"/>
      <c r="Z1498" s="51">
        <v>0</v>
      </c>
      <c r="AA1498" s="1">
        <f>IF(Tabela1[[#This Row],[CHAMADO]]="ABERTO",Tabela1[[#This Row],[procx status]],"")</f>
        <v>0</v>
      </c>
      <c r="AC1498" s="49">
        <v>45806</v>
      </c>
      <c r="AD1498" s="55">
        <v>5105935834</v>
      </c>
      <c r="AE1498" s="1" t="str">
        <f>IF(Tabela1[[#This Row],[Status Result1]]="Aguardando autorização pgto", "sim","")</f>
        <v/>
      </c>
      <c r="AF14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29/05/2025</v>
      </c>
      <c r="AG14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29/05/2025</v>
      </c>
      <c r="AH1498" s="12">
        <v>45784</v>
      </c>
      <c r="AI1498" s="1" t="s">
        <v>4365</v>
      </c>
      <c r="AJ1498" s="53" t="s">
        <v>4365</v>
      </c>
      <c r="AK1498" s="12" t="str">
        <f>IF(Tabela1[[#This Row],[procx ticket]]="",Tabela1[[#This Row],[Data criação ticket]],Tabela1[[#This Row],[procx ticket]])</f>
        <v>2025-05-21</v>
      </c>
      <c r="AM14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14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8" s="62"/>
      <c r="AP1498" s="62"/>
      <c r="AQ14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8456052895358,05ANDRELOJAS NOVASMONTAGEMHMY</v>
      </c>
      <c r="AR1498" s="62" t="e">
        <v>#N/A</v>
      </c>
    </row>
    <row r="1499" spans="1:44" ht="15" hidden="1" customHeight="1">
      <c r="A1499" s="1">
        <f t="shared" si="80"/>
        <v>1000</v>
      </c>
      <c r="B1499" s="1">
        <v>1464</v>
      </c>
      <c r="C1499" s="1" t="s">
        <v>40</v>
      </c>
      <c r="D1499" s="1" t="s">
        <v>168</v>
      </c>
      <c r="E1499" s="1" t="s">
        <v>30</v>
      </c>
      <c r="F1499" s="1" t="s">
        <v>23</v>
      </c>
      <c r="G1499" s="1" t="s">
        <v>5118</v>
      </c>
      <c r="H1499" s="1">
        <v>10038</v>
      </c>
      <c r="I1499" s="1" t="s">
        <v>5016</v>
      </c>
      <c r="M1499" s="1">
        <v>604010</v>
      </c>
      <c r="Q1499" s="47">
        <v>10225.799999999999</v>
      </c>
      <c r="R1499" s="47">
        <f>IF(Tabela1[[#This Row],[VALOR A PAGAR]]&gt;1,Tabela1[[#This Row],[VALOR A PAGAR]],Tabela1[[#This Row],[VALOR RC]])</f>
        <v>10225.799999999999</v>
      </c>
      <c r="S14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499" s="1">
        <v>4500820121</v>
      </c>
      <c r="U1499" s="54" t="str">
        <f>F1499 &amp; " " &amp; " " &amp; B1499 &amp; " - " &amp; I1499 &amp; " - " &amp; "N°" &amp; H1499 &amp; " - " &amp; Tabela1[[#This Row],[Coluna1]]</f>
        <v>LOJAS NOVAS  1464 - HMY - N°10038 - aguardando aprovação</v>
      </c>
      <c r="V1499" s="85">
        <v>1619613</v>
      </c>
      <c r="W1499" s="89" t="s">
        <v>5140</v>
      </c>
      <c r="X1499" s="1" t="str">
        <f t="shared" si="79"/>
        <v>ABERTO</v>
      </c>
      <c r="Y1499" s="48"/>
      <c r="Z1499" s="51">
        <v>0</v>
      </c>
      <c r="AA1499" s="1">
        <f>IF(Tabela1[[#This Row],[CHAMADO]]="ABERTO",Tabela1[[#This Row],[procx status]],"")</f>
        <v>0</v>
      </c>
      <c r="AC1499" s="49">
        <v>45777</v>
      </c>
      <c r="AD1499" s="55">
        <v>5105916016</v>
      </c>
      <c r="AE1499" s="1" t="str">
        <f>IF(Tabela1[[#This Row],[Status Result1]]="Aguardando autorização pgto", "sim","")</f>
        <v/>
      </c>
      <c r="AF14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30/04/2025</v>
      </c>
      <c r="AG14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30/04/2025</v>
      </c>
      <c r="AH1499" s="12">
        <v>45770</v>
      </c>
      <c r="AI1499" s="1" t="s">
        <v>4171</v>
      </c>
      <c r="AJ1499" s="53" t="s">
        <v>4171</v>
      </c>
      <c r="AK1499" s="12" t="str">
        <f>IF(Tabela1[[#This Row],[procx ticket]]="",Tabela1[[#This Row],[Data criação ticket]],Tabela1[[#This Row],[procx ticket]])</f>
        <v>2025-04-23</v>
      </c>
      <c r="AM14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23/04/2025</v>
      </c>
      <c r="AN14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499" s="62" t="s">
        <v>4797</v>
      </c>
      <c r="AP1499" s="62" t="s">
        <v>5035</v>
      </c>
      <c r="AQ14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1464604010ANDRELOJAS NOVASMONTAGEMHMY</v>
      </c>
      <c r="AR1499" s="62" t="e">
        <v>#N/A</v>
      </c>
    </row>
    <row r="1500" spans="1:44" ht="15" hidden="1" customHeight="1">
      <c r="A1500" s="1">
        <f t="shared" si="80"/>
        <v>1000</v>
      </c>
      <c r="B1500" s="1">
        <v>1515</v>
      </c>
      <c r="C1500" s="1" t="s">
        <v>4648</v>
      </c>
      <c r="D1500" s="1" t="s">
        <v>354</v>
      </c>
      <c r="E1500" s="1" t="s">
        <v>76</v>
      </c>
      <c r="F1500" s="1" t="s">
        <v>23</v>
      </c>
      <c r="G1500" s="1" t="s">
        <v>5118</v>
      </c>
      <c r="H1500" s="1">
        <v>11099</v>
      </c>
      <c r="I1500" s="1" t="s">
        <v>5016</v>
      </c>
      <c r="M1500" s="1">
        <v>605945</v>
      </c>
      <c r="Q1500" s="47">
        <v>14076</v>
      </c>
      <c r="R1500" s="47">
        <f>IF(Tabela1[[#This Row],[VALOR A PAGAR]]&gt;1,Tabela1[[#This Row],[VALOR A PAGAR]],Tabela1[[#This Row],[VALOR RC]])</f>
        <v>14076</v>
      </c>
      <c r="S15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0" s="1">
        <v>4500999664</v>
      </c>
      <c r="U1500" s="54" t="str">
        <f>F1500 &amp; " " &amp; " " &amp; B1500 &amp; " - " &amp; I1500 &amp; " - " &amp; "N°" &amp; H1500 &amp; " - " &amp; Tabela1[[#This Row],[Coluna1]]</f>
        <v>LOJAS NOVAS  1515 - HMY - N°11099 - VENC 30/12/2025</v>
      </c>
      <c r="V1500" s="85">
        <v>3232202</v>
      </c>
      <c r="W1500" s="89" t="s">
        <v>4176</v>
      </c>
      <c r="X1500" s="1" t="str">
        <f t="shared" si="79"/>
        <v>ABERTO</v>
      </c>
      <c r="Y1500" s="48"/>
      <c r="Z1500" s="51"/>
      <c r="AA1500" s="1">
        <f>IF(Tabela1[[#This Row],[CHAMADO]]="ABERTO",Tabela1[[#This Row],[procx status]],"")</f>
        <v>0</v>
      </c>
      <c r="AC1500" s="49">
        <v>46021</v>
      </c>
      <c r="AD1500" s="55">
        <v>5106075920</v>
      </c>
      <c r="AE1500" s="1" t="s">
        <v>4177</v>
      </c>
      <c r="AF15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5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500" s="116"/>
      <c r="AJ1500" s="117"/>
      <c r="AK1500" s="116">
        <f>IF(Tabela1[[#This Row],[procx ticket]]="",Tabela1[[#This Row],[Data criação ticket]],Tabela1[[#This Row],[procx ticket]])</f>
        <v>0</v>
      </c>
      <c r="AL1500" s="116"/>
      <c r="AM1500" s="53">
        <v>45994</v>
      </c>
      <c r="AN15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0" s="62"/>
      <c r="AP1500" s="62" t="s">
        <v>5933</v>
      </c>
      <c r="AQ15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NOVASMONTAGEMHMY</v>
      </c>
      <c r="AR1500" s="1" t="e">
        <v>#N/A</v>
      </c>
    </row>
    <row r="1501" spans="1:44" ht="15" hidden="1" customHeight="1">
      <c r="A1501" s="1">
        <f t="shared" si="80"/>
        <v>1000</v>
      </c>
      <c r="B1501" s="1">
        <v>1510</v>
      </c>
      <c r="C1501" s="1" t="s">
        <v>4098</v>
      </c>
      <c r="D1501" s="1" t="s">
        <v>1258</v>
      </c>
      <c r="E1501" s="1" t="s">
        <v>76</v>
      </c>
      <c r="F1501" s="1" t="s">
        <v>23</v>
      </c>
      <c r="G1501" s="1" t="s">
        <v>5118</v>
      </c>
      <c r="H1501" s="1">
        <v>11097</v>
      </c>
      <c r="I1501" s="1" t="s">
        <v>5016</v>
      </c>
      <c r="M1501" s="1">
        <v>605801</v>
      </c>
      <c r="Q1501" s="47">
        <v>14076</v>
      </c>
      <c r="R1501" s="47">
        <f>IF(Tabela1[[#This Row],[VALOR A PAGAR]]&gt;1,Tabela1[[#This Row],[VALOR A PAGAR]],Tabela1[[#This Row],[VALOR RC]])</f>
        <v>14076</v>
      </c>
      <c r="S15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1" s="1" t="s">
        <v>5175</v>
      </c>
      <c r="U1501" s="54" t="str">
        <f>F1501 &amp; " " &amp; " " &amp; B1501 &amp; " - " &amp; I1501 &amp; " - " &amp; "N°" &amp; H1501 &amp; " - " &amp; Tabela1[[#This Row],[Coluna1]]</f>
        <v>LOJAS NOVAS  1510 - HMY - N°11097 - VENC 30/12/2025</v>
      </c>
      <c r="V1501" s="85">
        <v>3232235</v>
      </c>
      <c r="W1501" s="89" t="s">
        <v>4176</v>
      </c>
      <c r="X1501" s="1" t="str">
        <f t="shared" si="79"/>
        <v>ABERTO</v>
      </c>
      <c r="Y1501" s="48"/>
      <c r="Z1501" s="51"/>
      <c r="AA1501" s="1">
        <f>IF(Tabela1[[#This Row],[CHAMADO]]="ABERTO",Tabela1[[#This Row],[procx status]],"")</f>
        <v>0</v>
      </c>
      <c r="AC1501" s="49">
        <v>46021</v>
      </c>
      <c r="AD1501" s="55">
        <v>5106075916</v>
      </c>
      <c r="AE1501" s="1" t="s">
        <v>4177</v>
      </c>
      <c r="AF15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5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501" s="116"/>
      <c r="AJ1501" s="117"/>
      <c r="AK1501" s="116">
        <f>IF(Tabela1[[#This Row],[procx ticket]]="",Tabela1[[#This Row],[Data criação ticket]],Tabela1[[#This Row],[procx ticket]])</f>
        <v>0</v>
      </c>
      <c r="AL1501" s="116"/>
      <c r="AM1501" s="53">
        <v>45994</v>
      </c>
      <c r="AN15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1" s="62"/>
      <c r="AP1501" s="62" t="s">
        <v>5933</v>
      </c>
      <c r="AQ15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1510605801HENRIQUELOJAS NOVASMONTAGEMHMY</v>
      </c>
      <c r="AR1501" s="1" t="e">
        <v>#N/A</v>
      </c>
    </row>
    <row r="1502" spans="1:44" ht="15" hidden="1" customHeight="1">
      <c r="A1502" s="1">
        <f t="shared" si="80"/>
        <v>1000</v>
      </c>
      <c r="B1502" s="1">
        <v>320</v>
      </c>
      <c r="C1502" s="1" t="s">
        <v>4161</v>
      </c>
      <c r="D1502" s="1" t="s">
        <v>875</v>
      </c>
      <c r="E1502" s="1" t="s">
        <v>4025</v>
      </c>
      <c r="F1502" s="1" t="s">
        <v>23</v>
      </c>
      <c r="G1502" s="1" t="s">
        <v>5118</v>
      </c>
      <c r="H1502" s="1">
        <v>11102</v>
      </c>
      <c r="I1502" s="1" t="s">
        <v>5016</v>
      </c>
      <c r="Q1502" s="47">
        <v>13763.2</v>
      </c>
      <c r="R1502" s="47">
        <f>IF(Tabela1[[#This Row],[VALOR A PAGAR]]&gt;1,Tabela1[[#This Row],[VALOR A PAGAR]],Tabela1[[#This Row],[VALOR RC]])</f>
        <v>13763.2</v>
      </c>
      <c r="S15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2" s="1" t="s">
        <v>5911</v>
      </c>
      <c r="U1502" s="54" t="str">
        <f>F1502 &amp; " " &amp; " " &amp; B1502 &amp; " - " &amp; I1502 &amp; " - " &amp; "N°" &amp; H1502 &amp; " - " &amp; Tabela1[[#This Row],[Coluna1]]</f>
        <v>LOJAS NOVAS  320 - HMY - N°11102 - VENC 30/12/2025</v>
      </c>
      <c r="V1502" s="85">
        <v>3232239</v>
      </c>
      <c r="W1502" s="89" t="s">
        <v>4176</v>
      </c>
      <c r="X1502" s="1" t="str">
        <f t="shared" si="79"/>
        <v>ABERTO</v>
      </c>
      <c r="Y1502" s="48"/>
      <c r="Z1502" s="51"/>
      <c r="AA1502" s="1">
        <f>IF(Tabela1[[#This Row],[CHAMADO]]="ABERTO",Tabela1[[#This Row],[procx status]],"")</f>
        <v>0</v>
      </c>
      <c r="AC1502" s="49">
        <v>46021</v>
      </c>
      <c r="AD1502" s="55">
        <v>5106075915</v>
      </c>
      <c r="AE1502" s="1" t="s">
        <v>4177</v>
      </c>
      <c r="AF15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5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502" s="116"/>
      <c r="AJ1502" s="117"/>
      <c r="AK1502" s="116">
        <f>IF(Tabela1[[#This Row],[procx ticket]]="",Tabela1[[#This Row],[Data criação ticket]],Tabela1[[#This Row],[procx ticket]])</f>
        <v>0</v>
      </c>
      <c r="AL1502" s="116"/>
      <c r="AM1502" s="53">
        <v>45994</v>
      </c>
      <c r="AN15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2" s="62"/>
      <c r="AP1502" s="62" t="s">
        <v>5933</v>
      </c>
      <c r="AQ15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320ADRIANOLOJAS NOVASMONTAGEMHMY</v>
      </c>
      <c r="AR1502" s="1" t="e">
        <v>#N/A</v>
      </c>
    </row>
    <row r="1503" spans="1:44" ht="15" hidden="1" customHeight="1">
      <c r="A1503" s="1">
        <f t="shared" si="80"/>
        <v>1000</v>
      </c>
      <c r="B1503" s="1">
        <v>1491</v>
      </c>
      <c r="C1503" s="1" t="s">
        <v>4076</v>
      </c>
      <c r="D1503" s="1" t="s">
        <v>1115</v>
      </c>
      <c r="E1503" s="1" t="s">
        <v>30</v>
      </c>
      <c r="F1503" s="1" t="s">
        <v>23</v>
      </c>
      <c r="G1503" s="1" t="s">
        <v>5118</v>
      </c>
      <c r="H1503" s="1">
        <v>11101</v>
      </c>
      <c r="I1503" s="1" t="s">
        <v>5016</v>
      </c>
      <c r="M1503" s="1">
        <v>605585</v>
      </c>
      <c r="Q1503" s="47">
        <v>14076</v>
      </c>
      <c r="R1503" s="47">
        <f>IF(Tabela1[[#This Row],[VALOR A PAGAR]]&gt;1,Tabela1[[#This Row],[VALOR A PAGAR]],Tabela1[[#This Row],[VALOR RC]])</f>
        <v>14076</v>
      </c>
      <c r="S15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3" s="1">
        <v>4500990383</v>
      </c>
      <c r="U1503" s="54" t="str">
        <f>F1503 &amp; " " &amp; " " &amp; B1503 &amp; " - " &amp; I1503 &amp; " - " &amp; "N°" &amp; H1503 &amp; " - " &amp; Tabela1[[#This Row],[Coluna1]]</f>
        <v>LOJAS NOVAS  1491 - HMY - N°11101 - VENC 30/12/2025</v>
      </c>
      <c r="V1503" s="85">
        <v>3232348</v>
      </c>
      <c r="W1503" s="89" t="s">
        <v>4176</v>
      </c>
      <c r="X1503" s="1" t="str">
        <f t="shared" si="79"/>
        <v>ABERTO</v>
      </c>
      <c r="Y1503" s="48"/>
      <c r="Z1503" s="51"/>
      <c r="AA1503" s="1">
        <f>IF(Tabela1[[#This Row],[CHAMADO]]="ABERTO",Tabela1[[#This Row],[procx status]],"")</f>
        <v>0</v>
      </c>
      <c r="AC1503" s="49">
        <v>46021</v>
      </c>
      <c r="AD1503" s="55">
        <v>5106075279</v>
      </c>
      <c r="AE1503" s="1" t="s">
        <v>4177</v>
      </c>
      <c r="AF15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5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503" s="116"/>
      <c r="AJ1503" s="117"/>
      <c r="AK1503" s="116">
        <f>IF(Tabela1[[#This Row],[procx ticket]]="",Tabela1[[#This Row],[Data criação ticket]],Tabela1[[#This Row],[procx ticket]])</f>
        <v>0</v>
      </c>
      <c r="AL1503" s="116"/>
      <c r="AM1503" s="53">
        <v>45994</v>
      </c>
      <c r="AN15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3" s="62"/>
      <c r="AP1503" s="62" t="s">
        <v>5933</v>
      </c>
      <c r="AQ15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1491605585ANDRELOJAS NOVASMONTAGEMHMY</v>
      </c>
      <c r="AR1503" s="1" t="e">
        <v>#N/A</v>
      </c>
    </row>
    <row r="1504" spans="1:44" ht="15" hidden="1" customHeight="1">
      <c r="A1504" s="1">
        <f t="shared" si="80"/>
        <v>1000</v>
      </c>
      <c r="B1504" s="1">
        <v>585</v>
      </c>
      <c r="C1504" s="1" t="s">
        <v>4093</v>
      </c>
      <c r="D1504" s="1" t="s">
        <v>1381</v>
      </c>
      <c r="E1504" s="1" t="s">
        <v>30</v>
      </c>
      <c r="F1504" s="1" t="s">
        <v>23</v>
      </c>
      <c r="G1504" s="1" t="s">
        <v>5118</v>
      </c>
      <c r="H1504" s="1">
        <v>11148</v>
      </c>
      <c r="I1504" s="1" t="s">
        <v>5016</v>
      </c>
      <c r="M1504" s="1">
        <v>605740</v>
      </c>
      <c r="Q1504" s="47">
        <v>11148</v>
      </c>
      <c r="R1504" s="47">
        <f>IF(Tabela1[[#This Row],[VALOR A PAGAR]]&gt;1,Tabela1[[#This Row],[VALOR A PAGAR]],Tabela1[[#This Row],[VALOR RC]])</f>
        <v>11148</v>
      </c>
      <c r="S15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4" s="1">
        <v>4500990401</v>
      </c>
      <c r="U1504" s="54" t="str">
        <f>F1504 &amp; " " &amp; " " &amp; B1504 &amp; " - " &amp; I1504 &amp; " - " &amp; "N°" &amp; H1504 &amp; " - " &amp; Tabela1[[#This Row],[Coluna1]]</f>
        <v>LOJAS NOVAS  585 - HMY - N°11148 - VENC 30/12/2025</v>
      </c>
      <c r="V1504" s="85">
        <v>3232370</v>
      </c>
      <c r="W1504" s="89" t="s">
        <v>4176</v>
      </c>
      <c r="X1504" s="1" t="str">
        <f t="shared" si="79"/>
        <v>ABERTO</v>
      </c>
      <c r="Y1504" s="48"/>
      <c r="Z1504" s="51"/>
      <c r="AA1504" s="1">
        <f>IF(Tabela1[[#This Row],[CHAMADO]]="ABERTO",Tabela1[[#This Row],[procx status]],"")</f>
        <v>0</v>
      </c>
      <c r="AC1504" s="49">
        <v>46021</v>
      </c>
      <c r="AE1504" s="1" t="s">
        <v>4177</v>
      </c>
      <c r="AF15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5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504" s="116"/>
      <c r="AJ1504" s="117"/>
      <c r="AK1504" s="116">
        <f>IF(Tabela1[[#This Row],[procx ticket]]="",Tabela1[[#This Row],[Data criação ticket]],Tabela1[[#This Row],[procx ticket]])</f>
        <v>0</v>
      </c>
      <c r="AL1504" s="116"/>
      <c r="AM1504" s="53">
        <v>45994</v>
      </c>
      <c r="AN15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4" s="62"/>
      <c r="AP1504" s="62" t="s">
        <v>5933</v>
      </c>
      <c r="AQ15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585605740ANDRELOJAS NOVASMONTAGEMHMY</v>
      </c>
      <c r="AR1504" s="1" t="e">
        <v>#N/A</v>
      </c>
    </row>
    <row r="1505" spans="1:44" ht="15" hidden="1" customHeight="1">
      <c r="A1505" s="1">
        <f t="shared" ref="A1505:A1536" si="81">IF(B1505&lt;7000,1000,2000)</f>
        <v>1000</v>
      </c>
      <c r="B1505" s="51">
        <v>1027</v>
      </c>
      <c r="C1505" s="51" t="s">
        <v>2221</v>
      </c>
      <c r="D1505" s="51" t="s">
        <v>2222</v>
      </c>
      <c r="E1505" s="51" t="s">
        <v>76</v>
      </c>
      <c r="F1505" s="51" t="s">
        <v>47</v>
      </c>
      <c r="G1505" s="51" t="s">
        <v>5652</v>
      </c>
      <c r="H1505" s="51">
        <v>3915</v>
      </c>
      <c r="I1505" s="51" t="s">
        <v>5648</v>
      </c>
      <c r="J1505" s="51"/>
      <c r="K1505" s="51"/>
      <c r="L1505" s="51"/>
      <c r="M1505" s="51">
        <v>605569</v>
      </c>
      <c r="N1505" s="51">
        <v>10020127</v>
      </c>
      <c r="O1505" s="51"/>
      <c r="P1505" s="46">
        <v>7000</v>
      </c>
      <c r="Q1505" s="46"/>
      <c r="R1505" s="46">
        <f>IF(Tabela1[[#This Row],[VALOR A PAGAR]]&gt;1,Tabela1[[#This Row],[VALOR A PAGAR]],Tabela1[[#This Row],[VALOR RC]])</f>
        <v>7000</v>
      </c>
      <c r="S15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5" s="51" t="s">
        <v>5653</v>
      </c>
      <c r="U1505" s="54" t="str">
        <f>F1505 &amp; " " &amp; " " &amp; B1505 &amp; " - " &amp; I1505 &amp; " - " &amp; "N°" &amp; H1505 &amp; " - " &amp; Tabela1[[#This Row],[Coluna1]]</f>
        <v xml:space="preserve">LAUDO DE RISCO  1027 - PLANAC - N°3915 - </v>
      </c>
      <c r="V1505" s="85">
        <v>884714</v>
      </c>
      <c r="W1505" s="51"/>
      <c r="X1505" s="1" t="str">
        <f t="shared" si="79"/>
        <v>ABERTO</v>
      </c>
      <c r="Y1505" s="51" t="s">
        <v>4159</v>
      </c>
      <c r="Z1505" s="51" t="s">
        <v>4159</v>
      </c>
      <c r="AA1505" s="51" t="str">
        <f>IF(Tabela1[[#This Row],[CHAMADO]]="ABERTO",Tabela1[[#This Row],[procx status]],"")</f>
        <v>Closed</v>
      </c>
      <c r="AB1505" s="51" t="str">
        <f>IFERROR(IF(OR(Y1505="Solved",Y1505="Closed"),"OK","OUTRO"),"")</f>
        <v>OK</v>
      </c>
      <c r="AC1505" s="52">
        <v>45667</v>
      </c>
      <c r="AD1505" s="55" t="s">
        <v>5654</v>
      </c>
      <c r="AE1505" s="51" t="str">
        <f>IF(Tabela1[[#This Row],[Status Result1]]="Aguardando autorização pgto", "sim","")</f>
        <v/>
      </c>
      <c r="AF150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5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505" s="53">
        <v>45649</v>
      </c>
      <c r="AI1505" s="53" t="s">
        <v>4232</v>
      </c>
      <c r="AJ1505" s="53" t="s">
        <v>4232</v>
      </c>
      <c r="AK1505" s="53" t="str">
        <f>IF(Tabela1[[#This Row],[procx ticket]]="",Tabela1[[#This Row],[Data criação ticket]],Tabela1[[#This Row],[procx ticket]])</f>
        <v>2024-12-23</v>
      </c>
      <c r="AL1505" s="53">
        <v>45643</v>
      </c>
      <c r="AM15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15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5" s="62"/>
      <c r="AP1505" s="62"/>
      <c r="AQ15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10276055697000HENRIQUELAUDO DE RISCOObra_Laudo_AditivoPLANAC</v>
      </c>
      <c r="AR1505" s="62" t="e">
        <v>#N/A</v>
      </c>
    </row>
    <row r="1506" spans="1:44" ht="15" hidden="1" customHeight="1">
      <c r="A1506" s="1">
        <f t="shared" si="81"/>
        <v>1000</v>
      </c>
      <c r="B1506" s="1">
        <v>1482</v>
      </c>
      <c r="C1506" s="1" t="s">
        <v>269</v>
      </c>
      <c r="D1506" s="1" t="s">
        <v>185</v>
      </c>
      <c r="E1506" s="1" t="s">
        <v>76</v>
      </c>
      <c r="F1506" s="1" t="s">
        <v>23</v>
      </c>
      <c r="G1506" s="1" t="s">
        <v>5510</v>
      </c>
      <c r="I1506" s="1" t="s">
        <v>88</v>
      </c>
      <c r="M1506" s="1">
        <v>605574</v>
      </c>
      <c r="N1506" s="1">
        <v>10023536</v>
      </c>
      <c r="O1506" s="1" t="s">
        <v>4163</v>
      </c>
      <c r="P1506" s="47">
        <v>12670</v>
      </c>
      <c r="R1506" s="47">
        <f>IF(Tabela1[[#This Row],[VALOR A PAGAR]]&gt;1,Tabela1[[#This Row],[VALOR A PAGAR]],Tabela1[[#This Row],[VALOR RC]])</f>
        <v>12670</v>
      </c>
      <c r="S15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6" s="1">
        <v>4500981396</v>
      </c>
      <c r="U1506" s="54" t="str">
        <f>F1506 &amp; " " &amp; " " &amp; B1506 &amp; " - " &amp; I1506 &amp; " - " &amp; "N°" &amp; H1506 &amp; " - " &amp; Tabela1[[#This Row],[Coluna1]]</f>
        <v xml:space="preserve">LOJAS NOVAS  1482 - PERSUN - N° - </v>
      </c>
      <c r="X1506" s="1" t="str">
        <f t="shared" si="79"/>
        <v>PENDENTE</v>
      </c>
      <c r="Y1506" s="48"/>
      <c r="Z1506" s="51"/>
      <c r="AA1506" s="1" t="str">
        <f>IF(Tabela1[[#This Row],[CHAMADO]]="ABERTO",Tabela1[[#This Row],[procx status]],"")</f>
        <v/>
      </c>
      <c r="AE1506" s="1" t="str">
        <f>IF(Tabela1[[#This Row],[Status Result1]]="Aguardando autorização pgto", "sim","")</f>
        <v/>
      </c>
      <c r="AF15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5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506" s="116"/>
      <c r="AJ1506" s="117"/>
      <c r="AK1506" s="116">
        <f>IF(Tabela1[[#This Row],[procx ticket]]="",Tabela1[[#This Row],[Data criação ticket]],Tabela1[[#This Row],[procx ticket]])</f>
        <v>0</v>
      </c>
      <c r="AL1506" s="116"/>
      <c r="AM15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506" s="62"/>
      <c r="AP1506" s="62"/>
      <c r="AQ15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148260557412670HENRIQUELOJAS NOVASPersianasPERSUN</v>
      </c>
      <c r="AR1506" s="62" t="e">
        <v>#N/A</v>
      </c>
    </row>
    <row r="1507" spans="1:44" ht="15" hidden="1" customHeight="1">
      <c r="A1507" s="1">
        <f t="shared" si="81"/>
        <v>1000</v>
      </c>
      <c r="B1507" s="1">
        <v>1428</v>
      </c>
      <c r="C1507" s="1" t="s">
        <v>275</v>
      </c>
      <c r="D1507" s="1" t="s">
        <v>276</v>
      </c>
      <c r="E1507" s="1" t="s">
        <v>30</v>
      </c>
      <c r="F1507" s="1" t="s">
        <v>23</v>
      </c>
      <c r="G1507" s="1" t="s">
        <v>5344</v>
      </c>
      <c r="H1507" s="1">
        <v>94182</v>
      </c>
      <c r="I1507" s="1" t="s">
        <v>80</v>
      </c>
      <c r="M1507" s="1">
        <v>602884</v>
      </c>
      <c r="N1507" s="1">
        <v>10023167</v>
      </c>
      <c r="O1507" s="1" t="s">
        <v>4163</v>
      </c>
      <c r="P1507" s="47">
        <v>20076.53</v>
      </c>
      <c r="R1507" s="47">
        <f>IF(Tabela1[[#This Row],[VALOR A PAGAR]]&gt;1,Tabela1[[#This Row],[VALOR A PAGAR]],Tabela1[[#This Row],[VALOR RC]])</f>
        <v>20076.53</v>
      </c>
      <c r="S15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7" s="48">
        <v>4500949918</v>
      </c>
      <c r="U1507" s="54" t="str">
        <f>F1507 &amp; " " &amp; " " &amp; B1507 &amp; " - " &amp; I1507 &amp; " - " &amp; "N°" &amp; H1472 &amp; " - " &amp; Tabela1[[#This Row],[Coluna1]]</f>
        <v>LOJAS NOVAS  1428 - LUMICENTER - N°10039 - VENC 22/09/2025</v>
      </c>
      <c r="V1507" s="85">
        <v>2866780</v>
      </c>
      <c r="W1507" s="64" t="s">
        <v>5429</v>
      </c>
      <c r="X1507" s="1" t="str">
        <f t="shared" si="79"/>
        <v>ABERTO</v>
      </c>
      <c r="Y1507" s="48"/>
      <c r="Z1507" s="51"/>
      <c r="AA1507" s="1">
        <f>IF(Tabela1[[#This Row],[CHAMADO]]="ABERTO",Tabela1[[#This Row],[procx status]],"")</f>
        <v>0</v>
      </c>
      <c r="AE1507" s="1" t="str">
        <f>IF(Tabela1[[#This Row],[Status Result1]]="Aguardando autorização pgto", "sim","")</f>
        <v/>
      </c>
      <c r="AF15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5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507" s="116"/>
      <c r="AJ1507" s="117"/>
      <c r="AK1507" s="116">
        <f>IF(Tabela1[[#This Row],[procx ticket]]="",Tabela1[[#This Row],[Data criação ticket]],Tabela1[[#This Row],[procx ticket]])</f>
        <v>0</v>
      </c>
      <c r="AL1507" s="116"/>
      <c r="AM1507" s="53" t="s">
        <v>4314</v>
      </c>
      <c r="AN15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(72 dias)</v>
      </c>
      <c r="AO1507" s="62" t="s">
        <v>5430</v>
      </c>
      <c r="AP1507" s="62" t="s">
        <v>5431</v>
      </c>
      <c r="AQ15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142860288420076,53ANDRELOJAS NOVASLumináriaLUMICENTER</v>
      </c>
      <c r="AR1507" s="1" t="e">
        <v>#N/A</v>
      </c>
    </row>
    <row r="1508" spans="1:44" ht="15" hidden="1" customHeight="1">
      <c r="A1508" s="1">
        <f t="shared" si="81"/>
        <v>2000</v>
      </c>
      <c r="B1508" s="1">
        <v>7543</v>
      </c>
      <c r="C1508" s="1" t="str">
        <f>_xlfn.XLOOKUP(Tabela1[[#This Row],[FILIAL]],'CNPJ BASE jan25'!A:A,'CNPJ BASE jan25'!B:B)</f>
        <v>STI04-CasBranc-MA-EF</v>
      </c>
      <c r="D1508" s="1" t="str">
        <f>_xlfn.XLOOKUP(Tabela1[[#This Row],[FILIAL]],'CNPJ BASE jan25'!A:A,'CNPJ BASE jan25'!C:C)</f>
        <v>04.899.316/0543-90</v>
      </c>
      <c r="E1508" s="1" t="s">
        <v>76</v>
      </c>
      <c r="F1508" s="1" t="s">
        <v>51</v>
      </c>
      <c r="G1508" s="1" t="s">
        <v>5510</v>
      </c>
      <c r="H1508" s="1">
        <v>242</v>
      </c>
      <c r="I1508" s="1" t="s">
        <v>88</v>
      </c>
      <c r="M1508" s="1">
        <v>606045</v>
      </c>
      <c r="N1508" s="1">
        <v>10023784</v>
      </c>
      <c r="O1508" s="1" t="s">
        <v>4163</v>
      </c>
      <c r="P1508" s="47">
        <v>14720</v>
      </c>
      <c r="R1508" s="47">
        <f>IF(Tabela1[[#This Row],[VALOR A PAGAR]]&gt;1,Tabela1[[#This Row],[VALOR A PAGAR]],Tabela1[[#This Row],[VALOR RC]])</f>
        <v>14720</v>
      </c>
      <c r="S15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8" s="1">
        <v>4500991229</v>
      </c>
      <c r="U1508" s="54" t="str">
        <f>F1508 &amp; " " &amp; " " &amp; B1508 &amp; " - " &amp; I1508 &amp; " - " &amp; "N°" &amp; H1508 &amp; " - " &amp; Tabela1[[#This Row],[Coluna1]]</f>
        <v xml:space="preserve">VIRADA DE BANDEIRA  7543 - PERSUN - N°242 - </v>
      </c>
      <c r="V1508" s="85">
        <v>3347421</v>
      </c>
      <c r="W1508" s="89" t="s">
        <v>4176</v>
      </c>
      <c r="X1508" s="1" t="str">
        <f t="shared" si="79"/>
        <v>ABERTO</v>
      </c>
      <c r="Y1508" s="48"/>
      <c r="Z1508" s="51"/>
      <c r="AA1508" s="1">
        <f>IF(Tabela1[[#This Row],[CHAMADO]]="ABERTO",Tabela1[[#This Row],[procx status]],"")</f>
        <v>0</v>
      </c>
      <c r="AC1508" s="49">
        <v>46020</v>
      </c>
      <c r="AD1508" s="55">
        <v>5106086310</v>
      </c>
      <c r="AE1508" s="1" t="s">
        <v>4177</v>
      </c>
      <c r="AF15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5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508" s="116"/>
      <c r="AJ1508" s="117"/>
      <c r="AK1508" s="116">
        <f>IF(Tabela1[[#This Row],[procx ticket]]="",Tabela1[[#This Row],[Data criação ticket]],Tabela1[[#This Row],[procx ticket]])</f>
        <v>0</v>
      </c>
      <c r="AL1508" s="116"/>
      <c r="AM1508" s="53">
        <v>46008</v>
      </c>
      <c r="AN15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08" s="62"/>
      <c r="AP1508" s="62"/>
      <c r="AQ15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754360604514720HENRIQUEVIRADA DE BANDEIRAPersianasPERSUN</v>
      </c>
      <c r="AR1508" s="62" t="e">
        <v>#N/A</v>
      </c>
    </row>
    <row r="1509" spans="1:44" ht="15" hidden="1" customHeight="1">
      <c r="A1509" s="1">
        <f t="shared" si="81"/>
        <v>1000</v>
      </c>
      <c r="B1509" s="1">
        <v>1510</v>
      </c>
      <c r="C1509" s="1" t="s">
        <v>4098</v>
      </c>
      <c r="D1509" s="1" t="s">
        <v>1258</v>
      </c>
      <c r="E1509" s="1" t="s">
        <v>76</v>
      </c>
      <c r="F1509" s="1" t="s">
        <v>23</v>
      </c>
      <c r="G1509" s="1" t="s">
        <v>5510</v>
      </c>
      <c r="I1509" s="1" t="s">
        <v>88</v>
      </c>
      <c r="M1509" s="1">
        <v>605801</v>
      </c>
      <c r="N1509" s="1">
        <v>10023808</v>
      </c>
      <c r="P1509" s="47">
        <v>18960</v>
      </c>
      <c r="R1509" s="47">
        <f>IF(Tabela1[[#This Row],[VALOR A PAGAR]]&gt;1,Tabela1[[#This Row],[VALOR A PAGAR]],Tabela1[[#This Row],[VALOR RC]])</f>
        <v>18960</v>
      </c>
      <c r="S15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09" s="1">
        <v>4500992553</v>
      </c>
      <c r="U1509" s="54" t="str">
        <f>F1509 &amp; " " &amp; " " &amp; B1509 &amp; " - " &amp; I1509 &amp; " - " &amp; "N°" &amp; H1509 &amp; " - " &amp; Tabela1[[#This Row],[Coluna1]]</f>
        <v>LOJAS NOVAS  1510 - PERSUN - N° - VENC 01/12/2025</v>
      </c>
      <c r="X1509" s="1" t="str">
        <f t="shared" si="79"/>
        <v>PENDENTE</v>
      </c>
      <c r="Y1509" s="48"/>
      <c r="Z1509" s="51"/>
      <c r="AA1509" s="1" t="str">
        <f>IF(Tabela1[[#This Row],[CHAMADO]]="ABERTO",Tabela1[[#This Row],[procx status]],"")</f>
        <v/>
      </c>
      <c r="AE1509" s="1" t="str">
        <f>IF(Tabela1[[#This Row],[Status Result1]]="Aguardando autorização pgto", "sim","")</f>
        <v/>
      </c>
      <c r="AF15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5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509" s="116"/>
      <c r="AJ1509" s="117"/>
      <c r="AK1509" s="116">
        <f>IF(Tabela1[[#This Row],[procx ticket]]="",Tabela1[[#This Row],[Data criação ticket]],Tabela1[[#This Row],[procx ticket]])</f>
        <v>0</v>
      </c>
      <c r="AL1509" s="116"/>
      <c r="AM15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509" s="62"/>
      <c r="AP1509" s="62" t="s">
        <v>4835</v>
      </c>
      <c r="AQ15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151060580118960HENRIQUELOJAS NOVASPersianasPERSUN</v>
      </c>
      <c r="AR1509" s="62" t="e">
        <v>#N/A</v>
      </c>
    </row>
    <row r="1510" spans="1:44" ht="15" hidden="1" customHeight="1">
      <c r="A1510" s="1">
        <f t="shared" si="81"/>
        <v>1000</v>
      </c>
      <c r="B1510" s="1">
        <v>1446</v>
      </c>
      <c r="C1510" s="1" t="s">
        <v>175</v>
      </c>
      <c r="D1510" s="1" t="s">
        <v>2264</v>
      </c>
      <c r="E1510" s="1" t="s">
        <v>76</v>
      </c>
      <c r="F1510" s="1" t="s">
        <v>23</v>
      </c>
      <c r="G1510" s="1" t="s">
        <v>5344</v>
      </c>
      <c r="H1510" s="1">
        <v>88245</v>
      </c>
      <c r="I1510" s="1" t="s">
        <v>80</v>
      </c>
      <c r="L1510" s="51">
        <v>71575</v>
      </c>
      <c r="M1510" s="1">
        <v>603787</v>
      </c>
      <c r="N1510" s="1">
        <v>10020317</v>
      </c>
      <c r="O1510" s="1" t="s">
        <v>4163</v>
      </c>
      <c r="P1510" s="47">
        <v>26406.3</v>
      </c>
      <c r="R1510" s="47">
        <f>IF(Tabela1[[#This Row],[VALOR A PAGAR]]&gt;1,Tabela1[[#This Row],[VALOR A PAGAR]],Tabela1[[#This Row],[VALOR RC]])</f>
        <v>26406.3</v>
      </c>
      <c r="S15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0" s="1">
        <v>4500864688</v>
      </c>
      <c r="U1510" s="54" t="str">
        <f>F1510 &amp; " " &amp; " " &amp; B1510 &amp; " - " &amp; I1510 &amp; " - " &amp; "N°" &amp; H1510 &amp; " - " &amp; Tabela1[[#This Row],[Coluna1]]</f>
        <v>LOJAS NOVAS  1446 - LUMICENTER - N°88245 - solicitei apoio</v>
      </c>
      <c r="V1510" s="85">
        <v>3335884</v>
      </c>
      <c r="W1510" s="64" t="s">
        <v>6005</v>
      </c>
      <c r="X1510" s="1" t="str">
        <f t="shared" si="79"/>
        <v>ABERTO</v>
      </c>
      <c r="Y1510" s="48" t="s">
        <v>75</v>
      </c>
      <c r="Z1510" s="51" t="s">
        <v>75</v>
      </c>
      <c r="AA1510" s="51" t="str">
        <f>IF(Tabela1[[#This Row],[CHAMADO]]="ABERTO",Tabela1[[#This Row],[procx status]],"")</f>
        <v/>
      </c>
      <c r="AC1510" s="49">
        <v>46020</v>
      </c>
      <c r="AD1510" s="55">
        <v>5106086509</v>
      </c>
      <c r="AE1510" s="1" t="str">
        <f>IF(Tabela1[[#This Row],[Status Result1]]="Aguardando autorização pgto", "sim","")</f>
        <v/>
      </c>
      <c r="AF15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15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1510" s="12">
        <v>45678</v>
      </c>
      <c r="AI1510" s="12" t="s">
        <v>4171</v>
      </c>
      <c r="AJ1510" s="53" t="s">
        <v>4171</v>
      </c>
      <c r="AK1510" s="12" t="str">
        <f>IF(Tabela1[[#This Row],[procx ticket]]="",Tabela1[[#This Row],[Data criação ticket]],Tabela1[[#This Row],[procx ticket]])</f>
        <v>2025-04-23</v>
      </c>
      <c r="AL1510" s="53">
        <v>45677</v>
      </c>
      <c r="AM15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23/04/2025</v>
      </c>
      <c r="AN151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0" s="62" t="s">
        <v>6039</v>
      </c>
      <c r="AP1510" s="62" t="s">
        <v>5023</v>
      </c>
      <c r="AQ15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144660378726406,3HENRIQUELOJAS NOVASLumináriaLUMICENTER</v>
      </c>
      <c r="AR1510" s="1" t="e">
        <v>#N/A</v>
      </c>
    </row>
    <row r="1511" spans="1:44" ht="15" hidden="1" customHeight="1">
      <c r="A1511" s="1">
        <f t="shared" si="81"/>
        <v>1000</v>
      </c>
      <c r="B1511" s="1">
        <v>1513</v>
      </c>
      <c r="C1511" s="1" t="s">
        <v>4096</v>
      </c>
      <c r="D1511" s="1" t="s">
        <v>397</v>
      </c>
      <c r="E1511" s="1" t="s">
        <v>76</v>
      </c>
      <c r="F1511" s="1" t="s">
        <v>23</v>
      </c>
      <c r="G1511" s="1" t="s">
        <v>5510</v>
      </c>
      <c r="H1511" s="1">
        <v>221</v>
      </c>
      <c r="I1511" s="1" t="s">
        <v>88</v>
      </c>
      <c r="M1511" s="1">
        <v>605789</v>
      </c>
      <c r="N1511" s="1">
        <v>10023585</v>
      </c>
      <c r="O1511" s="1" t="s">
        <v>4163</v>
      </c>
      <c r="P1511" s="47">
        <v>19920</v>
      </c>
      <c r="R1511" s="47">
        <f>IF(Tabela1[[#This Row],[VALOR A PAGAR]]&gt;1,Tabela1[[#This Row],[VALOR A PAGAR]],Tabela1[[#This Row],[VALOR RC]])</f>
        <v>19920</v>
      </c>
      <c r="S15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1" s="1">
        <v>4500984169</v>
      </c>
      <c r="U1511" s="54" t="str">
        <f>F1511 &amp; " " &amp; " " &amp; B1511 &amp; " - " &amp; I1511 &amp; " - " &amp; "N°" &amp; H1511 &amp; " - " &amp; Tabela1[[#This Row],[Coluna1]]</f>
        <v>LOJAS NOVAS  1513 - PERSUN - N°221 - VENC 01/12/2025</v>
      </c>
      <c r="V1511" s="85">
        <v>3221114</v>
      </c>
      <c r="W1511" s="64" t="s">
        <v>5923</v>
      </c>
      <c r="X1511" s="1" t="str">
        <f t="shared" si="79"/>
        <v>ABERTO</v>
      </c>
      <c r="Y1511" s="48"/>
      <c r="Z1511" s="51"/>
      <c r="AA1511" s="1">
        <f>IF(Tabela1[[#This Row],[CHAMADO]]="ABERTO",Tabela1[[#This Row],[procx status]],"")</f>
        <v>0</v>
      </c>
      <c r="AC1511" s="49">
        <v>46008</v>
      </c>
      <c r="AE1511" s="1" t="str">
        <f>IF(Tabela1[[#This Row],[Status Result1]]="Aguardando autorização pgto", "sim","")</f>
        <v/>
      </c>
      <c r="AF15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5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511" s="116"/>
      <c r="AJ1511" s="117"/>
      <c r="AK1511" s="116">
        <f>IF(Tabela1[[#This Row],[procx ticket]]="",Tabela1[[#This Row],[Data criação ticket]],Tabela1[[#This Row],[procx ticket]])</f>
        <v>0</v>
      </c>
      <c r="AL1511" s="116"/>
      <c r="AM15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1" s="62" t="s">
        <v>4178</v>
      </c>
      <c r="AP1511" s="62" t="s">
        <v>4835</v>
      </c>
      <c r="AQ15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151360578919920HENRIQUELOJAS NOVASPersianasPERSUN</v>
      </c>
      <c r="AR1511" s="1" t="s">
        <v>4649</v>
      </c>
    </row>
    <row r="1512" spans="1:44" ht="15" hidden="1" customHeight="1">
      <c r="A1512" s="1">
        <f t="shared" si="81"/>
        <v>2000</v>
      </c>
      <c r="B1512" s="1">
        <v>7381</v>
      </c>
      <c r="C1512" s="1" t="str">
        <f>_xlfn.XLOOKUP(Tabela1[[#This Row],[FILIAL]],'CNPJ BASE jan25'!A:A,'CNPJ BASE jan25'!B:B)</f>
        <v>IGU03-FloPeixo-CE-EF</v>
      </c>
      <c r="D1512" s="1" t="str">
        <f>_xlfn.XLOOKUP(Tabela1[[#This Row],[FILIAL]],'CNPJ BASE jan25'!A:A,'CNPJ BASE jan25'!C:C)</f>
        <v>04.899.316/0381-90</v>
      </c>
      <c r="E1512" s="1" t="s">
        <v>4025</v>
      </c>
      <c r="F1512" s="1" t="s">
        <v>51</v>
      </c>
      <c r="G1512" s="1" t="s">
        <v>5510</v>
      </c>
      <c r="H1512" s="1">
        <v>225</v>
      </c>
      <c r="I1512" s="1" t="s">
        <v>88</v>
      </c>
      <c r="J1512" s="1">
        <v>2</v>
      </c>
      <c r="M1512" s="1">
        <v>606023</v>
      </c>
      <c r="N1512" s="1">
        <v>10023982</v>
      </c>
      <c r="P1512" s="47">
        <v>10120</v>
      </c>
      <c r="R1512" s="47">
        <f>IF(Tabela1[[#This Row],[VALOR A PAGAR]]&gt;1,Tabela1[[#This Row],[VALOR A PAGAR]],Tabela1[[#This Row],[VALOR RC]])</f>
        <v>10120</v>
      </c>
      <c r="S15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2" s="1">
        <v>4501012693</v>
      </c>
      <c r="U1512" s="54" t="str">
        <f>F1512 &amp; " " &amp; " " &amp; B1512 &amp; " - " &amp; I1512 &amp; " - " &amp; "N°" &amp; H1512 &amp; " - " &amp; Tabela1[[#This Row],[Coluna1]]</f>
        <v>VIRADA DE BANDEIRA  7381 - PERSUN - N°225 - OK</v>
      </c>
      <c r="V1512" s="85">
        <v>3274690</v>
      </c>
      <c r="W1512" s="89" t="s">
        <v>4176</v>
      </c>
      <c r="X1512" s="1" t="str">
        <f t="shared" si="79"/>
        <v>ABERTO</v>
      </c>
      <c r="Y1512" s="48"/>
      <c r="Z1512" s="51"/>
      <c r="AA1512" s="1">
        <f>IF(Tabela1[[#This Row],[CHAMADO]]="ABERTO",Tabela1[[#This Row],[procx status]],"")</f>
        <v>0</v>
      </c>
      <c r="AC1512" s="49">
        <v>46013</v>
      </c>
      <c r="AD1512" s="55">
        <v>5106082526</v>
      </c>
      <c r="AE1512" s="1" t="s">
        <v>4177</v>
      </c>
      <c r="AF15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5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512" s="116"/>
      <c r="AJ1512" s="117"/>
      <c r="AK1512" s="116">
        <f>IF(Tabela1[[#This Row],[procx ticket]]="",Tabela1[[#This Row],[Data criação ticket]],Tabela1[[#This Row],[procx ticket]])</f>
        <v>0</v>
      </c>
      <c r="AL1512" s="116"/>
      <c r="AM1512" s="53">
        <v>45999</v>
      </c>
      <c r="AN15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2" s="62"/>
      <c r="AP1512" s="47" t="s">
        <v>4390</v>
      </c>
      <c r="AQ15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738160602310120ADRIANOVIRADA DE BANDEIRAPersianasPERSUN</v>
      </c>
      <c r="AR1512" s="62" t="e">
        <v>#N/A</v>
      </c>
    </row>
    <row r="1513" spans="1:44" ht="15" hidden="1" customHeight="1">
      <c r="A1513" s="1">
        <f t="shared" si="81"/>
        <v>2000</v>
      </c>
      <c r="B1513" s="1">
        <v>7360</v>
      </c>
      <c r="C1513" s="1" t="str">
        <f>_xlfn.XLOOKUP(Tabela1[[#This Row],[FILIAL]],'CNPJ BASE jan25'!A:A,'CNPJ BASE jan25'!B:B)</f>
        <v>FOR141-BezDMen-CE-EF</v>
      </c>
      <c r="D1513" s="1" t="str">
        <f>_xlfn.XLOOKUP(Tabela1[[#This Row],[FILIAL]],'CNPJ BASE jan25'!A:A,'CNPJ BASE jan25'!C:C)</f>
        <v>04.899.316/0360-66</v>
      </c>
      <c r="E1513" s="1" t="s">
        <v>4025</v>
      </c>
      <c r="F1513" s="1" t="s">
        <v>51</v>
      </c>
      <c r="G1513" s="1" t="s">
        <v>5510</v>
      </c>
      <c r="H1513" s="1">
        <v>243</v>
      </c>
      <c r="I1513" s="1" t="s">
        <v>88</v>
      </c>
      <c r="J1513" s="1">
        <v>7</v>
      </c>
      <c r="M1513" s="1">
        <v>605990</v>
      </c>
      <c r="N1513" s="1">
        <v>10024180</v>
      </c>
      <c r="P1513" s="47">
        <v>2280</v>
      </c>
      <c r="R1513" s="47">
        <f>IF(Tabela1[[#This Row],[VALOR A PAGAR]]&gt;1,Tabela1[[#This Row],[VALOR A PAGAR]],Tabela1[[#This Row],[VALOR RC]])</f>
        <v>2280</v>
      </c>
      <c r="S15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3" s="1">
        <v>4501019534</v>
      </c>
      <c r="U1513" s="54" t="str">
        <f>F1513 &amp; " " &amp; " " &amp; B1513 &amp; " - " &amp; I1513 &amp; " - " &amp; "N°" &amp; H1513 &amp; " - " &amp; Tabela1[[#This Row],[Coluna1]]</f>
        <v xml:space="preserve">VIRADA DE BANDEIRA  7360 - PERSUN - N°243 - </v>
      </c>
      <c r="V1513" s="85">
        <v>3297635</v>
      </c>
      <c r="W1513" s="89" t="s">
        <v>4176</v>
      </c>
      <c r="X1513" s="1" t="str">
        <f t="shared" si="79"/>
        <v>ABERTO</v>
      </c>
      <c r="Y1513" s="48"/>
      <c r="Z1513" s="51"/>
      <c r="AA1513" s="1">
        <f>IF(Tabela1[[#This Row],[CHAMADO]]="ABERTO",Tabela1[[#This Row],[procx status]],"")</f>
        <v>0</v>
      </c>
      <c r="AC1513" s="49">
        <v>46013</v>
      </c>
      <c r="AD1513" s="55">
        <v>5106082416</v>
      </c>
      <c r="AE1513" s="1" t="s">
        <v>4177</v>
      </c>
      <c r="AF15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5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513" s="116"/>
      <c r="AJ1513" s="117"/>
      <c r="AK1513" s="116">
        <f>IF(Tabela1[[#This Row],[procx ticket]]="",Tabela1[[#This Row],[Data criação ticket]],Tabela1[[#This Row],[procx ticket]])</f>
        <v>0</v>
      </c>
      <c r="AL1513" s="116"/>
      <c r="AM1513" s="53">
        <v>46002</v>
      </c>
      <c r="AN15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3" s="62"/>
      <c r="AP1513" s="47"/>
      <c r="AQ15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73606059902280ADRIANOVIRADA DE BANDEIRAPersianasPERSUN</v>
      </c>
      <c r="AR1513" s="62" t="e">
        <v>#N/A</v>
      </c>
    </row>
    <row r="1514" spans="1:44" ht="15" hidden="1" customHeight="1">
      <c r="A1514" s="1">
        <f t="shared" si="81"/>
        <v>2000</v>
      </c>
      <c r="B1514" s="1">
        <v>7103</v>
      </c>
      <c r="C1514" s="1" t="s">
        <v>3171</v>
      </c>
      <c r="D1514" s="1" t="str">
        <f>_xlfn.XLOOKUP(Tabela1[[#This Row],[FILIAL]],'CNPJ BASE jan25'!A:A,'CNPJ BASE jan25'!C:C)</f>
        <v>04.899.316/0103-42</v>
      </c>
      <c r="E1514" s="1" t="s">
        <v>55</v>
      </c>
      <c r="F1514" s="1" t="s">
        <v>51</v>
      </c>
      <c r="G1514" s="1" t="s">
        <v>5510</v>
      </c>
      <c r="H1514" s="1">
        <v>148</v>
      </c>
      <c r="I1514" s="1" t="s">
        <v>88</v>
      </c>
      <c r="M1514" s="1">
        <v>605811</v>
      </c>
      <c r="N1514" s="1">
        <v>10021622</v>
      </c>
      <c r="O1514" s="1" t="s">
        <v>4163</v>
      </c>
      <c r="P1514" s="47">
        <v>16460</v>
      </c>
      <c r="Q1514" s="47">
        <v>6480</v>
      </c>
      <c r="R1514" s="47">
        <f>IF(Tabela1[[#This Row],[VALOR A PAGAR]]&gt;1,Tabela1[[#This Row],[VALOR A PAGAR]],Tabela1[[#This Row],[VALOR RC]])</f>
        <v>6480</v>
      </c>
      <c r="S15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4" s="1">
        <v>4500865798</v>
      </c>
      <c r="U1514" s="54" t="str">
        <f>F1514 &amp; " " &amp; " " &amp; B1514 &amp; " - " &amp; I1514 &amp; " - " &amp; "N°" &amp; H1514 &amp; " - " &amp; Tabela1[[#This Row],[Coluna1]]</f>
        <v>VIRADA DE BANDEIRA  7103 - PERSUN - N°148 - ajustado</v>
      </c>
      <c r="V1514" s="85">
        <v>1905176</v>
      </c>
      <c r="W1514" s="89" t="s">
        <v>5543</v>
      </c>
      <c r="X1514" s="1" t="str">
        <f t="shared" si="79"/>
        <v>ABERTO</v>
      </c>
      <c r="Y1514" s="48"/>
      <c r="Z1514" s="51">
        <v>0</v>
      </c>
      <c r="AA1514" s="1">
        <f>IF(Tabela1[[#This Row],[CHAMADO]]="ABERTO",Tabela1[[#This Row],[procx status]],"")</f>
        <v>0</v>
      </c>
      <c r="AC1514" s="49">
        <v>45839</v>
      </c>
      <c r="AD1514" s="90">
        <v>5105956823</v>
      </c>
      <c r="AE1514" s="1" t="str">
        <f>IF(Tabela1[[#This Row],[Status Result1]]="Aguardando autorização pgto", "sim","")</f>
        <v/>
      </c>
      <c r="AF15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5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514" s="12">
        <v>45764</v>
      </c>
      <c r="AI1514" s="1" t="s">
        <v>4335</v>
      </c>
      <c r="AJ1514" s="53" t="s">
        <v>4335</v>
      </c>
      <c r="AK1514" s="12" t="str">
        <f>IF(Tabela1[[#This Row],[procx ticket]]="",Tabela1[[#This Row],[Data criação ticket]],Tabela1[[#This Row],[procx ticket]])</f>
        <v>2025-06-05</v>
      </c>
      <c r="AL1514" s="60">
        <v>45770</v>
      </c>
      <c r="AM15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5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4" s="62" t="s">
        <v>4174</v>
      </c>
      <c r="AP1514" s="62" t="s">
        <v>4508</v>
      </c>
      <c r="AQ15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710360581116460JORDANAVIRADA DE BANDEIRAPersianasPERSUN</v>
      </c>
      <c r="AR1514" s="62" t="e">
        <v>#N/A</v>
      </c>
    </row>
    <row r="1515" spans="1:44" ht="15" hidden="1" customHeight="1">
      <c r="A1515" s="1">
        <f t="shared" si="81"/>
        <v>2000</v>
      </c>
      <c r="B1515" s="1">
        <v>7191</v>
      </c>
      <c r="C1515" s="1" t="s">
        <v>3304</v>
      </c>
      <c r="D1515" s="1" t="str">
        <f>_xlfn.XLOOKUP(Tabela1[[#This Row],[FILIAL]],'CNPJ BASE jan25'!A:A,'CNPJ BASE jan25'!C:C)</f>
        <v>04.899.316/0191-37</v>
      </c>
      <c r="E1515" s="1" t="s">
        <v>55</v>
      </c>
      <c r="F1515" s="1" t="s">
        <v>51</v>
      </c>
      <c r="G1515" s="1" t="s">
        <v>5510</v>
      </c>
      <c r="H1515" s="1">
        <v>150</v>
      </c>
      <c r="I1515" s="1" t="s">
        <v>88</v>
      </c>
      <c r="M1515" s="1">
        <v>605817</v>
      </c>
      <c r="N1515" s="1">
        <v>10021623</v>
      </c>
      <c r="O1515" s="1" t="s">
        <v>4163</v>
      </c>
      <c r="P1515" s="47">
        <v>12960</v>
      </c>
      <c r="R1515" s="47">
        <f>IF(Tabela1[[#This Row],[VALOR A PAGAR]]&gt;1,Tabela1[[#This Row],[VALOR A PAGAR]],Tabela1[[#This Row],[VALOR RC]])</f>
        <v>12960</v>
      </c>
      <c r="S15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5" s="1">
        <v>4500865799</v>
      </c>
      <c r="U1515" s="54" t="str">
        <f>F1515 &amp; " " &amp; " " &amp; B1515 &amp; " - " &amp; I1515 &amp; " - " &amp; "N°" &amp; H1515 &amp; " - " &amp; Tabela1[[#This Row],[Coluna1]]</f>
        <v>VIRADA DE BANDEIRA  7191 - PERSUN - N°150 - ajustado</v>
      </c>
      <c r="V1515" s="85">
        <v>1905252</v>
      </c>
      <c r="W1515" s="89" t="s">
        <v>5546</v>
      </c>
      <c r="X1515" s="1" t="str">
        <f t="shared" si="79"/>
        <v>ABERTO</v>
      </c>
      <c r="Y1515" s="48"/>
      <c r="Z1515" s="51">
        <v>0</v>
      </c>
      <c r="AA1515" s="1">
        <f>IF(Tabela1[[#This Row],[CHAMADO]]="ABERTO",Tabela1[[#This Row],[procx status]],"")</f>
        <v>0</v>
      </c>
      <c r="AC1515" s="49">
        <v>45839</v>
      </c>
      <c r="AD1515" s="90">
        <v>5105956836</v>
      </c>
      <c r="AE1515" s="1" t="str">
        <f>IF(Tabela1[[#This Row],[Status Result1]]="Aguardando autorização pgto", "sim","")</f>
        <v/>
      </c>
      <c r="AF15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5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515" s="12">
        <v>45764</v>
      </c>
      <c r="AI1515" s="1" t="s">
        <v>4335</v>
      </c>
      <c r="AJ1515" s="53" t="s">
        <v>4335</v>
      </c>
      <c r="AK1515" s="12" t="str">
        <f>IF(Tabela1[[#This Row],[procx ticket]]="",Tabela1[[#This Row],[Data criação ticket]],Tabela1[[#This Row],[procx ticket]])</f>
        <v>2025-06-05</v>
      </c>
      <c r="AL1515" s="60">
        <v>45770</v>
      </c>
      <c r="AM15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5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5" s="62" t="s">
        <v>4174</v>
      </c>
      <c r="AP1515" s="62" t="s">
        <v>4508</v>
      </c>
      <c r="AQ15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719160581712960JORDANAVIRADA DE BANDEIRAPersianasPERSUN</v>
      </c>
      <c r="AR1515" s="62" t="e">
        <v>#N/A</v>
      </c>
    </row>
    <row r="1516" spans="1:44" ht="15" hidden="1" customHeight="1">
      <c r="A1516" s="1">
        <f t="shared" si="81"/>
        <v>2000</v>
      </c>
      <c r="B1516" s="1">
        <v>7356</v>
      </c>
      <c r="C1516" s="1" t="s">
        <v>3522</v>
      </c>
      <c r="D1516" s="1" t="str">
        <f>_xlfn.XLOOKUP(Tabela1[[#This Row],[FILIAL]],'CNPJ BASE jan25'!A:A,'CNPJ BASE jan25'!C:C)</f>
        <v>04.899.316/0356-80</v>
      </c>
      <c r="E1516" s="1" t="s">
        <v>55</v>
      </c>
      <c r="F1516" s="1" t="s">
        <v>51</v>
      </c>
      <c r="G1516" s="1" t="s">
        <v>5510</v>
      </c>
      <c r="H1516" s="1">
        <v>156</v>
      </c>
      <c r="I1516" s="1" t="s">
        <v>88</v>
      </c>
      <c r="M1516" s="1">
        <v>605823</v>
      </c>
      <c r="N1516" s="1">
        <v>10021588</v>
      </c>
      <c r="O1516" s="1" t="s">
        <v>4163</v>
      </c>
      <c r="P1516" s="47">
        <v>15860</v>
      </c>
      <c r="R1516" s="47">
        <f>IF(Tabela1[[#This Row],[VALOR A PAGAR]]&gt;1,Tabela1[[#This Row],[VALOR A PAGAR]],Tabela1[[#This Row],[VALOR RC]])</f>
        <v>15860</v>
      </c>
      <c r="S15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6" s="1">
        <v>4500865800</v>
      </c>
      <c r="U1516" s="54" t="str">
        <f>F1516 &amp; " " &amp; " " &amp; B1516 &amp; " - " &amp; I1516 &amp; " - " &amp; "N°" &amp; H1516 &amp; " - " &amp; Tabela1[[#This Row],[Coluna1]]</f>
        <v>VIRADA DE BANDEIRA  7356 - PERSUN - N°156 - ajustado</v>
      </c>
      <c r="V1516" s="85">
        <v>1905151</v>
      </c>
      <c r="W1516" s="89" t="s">
        <v>5540</v>
      </c>
      <c r="X1516" s="1" t="str">
        <f t="shared" si="79"/>
        <v>ABERTO</v>
      </c>
      <c r="Y1516" s="48"/>
      <c r="Z1516" s="51">
        <v>0</v>
      </c>
      <c r="AA1516" s="1">
        <f>IF(Tabela1[[#This Row],[CHAMADO]]="ABERTO",Tabela1[[#This Row],[procx status]],"")</f>
        <v>0</v>
      </c>
      <c r="AC1516" s="49">
        <v>45839</v>
      </c>
      <c r="AD1516" s="90">
        <v>5105956846</v>
      </c>
      <c r="AE1516" s="1" t="str">
        <f>IF(Tabela1[[#This Row],[Status Result1]]="Aguardando autorização pgto", "sim","")</f>
        <v/>
      </c>
      <c r="AF15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5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516" s="12">
        <v>45764</v>
      </c>
      <c r="AI1516" s="1" t="s">
        <v>4335</v>
      </c>
      <c r="AJ1516" s="53" t="s">
        <v>4335</v>
      </c>
      <c r="AK1516" s="12" t="str">
        <f>IF(Tabela1[[#This Row],[procx ticket]]="",Tabela1[[#This Row],[Data criação ticket]],Tabela1[[#This Row],[procx ticket]])</f>
        <v>2025-06-05</v>
      </c>
      <c r="AL1516" s="60">
        <v>45770</v>
      </c>
      <c r="AM15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5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6" s="62" t="s">
        <v>4174</v>
      </c>
      <c r="AP1516" s="62" t="s">
        <v>4508</v>
      </c>
      <c r="AQ15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735660582315860JORDANAVIRADA DE BANDEIRAPersianasPERSUN</v>
      </c>
      <c r="AR1516" s="62" t="e">
        <v>#N/A</v>
      </c>
    </row>
    <row r="1517" spans="1:44" ht="15" hidden="1" customHeight="1">
      <c r="A1517" s="1">
        <f t="shared" si="81"/>
        <v>2000</v>
      </c>
      <c r="B1517" s="1">
        <v>7425</v>
      </c>
      <c r="C1517" s="1" t="s">
        <v>3629</v>
      </c>
      <c r="D1517" s="1" t="str">
        <f>_xlfn.XLOOKUP(Tabela1[[#This Row],[FILIAL]],'CNPJ BASE jan25'!A:A,'CNPJ BASE jan25'!C:C)</f>
        <v>04.899.316/0425-46</v>
      </c>
      <c r="E1517" s="1" t="s">
        <v>55</v>
      </c>
      <c r="F1517" s="1" t="s">
        <v>51</v>
      </c>
      <c r="G1517" s="1" t="s">
        <v>5510</v>
      </c>
      <c r="H1517" s="1">
        <v>144</v>
      </c>
      <c r="I1517" s="1" t="s">
        <v>88</v>
      </c>
      <c r="M1517" s="1">
        <v>605825</v>
      </c>
      <c r="N1517" s="1">
        <v>10021630</v>
      </c>
      <c r="O1517" s="1" t="s">
        <v>4163</v>
      </c>
      <c r="P1517" s="47">
        <v>17000</v>
      </c>
      <c r="R1517" s="47">
        <f>IF(Tabela1[[#This Row],[VALOR A PAGAR]]&gt;1,Tabela1[[#This Row],[VALOR A PAGAR]],Tabela1[[#This Row],[VALOR RC]])</f>
        <v>17000</v>
      </c>
      <c r="S15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7" s="1">
        <v>4500865802</v>
      </c>
      <c r="U1517" s="54" t="str">
        <f>F1517 &amp; " " &amp; " " &amp; B1517 &amp; " - " &amp; I1517 &amp; " - " &amp; "N°" &amp; H1517 &amp; " - " &amp; Tabela1[[#This Row],[Coluna1]]</f>
        <v>VIRADA DE BANDEIRA  7425 - PERSUN - N°144 - ajustado</v>
      </c>
      <c r="V1517" s="85">
        <v>1905235</v>
      </c>
      <c r="W1517" s="89" t="s">
        <v>5547</v>
      </c>
      <c r="X1517" s="1" t="str">
        <f t="shared" si="79"/>
        <v>ABERTO</v>
      </c>
      <c r="Y1517" s="48"/>
      <c r="Z1517" s="51">
        <v>0</v>
      </c>
      <c r="AA1517" s="1">
        <f>IF(Tabela1[[#This Row],[CHAMADO]]="ABERTO",Tabela1[[#This Row],[procx status]],"")</f>
        <v>0</v>
      </c>
      <c r="AC1517" s="49">
        <v>45839</v>
      </c>
      <c r="AD1517" s="55">
        <v>5105956841</v>
      </c>
      <c r="AE1517" s="1" t="str">
        <f>IF(Tabela1[[#This Row],[Status Result1]]="Aguardando autorização pgto", "sim","")</f>
        <v/>
      </c>
      <c r="AF15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5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517" s="12">
        <v>45764</v>
      </c>
      <c r="AI1517" s="1" t="s">
        <v>4335</v>
      </c>
      <c r="AJ1517" s="53" t="s">
        <v>4335</v>
      </c>
      <c r="AK1517" s="12" t="str">
        <f>IF(Tabela1[[#This Row],[procx ticket]]="",Tabela1[[#This Row],[Data criação ticket]],Tabela1[[#This Row],[procx ticket]])</f>
        <v>2025-06-05</v>
      </c>
      <c r="AL1517" s="60">
        <v>45770</v>
      </c>
      <c r="AM15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5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7" s="62" t="s">
        <v>4174</v>
      </c>
      <c r="AP1517" s="62" t="s">
        <v>4508</v>
      </c>
      <c r="AQ15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742560582517000JORDANAVIRADA DE BANDEIRAPersianasPERSUN</v>
      </c>
      <c r="AR1517" s="62" t="e">
        <v>#N/A</v>
      </c>
    </row>
    <row r="1518" spans="1:44" ht="15" hidden="1" customHeight="1">
      <c r="A1518" s="1">
        <f t="shared" si="81"/>
        <v>2000</v>
      </c>
      <c r="B1518" s="1">
        <v>7389</v>
      </c>
      <c r="C1518" s="1" t="str">
        <f>_xlfn.XLOOKUP(Tabela1[[#This Row],[FILIAL]],'CNPJ BASE jan25'!A:A,'CNPJ BASE jan25'!B:B)</f>
        <v>FOR146-FcoSa-CE-EF</v>
      </c>
      <c r="D1518" s="1" t="str">
        <f>_xlfn.XLOOKUP(Tabela1[[#This Row],[FILIAL]],'CNPJ BASE jan25'!A:A,'CNPJ BASE jan25'!C:C)</f>
        <v>04.899.316/0389-48</v>
      </c>
      <c r="E1518" s="1" t="s">
        <v>4025</v>
      </c>
      <c r="F1518" s="1" t="s">
        <v>51</v>
      </c>
      <c r="G1518" s="1" t="s">
        <v>5510</v>
      </c>
      <c r="H1518" s="1">
        <v>206</v>
      </c>
      <c r="I1518" s="1" t="s">
        <v>88</v>
      </c>
      <c r="M1518" s="1">
        <v>605991</v>
      </c>
      <c r="N1518" s="1">
        <v>10023134</v>
      </c>
      <c r="O1518" s="1" t="s">
        <v>4163</v>
      </c>
      <c r="P1518" s="47">
        <v>14460</v>
      </c>
      <c r="R1518" s="47">
        <f>IF(Tabela1[[#This Row],[VALOR A PAGAR]]&gt;1,Tabela1[[#This Row],[VALOR A PAGAR]],Tabela1[[#This Row],[VALOR RC]])</f>
        <v>14460</v>
      </c>
      <c r="S15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8" s="48">
        <v>4500949904</v>
      </c>
      <c r="U1518" s="54" t="str">
        <f>F1518 &amp; " " &amp; " " &amp; B1518 &amp; " - " &amp; I1518 &amp; " - " &amp; "N°" &amp; H1518 &amp; " - " &amp; Tabela1[[#This Row],[Coluna1]]</f>
        <v>VIRADA DE BANDEIRA  7389 - PERSUN - N°206 - VENC 01/11/2025</v>
      </c>
      <c r="V1518" s="85">
        <v>2858283</v>
      </c>
      <c r="W1518" s="64" t="s">
        <v>5619</v>
      </c>
      <c r="X1518" s="1" t="str">
        <f t="shared" si="79"/>
        <v>ABERTO</v>
      </c>
      <c r="Y1518" s="48"/>
      <c r="Z1518" s="51"/>
      <c r="AA1518" s="1">
        <f>IF(Tabela1[[#This Row],[CHAMADO]]="ABERTO",Tabela1[[#This Row],[procx status]],"")</f>
        <v>0</v>
      </c>
      <c r="AC1518" s="49">
        <v>45962</v>
      </c>
      <c r="AD1518" s="55">
        <v>5106044440</v>
      </c>
      <c r="AE1518" s="1" t="str">
        <f>IF(Tabela1[[#This Row],[Status Result1]]="Aguardando autorização pgto", "sim","")</f>
        <v/>
      </c>
      <c r="AF15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5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518" s="116"/>
      <c r="AJ1518" s="117"/>
      <c r="AK1518" s="116">
        <f>IF(Tabela1[[#This Row],[procx ticket]]="",Tabela1[[#This Row],[Data criação ticket]],Tabela1[[#This Row],[procx ticket]])</f>
        <v>0</v>
      </c>
      <c r="AL1518" s="116"/>
      <c r="AM1518" s="53">
        <v>45903</v>
      </c>
      <c r="AN15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8" s="62" t="s">
        <v>4629</v>
      </c>
      <c r="AP1518" s="122" t="s">
        <v>5060</v>
      </c>
      <c r="AQ15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738960599114460ADRIANOVIRADA DE BANDEIRAPersianasPERSUN</v>
      </c>
      <c r="AR1518" s="62" t="e">
        <v>#N/A</v>
      </c>
    </row>
    <row r="1519" spans="1:44" ht="15" hidden="1" customHeight="1">
      <c r="A1519" s="1">
        <f t="shared" si="81"/>
        <v>2000</v>
      </c>
      <c r="B1519" s="1">
        <v>7374</v>
      </c>
      <c r="C1519" s="1" t="str">
        <f>_xlfn.XLOOKUP(Tabela1[[#This Row],[FILIAL]],'CNPJ BASE jan25'!A:A,'CNPJ BASE jan25'!B:B)</f>
        <v>FOR142-OlLiSil-CE-EF</v>
      </c>
      <c r="D1519" s="1" t="str">
        <f>_xlfn.XLOOKUP(Tabela1[[#This Row],[FILIAL]],'CNPJ BASE jan25'!A:A,'CNPJ BASE jan25'!C:C)</f>
        <v>04.899.316/0374-61</v>
      </c>
      <c r="E1519" s="1" t="s">
        <v>55</v>
      </c>
      <c r="F1519" s="1" t="s">
        <v>51</v>
      </c>
      <c r="G1519" s="1" t="s">
        <v>5510</v>
      </c>
      <c r="H1519" s="1">
        <v>204</v>
      </c>
      <c r="I1519" s="1" t="s">
        <v>88</v>
      </c>
      <c r="M1519" s="1">
        <v>605994</v>
      </c>
      <c r="N1519" s="1">
        <v>10023135</v>
      </c>
      <c r="O1519" s="1" t="s">
        <v>4163</v>
      </c>
      <c r="P1519" s="47">
        <v>13860</v>
      </c>
      <c r="R1519" s="47">
        <f>IF(Tabela1[[#This Row],[VALOR A PAGAR]]&gt;1,Tabela1[[#This Row],[VALOR A PAGAR]],Tabela1[[#This Row],[VALOR RC]])</f>
        <v>13860</v>
      </c>
      <c r="S15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19" s="48">
        <v>4500949907</v>
      </c>
      <c r="U1519" s="54" t="str">
        <f>F1519 &amp; " " &amp; " " &amp; B1519 &amp; " - " &amp; I1519 &amp; " - " &amp; "N°" &amp; H1519 &amp; " - " &amp; Tabela1[[#This Row],[Coluna1]]</f>
        <v>VIRADA DE BANDEIRA  7374 - PERSUN - N°204 - VENC 01/11/2025</v>
      </c>
      <c r="V1519" s="85" t="s">
        <v>5620</v>
      </c>
      <c r="W1519" s="64" t="s">
        <v>5621</v>
      </c>
      <c r="X1519" s="1" t="str">
        <f t="shared" si="79"/>
        <v>ABERTO</v>
      </c>
      <c r="Y1519" s="48"/>
      <c r="Z1519" s="51"/>
      <c r="AA1519" s="1">
        <f>IF(Tabela1[[#This Row],[CHAMADO]]="ABERTO",Tabela1[[#This Row],[procx status]],"")</f>
        <v>0</v>
      </c>
      <c r="AC1519" s="49">
        <v>45962</v>
      </c>
      <c r="AE1519" s="1" t="str">
        <f>IF(Tabela1[[#This Row],[Status Result1]]="Aguardando autorização pgto", "sim","")</f>
        <v/>
      </c>
      <c r="AF15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5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519" s="116"/>
      <c r="AJ1519" s="117"/>
      <c r="AK1519" s="116">
        <f>IF(Tabela1[[#This Row],[procx ticket]]="",Tabela1[[#This Row],[Data criação ticket]],Tabela1[[#This Row],[procx ticket]])</f>
        <v>0</v>
      </c>
      <c r="AL1519" s="116"/>
      <c r="AM1519" s="53">
        <v>45903</v>
      </c>
      <c r="AN15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19" s="62" t="s">
        <v>4629</v>
      </c>
      <c r="AP1519" s="122" t="s">
        <v>5060</v>
      </c>
      <c r="AQ15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737460599413860JORDANAVIRADA DE BANDEIRAPersianasPERSUN</v>
      </c>
      <c r="AR1519" s="62" t="e">
        <v>#N/A</v>
      </c>
    </row>
    <row r="1520" spans="1:44" ht="15" hidden="1" customHeight="1">
      <c r="A1520" s="1">
        <f t="shared" si="81"/>
        <v>2000</v>
      </c>
      <c r="B1520" s="1">
        <v>7360</v>
      </c>
      <c r="C1520" s="1" t="str">
        <f>_xlfn.XLOOKUP(Tabela1[[#This Row],[FILIAL]],'CNPJ BASE jan25'!A:A,'CNPJ BASE jan25'!B:B)</f>
        <v>FOR141-BezDMen-CE-EF</v>
      </c>
      <c r="D1520" s="1" t="str">
        <f>_xlfn.XLOOKUP(Tabela1[[#This Row],[FILIAL]],'CNPJ BASE jan25'!A:A,'CNPJ BASE jan25'!C:C)</f>
        <v>04.899.316/0360-66</v>
      </c>
      <c r="E1520" s="1" t="s">
        <v>4025</v>
      </c>
      <c r="F1520" s="1" t="s">
        <v>51</v>
      </c>
      <c r="G1520" s="1" t="s">
        <v>5510</v>
      </c>
      <c r="H1520" s="1">
        <v>205</v>
      </c>
      <c r="I1520" s="1" t="s">
        <v>88</v>
      </c>
      <c r="M1520" s="1">
        <v>605990</v>
      </c>
      <c r="N1520" s="1">
        <v>10023136</v>
      </c>
      <c r="O1520" s="1" t="s">
        <v>4163</v>
      </c>
      <c r="P1520" s="47">
        <v>14080</v>
      </c>
      <c r="R1520" s="47">
        <f>IF(Tabela1[[#This Row],[VALOR A PAGAR]]&gt;1,Tabela1[[#This Row],[VALOR A PAGAR]],Tabela1[[#This Row],[VALOR RC]])</f>
        <v>14080</v>
      </c>
      <c r="S15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0" s="48">
        <v>4500949908</v>
      </c>
      <c r="U1520" s="54" t="str">
        <f>F1520 &amp; " " &amp; " " &amp; B1520 &amp; " - " &amp; I1520 &amp; " - " &amp; "N°" &amp; H1520 &amp; " - " &amp; Tabela1[[#This Row],[Coluna1]]</f>
        <v>VIRADA DE BANDEIRA  7360 - PERSUN - N°205 - VENC 01/11/2025</v>
      </c>
      <c r="V1520" s="85">
        <v>2488236</v>
      </c>
      <c r="W1520" s="64" t="s">
        <v>5622</v>
      </c>
      <c r="X1520" s="1" t="str">
        <f t="shared" si="79"/>
        <v>ABERTO</v>
      </c>
      <c r="Y1520" s="48"/>
      <c r="Z1520" s="51"/>
      <c r="AA1520" s="1">
        <f>IF(Tabela1[[#This Row],[CHAMADO]]="ABERTO",Tabela1[[#This Row],[procx status]],"")</f>
        <v>0</v>
      </c>
      <c r="AC1520" s="49">
        <v>45962</v>
      </c>
      <c r="AD1520" s="109">
        <v>5106019591</v>
      </c>
      <c r="AE1520" s="1" t="str">
        <f>IF(Tabela1[[#This Row],[Status Result1]]="Aguardando autorização pgto", "sim","")</f>
        <v/>
      </c>
      <c r="AF15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5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520" s="116"/>
      <c r="AJ1520" s="117"/>
      <c r="AK1520" s="116">
        <f>IF(Tabela1[[#This Row],[procx ticket]]="",Tabela1[[#This Row],[Data criação ticket]],Tabela1[[#This Row],[procx ticket]])</f>
        <v>0</v>
      </c>
      <c r="AL1520" s="116"/>
      <c r="AM1520" s="53" t="s">
        <v>75</v>
      </c>
      <c r="AN15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0" s="62"/>
      <c r="AP1520" s="122" t="s">
        <v>5060</v>
      </c>
      <c r="AQ15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736060599014080ADRIANOVIRADA DE BANDEIRAPersianasPERSUN</v>
      </c>
      <c r="AR1520" s="62" t="e">
        <v>#N/A</v>
      </c>
    </row>
    <row r="1521" spans="1:44" ht="15" hidden="1" customHeight="1">
      <c r="A1521" s="1">
        <f t="shared" si="81"/>
        <v>2000</v>
      </c>
      <c r="B1521" s="1">
        <v>7059</v>
      </c>
      <c r="C1521" s="1" t="str">
        <f>_xlfn.XLOOKUP(Tabela1[[#This Row],[FILIAL]],'CNPJ BASE jan25'!A:A,'CNPJ BASE jan25'!B:B)</f>
        <v>FOR150-AntSale-CE-EF</v>
      </c>
      <c r="D1521" s="1" t="str">
        <f>_xlfn.XLOOKUP(Tabela1[[#This Row],[FILIAL]],'CNPJ BASE jan25'!A:A,'CNPJ BASE jan25'!C:C)</f>
        <v>04.899.316/0059-34</v>
      </c>
      <c r="E1521" s="1" t="s">
        <v>55</v>
      </c>
      <c r="F1521" s="1" t="s">
        <v>51</v>
      </c>
      <c r="G1521" s="1" t="s">
        <v>5510</v>
      </c>
      <c r="H1521" s="1">
        <v>207</v>
      </c>
      <c r="I1521" s="1" t="s">
        <v>88</v>
      </c>
      <c r="M1521" s="1">
        <v>605998</v>
      </c>
      <c r="N1521" s="1">
        <v>10023138</v>
      </c>
      <c r="O1521" s="1" t="s">
        <v>4163</v>
      </c>
      <c r="P1521" s="47">
        <v>13960</v>
      </c>
      <c r="R1521" s="47">
        <f>IF(Tabela1[[#This Row],[VALOR A PAGAR]]&gt;1,Tabela1[[#This Row],[VALOR A PAGAR]],Tabela1[[#This Row],[VALOR RC]])</f>
        <v>13960</v>
      </c>
      <c r="S15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1" s="48">
        <v>4500949911</v>
      </c>
      <c r="U1521" s="54" t="str">
        <f>F1521 &amp; " " &amp; " " &amp; B1521 &amp; " - " &amp; I1521 &amp; " - " &amp; "N°" &amp; H1521 &amp; " - " &amp; Tabela1[[#This Row],[Coluna1]]</f>
        <v>VIRADA DE BANDEIRA  7059 - PERSUN - N°207 - VENC 01/11/2025</v>
      </c>
      <c r="V1521" s="85">
        <v>2488254</v>
      </c>
      <c r="W1521" s="64" t="s">
        <v>5624</v>
      </c>
      <c r="X1521" s="1" t="str">
        <f t="shared" si="79"/>
        <v>ABERTO</v>
      </c>
      <c r="Y1521" s="48"/>
      <c r="Z1521" s="51"/>
      <c r="AA1521" s="1">
        <f>IF(Tabela1[[#This Row],[CHAMADO]]="ABERTO",Tabela1[[#This Row],[procx status]],"")</f>
        <v>0</v>
      </c>
      <c r="AC1521" s="49">
        <v>45962</v>
      </c>
      <c r="AD1521" s="107">
        <v>5106021820</v>
      </c>
      <c r="AE1521" s="1" t="str">
        <f>IF(Tabela1[[#This Row],[Status Result1]]="Aguardando autorização pgto", "sim","")</f>
        <v/>
      </c>
      <c r="AF15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5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521" s="116"/>
      <c r="AJ1521" s="117"/>
      <c r="AK1521" s="116">
        <f>IF(Tabela1[[#This Row],[procx ticket]]="",Tabela1[[#This Row],[Data criação ticket]],Tabela1[[#This Row],[procx ticket]])</f>
        <v>0</v>
      </c>
      <c r="AL1521" s="116"/>
      <c r="AM1521" s="53" t="e">
        <v>#N/A</v>
      </c>
      <c r="AN15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1" s="62"/>
      <c r="AP1521" s="122" t="s">
        <v>5060</v>
      </c>
      <c r="AQ15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705960599813960JORDANAVIRADA DE BANDEIRAPersianasPERSUN</v>
      </c>
      <c r="AR1521" s="62" t="e">
        <v>#N/A</v>
      </c>
    </row>
    <row r="1522" spans="1:44" ht="15" hidden="1" customHeight="1">
      <c r="A1522" s="1">
        <f t="shared" si="81"/>
        <v>1000</v>
      </c>
      <c r="B1522" s="1">
        <v>1488</v>
      </c>
      <c r="C1522" s="1" t="s">
        <v>4077</v>
      </c>
      <c r="D1522" s="1" t="s">
        <v>4207</v>
      </c>
      <c r="E1522" s="1" t="s">
        <v>30</v>
      </c>
      <c r="F1522" s="1" t="s">
        <v>23</v>
      </c>
      <c r="G1522" s="1" t="s">
        <v>5510</v>
      </c>
      <c r="H1522" s="1">
        <v>232</v>
      </c>
      <c r="I1522" s="1" t="s">
        <v>88</v>
      </c>
      <c r="M1522" s="1">
        <v>604006</v>
      </c>
      <c r="N1522" s="1">
        <v>10023779</v>
      </c>
      <c r="O1522" s="1" t="s">
        <v>4163</v>
      </c>
      <c r="P1522" s="47">
        <v>3280</v>
      </c>
      <c r="R1522" s="47">
        <f>IF(Tabela1[[#This Row],[VALOR A PAGAR]]&gt;1,Tabela1[[#This Row],[VALOR A PAGAR]],Tabela1[[#This Row],[VALOR RC]])</f>
        <v>3280</v>
      </c>
      <c r="S15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2" s="1">
        <v>4500990491</v>
      </c>
      <c r="U1522" s="54" t="str">
        <f>F1522 &amp; " " &amp; " " &amp; B1522 &amp; " - " &amp; I1522 &amp; " - " &amp; "N°" &amp; H1522 &amp; " - " &amp; Tabela1[[#This Row],[Coluna1]]</f>
        <v>LOJAS NOVAS  1488 - PERSUN - N°232 - VENC 01/12/2025</v>
      </c>
      <c r="V1522" s="85">
        <v>2976057</v>
      </c>
      <c r="W1522" s="89" t="s">
        <v>4176</v>
      </c>
      <c r="X1522" s="1" t="str">
        <f t="shared" si="79"/>
        <v>ABERTO</v>
      </c>
      <c r="Y1522" s="48"/>
      <c r="Z1522" s="51"/>
      <c r="AA1522" s="1">
        <f>IF(Tabela1[[#This Row],[CHAMADO]]="ABERTO",Tabela1[[#This Row],[procx status]],"")</f>
        <v>0</v>
      </c>
      <c r="AC1522" s="49">
        <v>45992</v>
      </c>
      <c r="AD1522" s="55">
        <v>5106057507</v>
      </c>
      <c r="AE1522" s="1" t="s">
        <v>4177</v>
      </c>
      <c r="AF15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2" s="116"/>
      <c r="AJ1522" s="117"/>
      <c r="AK1522" s="116">
        <f>IF(Tabela1[[#This Row],[procx ticket]]="",Tabela1[[#This Row],[Data criação ticket]],Tabela1[[#This Row],[procx ticket]])</f>
        <v>0</v>
      </c>
      <c r="AL1522" s="116"/>
      <c r="AM1522" s="53">
        <v>45966</v>
      </c>
      <c r="AN15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2" s="62"/>
      <c r="AP1522" s="62" t="s">
        <v>4835</v>
      </c>
      <c r="AQ15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14886040063280ANDRELOJAS NOVASPersianasPERSUN</v>
      </c>
      <c r="AR1522" s="62" t="e">
        <v>#N/A</v>
      </c>
    </row>
    <row r="1523" spans="1:44" ht="15" hidden="1" customHeight="1">
      <c r="A1523" s="1">
        <f t="shared" si="81"/>
        <v>2000</v>
      </c>
      <c r="B1523" s="1">
        <v>7054</v>
      </c>
      <c r="C1523" s="1" t="str">
        <f>_xlfn.XLOOKUP(Tabela1[[#This Row],[FILIAL]],'CNPJ BASE jan25'!A:A,'CNPJ BASE jan25'!B:B)</f>
        <v>SLU45-ColMor49-MA-EF</v>
      </c>
      <c r="D1523" s="1" t="str">
        <f>_xlfn.XLOOKUP(Tabela1[[#This Row],[FILIAL]],'CNPJ BASE jan25'!A:A,'CNPJ BASE jan25'!C:C)</f>
        <v>04.899.316/0054-20</v>
      </c>
      <c r="E1523" s="1" t="s">
        <v>76</v>
      </c>
      <c r="F1523" s="1" t="s">
        <v>51</v>
      </c>
      <c r="G1523" s="1" t="s">
        <v>5510</v>
      </c>
      <c r="H1523" s="1">
        <v>233</v>
      </c>
      <c r="I1523" s="1" t="s">
        <v>88</v>
      </c>
      <c r="M1523" s="1">
        <v>606031</v>
      </c>
      <c r="N1523" s="1">
        <v>10023780</v>
      </c>
      <c r="O1523" s="1" t="s">
        <v>4163</v>
      </c>
      <c r="P1523" s="47">
        <v>10920</v>
      </c>
      <c r="R1523" s="47">
        <f>IF(Tabela1[[#This Row],[VALOR A PAGAR]]&gt;1,Tabela1[[#This Row],[VALOR A PAGAR]],Tabela1[[#This Row],[VALOR RC]])</f>
        <v>10920</v>
      </c>
      <c r="S15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3" s="1">
        <v>4500991221</v>
      </c>
      <c r="U1523" s="54" t="str">
        <f>F1523 &amp; " " &amp; " " &amp; B1523 &amp; " - " &amp; I1523 &amp; " - " &amp; "N°" &amp; H1523 &amp; " - " &amp; Tabela1[[#This Row],[Coluna1]]</f>
        <v>VIRADA DE BANDEIRA  7054 - PERSUN - N°233 - VENC 01/12/2025</v>
      </c>
      <c r="V1523" s="85">
        <v>2976072</v>
      </c>
      <c r="W1523" s="89" t="s">
        <v>4176</v>
      </c>
      <c r="X1523" s="1" t="str">
        <f t="shared" si="79"/>
        <v>ABERTO</v>
      </c>
      <c r="Y1523" s="48"/>
      <c r="Z1523" s="51"/>
      <c r="AA1523" s="1">
        <f>IF(Tabela1[[#This Row],[CHAMADO]]="ABERTO",Tabela1[[#This Row],[procx status]],"")</f>
        <v>0</v>
      </c>
      <c r="AC1523" s="49">
        <v>45992</v>
      </c>
      <c r="AD1523" s="55">
        <v>5106057825</v>
      </c>
      <c r="AE1523" s="1" t="s">
        <v>4177</v>
      </c>
      <c r="AF15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3" s="116"/>
      <c r="AJ1523" s="117"/>
      <c r="AK1523" s="116">
        <f>IF(Tabela1[[#This Row],[procx ticket]]="",Tabela1[[#This Row],[Data criação ticket]],Tabela1[[#This Row],[procx ticket]])</f>
        <v>0</v>
      </c>
      <c r="AL1523" s="116"/>
      <c r="AM1523" s="53">
        <v>45966</v>
      </c>
      <c r="AN15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3" s="62"/>
      <c r="AP1523" s="62" t="s">
        <v>4835</v>
      </c>
      <c r="AQ15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705460603110920HENRIQUEVIRADA DE BANDEIRAPersianasPERSUN</v>
      </c>
      <c r="AR1523" s="62" t="e">
        <v>#N/A</v>
      </c>
    </row>
    <row r="1524" spans="1:44" ht="15" hidden="1" customHeight="1">
      <c r="A1524" s="1">
        <f t="shared" si="81"/>
        <v>2000</v>
      </c>
      <c r="B1524" s="1">
        <v>7174</v>
      </c>
      <c r="C1524" s="1" t="str">
        <f>_xlfn.XLOOKUP(Tabela1[[#This Row],[FILIAL]],'CNPJ BASE jan25'!A:A,'CNPJ BASE jan25'!B:B)</f>
        <v>SLU58-JoMiJo21-MA-EF</v>
      </c>
      <c r="D1524" s="1" t="str">
        <f>_xlfn.XLOOKUP(Tabela1[[#This Row],[FILIAL]],'CNPJ BASE jan25'!A:A,'CNPJ BASE jan25'!C:C)</f>
        <v>04.899.316/0174-36</v>
      </c>
      <c r="E1524" s="1" t="s">
        <v>76</v>
      </c>
      <c r="F1524" s="1" t="s">
        <v>51</v>
      </c>
      <c r="G1524" s="1" t="s">
        <v>5510</v>
      </c>
      <c r="H1524" s="1">
        <v>234</v>
      </c>
      <c r="I1524" s="1" t="s">
        <v>88</v>
      </c>
      <c r="M1524" s="1">
        <v>606037</v>
      </c>
      <c r="N1524" s="1">
        <v>10023781</v>
      </c>
      <c r="O1524" s="1" t="s">
        <v>4163</v>
      </c>
      <c r="P1524" s="47">
        <v>12640</v>
      </c>
      <c r="R1524" s="47">
        <f>IF(Tabela1[[#This Row],[VALOR A PAGAR]]&gt;1,Tabela1[[#This Row],[VALOR A PAGAR]],Tabela1[[#This Row],[VALOR RC]])</f>
        <v>12640</v>
      </c>
      <c r="S15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4" s="1">
        <v>4500991223</v>
      </c>
      <c r="U1524" s="54" t="str">
        <f>F1524 &amp; " " &amp; " " &amp; B1524 &amp; " - " &amp; I1524 &amp; " - " &amp; "N°" &amp; H1524 &amp; " - " &amp; Tabela1[[#This Row],[Coluna1]]</f>
        <v>VIRADA DE BANDEIRA  7174 - PERSUN - N°234 - VENC 01/12/2025</v>
      </c>
      <c r="V1524" s="85">
        <v>2976081</v>
      </c>
      <c r="W1524" s="89" t="s">
        <v>4176</v>
      </c>
      <c r="X1524" s="1" t="str">
        <f t="shared" si="79"/>
        <v>ABERTO</v>
      </c>
      <c r="Y1524" s="48"/>
      <c r="Z1524" s="51"/>
      <c r="AA1524" s="1">
        <f>IF(Tabela1[[#This Row],[CHAMADO]]="ABERTO",Tabela1[[#This Row],[procx status]],"")</f>
        <v>0</v>
      </c>
      <c r="AC1524" s="49">
        <v>45992</v>
      </c>
      <c r="AD1524" s="55">
        <v>5106057826</v>
      </c>
      <c r="AE1524" s="1" t="s">
        <v>4177</v>
      </c>
      <c r="AF15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4" s="116"/>
      <c r="AJ1524" s="117"/>
      <c r="AK1524" s="116">
        <f>IF(Tabela1[[#This Row],[procx ticket]]="",Tabela1[[#This Row],[Data criação ticket]],Tabela1[[#This Row],[procx ticket]])</f>
        <v>0</v>
      </c>
      <c r="AL1524" s="116"/>
      <c r="AM1524" s="53">
        <v>45966</v>
      </c>
      <c r="AN15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4" s="62"/>
      <c r="AP1524" s="62" t="s">
        <v>4835</v>
      </c>
      <c r="AQ15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717460603712640HENRIQUEVIRADA DE BANDEIRAPersianasPERSUN</v>
      </c>
      <c r="AR1524" s="62" t="e">
        <v>#N/A</v>
      </c>
    </row>
    <row r="1525" spans="1:44" ht="15" hidden="1" customHeight="1">
      <c r="A1525" s="1">
        <f t="shared" si="81"/>
        <v>2000</v>
      </c>
      <c r="B1525" s="1">
        <v>7041</v>
      </c>
      <c r="C1525" s="1" t="str">
        <f>_xlfn.XLOOKUP(Tabela1[[#This Row],[FILIAL]],'CNPJ BASE jan25'!A:A,'CNPJ BASE jan25'!B:B)</f>
        <v>SLU72-15-MA-EF</v>
      </c>
      <c r="D1525" s="1" t="str">
        <f>_xlfn.XLOOKUP(Tabela1[[#This Row],[FILIAL]],'CNPJ BASE jan25'!A:A,'CNPJ BASE jan25'!C:C)</f>
        <v>04.899.316/0041-05</v>
      </c>
      <c r="E1525" s="1" t="s">
        <v>76</v>
      </c>
      <c r="F1525" s="1" t="s">
        <v>51</v>
      </c>
      <c r="G1525" s="1" t="s">
        <v>5510</v>
      </c>
      <c r="H1525" s="1">
        <v>252</v>
      </c>
      <c r="I1525" s="1" t="s">
        <v>88</v>
      </c>
      <c r="M1525" s="1">
        <v>606028</v>
      </c>
      <c r="N1525" s="1">
        <v>10023782</v>
      </c>
      <c r="O1525" s="1" t="s">
        <v>4163</v>
      </c>
      <c r="P1525" s="47">
        <v>22540</v>
      </c>
      <c r="R1525" s="47">
        <f>IF(Tabela1[[#This Row],[VALOR A PAGAR]]&gt;1,Tabela1[[#This Row],[VALOR A PAGAR]],Tabela1[[#This Row],[VALOR RC]])</f>
        <v>22540</v>
      </c>
      <c r="S15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5" s="1">
        <v>4500991227</v>
      </c>
      <c r="U1525" s="54" t="str">
        <f>F1525 &amp; " " &amp; " " &amp; B1525 &amp; " - " &amp; I1525 &amp; " - " &amp; "N°" &amp; H1525 &amp; " - " &amp; Tabela1[[#This Row],[Coluna1]]</f>
        <v>VIRADA DE BANDEIRA  7041 - PERSUN - N°252 - VENC 01/12/2025</v>
      </c>
      <c r="V1525" s="85">
        <v>2976092</v>
      </c>
      <c r="W1525" s="89" t="s">
        <v>4176</v>
      </c>
      <c r="X1525" s="1" t="str">
        <f t="shared" si="79"/>
        <v>ABERTO</v>
      </c>
      <c r="Y1525" s="48"/>
      <c r="Z1525" s="51"/>
      <c r="AA1525" s="1">
        <f>IF(Tabela1[[#This Row],[CHAMADO]]="ABERTO",Tabela1[[#This Row],[procx status]],"")</f>
        <v>0</v>
      </c>
      <c r="AC1525" s="49">
        <v>45992</v>
      </c>
      <c r="AD1525" s="55">
        <v>5106057827</v>
      </c>
      <c r="AE1525" s="1" t="s">
        <v>4177</v>
      </c>
      <c r="AF15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5" s="116"/>
      <c r="AJ1525" s="117"/>
      <c r="AK1525" s="116">
        <f>IF(Tabela1[[#This Row],[procx ticket]]="",Tabela1[[#This Row],[Data criação ticket]],Tabela1[[#This Row],[procx ticket]])</f>
        <v>0</v>
      </c>
      <c r="AL1525" s="116"/>
      <c r="AM1525" s="53">
        <v>45966</v>
      </c>
      <c r="AN15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5" s="62"/>
      <c r="AP1525" s="62" t="s">
        <v>4835</v>
      </c>
      <c r="AQ15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704160602822540HENRIQUEVIRADA DE BANDEIRAPersianasPERSUN</v>
      </c>
      <c r="AR1525" s="62" t="e">
        <v>#N/A</v>
      </c>
    </row>
    <row r="1526" spans="1:44" ht="15" hidden="1" customHeight="1">
      <c r="A1526" s="1">
        <f t="shared" si="81"/>
        <v>2000</v>
      </c>
      <c r="B1526" s="1">
        <v>7078</v>
      </c>
      <c r="C1526" s="1" t="str">
        <f>_xlfn.XLOOKUP(Tabela1[[#This Row],[FILIAL]],'CNPJ BASE jan25'!A:A,'CNPJ BASE jan25'!B:B)</f>
        <v>SLU73-SLReiFra-MA-EF</v>
      </c>
      <c r="D1526" s="1" t="str">
        <f>_xlfn.XLOOKUP(Tabela1[[#This Row],[FILIAL]],'CNPJ BASE jan25'!A:A,'CNPJ BASE jan25'!C:C)</f>
        <v>04.899.316/0078-05</v>
      </c>
      <c r="E1526" s="1" t="s">
        <v>76</v>
      </c>
      <c r="F1526" s="1" t="s">
        <v>51</v>
      </c>
      <c r="G1526" s="1" t="s">
        <v>5510</v>
      </c>
      <c r="H1526" s="1">
        <v>241</v>
      </c>
      <c r="I1526" s="1" t="s">
        <v>88</v>
      </c>
      <c r="M1526" s="1">
        <v>606046</v>
      </c>
      <c r="N1526" s="1">
        <v>10023783</v>
      </c>
      <c r="O1526" s="1" t="s">
        <v>4163</v>
      </c>
      <c r="P1526" s="47">
        <v>10680</v>
      </c>
      <c r="R1526" s="47">
        <f>IF(Tabela1[[#This Row],[VALOR A PAGAR]]&gt;1,Tabela1[[#This Row],[VALOR A PAGAR]],Tabela1[[#This Row],[VALOR RC]])</f>
        <v>10680</v>
      </c>
      <c r="S15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6" s="1">
        <v>4500991228</v>
      </c>
      <c r="U1526" s="54" t="str">
        <f>F1526 &amp; " " &amp; " " &amp; B1526 &amp; " - " &amp; I1526 &amp; " - " &amp; "N°" &amp; H1526 &amp; " - " &amp; Tabela1[[#This Row],[Coluna1]]</f>
        <v>VIRADA DE BANDEIRA  7078 - PERSUN - N°241 - VENC 01/12/2025</v>
      </c>
      <c r="V1526" s="85">
        <v>2976113</v>
      </c>
      <c r="W1526" s="89" t="s">
        <v>4176</v>
      </c>
      <c r="X1526" s="1" t="str">
        <f t="shared" si="79"/>
        <v>ABERTO</v>
      </c>
      <c r="Y1526" s="48"/>
      <c r="Z1526" s="51"/>
      <c r="AA1526" s="1">
        <f>IF(Tabela1[[#This Row],[CHAMADO]]="ABERTO",Tabela1[[#This Row],[procx status]],"")</f>
        <v>0</v>
      </c>
      <c r="AC1526" s="49">
        <v>45992</v>
      </c>
      <c r="AD1526" s="55">
        <v>5106057828</v>
      </c>
      <c r="AE1526" s="1" t="s">
        <v>4177</v>
      </c>
      <c r="AF15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6" s="116"/>
      <c r="AJ1526" s="117"/>
      <c r="AK1526" s="116">
        <f>IF(Tabela1[[#This Row],[procx ticket]]="",Tabela1[[#This Row],[Data criação ticket]],Tabela1[[#This Row],[procx ticket]])</f>
        <v>0</v>
      </c>
      <c r="AL1526" s="116"/>
      <c r="AM1526" s="53">
        <v>45966</v>
      </c>
      <c r="AN15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6" s="62"/>
      <c r="AP1526" s="62" t="s">
        <v>4835</v>
      </c>
      <c r="AQ15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707860604610680HENRIQUEVIRADA DE BANDEIRAPersianasPERSUN</v>
      </c>
      <c r="AR1526" s="62" t="e">
        <v>#N/A</v>
      </c>
    </row>
    <row r="1527" spans="1:44" ht="15" hidden="1" customHeight="1">
      <c r="A1527" s="1">
        <f t="shared" si="81"/>
        <v>2000</v>
      </c>
      <c r="B1527" s="1">
        <v>7126</v>
      </c>
      <c r="C1527" s="1" t="str">
        <f>_xlfn.XLOOKUP(Tabela1[[#This Row],[FILIAL]],'CNPJ BASE jan25'!A:A,'CNPJ BASE jan25'!B:B)</f>
        <v>SLU51-Principa-MA-EF</v>
      </c>
      <c r="D1527" s="1" t="str">
        <f>_xlfn.XLOOKUP(Tabela1[[#This Row],[FILIAL]],'CNPJ BASE jan25'!A:A,'CNPJ BASE jan25'!C:C)</f>
        <v>04.899.316/0126-39</v>
      </c>
      <c r="E1527" s="1" t="s">
        <v>76</v>
      </c>
      <c r="F1527" s="1" t="s">
        <v>51</v>
      </c>
      <c r="G1527" s="1" t="s">
        <v>5510</v>
      </c>
      <c r="H1527" s="1">
        <v>238</v>
      </c>
      <c r="I1527" s="1" t="s">
        <v>88</v>
      </c>
      <c r="M1527" s="1">
        <v>606032</v>
      </c>
      <c r="N1527" s="1">
        <v>10023785</v>
      </c>
      <c r="O1527" s="1" t="s">
        <v>4163</v>
      </c>
      <c r="P1527" s="47">
        <v>10720</v>
      </c>
      <c r="R1527" s="47">
        <f>IF(Tabela1[[#This Row],[VALOR A PAGAR]]&gt;1,Tabela1[[#This Row],[VALOR A PAGAR]],Tabela1[[#This Row],[VALOR RC]])</f>
        <v>10720</v>
      </c>
      <c r="S15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7" s="1">
        <v>4500991618</v>
      </c>
      <c r="U1527" s="54" t="str">
        <f>F1527 &amp; " " &amp; " " &amp; B1527 &amp; " - " &amp; I1527 &amp; " - " &amp; "N°" &amp; H1527 &amp; " - " &amp; Tabela1[[#This Row],[Coluna1]]</f>
        <v>VIRADA DE BANDEIRA  7126 - PERSUN - N°238 - VENC 01/12/2025</v>
      </c>
      <c r="V1527" s="85">
        <v>2976129</v>
      </c>
      <c r="W1527" s="89" t="s">
        <v>4176</v>
      </c>
      <c r="X1527" s="1" t="str">
        <f t="shared" si="79"/>
        <v>ABERTO</v>
      </c>
      <c r="Y1527" s="48"/>
      <c r="Z1527" s="51"/>
      <c r="AA1527" s="1">
        <f>IF(Tabela1[[#This Row],[CHAMADO]]="ABERTO",Tabela1[[#This Row],[procx status]],"")</f>
        <v>0</v>
      </c>
      <c r="AC1527" s="49">
        <v>45992</v>
      </c>
      <c r="AD1527" s="55">
        <v>5106057829</v>
      </c>
      <c r="AE1527" s="1" t="s">
        <v>4177</v>
      </c>
      <c r="AF15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7" s="116"/>
      <c r="AJ1527" s="117"/>
      <c r="AK1527" s="116">
        <f>IF(Tabela1[[#This Row],[procx ticket]]="",Tabela1[[#This Row],[Data criação ticket]],Tabela1[[#This Row],[procx ticket]])</f>
        <v>0</v>
      </c>
      <c r="AL1527" s="116"/>
      <c r="AM1527" s="53">
        <v>45966</v>
      </c>
      <c r="AN15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7" s="62"/>
      <c r="AP1527" s="62" t="s">
        <v>4835</v>
      </c>
      <c r="AQ15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712660603210720HENRIQUEVIRADA DE BANDEIRAPersianasPERSUN</v>
      </c>
      <c r="AR1527" s="62" t="e">
        <v>#N/A</v>
      </c>
    </row>
    <row r="1528" spans="1:44" ht="15" hidden="1" customHeight="1">
      <c r="A1528" s="1">
        <f t="shared" si="81"/>
        <v>2000</v>
      </c>
      <c r="B1528" s="1">
        <v>7140</v>
      </c>
      <c r="C1528" s="1" t="str">
        <f>_xlfn.XLOOKUP(Tabela1[[#This Row],[FILIAL]],'CNPJ BASE jan25'!A:A,'CNPJ BASE jan25'!B:B)</f>
        <v>IMP06-GetVarga-MA-EF</v>
      </c>
      <c r="D1528" s="1" t="str">
        <f>_xlfn.XLOOKUP(Tabela1[[#This Row],[FILIAL]],'CNPJ BASE jan25'!A:A,'CNPJ BASE jan25'!C:C)</f>
        <v>04.899.316/0140-97</v>
      </c>
      <c r="E1528" s="1" t="s">
        <v>76</v>
      </c>
      <c r="F1528" s="1" t="s">
        <v>51</v>
      </c>
      <c r="G1528" s="1" t="s">
        <v>5510</v>
      </c>
      <c r="H1528" s="1">
        <v>240</v>
      </c>
      <c r="I1528" s="1" t="s">
        <v>88</v>
      </c>
      <c r="M1528" s="1">
        <v>606036</v>
      </c>
      <c r="N1528" s="1">
        <v>10023786</v>
      </c>
      <c r="O1528" s="1" t="s">
        <v>4163</v>
      </c>
      <c r="P1528" s="47">
        <v>6880</v>
      </c>
      <c r="R1528" s="47">
        <f>IF(Tabela1[[#This Row],[VALOR A PAGAR]]&gt;1,Tabela1[[#This Row],[VALOR A PAGAR]],Tabela1[[#This Row],[VALOR RC]])</f>
        <v>6880</v>
      </c>
      <c r="S15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8" s="1">
        <v>4500991620</v>
      </c>
      <c r="U1528" s="54" t="str">
        <f>F1528 &amp; " " &amp; " " &amp; B1528 &amp; " - " &amp; I1528 &amp; " - " &amp; "N°" &amp; H1528 &amp; " - " &amp; Tabela1[[#This Row],[Coluna1]]</f>
        <v>VIRADA DE BANDEIRA  7140 - PERSUN - N°240 - VENC 01/12/2025</v>
      </c>
      <c r="V1528" s="85">
        <v>2976145</v>
      </c>
      <c r="W1528" s="89" t="s">
        <v>4176</v>
      </c>
      <c r="X1528" s="1" t="str">
        <f t="shared" si="79"/>
        <v>ABERTO</v>
      </c>
      <c r="Y1528" s="48"/>
      <c r="Z1528" s="51"/>
      <c r="AA1528" s="1">
        <f>IF(Tabela1[[#This Row],[CHAMADO]]="ABERTO",Tabela1[[#This Row],[procx status]],"")</f>
        <v>0</v>
      </c>
      <c r="AC1528" s="49">
        <v>45992</v>
      </c>
      <c r="AD1528" s="55">
        <v>5106057831</v>
      </c>
      <c r="AE1528" s="1" t="s">
        <v>4177</v>
      </c>
      <c r="AF15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8" s="116"/>
      <c r="AJ1528" s="117"/>
      <c r="AK1528" s="116">
        <f>IF(Tabela1[[#This Row],[procx ticket]]="",Tabela1[[#This Row],[Data criação ticket]],Tabela1[[#This Row],[procx ticket]])</f>
        <v>0</v>
      </c>
      <c r="AL1528" s="116"/>
      <c r="AM1528" s="53">
        <v>45966</v>
      </c>
      <c r="AN15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8" s="62"/>
      <c r="AP1528" s="62" t="s">
        <v>4835</v>
      </c>
      <c r="AQ15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71406060366880HENRIQUEVIRADA DE BANDEIRAPersianasPERSUN</v>
      </c>
      <c r="AR1528" s="62" t="e">
        <v>#N/A</v>
      </c>
    </row>
    <row r="1529" spans="1:44" ht="15" hidden="1" customHeight="1">
      <c r="A1529" s="1">
        <f t="shared" si="81"/>
        <v>2000</v>
      </c>
      <c r="B1529" s="1">
        <v>7129</v>
      </c>
      <c r="C1529" s="1" t="str">
        <f>_xlfn.XLOOKUP(Tabela1[[#This Row],[FILIAL]],'CNPJ BASE jan25'!A:A,'CNPJ BASE jan25'!B:B)</f>
        <v>SLU54-DoAraQ52-MA-EF</v>
      </c>
      <c r="D1529" s="1" t="str">
        <f>_xlfn.XLOOKUP(Tabela1[[#This Row],[FILIAL]],'CNPJ BASE jan25'!A:A,'CNPJ BASE jan25'!C:C)</f>
        <v>04.899.316/0129-81</v>
      </c>
      <c r="E1529" s="1" t="s">
        <v>76</v>
      </c>
      <c r="F1529" s="1" t="s">
        <v>51</v>
      </c>
      <c r="G1529" s="1" t="s">
        <v>5510</v>
      </c>
      <c r="H1529" s="1">
        <v>239</v>
      </c>
      <c r="I1529" s="1" t="s">
        <v>88</v>
      </c>
      <c r="M1529" s="1">
        <v>606034</v>
      </c>
      <c r="N1529" s="1">
        <v>10023787</v>
      </c>
      <c r="O1529" s="1" t="s">
        <v>4163</v>
      </c>
      <c r="P1529" s="47">
        <v>7480</v>
      </c>
      <c r="R1529" s="47">
        <f>IF(Tabela1[[#This Row],[VALOR A PAGAR]]&gt;1,Tabela1[[#This Row],[VALOR A PAGAR]],Tabela1[[#This Row],[VALOR RC]])</f>
        <v>7480</v>
      </c>
      <c r="S15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29" s="1">
        <v>4500991626</v>
      </c>
      <c r="U1529" s="54" t="str">
        <f>F1529 &amp; " " &amp; " " &amp; B1529 &amp; " - " &amp; I1529 &amp; " - " &amp; "N°" &amp; H1529 &amp; " - " &amp; Tabela1[[#This Row],[Coluna1]]</f>
        <v>VIRADA DE BANDEIRA  7129 - PERSUN - N°239 - VENC 01/12/2025</v>
      </c>
      <c r="V1529" s="85">
        <v>2976135</v>
      </c>
      <c r="W1529" s="89" t="s">
        <v>4176</v>
      </c>
      <c r="X1529" s="1" t="str">
        <f t="shared" si="79"/>
        <v>ABERTO</v>
      </c>
      <c r="Y1529" s="48"/>
      <c r="Z1529" s="51"/>
      <c r="AA1529" s="1">
        <f>IF(Tabela1[[#This Row],[CHAMADO]]="ABERTO",Tabela1[[#This Row],[procx status]],"")</f>
        <v>0</v>
      </c>
      <c r="AC1529" s="49">
        <v>45992</v>
      </c>
      <c r="AD1529" s="55">
        <v>5106057830</v>
      </c>
      <c r="AE1529" s="1" t="s">
        <v>4177</v>
      </c>
      <c r="AF15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29" s="116"/>
      <c r="AJ1529" s="117"/>
      <c r="AK1529" s="116">
        <f>IF(Tabela1[[#This Row],[procx ticket]]="",Tabela1[[#This Row],[Data criação ticket]],Tabela1[[#This Row],[procx ticket]])</f>
        <v>0</v>
      </c>
      <c r="AL1529" s="116"/>
      <c r="AM1529" s="53">
        <v>45966</v>
      </c>
      <c r="AN15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29" s="62"/>
      <c r="AP1529" s="62" t="s">
        <v>4835</v>
      </c>
      <c r="AQ15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71296060347480HENRIQUEVIRADA DE BANDEIRAPersianasPERSUN</v>
      </c>
      <c r="AR1529" s="62" t="e">
        <v>#N/A</v>
      </c>
    </row>
    <row r="1530" spans="1:44" ht="15" hidden="1" customHeight="1">
      <c r="A1530" s="1">
        <f t="shared" si="81"/>
        <v>2000</v>
      </c>
      <c r="B1530" s="1">
        <v>7045</v>
      </c>
      <c r="C1530" s="1" t="str">
        <f>_xlfn.XLOOKUP(Tabela1[[#This Row],[FILIAL]],'CNPJ BASE jan25'!A:A,'CNPJ BASE jan25'!B:B)</f>
        <v>SLU36-JoaPesso-MA-EF</v>
      </c>
      <c r="D1530" s="1" t="str">
        <f>_xlfn.XLOOKUP(Tabela1[[#This Row],[FILIAL]],'CNPJ BASE jan25'!A:A,'CNPJ BASE jan25'!C:C)</f>
        <v>04.899.316/0045-39</v>
      </c>
      <c r="E1530" s="1" t="s">
        <v>76</v>
      </c>
      <c r="F1530" s="1" t="s">
        <v>51</v>
      </c>
      <c r="G1530" s="1" t="s">
        <v>5510</v>
      </c>
      <c r="H1530" s="1">
        <v>228</v>
      </c>
      <c r="I1530" s="1" t="s">
        <v>88</v>
      </c>
      <c r="M1530" s="1">
        <v>606029</v>
      </c>
      <c r="N1530" s="1">
        <v>10023804</v>
      </c>
      <c r="O1530" s="1" t="s">
        <v>4163</v>
      </c>
      <c r="P1530" s="47">
        <v>2880</v>
      </c>
      <c r="R1530" s="47">
        <f>IF(Tabela1[[#This Row],[VALOR A PAGAR]]&gt;1,Tabela1[[#This Row],[VALOR A PAGAR]],Tabela1[[#This Row],[VALOR RC]])</f>
        <v>2880</v>
      </c>
      <c r="S15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0" s="1">
        <v>4500991695</v>
      </c>
      <c r="U1530" s="54" t="str">
        <f>F1530 &amp; " " &amp; " " &amp; B1530 &amp; " - " &amp; I1530 &amp; " - " &amp; "N°" &amp; H1530 &amp; " - " &amp; Tabela1[[#This Row],[Coluna1]]</f>
        <v>VIRADA DE BANDEIRA  7045 - PERSUN - N°228 - VENC 01/12/2025</v>
      </c>
      <c r="V1530" s="85">
        <v>2975746</v>
      </c>
      <c r="X1530" s="1" t="str">
        <f t="shared" si="79"/>
        <v>ABERTO</v>
      </c>
      <c r="Y1530" s="48"/>
      <c r="Z1530" s="51"/>
      <c r="AA1530" s="1">
        <f>IF(Tabela1[[#This Row],[CHAMADO]]="ABERTO",Tabela1[[#This Row],[procx status]],"")</f>
        <v>0</v>
      </c>
      <c r="AC1530" s="49">
        <v>45992</v>
      </c>
      <c r="AD1530" s="55">
        <v>5106057487</v>
      </c>
      <c r="AE1530" s="1" t="str">
        <f>IF(Tabela1[[#This Row],[Status Result1]]="Aguardando autorização pgto", "sim","")</f>
        <v/>
      </c>
      <c r="AF15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30" s="116"/>
      <c r="AJ1530" s="117"/>
      <c r="AK1530" s="116">
        <f>IF(Tabela1[[#This Row],[procx ticket]]="",Tabela1[[#This Row],[Data criação ticket]],Tabela1[[#This Row],[procx ticket]])</f>
        <v>0</v>
      </c>
      <c r="AL1530" s="116"/>
      <c r="AM1530" s="53">
        <v>45966</v>
      </c>
      <c r="AN15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0" s="62"/>
      <c r="AP1530" s="62" t="s">
        <v>4835</v>
      </c>
      <c r="AQ15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70456060292880HENRIQUEVIRADA DE BANDEIRAPersianasPERSUN</v>
      </c>
      <c r="AR1530" s="62" t="e">
        <v>#N/A</v>
      </c>
    </row>
    <row r="1531" spans="1:44" ht="15" hidden="1" customHeight="1">
      <c r="A1531" s="1">
        <f t="shared" si="81"/>
        <v>1000</v>
      </c>
      <c r="B1531" s="1">
        <v>1514</v>
      </c>
      <c r="C1531" s="1" t="s">
        <v>4090</v>
      </c>
      <c r="D1531" s="1" t="s">
        <v>2813</v>
      </c>
      <c r="E1531" s="1" t="s">
        <v>76</v>
      </c>
      <c r="F1531" s="1" t="s">
        <v>23</v>
      </c>
      <c r="G1531" s="1" t="s">
        <v>5510</v>
      </c>
      <c r="H1531" s="1">
        <v>230</v>
      </c>
      <c r="I1531" s="1" t="s">
        <v>88</v>
      </c>
      <c r="M1531" s="1">
        <v>605803</v>
      </c>
      <c r="N1531" s="1">
        <v>10023806</v>
      </c>
      <c r="P1531" s="47">
        <v>18980</v>
      </c>
      <c r="R1531" s="47">
        <f>IF(Tabela1[[#This Row],[VALOR A PAGAR]]&gt;1,Tabela1[[#This Row],[VALOR A PAGAR]],Tabela1[[#This Row],[VALOR RC]])</f>
        <v>18980</v>
      </c>
      <c r="S15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1" s="1">
        <v>4500992551</v>
      </c>
      <c r="U1531" s="54" t="str">
        <f>F1531 &amp; " " &amp; " " &amp; B1531 &amp; " - " &amp; I1531 &amp; " - " &amp; "N°" &amp; H1531 &amp; " - " &amp; Tabela1[[#This Row],[Coluna1]]</f>
        <v>LOJAS NOVAS  1514 - PERSUN - N°230 - VENC 01/12/2025</v>
      </c>
      <c r="V1531" s="85">
        <v>2977382</v>
      </c>
      <c r="W1531" s="89" t="s">
        <v>4176</v>
      </c>
      <c r="X1531" s="1" t="str">
        <f t="shared" si="79"/>
        <v>ABERTO</v>
      </c>
      <c r="Y1531" s="48"/>
      <c r="Z1531" s="51"/>
      <c r="AA1531" s="1">
        <f>IF(Tabela1[[#This Row],[CHAMADO]]="ABERTO",Tabela1[[#This Row],[procx status]],"")</f>
        <v>0</v>
      </c>
      <c r="AC1531" s="49">
        <v>45992</v>
      </c>
      <c r="AD1531" s="55">
        <v>5106057843</v>
      </c>
      <c r="AE1531" s="1" t="s">
        <v>4177</v>
      </c>
      <c r="AF15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31" s="116"/>
      <c r="AJ1531" s="117"/>
      <c r="AK1531" s="116">
        <f>IF(Tabela1[[#This Row],[procx ticket]]="",Tabela1[[#This Row],[Data criação ticket]],Tabela1[[#This Row],[procx ticket]])</f>
        <v>0</v>
      </c>
      <c r="AL1531" s="116"/>
      <c r="AM1531" s="53">
        <v>45966</v>
      </c>
      <c r="AN15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1" s="62"/>
      <c r="AP1531" s="62" t="s">
        <v>4835</v>
      </c>
      <c r="AQ15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151460580318980HENRIQUELOJAS NOVASPersianasPERSUN</v>
      </c>
      <c r="AR1531" s="62" t="e">
        <v>#N/A</v>
      </c>
    </row>
    <row r="1532" spans="1:44" ht="15" hidden="1" customHeight="1">
      <c r="A1532" s="1">
        <f t="shared" si="81"/>
        <v>2000</v>
      </c>
      <c r="B1532" s="1">
        <v>7336</v>
      </c>
      <c r="C1532" s="1" t="s">
        <v>3500</v>
      </c>
      <c r="D1532" s="1" t="s">
        <v>3501</v>
      </c>
      <c r="E1532" s="1" t="s">
        <v>4025</v>
      </c>
      <c r="F1532" s="1" t="s">
        <v>51</v>
      </c>
      <c r="G1532" s="1" t="s">
        <v>5510</v>
      </c>
      <c r="H1532" s="1">
        <v>245</v>
      </c>
      <c r="I1532" s="1" t="s">
        <v>88</v>
      </c>
      <c r="M1532" s="1">
        <v>606022</v>
      </c>
      <c r="N1532" s="1">
        <v>10023807</v>
      </c>
      <c r="P1532" s="47">
        <v>14260</v>
      </c>
      <c r="R1532" s="47">
        <f>IF(Tabela1[[#This Row],[VALOR A PAGAR]]&gt;1,Tabela1[[#This Row],[VALOR A PAGAR]],Tabela1[[#This Row],[VALOR RC]])</f>
        <v>14260</v>
      </c>
      <c r="S15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2" s="1">
        <v>4500992552</v>
      </c>
      <c r="U1532" s="54" t="str">
        <f>F1532 &amp; " " &amp; " " &amp; B1532 &amp; " - " &amp; I1532 &amp; " - " &amp; "N°" &amp; H1532 &amp; " - " &amp; Tabela1[[#This Row],[Coluna1]]</f>
        <v>VIRADA DE BANDEIRA  7336 - PERSUN - N°245 - VENC 01/12/2025</v>
      </c>
      <c r="V1532" s="85">
        <v>2977409</v>
      </c>
      <c r="W1532" s="89" t="s">
        <v>4176</v>
      </c>
      <c r="X1532" s="1" t="str">
        <f t="shared" si="79"/>
        <v>ABERTO</v>
      </c>
      <c r="Y1532" s="48"/>
      <c r="Z1532" s="51"/>
      <c r="AA1532" s="1">
        <f>IF(Tabela1[[#This Row],[CHAMADO]]="ABERTO",Tabela1[[#This Row],[procx status]],"")</f>
        <v>0</v>
      </c>
      <c r="AC1532" s="49">
        <v>45992</v>
      </c>
      <c r="AD1532" s="55">
        <v>5106057841</v>
      </c>
      <c r="AE1532" s="1" t="s">
        <v>4177</v>
      </c>
      <c r="AF15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32" s="116"/>
      <c r="AJ1532" s="117"/>
      <c r="AK1532" s="116">
        <f>IF(Tabela1[[#This Row],[procx ticket]]="",Tabela1[[#This Row],[Data criação ticket]],Tabela1[[#This Row],[procx ticket]])</f>
        <v>0</v>
      </c>
      <c r="AL1532" s="116"/>
      <c r="AM1532" s="53">
        <v>45966</v>
      </c>
      <c r="AN15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2" s="62"/>
      <c r="AP1532" s="62" t="s">
        <v>4835</v>
      </c>
      <c r="AQ15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733660602214260ADRIANOVIRADA DE BANDEIRAPersianasPERSUN</v>
      </c>
      <c r="AR1532" s="62" t="e">
        <v>#N/A</v>
      </c>
    </row>
    <row r="1533" spans="1:44" ht="15" hidden="1" customHeight="1">
      <c r="A1533" s="1">
        <f t="shared" si="81"/>
        <v>1000</v>
      </c>
      <c r="B1533" s="1">
        <v>1496</v>
      </c>
      <c r="C1533" s="1" t="s">
        <v>262</v>
      </c>
      <c r="D1533" s="1" t="s">
        <v>1573</v>
      </c>
      <c r="E1533" s="1" t="s">
        <v>76</v>
      </c>
      <c r="F1533" s="1" t="s">
        <v>23</v>
      </c>
      <c r="G1533" s="1" t="s">
        <v>5510</v>
      </c>
      <c r="H1533" s="1">
        <v>246</v>
      </c>
      <c r="I1533" s="1" t="s">
        <v>88</v>
      </c>
      <c r="M1533" s="1">
        <v>604328</v>
      </c>
      <c r="N1533" s="1">
        <v>10023809</v>
      </c>
      <c r="P1533" s="47">
        <v>7840</v>
      </c>
      <c r="R1533" s="47">
        <f>IF(Tabela1[[#This Row],[VALOR A PAGAR]]&gt;1,Tabela1[[#This Row],[VALOR A PAGAR]],Tabela1[[#This Row],[VALOR RC]])</f>
        <v>7840</v>
      </c>
      <c r="S15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3" s="1">
        <v>4500992554</v>
      </c>
      <c r="U1533" s="54" t="str">
        <f>F1533 &amp; " " &amp; " " &amp; B1533 &amp; " - " &amp; I1533 &amp; " - " &amp; "N°" &amp; H1533 &amp; " - " &amp; Tabela1[[#This Row],[Coluna1]]</f>
        <v>LOJAS NOVAS  1496 - PERSUN - N°246 - VENC 01/12/2025</v>
      </c>
      <c r="V1533" s="85">
        <v>2977392</v>
      </c>
      <c r="W1533" s="89" t="s">
        <v>4176</v>
      </c>
      <c r="X1533" s="1" t="str">
        <f t="shared" ref="X1533:X1596" si="82">IF(V1533&lt;&gt;"","ABERTO","PENDENTE")</f>
        <v>ABERTO</v>
      </c>
      <c r="Y1533" s="48"/>
      <c r="Z1533" s="51"/>
      <c r="AA1533" s="1">
        <f>IF(Tabela1[[#This Row],[CHAMADO]]="ABERTO",Tabela1[[#This Row],[procx status]],"")</f>
        <v>0</v>
      </c>
      <c r="AC1533" s="49">
        <v>45992</v>
      </c>
      <c r="AD1533" s="55">
        <v>5106059867</v>
      </c>
      <c r="AE1533" s="1" t="s">
        <v>4177</v>
      </c>
      <c r="AF15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33" s="116"/>
      <c r="AJ1533" s="117"/>
      <c r="AK1533" s="116">
        <f>IF(Tabela1[[#This Row],[procx ticket]]="",Tabela1[[#This Row],[Data criação ticket]],Tabela1[[#This Row],[procx ticket]])</f>
        <v>0</v>
      </c>
      <c r="AL1533" s="116"/>
      <c r="AM1533" s="53">
        <v>45966</v>
      </c>
      <c r="AN15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3" s="62" t="s">
        <v>5511</v>
      </c>
      <c r="AP1533" s="62" t="s">
        <v>4835</v>
      </c>
      <c r="AQ15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14966043287840HENRIQUELOJAS NOVASPersianasPERSUN</v>
      </c>
      <c r="AR1533" s="62" t="e">
        <v>#N/A</v>
      </c>
    </row>
    <row r="1534" spans="1:44" ht="15" hidden="1" customHeight="1">
      <c r="A1534" s="1">
        <f t="shared" si="81"/>
        <v>2000</v>
      </c>
      <c r="B1534" s="1">
        <v>7305</v>
      </c>
      <c r="C1534" s="1" t="str">
        <f>_xlfn.XLOOKUP(Tabela1[[#This Row],[FILIAL]],'CNPJ BASE jan25'!A:A,'CNPJ BASE jan25'!B:B)</f>
        <v>JUA011-SPedro-CE-EF</v>
      </c>
      <c r="D1534" s="1" t="str">
        <f>_xlfn.XLOOKUP(Tabela1[[#This Row],[FILIAL]],'CNPJ BASE jan25'!A:A,'CNPJ BASE jan25'!C:C)</f>
        <v>04.899.316/0305-30</v>
      </c>
      <c r="E1534" s="1" t="s">
        <v>4025</v>
      </c>
      <c r="F1534" s="1" t="s">
        <v>51</v>
      </c>
      <c r="G1534" s="1" t="s">
        <v>5510</v>
      </c>
      <c r="H1534" s="1">
        <v>223</v>
      </c>
      <c r="I1534" s="1" t="s">
        <v>88</v>
      </c>
      <c r="M1534" s="1">
        <v>606027</v>
      </c>
      <c r="N1534" s="1">
        <v>10023719</v>
      </c>
      <c r="O1534" s="1" t="s">
        <v>4163</v>
      </c>
      <c r="P1534" s="47">
        <v>17780</v>
      </c>
      <c r="R1534" s="47">
        <f>IF(Tabela1[[#This Row],[VALOR A PAGAR]]&gt;1,Tabela1[[#This Row],[VALOR A PAGAR]],Tabela1[[#This Row],[VALOR RC]])</f>
        <v>17780</v>
      </c>
      <c r="S15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4" s="1">
        <v>4500993066</v>
      </c>
      <c r="U1534" s="54" t="str">
        <f>F1534 &amp; " " &amp; " " &amp; B1534 &amp; " - " &amp; I1534 &amp; " - " &amp; "N°" &amp; H1534 &amp; " - " &amp; Tabela1[[#This Row],[Coluna1]]</f>
        <v>VIRADA DE BANDEIRA  7305 - PERSUN - N°223 - VENC 01/12/2025</v>
      </c>
      <c r="V1534" s="85">
        <v>2975737</v>
      </c>
      <c r="X1534" s="1" t="str">
        <f t="shared" si="82"/>
        <v>ABERTO</v>
      </c>
      <c r="Y1534" s="48"/>
      <c r="Z1534" s="51"/>
      <c r="AA1534" s="1">
        <f>IF(Tabela1[[#This Row],[CHAMADO]]="ABERTO",Tabela1[[#This Row],[procx status]],"")</f>
        <v>0</v>
      </c>
      <c r="AC1534" s="49">
        <v>45992</v>
      </c>
      <c r="AD1534" s="55">
        <v>5106057464</v>
      </c>
      <c r="AE1534" s="1" t="str">
        <f>IF(Tabela1[[#This Row],[Status Result1]]="Aguardando autorização pgto", "sim","")</f>
        <v/>
      </c>
      <c r="AF15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5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534" s="116"/>
      <c r="AJ1534" s="117"/>
      <c r="AK1534" s="116">
        <f>IF(Tabela1[[#This Row],[procx ticket]]="",Tabela1[[#This Row],[Data criação ticket]],Tabela1[[#This Row],[procx ticket]])</f>
        <v>0</v>
      </c>
      <c r="AL1534" s="116"/>
      <c r="AM1534" s="53">
        <v>45966</v>
      </c>
      <c r="AN15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4" s="62"/>
      <c r="AP1534" s="62" t="s">
        <v>4835</v>
      </c>
      <c r="AQ15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730560602717780ADRIANOVIRADA DE BANDEIRAPersianasPERSUN</v>
      </c>
      <c r="AR1534" s="62" t="e">
        <v>#N/A</v>
      </c>
    </row>
    <row r="1535" spans="1:44" ht="15" hidden="1" customHeight="1">
      <c r="A1535" s="1">
        <f t="shared" si="81"/>
        <v>1000</v>
      </c>
      <c r="B1535" s="51">
        <v>580</v>
      </c>
      <c r="C1535" s="51" t="s">
        <v>1370</v>
      </c>
      <c r="D1535" s="1" t="s">
        <v>1371</v>
      </c>
      <c r="E1535" s="51" t="s">
        <v>30</v>
      </c>
      <c r="F1535" s="51" t="s">
        <v>47</v>
      </c>
      <c r="G1535" s="1" t="s">
        <v>5510</v>
      </c>
      <c r="H1535" s="51">
        <v>90</v>
      </c>
      <c r="I1535" s="51" t="s">
        <v>88</v>
      </c>
      <c r="J1535" s="51"/>
      <c r="K1535" s="51"/>
      <c r="L1535" s="51">
        <v>98026</v>
      </c>
      <c r="M1535" s="51">
        <v>605423</v>
      </c>
      <c r="N1535" s="51"/>
      <c r="O1535" s="51"/>
      <c r="P1535" s="46">
        <v>14160</v>
      </c>
      <c r="Q1535" s="46"/>
      <c r="R1535" s="46">
        <f>IF(Tabela1[[#This Row],[VALOR A PAGAR]]&gt;1,Tabela1[[#This Row],[VALOR A PAGAR]],Tabela1[[#This Row],[VALOR RC]])</f>
        <v>14160</v>
      </c>
      <c r="S15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5" s="51">
        <v>4500760162</v>
      </c>
      <c r="U1535" s="54" t="str">
        <f>F1535 &amp; " " &amp; " " &amp; B1535 &amp; " - " &amp; I1535 &amp; " - " &amp; "N°" &amp; H1535 &amp; " - " &amp; Tabela1[[#This Row],[Coluna1]]</f>
        <v xml:space="preserve">LAUDO DE RISCO  580 - PERSUN - N°90 - </v>
      </c>
      <c r="V1535" s="85">
        <v>865839</v>
      </c>
      <c r="W1535" s="51"/>
      <c r="X1535" s="1" t="str">
        <f t="shared" si="82"/>
        <v>ABERTO</v>
      </c>
      <c r="Y1535" s="51" t="s">
        <v>4159</v>
      </c>
      <c r="Z1535" s="51" t="s">
        <v>4159</v>
      </c>
      <c r="AA1535" s="51" t="str">
        <f>IF(Tabela1[[#This Row],[CHAMADO]]="ABERTO",Tabela1[[#This Row],[procx status]],"")</f>
        <v>Closed</v>
      </c>
      <c r="AB1535" s="51" t="str">
        <f>IFERROR(IF(OR(Y1535="Solved",Y1535="Closed"),"OK","OUTRO"),"")</f>
        <v>OK</v>
      </c>
      <c r="AC1535" s="52">
        <v>45659</v>
      </c>
      <c r="AD1535" s="55" t="s">
        <v>5638</v>
      </c>
      <c r="AE1535" s="51" t="str">
        <f>IF(Tabela1[[#This Row],[Status Result1]]="Aguardando autorização pgto", "sim","")</f>
        <v/>
      </c>
      <c r="AF153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5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535" s="53">
        <v>45645</v>
      </c>
      <c r="AI1535" s="53" t="s">
        <v>4634</v>
      </c>
      <c r="AJ1535" s="53" t="s">
        <v>4634</v>
      </c>
      <c r="AK1535" s="53" t="str">
        <f>IF(Tabela1[[#This Row],[procx ticket]]="",Tabela1[[#This Row],[Data criação ticket]],Tabela1[[#This Row],[procx ticket]])</f>
        <v>2024-12-19</v>
      </c>
      <c r="AL1535" s="53" t="s">
        <v>75</v>
      </c>
      <c r="AM15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5" s="62"/>
      <c r="AP1535" s="62"/>
      <c r="AQ15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58060542314160ANDRELAUDO DE RISCOPersianasPERSUN</v>
      </c>
      <c r="AR1535" s="62" t="e">
        <v>#N/A</v>
      </c>
    </row>
    <row r="1536" spans="1:44" ht="15" hidden="1" customHeight="1">
      <c r="A1536" s="1">
        <f t="shared" si="81"/>
        <v>1000</v>
      </c>
      <c r="B1536" s="51">
        <v>974</v>
      </c>
      <c r="C1536" s="51" t="s">
        <v>2116</v>
      </c>
      <c r="D1536" s="1" t="s">
        <v>2117</v>
      </c>
      <c r="E1536" s="51" t="s">
        <v>30</v>
      </c>
      <c r="F1536" s="51" t="s">
        <v>47</v>
      </c>
      <c r="G1536" s="1" t="s">
        <v>5510</v>
      </c>
      <c r="H1536" s="51">
        <v>89</v>
      </c>
      <c r="I1536" s="51" t="s">
        <v>88</v>
      </c>
      <c r="J1536" s="51"/>
      <c r="K1536" s="51"/>
      <c r="L1536" s="51">
        <v>98026</v>
      </c>
      <c r="M1536" s="51">
        <v>605490</v>
      </c>
      <c r="N1536" s="51"/>
      <c r="O1536" s="51"/>
      <c r="P1536" s="46">
        <v>12480</v>
      </c>
      <c r="Q1536" s="46"/>
      <c r="R1536" s="46">
        <f>IF(Tabela1[[#This Row],[VALOR A PAGAR]]&gt;1,Tabela1[[#This Row],[VALOR A PAGAR]],Tabela1[[#This Row],[VALOR RC]])</f>
        <v>12480</v>
      </c>
      <c r="S15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6" s="51">
        <v>4500765746</v>
      </c>
      <c r="U1536" s="54" t="str">
        <f>F1536 &amp; " " &amp; " " &amp; B1536 &amp; " - " &amp; I1536 &amp; " - " &amp; "N°" &amp; H1536 &amp; " - " &amp; Tabela1[[#This Row],[Coluna1]]</f>
        <v xml:space="preserve">LAUDO DE RISCO  974 - PERSUN - N°89 - </v>
      </c>
      <c r="V1536" s="85">
        <v>865856</v>
      </c>
      <c r="W1536" s="51"/>
      <c r="X1536" s="1" t="str">
        <f t="shared" si="82"/>
        <v>ABERTO</v>
      </c>
      <c r="Y1536" s="51" t="s">
        <v>4159</v>
      </c>
      <c r="Z1536" s="51" t="s">
        <v>4159</v>
      </c>
      <c r="AA1536" s="51" t="str">
        <f>IF(Tabela1[[#This Row],[CHAMADO]]="ABERTO",Tabela1[[#This Row],[procx status]],"")</f>
        <v>Closed</v>
      </c>
      <c r="AB1536" s="51" t="str">
        <f>IFERROR(IF(OR(Y1536="Solved",Y1536="Closed"),"OK","OUTRO"),"")</f>
        <v>OK</v>
      </c>
      <c r="AC1536" s="52">
        <v>45659</v>
      </c>
      <c r="AD1536" s="55">
        <v>5105829760</v>
      </c>
      <c r="AE1536" s="51" t="str">
        <f>IF(Tabela1[[#This Row],[Status Result1]]="Aguardando autorização pgto", "sim","")</f>
        <v/>
      </c>
      <c r="AF153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5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536" s="53">
        <v>45645</v>
      </c>
      <c r="AI1536" s="53" t="s">
        <v>4634</v>
      </c>
      <c r="AJ1536" s="53" t="s">
        <v>4634</v>
      </c>
      <c r="AK1536" s="53" t="str">
        <f>IF(Tabela1[[#This Row],[procx ticket]]="",Tabela1[[#This Row],[Data criação ticket]],Tabela1[[#This Row],[procx ticket]])</f>
        <v>2024-12-19</v>
      </c>
      <c r="AL1536" s="53" t="s">
        <v>75</v>
      </c>
      <c r="AM15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3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6" s="62"/>
      <c r="AP1536" s="62"/>
      <c r="AQ15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97460549012480ANDRELAUDO DE RISCOPersianasPERSUN</v>
      </c>
      <c r="AR1536" s="62" t="e">
        <v>#N/A</v>
      </c>
    </row>
    <row r="1537" spans="1:44" ht="15" hidden="1" customHeight="1">
      <c r="A1537" s="1">
        <f t="shared" ref="A1537:A1568" si="83">IF(B1537&lt;7000,1000,2000)</f>
        <v>1000</v>
      </c>
      <c r="B1537" s="51">
        <v>588</v>
      </c>
      <c r="C1537" s="51" t="s">
        <v>1386</v>
      </c>
      <c r="D1537" s="1" t="s">
        <v>1387</v>
      </c>
      <c r="E1537" s="51" t="s">
        <v>30</v>
      </c>
      <c r="F1537" s="51" t="s">
        <v>47</v>
      </c>
      <c r="G1537" s="1" t="s">
        <v>5510</v>
      </c>
      <c r="H1537" s="51">
        <v>88</v>
      </c>
      <c r="I1537" s="51" t="s">
        <v>88</v>
      </c>
      <c r="J1537" s="51"/>
      <c r="K1537" s="51"/>
      <c r="L1537" s="51">
        <v>98026</v>
      </c>
      <c r="M1537" s="51">
        <v>605375</v>
      </c>
      <c r="N1537" s="51"/>
      <c r="O1537" s="51"/>
      <c r="P1537" s="46">
        <v>16040</v>
      </c>
      <c r="Q1537" s="46"/>
      <c r="R1537" s="46">
        <f>IF(Tabela1[[#This Row],[VALOR A PAGAR]]&gt;1,Tabela1[[#This Row],[VALOR A PAGAR]],Tabela1[[#This Row],[VALOR RC]])</f>
        <v>16040</v>
      </c>
      <c r="S15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7" s="51">
        <v>4500765777</v>
      </c>
      <c r="U1537" s="54" t="str">
        <f>F1537 &amp; " " &amp; " " &amp; B1537 &amp; " - " &amp; I1537 &amp; " - " &amp; "N°" &amp; H1537 &amp; " - " &amp; Tabela1[[#This Row],[Coluna1]]</f>
        <v xml:space="preserve">LAUDO DE RISCO  588 - PERSUN - N°88 - </v>
      </c>
      <c r="V1537" s="85">
        <v>865796</v>
      </c>
      <c r="W1537" s="51"/>
      <c r="X1537" s="1" t="str">
        <f t="shared" si="82"/>
        <v>ABERTO</v>
      </c>
      <c r="Y1537" s="51" t="s">
        <v>4159</v>
      </c>
      <c r="Z1537" s="51" t="s">
        <v>4159</v>
      </c>
      <c r="AA1537" s="51" t="str">
        <f>IF(Tabela1[[#This Row],[CHAMADO]]="ABERTO",Tabela1[[#This Row],[procx status]],"")</f>
        <v>Closed</v>
      </c>
      <c r="AB1537" s="51" t="str">
        <f>IFERROR(IF(OR(Y1537="Solved",Y1537="Closed"),"OK","OUTRO"),"")</f>
        <v>OK</v>
      </c>
      <c r="AC1537" s="52">
        <v>45659</v>
      </c>
      <c r="AD1537" s="55" t="s">
        <v>5639</v>
      </c>
      <c r="AE1537" s="51" t="str">
        <f>IF(Tabela1[[#This Row],[Status Result1]]="Aguardando autorização pgto", "sim","")</f>
        <v/>
      </c>
      <c r="AF153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5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537" s="53">
        <v>45645</v>
      </c>
      <c r="AI1537" s="53" t="s">
        <v>4634</v>
      </c>
      <c r="AJ1537" s="53" t="s">
        <v>4634</v>
      </c>
      <c r="AK1537" s="53" t="str">
        <f>IF(Tabela1[[#This Row],[procx ticket]]="",Tabela1[[#This Row],[Data criação ticket]],Tabela1[[#This Row],[procx ticket]])</f>
        <v>2024-12-19</v>
      </c>
      <c r="AL1537" s="53" t="s">
        <v>75</v>
      </c>
      <c r="AM15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7" s="62"/>
      <c r="AP1537" s="62"/>
      <c r="AQ15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58860537516040ANDRELAUDO DE RISCOPersianasPERSUN</v>
      </c>
      <c r="AR1537" s="62" t="e">
        <v>#N/A</v>
      </c>
    </row>
    <row r="1538" spans="1:44" ht="15" hidden="1" customHeight="1">
      <c r="A1538" s="1">
        <f t="shared" si="83"/>
        <v>1000</v>
      </c>
      <c r="B1538" s="51">
        <v>101</v>
      </c>
      <c r="C1538" s="51" t="s">
        <v>86</v>
      </c>
      <c r="D1538" s="51" t="s">
        <v>472</v>
      </c>
      <c r="E1538" s="51" t="s">
        <v>30</v>
      </c>
      <c r="F1538" s="51" t="s">
        <v>47</v>
      </c>
      <c r="G1538" s="1" t="s">
        <v>5510</v>
      </c>
      <c r="H1538" s="51">
        <v>77</v>
      </c>
      <c r="I1538" s="51" t="s">
        <v>88</v>
      </c>
      <c r="J1538" s="51"/>
      <c r="K1538" s="51"/>
      <c r="L1538" s="51">
        <v>98026</v>
      </c>
      <c r="M1538" s="51">
        <v>605361</v>
      </c>
      <c r="N1538" s="51">
        <v>10020112</v>
      </c>
      <c r="O1538" s="51"/>
      <c r="P1538" s="46">
        <v>4620</v>
      </c>
      <c r="Q1538" s="46"/>
      <c r="R1538" s="46">
        <f>IF(Tabela1[[#This Row],[VALOR A PAGAR]]&gt;1,Tabela1[[#This Row],[VALOR A PAGAR]],Tabela1[[#This Row],[VALOR RC]])</f>
        <v>4620</v>
      </c>
      <c r="S15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8" s="51">
        <v>4500772039</v>
      </c>
      <c r="U1538" s="54" t="str">
        <f>F1538 &amp; " " &amp; " " &amp; B1538 &amp; " - " &amp; I1538 &amp; " - " &amp; "N°" &amp; H1538 &amp; " - " &amp; Tabela1[[#This Row],[Coluna1]]</f>
        <v xml:space="preserve">LAUDO DE RISCO  101 - PERSUN - N°77 - </v>
      </c>
      <c r="V1538" s="85">
        <v>867461</v>
      </c>
      <c r="W1538" s="51"/>
      <c r="X1538" s="1" t="str">
        <f t="shared" si="82"/>
        <v>ABERTO</v>
      </c>
      <c r="Y1538" s="51" t="s">
        <v>4159</v>
      </c>
      <c r="Z1538" s="51" t="s">
        <v>4159</v>
      </c>
      <c r="AA1538" s="51" t="str">
        <f>IF(Tabela1[[#This Row],[CHAMADO]]="ABERTO",Tabela1[[#This Row],[procx status]],"")</f>
        <v>Closed</v>
      </c>
      <c r="AB1538" s="51" t="str">
        <f>IFERROR(IF(OR(Y1538="Solved",Y1538="Closed"),"OK","OUTRO"),"")</f>
        <v>OK</v>
      </c>
      <c r="AC1538" s="52">
        <v>45659</v>
      </c>
      <c r="AD1538" s="55">
        <v>5105829536</v>
      </c>
      <c r="AE1538" s="51" t="str">
        <f>IF(Tabela1[[#This Row],[Status Result1]]="Aguardando autorização pgto", "sim","")</f>
        <v/>
      </c>
      <c r="AF153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5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538" s="53">
        <v>45645</v>
      </c>
      <c r="AI1538" s="53" t="s">
        <v>4634</v>
      </c>
      <c r="AJ1538" s="53" t="s">
        <v>4634</v>
      </c>
      <c r="AK1538" s="53" t="str">
        <f>IF(Tabela1[[#This Row],[procx ticket]]="",Tabela1[[#This Row],[Data criação ticket]],Tabela1[[#This Row],[procx ticket]])</f>
        <v>2024-12-19</v>
      </c>
      <c r="AL1538" s="53">
        <v>45639</v>
      </c>
      <c r="AM15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8" s="62"/>
      <c r="AP1538" s="62"/>
      <c r="AQ15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1016053614620ANDRELAUDO DE RISCOPersianasPERSUN</v>
      </c>
      <c r="AR1538" s="62" t="e">
        <v>#N/A</v>
      </c>
    </row>
    <row r="1539" spans="1:44" ht="15" hidden="1" customHeight="1">
      <c r="A1539" s="1">
        <f t="shared" si="83"/>
        <v>1000</v>
      </c>
      <c r="B1539" s="1">
        <v>1475</v>
      </c>
      <c r="C1539" s="1" t="s">
        <v>256</v>
      </c>
      <c r="D1539" s="1" t="s">
        <v>257</v>
      </c>
      <c r="E1539" s="1" t="s">
        <v>30</v>
      </c>
      <c r="F1539" s="1" t="s">
        <v>23</v>
      </c>
      <c r="G1539" s="1" t="s">
        <v>5510</v>
      </c>
      <c r="H1539" s="1">
        <v>158</v>
      </c>
      <c r="I1539" s="1" t="s">
        <v>88</v>
      </c>
      <c r="M1539" s="1">
        <v>604002</v>
      </c>
      <c r="N1539" s="1">
        <v>10022068</v>
      </c>
      <c r="O1539" s="1" t="s">
        <v>4163</v>
      </c>
      <c r="P1539" s="47">
        <v>13860</v>
      </c>
      <c r="R1539" s="47">
        <f>IF(Tabela1[[#This Row],[VALOR A PAGAR]]&gt;1,Tabela1[[#This Row],[VALOR A PAGAR]],Tabela1[[#This Row],[VALOR RC]])</f>
        <v>13860</v>
      </c>
      <c r="S15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39" s="1">
        <v>4500899730</v>
      </c>
      <c r="U1539" s="54" t="str">
        <f>F1539 &amp; " " &amp; " " &amp; B1539 &amp; " - " &amp; I1539 &amp; " - " &amp; "N°" &amp; H1539 &amp; " - " &amp; Tabela1[[#This Row],[Coluna1]]</f>
        <v>LOJAS NOVAS  1475 - PERSUN - N°158 - aguardando miro</v>
      </c>
      <c r="V1539" s="85">
        <v>1987256</v>
      </c>
      <c r="W1539" s="89" t="s">
        <v>5566</v>
      </c>
      <c r="X1539" s="1" t="str">
        <f t="shared" si="82"/>
        <v>ABERTO</v>
      </c>
      <c r="Y1539" s="48"/>
      <c r="Z1539" s="51">
        <v>0</v>
      </c>
      <c r="AA1539" s="1">
        <f>IF(Tabela1[[#This Row],[CHAMADO]]="ABERTO",Tabela1[[#This Row],[procx status]],"")</f>
        <v>0</v>
      </c>
      <c r="AC1539" s="49">
        <v>45840</v>
      </c>
      <c r="AD1539" s="90">
        <v>5105957975</v>
      </c>
      <c r="AE1539" s="1" t="str">
        <f>IF(Tabela1[[#This Row],[Status Result1]]="Aguardando autorização pgto", "sim","")</f>
        <v/>
      </c>
      <c r="AF15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5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539" s="12">
        <v>45810</v>
      </c>
      <c r="AI1539" s="1" t="s">
        <v>4381</v>
      </c>
      <c r="AJ1539" s="53" t="s">
        <v>4381</v>
      </c>
      <c r="AK1539" s="12" t="str">
        <f>IF(Tabela1[[#This Row],[procx ticket]]="",Tabela1[[#This Row],[Data criação ticket]],Tabela1[[#This Row],[procx ticket]])</f>
        <v>2025-06-17</v>
      </c>
      <c r="AM15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5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39" s="62" t="s">
        <v>4300</v>
      </c>
      <c r="AP1539" s="62" t="s">
        <v>4297</v>
      </c>
      <c r="AQ15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147560400213860ANDRELOJAS NOVASPersianasPERSUN</v>
      </c>
      <c r="AR1539" s="62" t="e">
        <v>#N/A</v>
      </c>
    </row>
    <row r="1540" spans="1:44" ht="15" hidden="1" customHeight="1">
      <c r="A1540" s="1">
        <f t="shared" si="83"/>
        <v>2000</v>
      </c>
      <c r="B1540" s="51">
        <v>7092</v>
      </c>
      <c r="C1540" s="51" t="s">
        <v>117</v>
      </c>
      <c r="D1540" s="51" t="s">
        <v>3154</v>
      </c>
      <c r="E1540" s="51" t="s">
        <v>76</v>
      </c>
      <c r="F1540" s="51" t="s">
        <v>51</v>
      </c>
      <c r="G1540" s="1" t="s">
        <v>5510</v>
      </c>
      <c r="H1540" s="51">
        <v>111</v>
      </c>
      <c r="I1540" s="51" t="s">
        <v>88</v>
      </c>
      <c r="J1540" s="51"/>
      <c r="K1540" s="51"/>
      <c r="L1540" s="51">
        <v>98026</v>
      </c>
      <c r="M1540" s="51">
        <v>605565</v>
      </c>
      <c r="N1540" s="51">
        <v>10020034</v>
      </c>
      <c r="O1540" s="51"/>
      <c r="P1540" s="46">
        <v>11860</v>
      </c>
      <c r="Q1540" s="46"/>
      <c r="R1540" s="46">
        <f>IF(Tabela1[[#This Row],[VALOR A PAGAR]]&gt;1,Tabela1[[#This Row],[VALOR A PAGAR]],Tabela1[[#This Row],[VALOR RC]])</f>
        <v>11860</v>
      </c>
      <c r="S15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0" s="51">
        <v>4500768356</v>
      </c>
      <c r="U1540" s="54" t="str">
        <f>F1540 &amp; " " &amp; " " &amp; B1540 &amp; " - " &amp; I1540 &amp; " - " &amp; "N°" &amp; H1540 &amp; " - " &amp; Tabela1[[#This Row],[Coluna1]]</f>
        <v xml:space="preserve">VIRADA DE BANDEIRA  7092 - PERSUN - N°111 - </v>
      </c>
      <c r="V1540" s="85">
        <v>851401</v>
      </c>
      <c r="W1540" s="51"/>
      <c r="X1540" s="1" t="str">
        <f t="shared" si="82"/>
        <v>ABERTO</v>
      </c>
      <c r="Y1540" s="51" t="s">
        <v>4159</v>
      </c>
      <c r="Z1540" s="51" t="s">
        <v>4159</v>
      </c>
      <c r="AA1540" s="51" t="str">
        <f>IF(Tabela1[[#This Row],[CHAMADO]]="ABERTO",Tabela1[[#This Row],[procx status]],"")</f>
        <v>Closed</v>
      </c>
      <c r="AB1540" s="51" t="str">
        <f t="shared" ref="AB1540:AB1545" si="84">IFERROR(IF(OR(Y1540="Solved",Y1540="Closed"),"OK","OUTRO"),"")</f>
        <v>OK</v>
      </c>
      <c r="AC1540" s="52">
        <v>45660</v>
      </c>
      <c r="AD1540" s="55">
        <v>5105833896</v>
      </c>
      <c r="AE1540" s="51" t="str">
        <f>IF(Tabela1[[#This Row],[Status Result1]]="Aguardando autorização pgto", "sim","")</f>
        <v/>
      </c>
      <c r="AF154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0" s="53">
        <v>45642</v>
      </c>
      <c r="AI1540" s="53" t="s">
        <v>4444</v>
      </c>
      <c r="AJ1540" s="53" t="s">
        <v>4444</v>
      </c>
      <c r="AK1540" s="53" t="str">
        <f>IF(Tabela1[[#This Row],[procx ticket]]="",Tabela1[[#This Row],[Data criação ticket]],Tabela1[[#This Row],[procx ticket]])</f>
        <v>2024-12-16</v>
      </c>
      <c r="AL1540" s="53">
        <v>45628</v>
      </c>
      <c r="AM15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15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0" s="62"/>
      <c r="AP1540" s="62"/>
      <c r="AQ15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709260556511860HENRIQUEVIRADA DE BANDEIRAPersianasPERSUN</v>
      </c>
      <c r="AR1540" s="62" t="e">
        <v>#N/A</v>
      </c>
    </row>
    <row r="1541" spans="1:44" ht="15" hidden="1" customHeight="1">
      <c r="A1541" s="1">
        <f t="shared" si="83"/>
        <v>2000</v>
      </c>
      <c r="B1541" s="51">
        <v>7066</v>
      </c>
      <c r="C1541" s="51" t="s">
        <v>115</v>
      </c>
      <c r="D1541" s="51" t="s">
        <v>3113</v>
      </c>
      <c r="E1541" s="51" t="s">
        <v>76</v>
      </c>
      <c r="F1541" s="51" t="s">
        <v>51</v>
      </c>
      <c r="G1541" s="1" t="s">
        <v>5510</v>
      </c>
      <c r="H1541" s="51">
        <v>110</v>
      </c>
      <c r="I1541" s="51" t="s">
        <v>88</v>
      </c>
      <c r="J1541" s="51"/>
      <c r="K1541" s="51"/>
      <c r="L1541" s="51">
        <v>98026</v>
      </c>
      <c r="M1541" s="51">
        <v>605495</v>
      </c>
      <c r="N1541" s="51">
        <v>10020030</v>
      </c>
      <c r="O1541" s="51"/>
      <c r="P1541" s="46">
        <v>15710</v>
      </c>
      <c r="Q1541" s="46"/>
      <c r="R1541" s="46">
        <f>IF(Tabela1[[#This Row],[VALOR A PAGAR]]&gt;1,Tabela1[[#This Row],[VALOR A PAGAR]],Tabela1[[#This Row],[VALOR RC]])</f>
        <v>15710</v>
      </c>
      <c r="S15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1" s="51">
        <v>4500768357</v>
      </c>
      <c r="U1541" s="54" t="str">
        <f>F1541 &amp; " " &amp; " " &amp; B1541 &amp; " - " &amp; I1541 &amp; " - " &amp; "N°" &amp; H1541 &amp; " - " &amp; Tabela1[[#This Row],[Coluna1]]</f>
        <v xml:space="preserve">VIRADA DE BANDEIRA  7066 - PERSUN - N°110 - </v>
      </c>
      <c r="V1541" s="85">
        <v>851305</v>
      </c>
      <c r="W1541" s="51"/>
      <c r="X1541" s="1" t="str">
        <f t="shared" si="82"/>
        <v>ABERTO</v>
      </c>
      <c r="Y1541" s="51" t="s">
        <v>4159</v>
      </c>
      <c r="Z1541" s="51" t="s">
        <v>4159</v>
      </c>
      <c r="AA1541" s="51" t="str">
        <f>IF(Tabela1[[#This Row],[CHAMADO]]="ABERTO",Tabela1[[#This Row],[procx status]],"")</f>
        <v>Closed</v>
      </c>
      <c r="AB1541" s="51" t="str">
        <f t="shared" si="84"/>
        <v>OK</v>
      </c>
      <c r="AC1541" s="52">
        <v>45660</v>
      </c>
      <c r="AD1541" s="55">
        <v>5105833884</v>
      </c>
      <c r="AE1541" s="51" t="str">
        <f>IF(Tabela1[[#This Row],[Status Result1]]="Aguardando autorização pgto", "sim","")</f>
        <v/>
      </c>
      <c r="AF154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1" s="53">
        <v>45642</v>
      </c>
      <c r="AI1541" s="53" t="s">
        <v>4444</v>
      </c>
      <c r="AJ1541" s="53" t="s">
        <v>4444</v>
      </c>
      <c r="AK1541" s="53" t="str">
        <f>IF(Tabela1[[#This Row],[procx ticket]]="",Tabela1[[#This Row],[Data criação ticket]],Tabela1[[#This Row],[procx ticket]])</f>
        <v>2024-12-16</v>
      </c>
      <c r="AL1541" s="53">
        <v>45628</v>
      </c>
      <c r="AM15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154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1" s="62"/>
      <c r="AP1541" s="62"/>
      <c r="AQ15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706660549515710HENRIQUEVIRADA DE BANDEIRAPersianasPERSUN</v>
      </c>
      <c r="AR1541" s="62" t="e">
        <v>#N/A</v>
      </c>
    </row>
    <row r="1542" spans="1:44" ht="15" hidden="1" customHeight="1">
      <c r="A1542" s="1">
        <f t="shared" si="83"/>
        <v>2000</v>
      </c>
      <c r="B1542" s="51">
        <v>7511</v>
      </c>
      <c r="C1542" s="51" t="s">
        <v>3757</v>
      </c>
      <c r="D1542" s="51" t="s">
        <v>3758</v>
      </c>
      <c r="E1542" s="51" t="s">
        <v>76</v>
      </c>
      <c r="F1542" s="51" t="s">
        <v>51</v>
      </c>
      <c r="G1542" s="1" t="s">
        <v>5510</v>
      </c>
      <c r="H1542" s="51">
        <v>112</v>
      </c>
      <c r="I1542" s="51" t="s">
        <v>88</v>
      </c>
      <c r="J1542" s="51"/>
      <c r="K1542" s="51"/>
      <c r="L1542" s="51">
        <v>98026</v>
      </c>
      <c r="M1542" s="51">
        <v>605499</v>
      </c>
      <c r="N1542" s="51">
        <v>10020031</v>
      </c>
      <c r="O1542" s="51"/>
      <c r="P1542" s="46">
        <v>18280</v>
      </c>
      <c r="Q1542" s="46"/>
      <c r="R1542" s="46">
        <f>IF(Tabela1[[#This Row],[VALOR A PAGAR]]&gt;1,Tabela1[[#This Row],[VALOR A PAGAR]],Tabela1[[#This Row],[VALOR RC]])</f>
        <v>18280</v>
      </c>
      <c r="S15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2" s="51">
        <v>4500768363</v>
      </c>
      <c r="U1542" s="54" t="str">
        <f>F1542 &amp; " " &amp; " " &amp; B1542 &amp; " - " &amp; I1542 &amp; " - " &amp; "N°" &amp; H1542 &amp; " - " &amp; Tabela1[[#This Row],[Coluna1]]</f>
        <v xml:space="preserve">VIRADA DE BANDEIRA  7511 - PERSUN - N°112 - </v>
      </c>
      <c r="V1542" s="85">
        <v>851343</v>
      </c>
      <c r="W1542" s="51"/>
      <c r="X1542" s="1" t="str">
        <f t="shared" si="82"/>
        <v>ABERTO</v>
      </c>
      <c r="Y1542" s="51" t="s">
        <v>4159</v>
      </c>
      <c r="Z1542" s="51" t="s">
        <v>4159</v>
      </c>
      <c r="AA1542" s="51" t="str">
        <f>IF(Tabela1[[#This Row],[CHAMADO]]="ABERTO",Tabela1[[#This Row],[procx status]],"")</f>
        <v>Closed</v>
      </c>
      <c r="AB1542" s="51" t="str">
        <f t="shared" si="84"/>
        <v>OK</v>
      </c>
      <c r="AC1542" s="52">
        <v>45660</v>
      </c>
      <c r="AD1542" s="55">
        <v>5105833886</v>
      </c>
      <c r="AE1542" s="51" t="str">
        <f>IF(Tabela1[[#This Row],[Status Result1]]="Aguardando autorização pgto", "sim","")</f>
        <v/>
      </c>
      <c r="AF154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2" s="53">
        <v>45642</v>
      </c>
      <c r="AI1542" s="53" t="s">
        <v>4444</v>
      </c>
      <c r="AJ1542" s="53" t="s">
        <v>4444</v>
      </c>
      <c r="AK1542" s="53" t="str">
        <f>IF(Tabela1[[#This Row],[procx ticket]]="",Tabela1[[#This Row],[Data criação ticket]],Tabela1[[#This Row],[procx ticket]])</f>
        <v>2024-12-16</v>
      </c>
      <c r="AL1542" s="53">
        <v>45628</v>
      </c>
      <c r="AM15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154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2" s="62"/>
      <c r="AP1542" s="62"/>
      <c r="AQ15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751160549918280HENRIQUEVIRADA DE BANDEIRAPersianasPERSUN</v>
      </c>
      <c r="AR1542" s="62" t="e">
        <v>#N/A</v>
      </c>
    </row>
    <row r="1543" spans="1:44" ht="15" hidden="1" customHeight="1">
      <c r="A1543" s="1">
        <f t="shared" si="83"/>
        <v>2000</v>
      </c>
      <c r="B1543" s="51">
        <v>7484</v>
      </c>
      <c r="C1543" s="51" t="s">
        <v>3713</v>
      </c>
      <c r="D1543" s="51" t="s">
        <v>3714</v>
      </c>
      <c r="E1543" s="51" t="s">
        <v>39</v>
      </c>
      <c r="F1543" s="51" t="s">
        <v>51</v>
      </c>
      <c r="G1543" s="1" t="s">
        <v>5510</v>
      </c>
      <c r="H1543" s="51">
        <v>114</v>
      </c>
      <c r="I1543" s="51" t="s">
        <v>88</v>
      </c>
      <c r="J1543" s="51"/>
      <c r="K1543" s="51"/>
      <c r="L1543" s="51">
        <v>98026</v>
      </c>
      <c r="M1543" s="51">
        <v>605560</v>
      </c>
      <c r="N1543" s="51">
        <v>10020032</v>
      </c>
      <c r="O1543" s="51"/>
      <c r="P1543" s="46">
        <v>19660</v>
      </c>
      <c r="Q1543" s="46"/>
      <c r="R1543" s="46">
        <f>IF(Tabela1[[#This Row],[VALOR A PAGAR]]&gt;1,Tabela1[[#This Row],[VALOR A PAGAR]],Tabela1[[#This Row],[VALOR RC]])</f>
        <v>19660</v>
      </c>
      <c r="S15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3" s="51">
        <v>4500768365</v>
      </c>
      <c r="U1543" s="54" t="str">
        <f>F1543 &amp; " " &amp; " " &amp; B1543 &amp; " - " &amp; I1543 &amp; " - " &amp; "N°" &amp; H1543 &amp; " - " &amp; Tabela1[[#This Row],[Coluna1]]</f>
        <v xml:space="preserve">VIRADA DE BANDEIRA  7484 - PERSUN - N°114 - </v>
      </c>
      <c r="V1543" s="85">
        <v>851273</v>
      </c>
      <c r="W1543" s="51"/>
      <c r="X1543" s="1" t="str">
        <f t="shared" si="82"/>
        <v>ABERTO</v>
      </c>
      <c r="Y1543" s="51" t="s">
        <v>4159</v>
      </c>
      <c r="Z1543" s="51" t="s">
        <v>4159</v>
      </c>
      <c r="AA1543" s="51" t="str">
        <f>IF(Tabela1[[#This Row],[CHAMADO]]="ABERTO",Tabela1[[#This Row],[procx status]],"")</f>
        <v>Closed</v>
      </c>
      <c r="AB1543" s="51" t="str">
        <f t="shared" si="84"/>
        <v>OK</v>
      </c>
      <c r="AC1543" s="52">
        <v>45660</v>
      </c>
      <c r="AD1543" s="55">
        <v>5105833885</v>
      </c>
      <c r="AE1543" s="51" t="str">
        <f>IF(Tabela1[[#This Row],[Status Result1]]="Aguardando autorização pgto", "sim","")</f>
        <v/>
      </c>
      <c r="AF154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3" s="53">
        <v>45642</v>
      </c>
      <c r="AI1543" s="53" t="s">
        <v>4444</v>
      </c>
      <c r="AJ1543" s="53" t="s">
        <v>4444</v>
      </c>
      <c r="AK1543" s="53" t="str">
        <f>IF(Tabela1[[#This Row],[procx ticket]]="",Tabela1[[#This Row],[Data criação ticket]],Tabela1[[#This Row],[procx ticket]])</f>
        <v>2024-12-16</v>
      </c>
      <c r="AL1543" s="53">
        <v>45628</v>
      </c>
      <c r="AM15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154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3" s="62"/>
      <c r="AP1543" s="62"/>
      <c r="AQ15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748460556019660HenriqueVIRADA DE BANDEIRAPersianasPERSUN</v>
      </c>
      <c r="AR1543" s="62" t="e">
        <v>#N/A</v>
      </c>
    </row>
    <row r="1544" spans="1:44" ht="15" hidden="1" customHeight="1">
      <c r="A1544" s="1">
        <f t="shared" si="83"/>
        <v>2000</v>
      </c>
      <c r="B1544" s="51">
        <v>7485</v>
      </c>
      <c r="C1544" s="51" t="s">
        <v>3715</v>
      </c>
      <c r="D1544" s="51" t="s">
        <v>3716</v>
      </c>
      <c r="E1544" s="51" t="s">
        <v>76</v>
      </c>
      <c r="F1544" s="51" t="s">
        <v>51</v>
      </c>
      <c r="G1544" s="1" t="s">
        <v>5510</v>
      </c>
      <c r="H1544" s="51">
        <v>113</v>
      </c>
      <c r="I1544" s="51" t="s">
        <v>88</v>
      </c>
      <c r="J1544" s="51"/>
      <c r="K1544" s="51"/>
      <c r="L1544" s="51">
        <v>98026</v>
      </c>
      <c r="M1544" s="51">
        <v>605564</v>
      </c>
      <c r="N1544" s="51">
        <v>10020033</v>
      </c>
      <c r="O1544" s="51"/>
      <c r="P1544" s="46">
        <v>20560</v>
      </c>
      <c r="Q1544" s="46"/>
      <c r="R1544" s="46">
        <f>IF(Tabela1[[#This Row],[VALOR A PAGAR]]&gt;1,Tabela1[[#This Row],[VALOR A PAGAR]],Tabela1[[#This Row],[VALOR RC]])</f>
        <v>20560</v>
      </c>
      <c r="S15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4" s="51">
        <v>4500768369</v>
      </c>
      <c r="U1544" s="54" t="str">
        <f>F1544 &amp; " " &amp; " " &amp; B1544 &amp; " - " &amp; I1544 &amp; " - " &amp; "N°" &amp; H1544 &amp; " - " &amp; Tabela1[[#This Row],[Coluna1]]</f>
        <v xml:space="preserve">VIRADA DE BANDEIRA  7485 - PERSUN - N°113 - </v>
      </c>
      <c r="V1544" s="85">
        <v>851357</v>
      </c>
      <c r="W1544" s="51"/>
      <c r="X1544" s="1" t="str">
        <f t="shared" si="82"/>
        <v>ABERTO</v>
      </c>
      <c r="Y1544" s="51" t="s">
        <v>4159</v>
      </c>
      <c r="Z1544" s="51" t="s">
        <v>4159</v>
      </c>
      <c r="AA1544" s="51" t="str">
        <f>IF(Tabela1[[#This Row],[CHAMADO]]="ABERTO",Tabela1[[#This Row],[procx status]],"")</f>
        <v>Closed</v>
      </c>
      <c r="AB1544" s="51" t="str">
        <f t="shared" si="84"/>
        <v>OK</v>
      </c>
      <c r="AC1544" s="52">
        <v>45660</v>
      </c>
      <c r="AD1544" s="55">
        <v>5105833890</v>
      </c>
      <c r="AE1544" s="51" t="str">
        <f>IF(Tabela1[[#This Row],[Status Result1]]="Aguardando autorização pgto", "sim","")</f>
        <v/>
      </c>
      <c r="AF154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4" s="53">
        <v>45642</v>
      </c>
      <c r="AI1544" s="53" t="s">
        <v>4444</v>
      </c>
      <c r="AJ1544" s="53" t="s">
        <v>4444</v>
      </c>
      <c r="AK1544" s="53" t="str">
        <f>IF(Tabela1[[#This Row],[procx ticket]]="",Tabela1[[#This Row],[Data criação ticket]],Tabela1[[#This Row],[procx ticket]])</f>
        <v>2024-12-16</v>
      </c>
      <c r="AL1544" s="53">
        <v>45628</v>
      </c>
      <c r="AM15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154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4" s="62"/>
      <c r="AP1544" s="62"/>
      <c r="AQ15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748560556420560HENRIQUEVIRADA DE BANDEIRAPersianasPERSUN</v>
      </c>
      <c r="AR1544" s="62" t="e">
        <v>#N/A</v>
      </c>
    </row>
    <row r="1545" spans="1:44" ht="15" hidden="1" customHeight="1">
      <c r="A1545" s="1">
        <f t="shared" si="83"/>
        <v>1000</v>
      </c>
      <c r="B1545" s="51">
        <v>151</v>
      </c>
      <c r="C1545" s="51" t="s">
        <v>78</v>
      </c>
      <c r="D1545" s="51" t="s">
        <v>558</v>
      </c>
      <c r="E1545" s="51" t="s">
        <v>76</v>
      </c>
      <c r="F1545" s="51" t="s">
        <v>47</v>
      </c>
      <c r="G1545" s="1" t="s">
        <v>5510</v>
      </c>
      <c r="H1545" s="51">
        <v>97</v>
      </c>
      <c r="I1545" s="51" t="s">
        <v>88</v>
      </c>
      <c r="J1545" s="51"/>
      <c r="K1545" s="51"/>
      <c r="L1545" s="51">
        <v>98026</v>
      </c>
      <c r="M1545" s="51">
        <v>605568</v>
      </c>
      <c r="N1545" s="51">
        <v>10020076</v>
      </c>
      <c r="O1545" s="51"/>
      <c r="P1545" s="46">
        <v>14300</v>
      </c>
      <c r="Q1545" s="46"/>
      <c r="R1545" s="46">
        <f>IF(Tabela1[[#This Row],[VALOR A PAGAR]]&gt;1,Tabela1[[#This Row],[VALOR A PAGAR]],Tabela1[[#This Row],[VALOR RC]])</f>
        <v>14300</v>
      </c>
      <c r="S15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5" s="51">
        <v>4500770258</v>
      </c>
      <c r="U1545" s="54" t="str">
        <f>F1545 &amp; " " &amp; " " &amp; B1545 &amp; " - " &amp; I1545 &amp; " - " &amp; "N°" &amp; H1545 &amp; " - " &amp; Tabela1[[#This Row],[Coluna1]]</f>
        <v xml:space="preserve">LAUDO DE RISCO  151 - PERSUN - N°97 - </v>
      </c>
      <c r="V1545" s="85">
        <v>855021</v>
      </c>
      <c r="W1545" s="51"/>
      <c r="X1545" s="1" t="str">
        <f t="shared" si="82"/>
        <v>ABERTO</v>
      </c>
      <c r="Y1545" s="51" t="s">
        <v>4159</v>
      </c>
      <c r="Z1545" s="51" t="s">
        <v>4159</v>
      </c>
      <c r="AA1545" s="51" t="str">
        <f>IF(Tabela1[[#This Row],[CHAMADO]]="ABERTO",Tabela1[[#This Row],[procx status]],"")</f>
        <v>Closed</v>
      </c>
      <c r="AB1545" s="51" t="str">
        <f t="shared" si="84"/>
        <v>OK</v>
      </c>
      <c r="AC1545" s="52">
        <v>45660</v>
      </c>
      <c r="AD1545" s="55">
        <v>5105834243</v>
      </c>
      <c r="AE1545" s="51" t="str">
        <f>IF(Tabela1[[#This Row],[Status Result1]]="Aguardando autorização pgto", "sim","")</f>
        <v/>
      </c>
      <c r="AF154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5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545" s="53">
        <v>45643</v>
      </c>
      <c r="AI1545" s="53" t="s">
        <v>4187</v>
      </c>
      <c r="AJ1545" s="53" t="s">
        <v>4187</v>
      </c>
      <c r="AK1545" s="53" t="str">
        <f>IF(Tabela1[[#This Row],[procx ticket]]="",Tabela1[[#This Row],[Data criação ticket]],Tabela1[[#This Row],[procx ticket]])</f>
        <v>2024-12-17</v>
      </c>
      <c r="AL1545" s="53">
        <v>45632</v>
      </c>
      <c r="AM15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54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5" s="62"/>
      <c r="AP1545" s="62"/>
      <c r="AQ15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15160556814300HENRIQUELAUDO DE RISCOPersianasPERSUN</v>
      </c>
      <c r="AR1545" s="62" t="e">
        <v>#N/A</v>
      </c>
    </row>
    <row r="1546" spans="1:44" ht="15" hidden="1" customHeight="1">
      <c r="A1546" s="1">
        <f t="shared" si="83"/>
        <v>2000</v>
      </c>
      <c r="B1546" s="1">
        <v>7057</v>
      </c>
      <c r="C1546" s="1" t="str">
        <f>_xlfn.XLOOKUP(Tabela1[[#This Row],[FILIAL]],'CNPJ BASE jan25'!A:A,'CNPJ BASE jan25'!B:B)</f>
        <v>FOR136-SanDumo-CE-EF</v>
      </c>
      <c r="D1546" s="1" t="str">
        <f>_xlfn.XLOOKUP(Tabela1[[#This Row],[FILIAL]],'CNPJ BASE jan25'!A:A,'CNPJ BASE jan25'!C:C)</f>
        <v>04.899.316/0057-72</v>
      </c>
      <c r="E1546" s="1" t="s">
        <v>55</v>
      </c>
      <c r="F1546" s="1" t="s">
        <v>51</v>
      </c>
      <c r="G1546" s="1" t="s">
        <v>5510</v>
      </c>
      <c r="H1546" s="1">
        <v>209</v>
      </c>
      <c r="I1546" s="1" t="s">
        <v>88</v>
      </c>
      <c r="M1546" s="1">
        <v>605995</v>
      </c>
      <c r="N1546" s="1">
        <v>10023137</v>
      </c>
      <c r="O1546" s="1" t="s">
        <v>4163</v>
      </c>
      <c r="P1546" s="47">
        <v>18120</v>
      </c>
      <c r="R1546" s="47">
        <f>IF(Tabela1[[#This Row],[VALOR A PAGAR]]&gt;1,Tabela1[[#This Row],[VALOR A PAGAR]],Tabela1[[#This Row],[VALOR RC]])</f>
        <v>18120</v>
      </c>
      <c r="S15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6" s="48">
        <v>4500949909</v>
      </c>
      <c r="U1546" s="54" t="str">
        <f>F1546 &amp; " " &amp; " " &amp; B1546 &amp; " - " &amp; I1546 &amp; " - " &amp; "N°" &amp; H1546 &amp; " - " &amp; Tabela1[[#This Row],[Coluna1]]</f>
        <v>VIRADA DE BANDEIRA  7057 - PERSUN - N°209 - VENC 03/11/2025</v>
      </c>
      <c r="V1546" s="85">
        <v>2499488</v>
      </c>
      <c r="W1546" s="64" t="s">
        <v>5623</v>
      </c>
      <c r="X1546" s="1" t="str">
        <f t="shared" si="82"/>
        <v>ABERTO</v>
      </c>
      <c r="Y1546" s="48"/>
      <c r="Z1546" s="51"/>
      <c r="AA1546" s="1">
        <f>IF(Tabela1[[#This Row],[CHAMADO]]="ABERTO",Tabela1[[#This Row],[procx status]],"")</f>
        <v>0</v>
      </c>
      <c r="AC1546" s="49">
        <v>45964</v>
      </c>
      <c r="AD1546" s="107">
        <v>5106021822</v>
      </c>
      <c r="AE1546" s="1" t="str">
        <f>IF(Tabela1[[#This Row],[Status Result1]]="Aguardando autorização pgto", "sim","")</f>
        <v/>
      </c>
      <c r="AF15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5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546" s="116"/>
      <c r="AJ1546" s="117"/>
      <c r="AK1546" s="116">
        <f>IF(Tabela1[[#This Row],[procx ticket]]="",Tabela1[[#This Row],[Data criação ticket]],Tabela1[[#This Row],[procx ticket]])</f>
        <v>0</v>
      </c>
      <c r="AL1546" s="116"/>
      <c r="AM1546" s="53" t="e">
        <v>#N/A</v>
      </c>
      <c r="AN15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6" s="62"/>
      <c r="AP1546" s="62" t="s">
        <v>4871</v>
      </c>
      <c r="AQ15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705760599518120JORDANAVIRADA DE BANDEIRAPersianasPERSUN</v>
      </c>
      <c r="AR1546" s="62" t="e">
        <v>#N/A</v>
      </c>
    </row>
    <row r="1547" spans="1:44" ht="15" hidden="1" customHeight="1">
      <c r="A1547" s="1">
        <f t="shared" si="83"/>
        <v>1000</v>
      </c>
      <c r="B1547" s="1">
        <v>1486</v>
      </c>
      <c r="C1547" s="1" t="s">
        <v>4211</v>
      </c>
      <c r="D1547" s="1" t="s">
        <v>4212</v>
      </c>
      <c r="E1547" s="1" t="s">
        <v>30</v>
      </c>
      <c r="F1547" s="1" t="s">
        <v>23</v>
      </c>
      <c r="G1547" s="1" t="s">
        <v>5510</v>
      </c>
      <c r="H1547" s="1">
        <v>139</v>
      </c>
      <c r="I1547" s="1" t="s">
        <v>88</v>
      </c>
      <c r="M1547" s="1">
        <v>604407</v>
      </c>
      <c r="N1547" s="1">
        <v>10021988</v>
      </c>
      <c r="O1547" s="1" t="s">
        <v>4163</v>
      </c>
      <c r="P1547" s="47">
        <v>13500</v>
      </c>
      <c r="R1547" s="47">
        <f>IF(Tabela1[[#This Row],[VALOR A PAGAR]]&gt;1,Tabela1[[#This Row],[VALOR A PAGAR]],Tabela1[[#This Row],[VALOR RC]])</f>
        <v>13500</v>
      </c>
      <c r="S15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7" s="1">
        <v>4500890808</v>
      </c>
      <c r="U1547" s="54" t="str">
        <f>F1547 &amp; " " &amp; " " &amp; B1547 &amp; " - " &amp; I1547 &amp; " - " &amp; "N°" &amp; H1547 &amp; " - " &amp; Tabela1[[#This Row],[Coluna1]]</f>
        <v>LOJAS NOVAS  1486 - PERSUN - N°139 - persun (n atualizou - ti)</v>
      </c>
      <c r="V1547" s="85">
        <v>1957471</v>
      </c>
      <c r="W1547" s="89" t="s">
        <v>5563</v>
      </c>
      <c r="X1547" s="1" t="str">
        <f t="shared" si="82"/>
        <v>ABERTO</v>
      </c>
      <c r="Y1547" s="48"/>
      <c r="Z1547" s="51">
        <v>0</v>
      </c>
      <c r="AA1547" s="1">
        <f>IF(Tabela1[[#This Row],[CHAMADO]]="ABERTO",Tabela1[[#This Row],[procx status]],"")</f>
        <v>0</v>
      </c>
      <c r="AC1547" s="49">
        <v>45842</v>
      </c>
      <c r="AD1547" s="55">
        <v>5105965919</v>
      </c>
      <c r="AE1547" s="1" t="str">
        <f>IF(Tabela1[[#This Row],[Status Result1]]="Aguardando autorização pgto", "sim","")</f>
        <v/>
      </c>
      <c r="AF15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04/07/2025</v>
      </c>
      <c r="AG15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04/07/2025</v>
      </c>
      <c r="AH1547" s="12">
        <v>45800</v>
      </c>
      <c r="AI1547" s="1" t="s">
        <v>4280</v>
      </c>
      <c r="AJ1547" s="53" t="s">
        <v>4280</v>
      </c>
      <c r="AK1547" s="12" t="str">
        <f>IF(Tabela1[[#This Row],[procx ticket]]="",Tabela1[[#This Row],[Data criação ticket]],Tabela1[[#This Row],[procx ticket]])</f>
        <v>2025-06-12</v>
      </c>
      <c r="AM15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5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7" s="62" t="s">
        <v>4174</v>
      </c>
      <c r="AP1547" s="62" t="s">
        <v>5562</v>
      </c>
      <c r="AQ15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148660440713500ANDRELOJAS NOVASPersianasPERSUN</v>
      </c>
      <c r="AR1547" s="62" t="e">
        <v>#N/A</v>
      </c>
    </row>
    <row r="1548" spans="1:44" ht="15" hidden="1" customHeight="1">
      <c r="A1548" s="1">
        <f t="shared" si="83"/>
        <v>2000</v>
      </c>
      <c r="B1548" s="1">
        <v>7190</v>
      </c>
      <c r="C1548" s="1" t="s">
        <v>3302</v>
      </c>
      <c r="D1548" s="1" t="s">
        <v>3303</v>
      </c>
      <c r="E1548" s="1" t="s">
        <v>55</v>
      </c>
      <c r="F1548" s="1" t="s">
        <v>4408</v>
      </c>
      <c r="G1548" s="1" t="s">
        <v>5510</v>
      </c>
      <c r="H1548" s="1">
        <v>195</v>
      </c>
      <c r="I1548" s="1" t="s">
        <v>88</v>
      </c>
      <c r="M1548" s="1">
        <v>605847</v>
      </c>
      <c r="N1548" s="1">
        <v>10022456</v>
      </c>
      <c r="P1548" s="47">
        <v>12880</v>
      </c>
      <c r="R1548" s="47">
        <f>IF(Tabela1[[#This Row],[VALOR A PAGAR]]&gt;1,Tabela1[[#This Row],[VALOR A PAGAR]],Tabela1[[#This Row],[VALOR RC]])</f>
        <v>12880</v>
      </c>
      <c r="S15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8" s="1">
        <v>4500917863</v>
      </c>
      <c r="U1548" s="54" t="str">
        <f>F1548 &amp; " " &amp; " " &amp; B1548 &amp; " - " &amp; I1548 &amp; " - " &amp; "N°" &amp; H1548 &amp; " - " &amp; Tabela1[[#This Row],[Coluna1]]</f>
        <v>RESIZE  7190 - PERSUN - N°195 - VENC 04/10/2025</v>
      </c>
      <c r="V1548" s="85">
        <v>2309130</v>
      </c>
      <c r="W1548" s="64" t="s">
        <v>5590</v>
      </c>
      <c r="X1548" s="1" t="str">
        <f t="shared" si="82"/>
        <v>ABERTO</v>
      </c>
      <c r="Y1548" s="48"/>
      <c r="Z1548" s="51">
        <v>0</v>
      </c>
      <c r="AA1548" s="1">
        <f>IF(Tabela1[[#This Row],[CHAMADO]]="ABERTO",Tabela1[[#This Row],[procx status]],"")</f>
        <v>0</v>
      </c>
      <c r="AC1548" s="49">
        <v>45934</v>
      </c>
      <c r="AD1548" s="109">
        <v>5105991655</v>
      </c>
      <c r="AE1548" s="1" t="str">
        <f>IF(Tabela1[[#This Row],[Status Result1]]="Aguardando autorização pgto", "sim","")</f>
        <v/>
      </c>
      <c r="AF15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04/10/2025</v>
      </c>
      <c r="AG15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04/10/2025</v>
      </c>
      <c r="AH1548" s="12"/>
      <c r="AI1548" s="1" t="s">
        <v>4372</v>
      </c>
      <c r="AJ1548" s="53" t="s">
        <v>4234</v>
      </c>
      <c r="AK1548" s="12" t="str">
        <f>IF(Tabela1[[#This Row],[procx ticket]]="",Tabela1[[#This Row],[Data criação ticket]],Tabela1[[#This Row],[procx ticket]])</f>
        <v>não aberto ticket</v>
      </c>
      <c r="AM15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5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8" s="62" t="s">
        <v>4373</v>
      </c>
      <c r="AP1548" s="62" t="s">
        <v>4317</v>
      </c>
      <c r="AQ15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719060584712880JORDANARESIZEPersianasPERSUN</v>
      </c>
      <c r="AR1548" s="62" t="e">
        <v>#N/A</v>
      </c>
    </row>
    <row r="1549" spans="1:44" ht="15" hidden="1" customHeight="1">
      <c r="A1549" s="1">
        <f t="shared" si="83"/>
        <v>1000</v>
      </c>
      <c r="B1549" s="1">
        <v>1372</v>
      </c>
      <c r="C1549" s="1" t="s">
        <v>31</v>
      </c>
      <c r="D1549" s="1" t="s">
        <v>32</v>
      </c>
      <c r="E1549" s="1" t="s">
        <v>55</v>
      </c>
      <c r="F1549" s="1" t="s">
        <v>23</v>
      </c>
      <c r="G1549" s="1" t="s">
        <v>5510</v>
      </c>
      <c r="H1549" s="1">
        <v>118</v>
      </c>
      <c r="I1549" s="1" t="s">
        <v>88</v>
      </c>
      <c r="L1549" s="51">
        <v>98026</v>
      </c>
      <c r="M1549" s="1">
        <v>603125</v>
      </c>
      <c r="N1549" s="1">
        <v>10020300</v>
      </c>
      <c r="P1549" s="47">
        <v>12660</v>
      </c>
      <c r="R1549" s="47">
        <f>IF(Tabela1[[#This Row],[VALOR A PAGAR]]&gt;1,Tabela1[[#This Row],[VALOR A PAGAR]],Tabela1[[#This Row],[VALOR RC]])</f>
        <v>12660</v>
      </c>
      <c r="S15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49" s="1">
        <v>4500798400</v>
      </c>
      <c r="U1549" s="54" t="str">
        <f>F1549 &amp; " " &amp; " " &amp; B1549 &amp; " - " &amp; I1549 &amp; " - " &amp; "N°" &amp; H1549 &amp; " - " &amp; Tabela1[[#This Row],[Coluna1]]</f>
        <v xml:space="preserve">LOJAS NOVAS  1372 - PERSUN - N°118 - </v>
      </c>
      <c r="V1549" s="85">
        <v>1034443</v>
      </c>
      <c r="X1549" s="1" t="str">
        <f t="shared" si="82"/>
        <v>ABERTO</v>
      </c>
      <c r="Y1549" s="1" t="s">
        <v>4159</v>
      </c>
      <c r="Z1549" s="51" t="s">
        <v>4159</v>
      </c>
      <c r="AA1549" s="51" t="str">
        <f>IF(Tabela1[[#This Row],[CHAMADO]]="ABERTO",Tabela1[[#This Row],[procx status]],"")</f>
        <v>Closed</v>
      </c>
      <c r="AC1549" s="49">
        <v>45693</v>
      </c>
      <c r="AD1549" s="55">
        <v>5105852949</v>
      </c>
      <c r="AE1549" s="1" t="str">
        <f>IF(Tabela1[[#This Row],[Status Result1]]="Aguardando autorização pgto", "sim","")</f>
        <v/>
      </c>
      <c r="AF15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05/02/2025</v>
      </c>
      <c r="AG15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05/02/2025</v>
      </c>
      <c r="AH1549" s="12">
        <v>45677</v>
      </c>
      <c r="AI1549" s="12" t="s">
        <v>4955</v>
      </c>
      <c r="AJ1549" s="53" t="s">
        <v>4955</v>
      </c>
      <c r="AK1549" s="12" t="str">
        <f>IF(Tabela1[[#This Row],[procx ticket]]="",Tabela1[[#This Row],[Data criação ticket]],Tabela1[[#This Row],[procx ticket]])</f>
        <v>2025-01-20</v>
      </c>
      <c r="AL1549" s="53">
        <v>45670</v>
      </c>
      <c r="AM15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20/01/2025</v>
      </c>
      <c r="AN154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49" s="62"/>
      <c r="AP1549" s="62"/>
      <c r="AQ15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137260312512660JORDANALOJAS NOVASPersianasPERSUN</v>
      </c>
      <c r="AR1549" s="62" t="e">
        <v>#N/A</v>
      </c>
    </row>
    <row r="1550" spans="1:44" ht="15" hidden="1" customHeight="1">
      <c r="A1550" s="1">
        <f t="shared" si="83"/>
        <v>1000</v>
      </c>
      <c r="B1550" s="1">
        <v>1369</v>
      </c>
      <c r="C1550" s="1" t="s">
        <v>218</v>
      </c>
      <c r="D1550" s="1" t="s">
        <v>219</v>
      </c>
      <c r="E1550" s="1" t="s">
        <v>55</v>
      </c>
      <c r="F1550" s="1" t="s">
        <v>23</v>
      </c>
      <c r="G1550" s="1" t="s">
        <v>5510</v>
      </c>
      <c r="H1550" s="1">
        <v>157</v>
      </c>
      <c r="I1550" s="1" t="s">
        <v>88</v>
      </c>
      <c r="M1550" s="1">
        <v>603049</v>
      </c>
      <c r="N1550" s="1">
        <v>10021557</v>
      </c>
      <c r="O1550" s="1" t="s">
        <v>4163</v>
      </c>
      <c r="P1550" s="47">
        <v>13920</v>
      </c>
      <c r="Q1550" s="47">
        <v>13920</v>
      </c>
      <c r="R1550" s="47">
        <f>IF(Tabela1[[#This Row],[VALOR A PAGAR]]&gt;1,Tabela1[[#This Row],[VALOR A PAGAR]],Tabela1[[#This Row],[VALOR RC]])</f>
        <v>13920</v>
      </c>
      <c r="S15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0" s="1">
        <v>4500865219</v>
      </c>
      <c r="U1550" s="54" t="str">
        <f>F1550 &amp; " " &amp; " " &amp; B1550 &amp; " - " &amp; I1550 &amp; " - " &amp; "N°" &amp; H1550 &amp; " - " &amp; Tabela1[[#This Row],[Coluna1]]</f>
        <v xml:space="preserve">LOJAS NOVAS  1369 - PERSUN - N°157 - </v>
      </c>
      <c r="V1550" s="85">
        <v>1856045</v>
      </c>
      <c r="W1550" s="89" t="s">
        <v>5539</v>
      </c>
      <c r="X1550" s="1" t="str">
        <f t="shared" si="82"/>
        <v>ABERTO</v>
      </c>
      <c r="Y1550" s="48"/>
      <c r="Z1550" s="51">
        <v>0</v>
      </c>
      <c r="AA1550" s="1">
        <f>IF(Tabela1[[#This Row],[CHAMADO]]="ABERTO",Tabela1[[#This Row],[procx status]],"")</f>
        <v>0</v>
      </c>
      <c r="AC1550" s="49">
        <v>45813</v>
      </c>
      <c r="AD1550" s="90">
        <v>5105940192</v>
      </c>
      <c r="AE1550" s="1" t="str">
        <f>IF(Tabela1[[#This Row],[Status Result1]]="Aguardando autorização pgto", "sim","")</f>
        <v/>
      </c>
      <c r="AF15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5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550" s="12">
        <v>45764</v>
      </c>
      <c r="AI1550" s="1" t="s">
        <v>4305</v>
      </c>
      <c r="AJ1550" s="53" t="s">
        <v>4305</v>
      </c>
      <c r="AK1550" s="12" t="str">
        <f>IF(Tabela1[[#This Row],[procx ticket]]="",Tabela1[[#This Row],[Data criação ticket]],Tabela1[[#This Row],[procx ticket]])</f>
        <v>2025-05-28</v>
      </c>
      <c r="AL1550" s="60">
        <v>45770</v>
      </c>
      <c r="AM15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5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0" s="62"/>
      <c r="AP1550" s="62"/>
      <c r="AQ15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136960304913920JORDANALOJAS NOVASPersianasPERSUN</v>
      </c>
      <c r="AR1550" s="62" t="e">
        <v>#N/A</v>
      </c>
    </row>
    <row r="1551" spans="1:44" ht="15" hidden="1" customHeight="1">
      <c r="A1551" s="1">
        <f t="shared" si="83"/>
        <v>1000</v>
      </c>
      <c r="B1551" s="1">
        <v>1428</v>
      </c>
      <c r="C1551" s="1" t="s">
        <v>275</v>
      </c>
      <c r="D1551" s="1" t="s">
        <v>276</v>
      </c>
      <c r="E1551" s="1" t="s">
        <v>30</v>
      </c>
      <c r="F1551" s="1" t="s">
        <v>23</v>
      </c>
      <c r="G1551" s="1" t="s">
        <v>5510</v>
      </c>
      <c r="H1551" s="1">
        <v>199</v>
      </c>
      <c r="I1551" s="1" t="s">
        <v>88</v>
      </c>
      <c r="M1551" s="1">
        <v>602884</v>
      </c>
      <c r="N1551" s="1">
        <v>10022468</v>
      </c>
      <c r="P1551" s="47">
        <v>13120</v>
      </c>
      <c r="R1551" s="47">
        <f>IF(Tabela1[[#This Row],[VALOR A PAGAR]]&gt;1,Tabela1[[#This Row],[VALOR A PAGAR]],Tabela1[[#This Row],[VALOR RC]])</f>
        <v>13120</v>
      </c>
      <c r="S15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1" s="1">
        <v>4500917857</v>
      </c>
      <c r="U1551" s="54" t="str">
        <f>F1551 &amp; " " &amp; " " &amp; B1551 &amp; " - " &amp; I1551 &amp; " - " &amp; "N°" &amp; H1551 &amp; " - " &amp; Tabela1[[#This Row],[Coluna1]]</f>
        <v>LOJAS NOVAS  1428 - PERSUN - N°199 - VENC 07/10/2025</v>
      </c>
      <c r="V1551" s="85">
        <v>2337641</v>
      </c>
      <c r="W1551" s="64" t="s">
        <v>5596</v>
      </c>
      <c r="X1551" s="1" t="str">
        <f t="shared" si="82"/>
        <v>ABERTO</v>
      </c>
      <c r="Y1551" s="48"/>
      <c r="Z1551" s="51">
        <v>0</v>
      </c>
      <c r="AA1551" s="1">
        <f>IF(Tabela1[[#This Row],[CHAMADO]]="ABERTO",Tabela1[[#This Row],[procx status]],"")</f>
        <v>0</v>
      </c>
      <c r="AC1551" s="49">
        <v>45905</v>
      </c>
      <c r="AD1551" s="109">
        <v>5105995895</v>
      </c>
      <c r="AE1551" s="1" t="str">
        <f>IF(Tabela1[[#This Row],[Status Result1]]="Aguardando autorização pgto", "sim","")</f>
        <v/>
      </c>
      <c r="AF15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05/09/2025</v>
      </c>
      <c r="AG15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05/09/2025</v>
      </c>
      <c r="AH1551" s="12"/>
      <c r="AI1551" s="1" t="s">
        <v>4362</v>
      </c>
      <c r="AJ1551" s="53" t="s">
        <v>4234</v>
      </c>
      <c r="AK1551" s="12" t="str">
        <f>IF(Tabela1[[#This Row],[procx ticket]]="",Tabela1[[#This Row],[Data criação ticket]],Tabela1[[#This Row],[procx ticket]])</f>
        <v>não aberto ticket</v>
      </c>
      <c r="AM15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5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1" s="62"/>
      <c r="AP1551" s="62" t="s">
        <v>5592</v>
      </c>
      <c r="AQ15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142860288413120ANDRELOJAS NOVASPersianasPERSUN</v>
      </c>
      <c r="AR1551" s="62" t="e">
        <v>#N/A</v>
      </c>
    </row>
    <row r="1552" spans="1:44" ht="15" hidden="1" customHeight="1">
      <c r="A1552" s="1">
        <f t="shared" si="83"/>
        <v>1000</v>
      </c>
      <c r="B1552" s="1">
        <v>1501</v>
      </c>
      <c r="C1552" s="1" t="s">
        <v>4083</v>
      </c>
      <c r="D1552" s="1" t="s">
        <v>185</v>
      </c>
      <c r="E1552" s="1" t="s">
        <v>76</v>
      </c>
      <c r="F1552" s="1" t="s">
        <v>23</v>
      </c>
      <c r="G1552" s="1" t="s">
        <v>5510</v>
      </c>
      <c r="H1552" s="1">
        <v>197</v>
      </c>
      <c r="I1552" s="1" t="s">
        <v>88</v>
      </c>
      <c r="M1552" s="1">
        <v>605727</v>
      </c>
      <c r="N1552" s="1">
        <v>10022458</v>
      </c>
      <c r="O1552" s="1" t="s">
        <v>4163</v>
      </c>
      <c r="P1552" s="47">
        <v>19960</v>
      </c>
      <c r="R1552" s="47">
        <f>IF(Tabela1[[#This Row],[VALOR A PAGAR]]&gt;1,Tabela1[[#This Row],[VALOR A PAGAR]],Tabela1[[#This Row],[VALOR RC]])</f>
        <v>19960</v>
      </c>
      <c r="S15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2" s="1">
        <v>4500917876</v>
      </c>
      <c r="U1552" s="54" t="str">
        <f>F1552 &amp; " " &amp; " " &amp; B1552 &amp; " - " &amp; I1552 &amp; " - " &amp; "N°" &amp; H1552 &amp; " - " &amp; Tabela1[[#This Row],[Coluna1]]</f>
        <v>LOJAS NOVAS  1501 - PERSUN - N°197 - VENC 07/10/2025</v>
      </c>
      <c r="V1552" s="85">
        <v>2337654</v>
      </c>
      <c r="W1552" s="64" t="s">
        <v>5593</v>
      </c>
      <c r="X1552" s="1" t="str">
        <f t="shared" si="82"/>
        <v>ABERTO</v>
      </c>
      <c r="Y1552" s="48"/>
      <c r="Z1552" s="51">
        <v>0</v>
      </c>
      <c r="AA1552" s="1">
        <f>IF(Tabela1[[#This Row],[CHAMADO]]="ABERTO",Tabela1[[#This Row],[procx status]],"")</f>
        <v>0</v>
      </c>
      <c r="AC1552" s="49">
        <v>45935</v>
      </c>
      <c r="AD1552" s="109">
        <v>5105995900</v>
      </c>
      <c r="AE1552" s="1" t="str">
        <f>IF(Tabela1[[#This Row],[Status Result1]]="Aguardando autorização pgto", "sim","")</f>
        <v/>
      </c>
      <c r="AF15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5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552" s="12"/>
      <c r="AI1552" s="1" t="s">
        <v>4362</v>
      </c>
      <c r="AJ1552" s="53" t="s">
        <v>4234</v>
      </c>
      <c r="AK1552" s="12" t="str">
        <f>IF(Tabela1[[#This Row],[procx ticket]]="",Tabela1[[#This Row],[Data criação ticket]],Tabela1[[#This Row],[procx ticket]])</f>
        <v>não aberto ticket</v>
      </c>
      <c r="AM15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5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2" s="62"/>
      <c r="AP1552" s="62" t="s">
        <v>5592</v>
      </c>
      <c r="AQ15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150160572719960HENRIQUELOJAS NOVASPersianasPERSUN</v>
      </c>
      <c r="AR1552" s="62" t="e">
        <v>#N/A</v>
      </c>
    </row>
    <row r="1553" spans="1:44" ht="15" hidden="1" customHeight="1">
      <c r="A1553" s="1">
        <f t="shared" si="83"/>
        <v>2000</v>
      </c>
      <c r="B1553" s="1">
        <v>7013</v>
      </c>
      <c r="C1553" s="1" t="str">
        <f>_xlfn.XLOOKUP(Tabela1[[#This Row],[FILIAL]],'CNPJ BASE jan25'!A:A,'CNPJ BASE jan25'!B:B)</f>
        <v>BEL74-Atalaia-PA-EF</v>
      </c>
      <c r="D1553" s="1" t="str">
        <f>_xlfn.XLOOKUP(Tabela1[[#This Row],[FILIAL]],'CNPJ BASE jan25'!A:A,'CNPJ BASE jan25'!C:C)</f>
        <v>04.899.316/0013-51</v>
      </c>
      <c r="E1553" s="1" t="s">
        <v>76</v>
      </c>
      <c r="F1553" s="1" t="s">
        <v>51</v>
      </c>
      <c r="G1553" s="1" t="s">
        <v>5510</v>
      </c>
      <c r="H1553" s="1">
        <v>196</v>
      </c>
      <c r="I1553" s="1" t="s">
        <v>88</v>
      </c>
      <c r="M1553" s="1">
        <v>605842</v>
      </c>
      <c r="N1553" s="1">
        <v>10022997</v>
      </c>
      <c r="O1553" s="1" t="s">
        <v>4163</v>
      </c>
      <c r="P1553" s="47">
        <v>7480</v>
      </c>
      <c r="R1553" s="47">
        <f>IF(Tabela1[[#This Row],[VALOR A PAGAR]]&gt;1,Tabela1[[#This Row],[VALOR A PAGAR]],Tabela1[[#This Row],[VALOR RC]])</f>
        <v>7480</v>
      </c>
      <c r="S15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3" s="1">
        <v>4500937538</v>
      </c>
      <c r="U1553" s="54" t="str">
        <f>F1553 &amp; " " &amp; " " &amp; B1553 &amp; " - " &amp; I1553 &amp; " - " &amp; "N°" &amp; H1553 &amp; " - " &amp; Tabela1[[#This Row],[Coluna1]]</f>
        <v>VIRADA DE BANDEIRA  7013 - PERSUN - N°196 - VENC 05/10/2025</v>
      </c>
      <c r="V1553" s="85">
        <v>2354039</v>
      </c>
      <c r="W1553" s="64" t="s">
        <v>5615</v>
      </c>
      <c r="X1553" s="1" t="str">
        <f t="shared" si="82"/>
        <v>ABERTO</v>
      </c>
      <c r="Y1553" s="48"/>
      <c r="Z1553" s="51"/>
      <c r="AA1553" s="1">
        <f>IF(Tabela1[[#This Row],[CHAMADO]]="ABERTO",Tabela1[[#This Row],[procx status]],"")</f>
        <v>0</v>
      </c>
      <c r="AC1553" s="49">
        <v>45935</v>
      </c>
      <c r="AD1553" s="109">
        <v>5105995617</v>
      </c>
      <c r="AE1553" s="1" t="str">
        <f>IF(Tabela1[[#This Row],[Status Result1]]="Aguardando autorização pgto", "sim","")</f>
        <v/>
      </c>
      <c r="AF15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5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553" s="12"/>
      <c r="AI1553" s="1" t="s">
        <v>4558</v>
      </c>
      <c r="AJ1553" s="53"/>
      <c r="AK1553" s="12" t="str">
        <f>IF(Tabela1[[#This Row],[procx ticket]]="",Tabela1[[#This Row],[Data criação ticket]],Tabela1[[#This Row],[procx ticket]])</f>
        <v>2025-08-13</v>
      </c>
      <c r="AM15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5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3" s="62"/>
      <c r="AP1553" s="62" t="s">
        <v>5616</v>
      </c>
      <c r="AQ15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70136058427480HENRIQUEVIRADA DE BANDEIRAPersianasPERSUN</v>
      </c>
      <c r="AR1553" s="62" t="e">
        <v>#N/A</v>
      </c>
    </row>
    <row r="1554" spans="1:44" ht="15" hidden="1" customHeight="1">
      <c r="A1554" s="1">
        <f t="shared" si="83"/>
        <v>1000</v>
      </c>
      <c r="B1554" s="51">
        <v>116</v>
      </c>
      <c r="C1554" s="51" t="s">
        <v>495</v>
      </c>
      <c r="D1554" s="1" t="s">
        <v>496</v>
      </c>
      <c r="E1554" s="51" t="s">
        <v>30</v>
      </c>
      <c r="F1554" s="51" t="s">
        <v>47</v>
      </c>
      <c r="G1554" s="1" t="s">
        <v>5510</v>
      </c>
      <c r="H1554" s="51">
        <v>117</v>
      </c>
      <c r="I1554" s="51" t="s">
        <v>88</v>
      </c>
      <c r="J1554" s="51"/>
      <c r="K1554" s="51"/>
      <c r="L1554" s="51"/>
      <c r="M1554" s="51">
        <v>605489</v>
      </c>
      <c r="N1554" s="51"/>
      <c r="O1554" s="51"/>
      <c r="P1554" s="46">
        <v>11100</v>
      </c>
      <c r="Q1554" s="46"/>
      <c r="R1554" s="46">
        <f>IF(Tabela1[[#This Row],[VALOR A PAGAR]]&gt;1,Tabela1[[#This Row],[VALOR A PAGAR]],Tabela1[[#This Row],[VALOR RC]])</f>
        <v>11100</v>
      </c>
      <c r="S15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4" s="51">
        <v>4500780213</v>
      </c>
      <c r="U1554" s="54" t="str">
        <f>F1554 &amp; " " &amp; " " &amp; B1554 &amp; " - " &amp; I1554 &amp; " - " &amp; "N°" &amp; H1554 &amp; " - " &amp; Tabela1[[#This Row],[Coluna1]]</f>
        <v xml:space="preserve">LAUDO DE RISCO  116 - PERSUN - N°117 - </v>
      </c>
      <c r="V1554" s="85">
        <v>903685</v>
      </c>
      <c r="W1554" s="51"/>
      <c r="X1554" s="1" t="str">
        <f t="shared" si="82"/>
        <v>ABERTO</v>
      </c>
      <c r="Y1554" s="51" t="s">
        <v>4159</v>
      </c>
      <c r="Z1554" s="51" t="s">
        <v>4159</v>
      </c>
      <c r="AA1554" s="51" t="str">
        <f>IF(Tabela1[[#This Row],[CHAMADO]]="ABERTO",Tabela1[[#This Row],[procx status]],"")</f>
        <v>Closed</v>
      </c>
      <c r="AB1554" s="51" t="str">
        <f>IFERROR(IF(OR(Y1554="Solved",Y1554="Closed"),"OK","OUTRO"),"")</f>
        <v>OK</v>
      </c>
      <c r="AC1554" s="52">
        <v>45663</v>
      </c>
      <c r="AD1554" s="55">
        <v>5105837412</v>
      </c>
      <c r="AE1554" s="51" t="str">
        <f>IF(Tabela1[[#This Row],[Status Result1]]="Aguardando autorização pgto", "sim","")</f>
        <v/>
      </c>
      <c r="AF155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06/01/2025</v>
      </c>
      <c r="AG15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06/01/2025</v>
      </c>
      <c r="AH1554" s="53">
        <v>45660</v>
      </c>
      <c r="AI1554" s="53" t="s">
        <v>4256</v>
      </c>
      <c r="AJ1554" s="53" t="s">
        <v>4256</v>
      </c>
      <c r="AK1554" s="53" t="str">
        <f>IF(Tabela1[[#This Row],[procx ticket]]="",Tabela1[[#This Row],[Data criação ticket]],Tabela1[[#This Row],[procx ticket]])</f>
        <v>2024-12-27</v>
      </c>
      <c r="AL1554" s="53" t="s">
        <v>75</v>
      </c>
      <c r="AM15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27/12/2024</v>
      </c>
      <c r="AN155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4" s="62"/>
      <c r="AP1554" s="62"/>
      <c r="AQ15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11660548911100ANDRELAUDO DE RISCOPersianasPERSUN</v>
      </c>
      <c r="AR1554" s="62" t="e">
        <v>#N/A</v>
      </c>
    </row>
    <row r="1555" spans="1:44" ht="15" hidden="1" customHeight="1">
      <c r="A1555" s="1">
        <f t="shared" si="83"/>
        <v>1000</v>
      </c>
      <c r="B1555" s="1">
        <v>373</v>
      </c>
      <c r="C1555" s="1" t="str">
        <f>_xlfn.XLOOKUP(Tabela1[[#This Row],[FILIAL]],'CNPJ BASE jan25'!A:A,'CNPJ BASE jan25'!B:B)</f>
        <v>REC19-SantoAmaro-PE</v>
      </c>
      <c r="D1555" s="1" t="s">
        <v>185</v>
      </c>
      <c r="E1555" s="1" t="s">
        <v>4025</v>
      </c>
      <c r="F1555" s="1" t="s">
        <v>4026</v>
      </c>
      <c r="G1555" s="1" t="s">
        <v>5510</v>
      </c>
      <c r="H1555" s="1">
        <v>219</v>
      </c>
      <c r="I1555" s="1" t="s">
        <v>88</v>
      </c>
      <c r="M1555" s="1">
        <v>605784</v>
      </c>
      <c r="N1555" s="1">
        <v>10023358</v>
      </c>
      <c r="P1555" s="47">
        <v>10520</v>
      </c>
      <c r="R1555" s="47">
        <f>IF(Tabela1[[#This Row],[VALOR A PAGAR]]&gt;1,Tabela1[[#This Row],[VALOR A PAGAR]],Tabela1[[#This Row],[VALOR RC]])</f>
        <v>10520</v>
      </c>
      <c r="S15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5" s="1">
        <v>4500964811</v>
      </c>
      <c r="U1555" s="54" t="str">
        <f>F1555 &amp; " " &amp; " " &amp; B1555 &amp; " - " &amp; I1555 &amp; " - " &amp; "N°" &amp; H1555 &amp; " - " &amp; Tabela1[[#This Row],[Coluna1]]</f>
        <v>REVITALIZA  373 - PERSUN - N°219 - VENC 24/11/2025</v>
      </c>
      <c r="V1555" s="85">
        <v>2853277</v>
      </c>
      <c r="W1555" s="64" t="s">
        <v>5628</v>
      </c>
      <c r="X1555" s="1" t="str">
        <f t="shared" si="82"/>
        <v>ABERTO</v>
      </c>
      <c r="Y1555" s="48"/>
      <c r="Z1555" s="51"/>
      <c r="AA1555" s="1">
        <f>IF(Tabela1[[#This Row],[CHAMADO]]="ABERTO",Tabela1[[#This Row],[procx status]],"")</f>
        <v>0</v>
      </c>
      <c r="AC1555" s="49">
        <v>45967</v>
      </c>
      <c r="AE1555" s="1" t="str">
        <f>IF(Tabela1[[#This Row],[Status Result1]]="Aguardando autorização pgto", "sim","")</f>
        <v/>
      </c>
      <c r="AF15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06/11/2025</v>
      </c>
      <c r="AG15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06/11/2025</v>
      </c>
      <c r="AH1555" s="116"/>
      <c r="AJ1555" s="117"/>
      <c r="AK1555" s="116">
        <f>IF(Tabela1[[#This Row],[procx ticket]]="",Tabela1[[#This Row],[Data criação ticket]],Tabela1[[#This Row],[procx ticket]])</f>
        <v>0</v>
      </c>
      <c r="AL1555" s="116"/>
      <c r="AM1555" s="53" t="s">
        <v>4302</v>
      </c>
      <c r="AN155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5" s="62" t="s">
        <v>5629</v>
      </c>
      <c r="AP1555" s="62" t="s">
        <v>5630</v>
      </c>
      <c r="AQ15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37360578410520ADRIANOREVITALIZAPersianasPERSUN</v>
      </c>
      <c r="AR1555" s="62" t="e">
        <v>#N/A</v>
      </c>
    </row>
    <row r="1556" spans="1:44" ht="15" hidden="1" customHeight="1">
      <c r="A1556" s="1">
        <f t="shared" si="83"/>
        <v>1000</v>
      </c>
      <c r="B1556" s="1">
        <v>1481</v>
      </c>
      <c r="C1556" s="1" t="s">
        <v>166</v>
      </c>
      <c r="D1556" s="1" t="s">
        <v>45</v>
      </c>
      <c r="E1556" s="1" t="s">
        <v>55</v>
      </c>
      <c r="F1556" s="1" t="s">
        <v>23</v>
      </c>
      <c r="G1556" s="1" t="s">
        <v>5510</v>
      </c>
      <c r="H1556" s="1">
        <v>124</v>
      </c>
      <c r="I1556" s="1" t="s">
        <v>88</v>
      </c>
      <c r="L1556" s="51">
        <v>98026</v>
      </c>
      <c r="M1556" s="1">
        <v>603999</v>
      </c>
      <c r="N1556" s="1">
        <v>10020310</v>
      </c>
      <c r="P1556" s="47">
        <v>13920</v>
      </c>
      <c r="R1556" s="47">
        <f>IF(Tabela1[[#This Row],[VALOR A PAGAR]]&gt;1,Tabela1[[#This Row],[VALOR A PAGAR]],Tabela1[[#This Row],[VALOR RC]])</f>
        <v>13920</v>
      </c>
      <c r="S15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6" s="1">
        <v>4500798403</v>
      </c>
      <c r="U1556" s="54" t="str">
        <f>F1556 &amp; " " &amp; " " &amp; B1556 &amp; " - " &amp; I1556 &amp; " - " &amp; "N°" &amp; H1556 &amp; " - " &amp; Tabela1[[#This Row],[Coluna1]]</f>
        <v>LOJAS NOVAS  1481 - PERSUN - N°124 - reabri chamado dia 31.03</v>
      </c>
      <c r="V1556" s="85">
        <v>1346626</v>
      </c>
      <c r="X1556" s="1" t="str">
        <f t="shared" si="82"/>
        <v>ABERTO</v>
      </c>
      <c r="Y1556" s="48" t="s">
        <v>4159</v>
      </c>
      <c r="Z1556" s="51" t="s">
        <v>4159</v>
      </c>
      <c r="AA1556" s="51" t="str">
        <f>IF(Tabela1[[#This Row],[CHAMADO]]="ABERTO",Tabela1[[#This Row],[procx status]],"")</f>
        <v>Closed</v>
      </c>
      <c r="AC1556" s="49">
        <v>45754</v>
      </c>
      <c r="AD1556" s="55">
        <v>5105900127</v>
      </c>
      <c r="AE1556" s="1" t="str">
        <f>IF(Tabela1[[#This Row],[Status Result1]]="Aguardando autorização pgto", "sim","")</f>
        <v/>
      </c>
      <c r="AF15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5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556" s="12">
        <v>45677</v>
      </c>
      <c r="AI1556" s="12" t="s">
        <v>4233</v>
      </c>
      <c r="AJ1556" s="53" t="s">
        <v>4233</v>
      </c>
      <c r="AK1556" s="12" t="str">
        <f>IF(Tabela1[[#This Row],[procx ticket]]="",Tabela1[[#This Row],[Data criação ticket]],Tabela1[[#This Row],[procx ticket]])</f>
        <v>2025-03-11</v>
      </c>
      <c r="AL1556" s="53">
        <v>45671</v>
      </c>
      <c r="AM15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5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6" s="62" t="s">
        <v>5360</v>
      </c>
      <c r="AP1556" s="62" t="s">
        <v>5361</v>
      </c>
      <c r="AQ15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148160399913920JORDANALOJAS NOVASPersianasPERSUN</v>
      </c>
      <c r="AR1556" s="62" t="e">
        <v>#N/A</v>
      </c>
    </row>
    <row r="1557" spans="1:44" ht="15" hidden="1" customHeight="1">
      <c r="A1557" s="1">
        <f t="shared" si="83"/>
        <v>1000</v>
      </c>
      <c r="B1557" s="1">
        <v>1446</v>
      </c>
      <c r="C1557" s="1" t="s">
        <v>175</v>
      </c>
      <c r="D1557" s="1" t="s">
        <v>176</v>
      </c>
      <c r="E1557" s="1" t="s">
        <v>76</v>
      </c>
      <c r="F1557" s="1" t="s">
        <v>23</v>
      </c>
      <c r="G1557" s="1" t="s">
        <v>5510</v>
      </c>
      <c r="H1557" s="1">
        <v>132</v>
      </c>
      <c r="I1557" s="1" t="s">
        <v>88</v>
      </c>
      <c r="L1557" s="51">
        <v>98026</v>
      </c>
      <c r="M1557" s="1">
        <v>603787</v>
      </c>
      <c r="N1557" s="1">
        <v>10020318</v>
      </c>
      <c r="P1557" s="47">
        <v>14700</v>
      </c>
      <c r="R1557" s="47">
        <f>IF(Tabela1[[#This Row],[VALOR A PAGAR]]&gt;1,Tabela1[[#This Row],[VALOR A PAGAR]],Tabela1[[#This Row],[VALOR RC]])</f>
        <v>14700</v>
      </c>
      <c r="S15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7" s="1">
        <v>4500835505</v>
      </c>
      <c r="U1557" s="54" t="str">
        <f>F1557 &amp; " " &amp; " " &amp; B1557 &amp; " - " &amp; I1557 &amp; " - " &amp; "N°" &amp; H1557 &amp; " - " &amp; Tabela1[[#This Row],[Coluna1]]</f>
        <v xml:space="preserve">LOJAS NOVAS  1446 - PERSUN - N°132 - </v>
      </c>
      <c r="V1557" s="85">
        <v>1348501</v>
      </c>
      <c r="X1557" s="1" t="str">
        <f t="shared" si="82"/>
        <v>ABERTO</v>
      </c>
      <c r="Y1557" s="48" t="s">
        <v>4159</v>
      </c>
      <c r="Z1557" s="51" t="s">
        <v>4159</v>
      </c>
      <c r="AA1557" s="51" t="str">
        <f>IF(Tabela1[[#This Row],[CHAMADO]]="ABERTO",Tabela1[[#This Row],[procx status]],"")</f>
        <v>Closed</v>
      </c>
      <c r="AC1557" s="49">
        <v>45754</v>
      </c>
      <c r="AD1557" s="55">
        <v>5105900130</v>
      </c>
      <c r="AE1557" s="1" t="str">
        <f>IF(Tabela1[[#This Row],[Status Result1]]="Aguardando autorização pgto", "sim","")</f>
        <v/>
      </c>
      <c r="AF15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5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557" s="12">
        <v>45678</v>
      </c>
      <c r="AI1557" s="1" t="s">
        <v>4233</v>
      </c>
      <c r="AJ1557" s="53" t="s">
        <v>4233</v>
      </c>
      <c r="AK1557" s="12" t="str">
        <f>IF(Tabela1[[#This Row],[procx ticket]]="",Tabela1[[#This Row],[Data criação ticket]],Tabela1[[#This Row],[procx ticket]])</f>
        <v>2025-03-11</v>
      </c>
      <c r="AL1557" s="53">
        <v>45677</v>
      </c>
      <c r="AM15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5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7" s="62"/>
      <c r="AP1557" s="62"/>
      <c r="AQ15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144660378714700HENRIQUELOJAS NOVASPersianasPERSUN</v>
      </c>
      <c r="AR1557" s="62" t="e">
        <v>#N/A</v>
      </c>
    </row>
    <row r="1558" spans="1:44" ht="15" hidden="1" customHeight="1">
      <c r="A1558" s="1">
        <f t="shared" si="83"/>
        <v>1000</v>
      </c>
      <c r="B1558" s="1">
        <v>1480</v>
      </c>
      <c r="C1558" s="1" t="s">
        <v>211</v>
      </c>
      <c r="D1558" s="1" t="s">
        <v>510</v>
      </c>
      <c r="E1558" s="1" t="s">
        <v>55</v>
      </c>
      <c r="F1558" s="1" t="s">
        <v>23</v>
      </c>
      <c r="G1558" s="1" t="s">
        <v>5510</v>
      </c>
      <c r="H1558" s="1">
        <v>138</v>
      </c>
      <c r="I1558" s="1" t="s">
        <v>88</v>
      </c>
      <c r="M1558" s="1">
        <v>603914</v>
      </c>
      <c r="N1558" s="1">
        <v>10021631</v>
      </c>
      <c r="O1558" s="1" t="s">
        <v>4163</v>
      </c>
      <c r="P1558" s="47">
        <v>10860</v>
      </c>
      <c r="R1558" s="47">
        <f>IF(Tabela1[[#This Row],[VALOR A PAGAR]]&gt;1,Tabela1[[#This Row],[VALOR A PAGAR]],Tabela1[[#This Row],[VALOR RC]])</f>
        <v>10860</v>
      </c>
      <c r="S15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8" s="1" t="s">
        <v>5548</v>
      </c>
      <c r="U1558" s="54" t="str">
        <f>F1558 &amp; " " &amp; " " &amp; B1558 &amp; " - " &amp; I1558 &amp; " - " &amp; "N°" &amp; H1558 &amp; " - " &amp; Tabela1[[#This Row],[Coluna1]]</f>
        <v xml:space="preserve">LOJAS NOVAS  1480 - PERSUN - N°138 - </v>
      </c>
      <c r="V1558" s="85">
        <v>1660722</v>
      </c>
      <c r="W1558" s="89" t="s">
        <v>5549</v>
      </c>
      <c r="X1558" s="1" t="str">
        <f t="shared" si="82"/>
        <v>ABERTO</v>
      </c>
      <c r="Y1558" s="48"/>
      <c r="Z1558" s="51">
        <v>0</v>
      </c>
      <c r="AA1558" s="1">
        <f>IF(Tabela1[[#This Row],[CHAMADO]]="ABERTO",Tabela1[[#This Row],[procx status]],"")</f>
        <v>0</v>
      </c>
      <c r="AC1558" s="49">
        <v>45784</v>
      </c>
      <c r="AD1558" s="55">
        <v>5105921366</v>
      </c>
      <c r="AE1558" s="1" t="str">
        <f>IF(Tabela1[[#This Row],[Status Result1]]="Aguardando autorização pgto", "sim","")</f>
        <v/>
      </c>
      <c r="AF15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5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558" s="12">
        <v>45769</v>
      </c>
      <c r="AI1558" s="1" t="s">
        <v>4461</v>
      </c>
      <c r="AJ1558" s="53" t="s">
        <v>4461</v>
      </c>
      <c r="AK1558" s="12" t="str">
        <f>IF(Tabela1[[#This Row],[procx ticket]]="",Tabela1[[#This Row],[Data criação ticket]],Tabela1[[#This Row],[procx ticket]])</f>
        <v>2025-04-29</v>
      </c>
      <c r="AL1558" s="60">
        <v>45770</v>
      </c>
      <c r="AM15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5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8" s="62"/>
      <c r="AP1558" s="62"/>
      <c r="AQ15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148060391410860JORDANALOJAS NOVASPersianasPERSUN</v>
      </c>
      <c r="AR1558" s="62" t="e">
        <v>#N/A</v>
      </c>
    </row>
    <row r="1559" spans="1:44" ht="15" hidden="1" customHeight="1">
      <c r="A1559" s="1">
        <f t="shared" si="83"/>
        <v>1000</v>
      </c>
      <c r="B1559" s="1">
        <v>238</v>
      </c>
      <c r="C1559" s="1" t="s">
        <v>722</v>
      </c>
      <c r="D1559" s="1" t="s">
        <v>723</v>
      </c>
      <c r="E1559" s="1" t="s">
        <v>30</v>
      </c>
      <c r="F1559" s="1" t="s">
        <v>47</v>
      </c>
      <c r="G1559" s="1" t="s">
        <v>5510</v>
      </c>
      <c r="H1559" s="1">
        <v>126</v>
      </c>
      <c r="I1559" s="1" t="s">
        <v>88</v>
      </c>
      <c r="M1559" s="51">
        <v>605203</v>
      </c>
      <c r="N1559" s="1">
        <v>10021492</v>
      </c>
      <c r="O1559" s="1" t="s">
        <v>4163</v>
      </c>
      <c r="P1559" s="47">
        <v>8220</v>
      </c>
      <c r="R1559" s="47">
        <f>IF(Tabela1[[#This Row],[VALOR A PAGAR]]&gt;1,Tabela1[[#This Row],[VALOR A PAGAR]],Tabela1[[#This Row],[VALOR RC]])</f>
        <v>8220</v>
      </c>
      <c r="S15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59" s="1" t="s">
        <v>5537</v>
      </c>
      <c r="U1559" s="54" t="str">
        <f>F1559 &amp; " " &amp; " " &amp; B1559 &amp; " - " &amp; I1559 &amp; " - " &amp; "N°" &amp; H1559 &amp; " - " &amp; Tabela1[[#This Row],[Coluna1]]</f>
        <v xml:space="preserve">LAUDO DE RISCO  238 - PERSUN - N°126 - </v>
      </c>
      <c r="V1559" s="85">
        <v>1660666</v>
      </c>
      <c r="W1559" s="89" t="s">
        <v>5538</v>
      </c>
      <c r="X1559" s="1" t="str">
        <f t="shared" si="82"/>
        <v>ABERTO</v>
      </c>
      <c r="Y1559" s="48"/>
      <c r="Z1559" s="51">
        <v>0</v>
      </c>
      <c r="AA1559" s="1">
        <f>IF(Tabela1[[#This Row],[CHAMADO]]="ABERTO",Tabela1[[#This Row],[procx status]],"")</f>
        <v>0</v>
      </c>
      <c r="AC1559" s="49">
        <v>45784</v>
      </c>
      <c r="AD1559" s="55">
        <v>5105921360</v>
      </c>
      <c r="AE1559" s="1" t="str">
        <f>IF(Tabela1[[#This Row],[Status Result1]]="Aguardando autorização pgto", "sim","")</f>
        <v/>
      </c>
      <c r="AF15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5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559" s="12">
        <v>45761</v>
      </c>
      <c r="AI1559" s="1" t="s">
        <v>4461</v>
      </c>
      <c r="AJ1559" s="53" t="s">
        <v>4461</v>
      </c>
      <c r="AK1559" s="12" t="str">
        <f>IF(Tabela1[[#This Row],[procx ticket]]="",Tabela1[[#This Row],[Data criação ticket]],Tabela1[[#This Row],[procx ticket]])</f>
        <v>2025-04-29</v>
      </c>
      <c r="AL1559" s="12">
        <v>45763</v>
      </c>
      <c r="AM15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5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59" s="62"/>
      <c r="AP1559" s="62"/>
      <c r="AQ15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2386052038220ANDRELAUDO DE RISCOPersianasPERSUN</v>
      </c>
      <c r="AR1559" s="62" t="e">
        <v>#N/A</v>
      </c>
    </row>
    <row r="1560" spans="1:44" ht="15" hidden="1" customHeight="1">
      <c r="A1560" s="1">
        <f t="shared" si="83"/>
        <v>2000</v>
      </c>
      <c r="B1560" s="1">
        <v>7357</v>
      </c>
      <c r="C1560" s="1" t="s">
        <v>3524</v>
      </c>
      <c r="D1560" s="1" t="str">
        <f>_xlfn.XLOOKUP(Tabela1[[#This Row],[FILIAL]],'CNPJ BASE jan25'!A:A,'CNPJ BASE jan25'!C:C)</f>
        <v>04.899.316/0357-60</v>
      </c>
      <c r="E1560" s="1" t="s">
        <v>55</v>
      </c>
      <c r="F1560" s="1" t="s">
        <v>51</v>
      </c>
      <c r="G1560" s="1" t="s">
        <v>5510</v>
      </c>
      <c r="H1560" s="1">
        <v>172</v>
      </c>
      <c r="I1560" s="1" t="s">
        <v>88</v>
      </c>
      <c r="M1560" s="1">
        <v>605848</v>
      </c>
      <c r="N1560" s="1">
        <v>10022625</v>
      </c>
      <c r="P1560" s="47">
        <v>8500</v>
      </c>
      <c r="R1560" s="47">
        <f>IF(Tabela1[[#This Row],[VALOR A PAGAR]]&gt;1,Tabela1[[#This Row],[VALOR A PAGAR]],Tabela1[[#This Row],[VALOR RC]])</f>
        <v>8500</v>
      </c>
      <c r="S15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0" s="1">
        <v>4500922276</v>
      </c>
      <c r="U1560" s="54" t="str">
        <f>F1560 &amp; " " &amp; " " &amp; B1560 &amp; " - " &amp; I1560 &amp; " - " &amp; "N°" &amp; H1560 &amp; " - " &amp; Tabela1[[#This Row],[Coluna1]]</f>
        <v>VIRADA DE BANDEIRA  7357 - PERSUN - N°172 - VENC 12/08/2025</v>
      </c>
      <c r="V1560" s="85">
        <v>2229155</v>
      </c>
      <c r="W1560" s="64" t="s">
        <v>5599</v>
      </c>
      <c r="X1560" s="1" t="str">
        <f t="shared" si="82"/>
        <v>ABERTO</v>
      </c>
      <c r="Y1560" s="48"/>
      <c r="Z1560" s="51">
        <v>0</v>
      </c>
      <c r="AA1560" s="1">
        <f>IF(Tabela1[[#This Row],[CHAMADO]]="ABERTO",Tabela1[[#This Row],[procx status]],"")</f>
        <v>0</v>
      </c>
      <c r="AC1560" s="49">
        <v>45876</v>
      </c>
      <c r="AD1560" s="65">
        <v>5105983357</v>
      </c>
      <c r="AE1560" s="1" t="str">
        <f>IF(Tabela1[[#This Row],[Status Result1]]="Aguardando autorização pgto", "sim","")</f>
        <v/>
      </c>
      <c r="AF15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15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1560" s="12"/>
      <c r="AI1560" s="53" t="s">
        <v>4407</v>
      </c>
      <c r="AJ1560" s="53" t="s">
        <v>4407</v>
      </c>
      <c r="AK1560" s="12" t="str">
        <f>IF(Tabela1[[#This Row],[procx ticket]]="",Tabela1[[#This Row],[Data criação ticket]],Tabela1[[#This Row],[procx ticket]])</f>
        <v>2025-07-24</v>
      </c>
      <c r="AM15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56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0" s="62"/>
      <c r="AP1560" s="62" t="s">
        <v>5600</v>
      </c>
      <c r="AQ15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73576058488500JORDANAVIRADA DE BANDEIRAPersianasPERSUN</v>
      </c>
      <c r="AR1560" s="62" t="e">
        <v>#N/A</v>
      </c>
    </row>
    <row r="1561" spans="1:44" ht="15" hidden="1" customHeight="1">
      <c r="A1561" s="1">
        <f t="shared" si="83"/>
        <v>2000</v>
      </c>
      <c r="B1561" s="1">
        <v>7363</v>
      </c>
      <c r="C1561" s="1" t="s">
        <v>3536</v>
      </c>
      <c r="D1561" s="1" t="str">
        <f>_xlfn.XLOOKUP(Tabela1[[#This Row],[FILIAL]],'CNPJ BASE jan25'!A:A,'CNPJ BASE jan25'!C:C)</f>
        <v>04.899.316/0363-09</v>
      </c>
      <c r="E1561" s="1" t="s">
        <v>55</v>
      </c>
      <c r="F1561" s="1" t="s">
        <v>51</v>
      </c>
      <c r="G1561" s="1" t="s">
        <v>5510</v>
      </c>
      <c r="H1561" s="1">
        <v>169</v>
      </c>
      <c r="I1561" s="1" t="s">
        <v>88</v>
      </c>
      <c r="M1561" s="1">
        <v>605849</v>
      </c>
      <c r="N1561" s="1">
        <v>10022626</v>
      </c>
      <c r="P1561" s="47">
        <v>13920</v>
      </c>
      <c r="R1561" s="47">
        <f>IF(Tabela1[[#This Row],[VALOR A PAGAR]]&gt;1,Tabela1[[#This Row],[VALOR A PAGAR]],Tabela1[[#This Row],[VALOR RC]])</f>
        <v>13920</v>
      </c>
      <c r="S15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1" s="1">
        <v>4500922301</v>
      </c>
      <c r="U1561" s="54" t="str">
        <f>F1561 &amp; " " &amp; " " &amp; B1561 &amp; " - " &amp; I1561 &amp; " - " &amp; "N°" &amp; H1561 &amp; " - " &amp; Tabela1[[#This Row],[Coluna1]]</f>
        <v>VIRADA DE BANDEIRA  7363 - PERSUN - N°169 - VENC 12/08/2025</v>
      </c>
      <c r="V1561" s="85">
        <v>2229150</v>
      </c>
      <c r="W1561" s="64" t="s">
        <v>5601</v>
      </c>
      <c r="X1561" s="1" t="str">
        <f t="shared" si="82"/>
        <v>ABERTO</v>
      </c>
      <c r="Y1561" s="48"/>
      <c r="Z1561" s="51">
        <v>0</v>
      </c>
      <c r="AA1561" s="1">
        <f>IF(Tabela1[[#This Row],[CHAMADO]]="ABERTO",Tabela1[[#This Row],[procx status]],"")</f>
        <v>0</v>
      </c>
      <c r="AC1561" s="49">
        <v>45876</v>
      </c>
      <c r="AD1561" s="65">
        <v>5105983349</v>
      </c>
      <c r="AE1561" s="1" t="str">
        <f>IF(Tabela1[[#This Row],[Status Result1]]="Aguardando autorização pgto", "sim","")</f>
        <v/>
      </c>
      <c r="AF15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15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1561" s="12"/>
      <c r="AI1561" s="53" t="s">
        <v>4407</v>
      </c>
      <c r="AJ1561" s="53" t="s">
        <v>4407</v>
      </c>
      <c r="AK1561" s="12" t="str">
        <f>IF(Tabela1[[#This Row],[procx ticket]]="",Tabela1[[#This Row],[Data criação ticket]],Tabela1[[#This Row],[procx ticket]])</f>
        <v>2025-07-24</v>
      </c>
      <c r="AM15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56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1" s="62"/>
      <c r="AP1561" s="62" t="s">
        <v>5600</v>
      </c>
      <c r="AQ15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736360584913920JORDANAVIRADA DE BANDEIRAPersianasPERSUN</v>
      </c>
      <c r="AR1561" s="62" t="e">
        <v>#N/A</v>
      </c>
    </row>
    <row r="1562" spans="1:44" ht="15" hidden="1" customHeight="1">
      <c r="A1562" s="1">
        <f t="shared" si="83"/>
        <v>2000</v>
      </c>
      <c r="B1562" s="1">
        <v>7412</v>
      </c>
      <c r="C1562" s="1" t="s">
        <v>3609</v>
      </c>
      <c r="D1562" s="1" t="str">
        <f>_xlfn.XLOOKUP(Tabela1[[#This Row],[FILIAL]],'CNPJ BASE jan25'!A:A,'CNPJ BASE jan25'!C:C)</f>
        <v>04.899.316/0412-21</v>
      </c>
      <c r="E1562" s="1" t="s">
        <v>55</v>
      </c>
      <c r="F1562" s="1" t="s">
        <v>51</v>
      </c>
      <c r="G1562" s="1" t="s">
        <v>5510</v>
      </c>
      <c r="H1562" s="1">
        <v>171</v>
      </c>
      <c r="I1562" s="1" t="s">
        <v>88</v>
      </c>
      <c r="M1562" s="1">
        <v>605850</v>
      </c>
      <c r="N1562" s="1">
        <v>10022627</v>
      </c>
      <c r="P1562" s="47">
        <v>12820</v>
      </c>
      <c r="R1562" s="47">
        <f>IF(Tabela1[[#This Row],[VALOR A PAGAR]]&gt;1,Tabela1[[#This Row],[VALOR A PAGAR]],Tabela1[[#This Row],[VALOR RC]])</f>
        <v>12820</v>
      </c>
      <c r="S15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2" s="1">
        <v>4500922306</v>
      </c>
      <c r="U1562" s="54" t="str">
        <f>F1562 &amp; " " &amp; " " &amp; B1562 &amp; " - " &amp; I1562 &amp; " - " &amp; "N°" &amp; H1562 &amp; " - " &amp; Tabela1[[#This Row],[Coluna1]]</f>
        <v>VIRADA DE BANDEIRA  7412 - PERSUN - N°171 - VENC 12/08/2025</v>
      </c>
      <c r="V1562" s="85">
        <v>2229145</v>
      </c>
      <c r="W1562" s="64" t="s">
        <v>5602</v>
      </c>
      <c r="X1562" s="1" t="str">
        <f t="shared" si="82"/>
        <v>ABERTO</v>
      </c>
      <c r="Y1562" s="48"/>
      <c r="Z1562" s="51">
        <v>0</v>
      </c>
      <c r="AA1562" s="1">
        <f>IF(Tabela1[[#This Row],[CHAMADO]]="ABERTO",Tabela1[[#This Row],[procx status]],"")</f>
        <v>0</v>
      </c>
      <c r="AC1562" s="49">
        <v>45876</v>
      </c>
      <c r="AD1562" s="65">
        <v>5105983348</v>
      </c>
      <c r="AE1562" s="1" t="str">
        <f>IF(Tabela1[[#This Row],[Status Result1]]="Aguardando autorização pgto", "sim","")</f>
        <v/>
      </c>
      <c r="AF15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15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1562" s="12"/>
      <c r="AI1562" s="53" t="s">
        <v>4407</v>
      </c>
      <c r="AJ1562" s="53" t="s">
        <v>4407</v>
      </c>
      <c r="AK1562" s="12" t="str">
        <f>IF(Tabela1[[#This Row],[procx ticket]]="",Tabela1[[#This Row],[Data criação ticket]],Tabela1[[#This Row],[procx ticket]])</f>
        <v>2025-07-24</v>
      </c>
      <c r="AM15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5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2" s="62"/>
      <c r="AP1562" s="62" t="s">
        <v>5600</v>
      </c>
      <c r="AQ15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741260585012820JORDANAVIRADA DE BANDEIRAPersianasPERSUN</v>
      </c>
      <c r="AR1562" s="62" t="e">
        <v>#N/A</v>
      </c>
    </row>
    <row r="1563" spans="1:44" ht="15" hidden="1" customHeight="1">
      <c r="A1563" s="1">
        <f t="shared" si="83"/>
        <v>1000</v>
      </c>
      <c r="B1563" s="1">
        <v>1470</v>
      </c>
      <c r="C1563" s="1" t="s">
        <v>4068</v>
      </c>
      <c r="D1563" s="1" t="s">
        <v>4228</v>
      </c>
      <c r="E1563" s="1" t="s">
        <v>76</v>
      </c>
      <c r="F1563" s="1" t="s">
        <v>23</v>
      </c>
      <c r="G1563" s="1" t="s">
        <v>5510</v>
      </c>
      <c r="H1563" s="1">
        <v>198</v>
      </c>
      <c r="I1563" s="1" t="s">
        <v>88</v>
      </c>
      <c r="M1563" s="1">
        <v>604306</v>
      </c>
      <c r="N1563" s="1">
        <v>10022457</v>
      </c>
      <c r="O1563" s="1" t="s">
        <v>4163</v>
      </c>
      <c r="P1563" s="47">
        <v>12930</v>
      </c>
      <c r="R1563" s="47">
        <f>IF(Tabela1[[#This Row],[VALOR A PAGAR]]&gt;1,Tabela1[[#This Row],[VALOR A PAGAR]],Tabela1[[#This Row],[VALOR RC]])</f>
        <v>12930</v>
      </c>
      <c r="S15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3" s="1">
        <v>4500917869</v>
      </c>
      <c r="U1563" s="54" t="str">
        <f>F1563 &amp; " " &amp; " " &amp; B1563 &amp; " - " &amp; I1563 &amp; " - " &amp; "N°" &amp; H1563 &amp; " - " &amp; Tabela1[[#This Row],[Coluna1]]</f>
        <v>LOJAS NOVAS  1470 - PERSUN - N°198 - VENC 07/10/2025</v>
      </c>
      <c r="V1563" s="85">
        <v>2337676</v>
      </c>
      <c r="W1563" s="64" t="s">
        <v>5591</v>
      </c>
      <c r="X1563" s="1" t="str">
        <f t="shared" si="82"/>
        <v>ABERTO</v>
      </c>
      <c r="Y1563" s="48"/>
      <c r="Z1563" s="51">
        <v>0</v>
      </c>
      <c r="AA1563" s="1">
        <f>IF(Tabela1[[#This Row],[CHAMADO]]="ABERTO",Tabela1[[#This Row],[procx status]],"")</f>
        <v>0</v>
      </c>
      <c r="AC1563" s="49">
        <v>45937</v>
      </c>
      <c r="AD1563" s="109">
        <v>5105995904</v>
      </c>
      <c r="AE1563" s="1" t="str">
        <f>IF(Tabela1[[#This Row],[Status Result1]]="Aguardando autorização pgto", "sim","")</f>
        <v/>
      </c>
      <c r="AF15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5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563" s="12"/>
      <c r="AI1563" s="1" t="s">
        <v>4362</v>
      </c>
      <c r="AJ1563" s="53" t="s">
        <v>4234</v>
      </c>
      <c r="AK1563" s="12" t="str">
        <f>IF(Tabela1[[#This Row],[procx ticket]]="",Tabela1[[#This Row],[Data criação ticket]],Tabela1[[#This Row],[procx ticket]])</f>
        <v>não aberto ticket</v>
      </c>
      <c r="AM15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15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3" s="62"/>
      <c r="AP1563" s="62" t="s">
        <v>5592</v>
      </c>
      <c r="AQ15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147060430612930HENRIQUELOJAS NOVASPersianasPERSUN</v>
      </c>
      <c r="AR1563" s="62" t="e">
        <v>#N/A</v>
      </c>
    </row>
    <row r="1564" spans="1:44" ht="15" hidden="1" customHeight="1">
      <c r="A1564" s="1">
        <f t="shared" si="83"/>
        <v>2000</v>
      </c>
      <c r="B1564" s="1">
        <v>7161</v>
      </c>
      <c r="C1564" s="1" t="str">
        <f>_xlfn.XLOOKUP(Tabela1[[#This Row],[FILIAL]],'CNPJ BASE jan25'!A:A,'CNPJ BASE jan25'!B:B)</f>
        <v>FOR161-AntSale-CE-EF</v>
      </c>
      <c r="D1564" s="1" t="str">
        <f>_xlfn.XLOOKUP(Tabela1[[#This Row],[FILIAL]],'CNPJ BASE jan25'!A:A,'CNPJ BASE jan25'!C:C)</f>
        <v>04.899.316/0161-11</v>
      </c>
      <c r="E1564" s="1" t="s">
        <v>4025</v>
      </c>
      <c r="F1564" s="1" t="s">
        <v>51</v>
      </c>
      <c r="G1564" s="1" t="s">
        <v>5510</v>
      </c>
      <c r="H1564" s="1">
        <v>226</v>
      </c>
      <c r="I1564" s="1" t="s">
        <v>88</v>
      </c>
      <c r="M1564" s="1">
        <v>605999</v>
      </c>
      <c r="N1564" s="1">
        <v>10023718</v>
      </c>
      <c r="O1564" s="1" t="s">
        <v>4163</v>
      </c>
      <c r="P1564" s="47">
        <v>3220</v>
      </c>
      <c r="R1564" s="47">
        <f>IF(Tabela1[[#This Row],[VALOR A PAGAR]]&gt;1,Tabela1[[#This Row],[VALOR A PAGAR]],Tabela1[[#This Row],[VALOR RC]])</f>
        <v>3220</v>
      </c>
      <c r="S15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4" s="1">
        <v>4500988805</v>
      </c>
      <c r="U1564" s="54" t="str">
        <f>F1564 &amp; " " &amp; " " &amp; B1564 &amp; " - " &amp; I1564 &amp; " - " &amp; "N°" &amp; H1564 &amp; " - " &amp; Tabela1[[#This Row],[Coluna1]]</f>
        <v>VIRADA DE BANDEIRA  7161 - PERSUN - N°226 - VENC 08/12/2025</v>
      </c>
      <c r="V1564" s="85">
        <v>2895012</v>
      </c>
      <c r="W1564" s="89" t="s">
        <v>4176</v>
      </c>
      <c r="X1564" s="1" t="str">
        <f t="shared" si="82"/>
        <v>ABERTO</v>
      </c>
      <c r="Y1564" s="48"/>
      <c r="Z1564" s="51"/>
      <c r="AA1564" s="1">
        <f>IF(Tabela1[[#This Row],[CHAMADO]]="ABERTO",Tabela1[[#This Row],[procx status]],"")</f>
        <v>0</v>
      </c>
      <c r="AC1564" s="49">
        <v>45999</v>
      </c>
      <c r="AE1564" s="1" t="str">
        <f>IF(Tabela1[[#This Row],[Status Result1]]="Aguardando autorização pgto", "sim","")</f>
        <v/>
      </c>
      <c r="AF15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08/12/2025</v>
      </c>
      <c r="AG15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08/12/2025</v>
      </c>
      <c r="AH1564" s="116"/>
      <c r="AJ1564" s="117"/>
      <c r="AK1564" s="116">
        <f>IF(Tabela1[[#This Row],[procx ticket]]="",Tabela1[[#This Row],[Data criação ticket]],Tabela1[[#This Row],[procx ticket]])</f>
        <v>0</v>
      </c>
      <c r="AL1564" s="116"/>
      <c r="AM1564" s="53" t="s">
        <v>5183</v>
      </c>
      <c r="AN15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4" s="62"/>
      <c r="AP1564" s="62" t="s">
        <v>4665</v>
      </c>
      <c r="AQ15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71616059993220ADRIANOVIRADA DE BANDEIRAPersianasPERSUN</v>
      </c>
      <c r="AR1564" s="62" t="e">
        <v>#N/A</v>
      </c>
    </row>
    <row r="1565" spans="1:44" ht="15" hidden="1" customHeight="1">
      <c r="A1565" s="1">
        <f t="shared" si="83"/>
        <v>1000</v>
      </c>
      <c r="B1565" s="51">
        <v>1027</v>
      </c>
      <c r="C1565" s="51" t="s">
        <v>2221</v>
      </c>
      <c r="D1565" s="1" t="s">
        <v>2222</v>
      </c>
      <c r="E1565" s="51" t="s">
        <v>76</v>
      </c>
      <c r="F1565" s="51" t="s">
        <v>47</v>
      </c>
      <c r="G1565" s="1" t="s">
        <v>5510</v>
      </c>
      <c r="H1565" s="51">
        <v>101</v>
      </c>
      <c r="I1565" s="51" t="s">
        <v>88</v>
      </c>
      <c r="J1565" s="51"/>
      <c r="K1565" s="51"/>
      <c r="L1565" s="51">
        <v>98026</v>
      </c>
      <c r="M1565" s="51">
        <v>605569</v>
      </c>
      <c r="N1565" s="51"/>
      <c r="O1565" s="51"/>
      <c r="P1565" s="46">
        <v>19480</v>
      </c>
      <c r="Q1565" s="46"/>
      <c r="R1565" s="46">
        <f>IF(Tabela1[[#This Row],[VALOR A PAGAR]]&gt;1,Tabela1[[#This Row],[VALOR A PAGAR]],Tabela1[[#This Row],[VALOR RC]])</f>
        <v>19480</v>
      </c>
      <c r="S15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5" s="51">
        <v>4500767376</v>
      </c>
      <c r="U1565" s="54" t="str">
        <f>F1565 &amp; " " &amp; " " &amp; B1565 &amp; " - " &amp; I1565 &amp; " - " &amp; "N°" &amp; H1565 &amp; " - " &amp; Tabela1[[#This Row],[Coluna1]]</f>
        <v xml:space="preserve">LAUDO DE RISCO  1027 - PERSUN - N°101 - </v>
      </c>
      <c r="V1565" s="85">
        <v>867813</v>
      </c>
      <c r="W1565" s="51"/>
      <c r="X1565" s="1" t="str">
        <f t="shared" si="82"/>
        <v>ABERTO</v>
      </c>
      <c r="Y1565" s="51" t="s">
        <v>4159</v>
      </c>
      <c r="Z1565" s="51" t="s">
        <v>4159</v>
      </c>
      <c r="AA1565" s="51" t="str">
        <f>IF(Tabela1[[#This Row],[CHAMADO]]="ABERTO",Tabela1[[#This Row],[procx status]],"")</f>
        <v>Closed</v>
      </c>
      <c r="AB1565" s="51" t="str">
        <f>IFERROR(IF(OR(Y1565="Solved",Y1565="Closed"),"OK","OUTRO"),"")</f>
        <v>OK</v>
      </c>
      <c r="AC1565" s="52">
        <v>45667</v>
      </c>
      <c r="AD1565" s="55" t="s">
        <v>5525</v>
      </c>
      <c r="AE1565" s="51" t="str">
        <f>IF(Tabela1[[#This Row],[Status Result1]]="Aguardando autorização pgto", "sim","")</f>
        <v/>
      </c>
      <c r="AF156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5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565" s="53">
        <v>45645</v>
      </c>
      <c r="AI1565" s="53" t="s">
        <v>4634</v>
      </c>
      <c r="AJ1565" s="53" t="s">
        <v>4634</v>
      </c>
      <c r="AK1565" s="53" t="str">
        <f>IF(Tabela1[[#This Row],[procx ticket]]="",Tabela1[[#This Row],[Data criação ticket]],Tabela1[[#This Row],[procx ticket]])</f>
        <v>2024-12-19</v>
      </c>
      <c r="AL1565" s="53" t="s">
        <v>75</v>
      </c>
      <c r="AM15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6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5" s="62"/>
      <c r="AP1565" s="62"/>
      <c r="AQ15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102760556919480HENRIQUELAUDO DE RISCOPersianasPERSUN</v>
      </c>
      <c r="AR1565" s="62" t="e">
        <v>#N/A</v>
      </c>
    </row>
    <row r="1566" spans="1:44" ht="15" hidden="1" customHeight="1">
      <c r="A1566" s="1">
        <f t="shared" si="83"/>
        <v>1000</v>
      </c>
      <c r="B1566" s="51">
        <v>148</v>
      </c>
      <c r="C1566" s="51" t="s">
        <v>552</v>
      </c>
      <c r="D1566" s="1" t="s">
        <v>553</v>
      </c>
      <c r="E1566" s="51" t="s">
        <v>30</v>
      </c>
      <c r="F1566" s="51" t="s">
        <v>47</v>
      </c>
      <c r="G1566" s="1" t="s">
        <v>5510</v>
      </c>
      <c r="H1566" s="51">
        <v>95</v>
      </c>
      <c r="I1566" s="51" t="s">
        <v>88</v>
      </c>
      <c r="J1566" s="51"/>
      <c r="K1566" s="51"/>
      <c r="L1566" s="51">
        <v>98026</v>
      </c>
      <c r="M1566" s="51">
        <v>605549</v>
      </c>
      <c r="N1566" s="51"/>
      <c r="O1566" s="51"/>
      <c r="P1566" s="46">
        <v>16500</v>
      </c>
      <c r="Q1566" s="46"/>
      <c r="R1566" s="46">
        <f>IF(Tabela1[[#This Row],[VALOR A PAGAR]]&gt;1,Tabela1[[#This Row],[VALOR A PAGAR]],Tabela1[[#This Row],[VALOR RC]])</f>
        <v>16500</v>
      </c>
      <c r="S15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6" s="51">
        <v>4500768375</v>
      </c>
      <c r="U1566" s="54" t="str">
        <f>F1566 &amp; " " &amp; " " &amp; B1566 &amp; " - " &amp; I1566 &amp; " - " &amp; "N°" &amp; H1566 &amp; " - " &amp; Tabela1[[#This Row],[Coluna1]]</f>
        <v xml:space="preserve">LAUDO DE RISCO  148 - PERSUN - N°95 - </v>
      </c>
      <c r="V1566" s="85">
        <v>868597</v>
      </c>
      <c r="W1566" s="51"/>
      <c r="X1566" s="1" t="str">
        <f t="shared" si="82"/>
        <v>ABERTO</v>
      </c>
      <c r="Y1566" s="51" t="s">
        <v>4159</v>
      </c>
      <c r="Z1566" s="51" t="s">
        <v>4159</v>
      </c>
      <c r="AA1566" s="51" t="str">
        <f>IF(Tabela1[[#This Row],[CHAMADO]]="ABERTO",Tabela1[[#This Row],[procx status]],"")</f>
        <v>Closed</v>
      </c>
      <c r="AB1566" s="51" t="str">
        <f>IFERROR(IF(OR(Y1566="Solved",Y1566="Closed"),"OK","OUTRO"),"")</f>
        <v>OK</v>
      </c>
      <c r="AC1566" s="52">
        <v>45667</v>
      </c>
      <c r="AD1566" s="55" t="s">
        <v>5523</v>
      </c>
      <c r="AE1566" s="51" t="str">
        <f>IF(Tabela1[[#This Row],[Status Result1]]="Aguardando autorização pgto", "sim","")</f>
        <v/>
      </c>
      <c r="AF156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5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566" s="53">
        <v>45646</v>
      </c>
      <c r="AI1566" s="53" t="s">
        <v>4634</v>
      </c>
      <c r="AJ1566" s="53" t="s">
        <v>4634</v>
      </c>
      <c r="AK1566" s="53" t="str">
        <f>IF(Tabela1[[#This Row],[procx ticket]]="",Tabela1[[#This Row],[Data criação ticket]],Tabela1[[#This Row],[procx ticket]])</f>
        <v>2024-12-19</v>
      </c>
      <c r="AL1566" s="53" t="s">
        <v>75</v>
      </c>
      <c r="AM15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6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6" s="62"/>
      <c r="AP1566" s="62"/>
      <c r="AQ15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14860554916500ANDRELAUDO DE RISCOPersianasPERSUN</v>
      </c>
      <c r="AR1566" s="62" t="e">
        <v>#N/A</v>
      </c>
    </row>
    <row r="1567" spans="1:44" ht="15" hidden="1" customHeight="1">
      <c r="A1567" s="1">
        <f t="shared" si="83"/>
        <v>1000</v>
      </c>
      <c r="B1567" s="51">
        <v>140</v>
      </c>
      <c r="C1567" s="1" t="s">
        <v>46</v>
      </c>
      <c r="D1567" s="1" t="s">
        <v>538</v>
      </c>
      <c r="E1567" s="51" t="s">
        <v>30</v>
      </c>
      <c r="F1567" s="51" t="s">
        <v>47</v>
      </c>
      <c r="G1567" s="1" t="s">
        <v>5510</v>
      </c>
      <c r="H1567" s="51">
        <v>79</v>
      </c>
      <c r="I1567" s="51" t="s">
        <v>88</v>
      </c>
      <c r="J1567" s="51"/>
      <c r="K1567" s="51"/>
      <c r="L1567" s="51">
        <v>98026</v>
      </c>
      <c r="M1567" s="51">
        <v>605316</v>
      </c>
      <c r="N1567" s="51"/>
      <c r="O1567" s="51"/>
      <c r="P1567" s="46">
        <v>11660</v>
      </c>
      <c r="Q1567" s="46"/>
      <c r="R1567" s="46">
        <f>IF(Tabela1[[#This Row],[VALOR A PAGAR]]&gt;1,Tabela1[[#This Row],[VALOR A PAGAR]],Tabela1[[#This Row],[VALOR RC]])</f>
        <v>11660</v>
      </c>
      <c r="S15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7" s="51">
        <v>4500772013</v>
      </c>
      <c r="U1567" s="54" t="str">
        <f>F1567 &amp; " " &amp; " " &amp; B1567 &amp; " - " &amp; I1567 &amp; " - " &amp; "N°" &amp; H1567 &amp; " - " &amp; Tabela1[[#This Row],[Coluna1]]</f>
        <v xml:space="preserve">LAUDO DE RISCO  140 - PERSUN - N°79 - </v>
      </c>
      <c r="V1567" s="85">
        <v>865767</v>
      </c>
      <c r="W1567" s="51"/>
      <c r="X1567" s="1" t="str">
        <f t="shared" si="82"/>
        <v>ABERTO</v>
      </c>
      <c r="Y1567" s="51" t="s">
        <v>4159</v>
      </c>
      <c r="Z1567" s="51" t="s">
        <v>4159</v>
      </c>
      <c r="AA1567" s="51" t="str">
        <f>IF(Tabela1[[#This Row],[CHAMADO]]="ABERTO",Tabela1[[#This Row],[procx status]],"")</f>
        <v>Closed</v>
      </c>
      <c r="AB1567" s="51" t="str">
        <f>IFERROR(IF(OR(Y1567="Solved",Y1567="Closed"),"OK","OUTRO"),"")</f>
        <v>OK</v>
      </c>
      <c r="AC1567" s="52">
        <v>45667</v>
      </c>
      <c r="AD1567" s="55" t="s">
        <v>5522</v>
      </c>
      <c r="AE1567" s="51" t="str">
        <f>IF(Tabela1[[#This Row],[Status Result1]]="Aguardando autorização pgto", "sim","")</f>
        <v/>
      </c>
      <c r="AF156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5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567" s="53">
        <v>45645</v>
      </c>
      <c r="AI1567" s="53" t="s">
        <v>4634</v>
      </c>
      <c r="AJ1567" s="53" t="s">
        <v>4634</v>
      </c>
      <c r="AK1567" s="53" t="str">
        <f>IF(Tabela1[[#This Row],[procx ticket]]="",Tabela1[[#This Row],[Data criação ticket]],Tabela1[[#This Row],[procx ticket]])</f>
        <v>2024-12-19</v>
      </c>
      <c r="AL1567" s="53" t="s">
        <v>75</v>
      </c>
      <c r="AM15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6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7" s="62"/>
      <c r="AP1567" s="62"/>
      <c r="AQ15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14060531611660ANDRELAUDO DE RISCOPersianasPERSUN</v>
      </c>
      <c r="AR1567" s="62" t="e">
        <v>#N/A</v>
      </c>
    </row>
    <row r="1568" spans="1:44" ht="15" hidden="1" customHeight="1">
      <c r="A1568" s="1">
        <f t="shared" si="83"/>
        <v>1000</v>
      </c>
      <c r="B1568" s="51">
        <v>733</v>
      </c>
      <c r="C1568" s="51" t="s">
        <v>97</v>
      </c>
      <c r="D1568" s="51" t="s">
        <v>1660</v>
      </c>
      <c r="E1568" s="51" t="s">
        <v>76</v>
      </c>
      <c r="F1568" s="51" t="s">
        <v>47</v>
      </c>
      <c r="G1568" s="1" t="s">
        <v>5510</v>
      </c>
      <c r="H1568" s="51">
        <v>103</v>
      </c>
      <c r="I1568" s="51" t="s">
        <v>88</v>
      </c>
      <c r="J1568" s="51"/>
      <c r="K1568" s="51"/>
      <c r="L1568" s="51"/>
      <c r="M1568" s="51">
        <v>605005</v>
      </c>
      <c r="N1568" s="51">
        <v>10020145</v>
      </c>
      <c r="O1568" s="51"/>
      <c r="P1568" s="46">
        <v>13260</v>
      </c>
      <c r="Q1568" s="46"/>
      <c r="R1568" s="46">
        <f>IF(Tabela1[[#This Row],[VALOR A PAGAR]]&gt;1,Tabela1[[#This Row],[VALOR A PAGAR]],Tabela1[[#This Row],[VALOR RC]])</f>
        <v>13260</v>
      </c>
      <c r="S15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8" s="51">
        <v>4500780407</v>
      </c>
      <c r="U1568" s="54" t="str">
        <f>F1568 &amp; " " &amp; " " &amp; B1568 &amp; " - " &amp; I1568 &amp; " - " &amp; "N°" &amp; H1568 &amp; " - " &amp; Tabela1[[#This Row],[Coluna1]]</f>
        <v xml:space="preserve">LAUDO DE RISCO  733 - PERSUN - N°103 - </v>
      </c>
      <c r="V1568" s="85">
        <v>902613</v>
      </c>
      <c r="W1568" s="51"/>
      <c r="X1568" s="1" t="str">
        <f t="shared" si="82"/>
        <v>ABERTO</v>
      </c>
      <c r="Y1568" s="51" t="s">
        <v>4159</v>
      </c>
      <c r="Z1568" s="51" t="s">
        <v>4159</v>
      </c>
      <c r="AA1568" s="51" t="str">
        <f>IF(Tabela1[[#This Row],[CHAMADO]]="ABERTO",Tabela1[[#This Row],[procx status]],"")</f>
        <v>Closed</v>
      </c>
      <c r="AB1568" s="51" t="str">
        <f>IFERROR(IF(OR(Y1568="Solved",Y1568="Closed"),"OK","OUTRO"),"")</f>
        <v>OK</v>
      </c>
      <c r="AC1568" s="52">
        <v>45667</v>
      </c>
      <c r="AD1568" s="55">
        <v>5105838847</v>
      </c>
      <c r="AE1568" s="51" t="str">
        <f>IF(Tabela1[[#This Row],[Status Result1]]="Aguardando autorização pgto", "sim","")</f>
        <v/>
      </c>
      <c r="AF156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5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568" s="53">
        <v>45660</v>
      </c>
      <c r="AI1568" s="53" t="s">
        <v>4256</v>
      </c>
      <c r="AJ1568" s="53" t="s">
        <v>4256</v>
      </c>
      <c r="AK1568" s="53" t="str">
        <f>IF(Tabela1[[#This Row],[procx ticket]]="",Tabela1[[#This Row],[Data criação ticket]],Tabela1[[#This Row],[procx ticket]])</f>
        <v>2024-12-27</v>
      </c>
      <c r="AL1568" s="53">
        <v>45646</v>
      </c>
      <c r="AM15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27/12/2024</v>
      </c>
      <c r="AN156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8" s="62"/>
      <c r="AP1568" s="62"/>
      <c r="AQ15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73360500513260HENRIQUELAUDO DE RISCOPersianasPERSUN</v>
      </c>
      <c r="AR1568" s="62" t="e">
        <v>#N/A</v>
      </c>
    </row>
    <row r="1569" spans="1:44" ht="15" hidden="1" customHeight="1">
      <c r="A1569" s="1">
        <f t="shared" ref="A1569:A1573" si="85">IF(B1569&lt;7000,1000,2000)</f>
        <v>1000</v>
      </c>
      <c r="B1569" s="1">
        <v>315</v>
      </c>
      <c r="C1569" s="1" t="str">
        <f>_xlfn.XLOOKUP(Tabela1[[#This Row],[FILIAL]],'CNPJ BASE jan25'!A:A,'CNPJ BASE jan25'!B:B)</f>
        <v>MAC10-Tabuleiro-AL#</v>
      </c>
      <c r="D1569" s="1" t="str">
        <f>_xlfn.XLOOKUP(Tabela1[[#This Row],[FILIAL]],'CNPJ BASE jan25'!A:A,'CNPJ BASE jan25'!C:C)</f>
        <v>06.626.253/0315-45</v>
      </c>
      <c r="E1569" s="1" t="s">
        <v>4025</v>
      </c>
      <c r="F1569" s="1" t="s">
        <v>47</v>
      </c>
      <c r="G1569" s="1" t="s">
        <v>5510</v>
      </c>
      <c r="H1569" s="1">
        <v>184</v>
      </c>
      <c r="I1569" s="1" t="s">
        <v>88</v>
      </c>
      <c r="M1569" s="1">
        <v>605927</v>
      </c>
      <c r="N1569" s="1">
        <v>10022629</v>
      </c>
      <c r="P1569" s="47">
        <v>10320</v>
      </c>
      <c r="R1569" s="47">
        <f>IF(Tabela1[[#This Row],[VALOR A PAGAR]]&gt;1,Tabela1[[#This Row],[VALOR A PAGAR]],Tabela1[[#This Row],[VALOR RC]])</f>
        <v>10320</v>
      </c>
      <c r="S15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69" s="1">
        <v>4500922322</v>
      </c>
      <c r="U1569" s="54" t="str">
        <f>F1569 &amp; " " &amp; " " &amp; B1569 &amp; " - " &amp; I1569 &amp; " - " &amp; "N°" &amp; H1569 &amp; " - " &amp; Tabela1[[#This Row],[Coluna1]]</f>
        <v>LAUDO DE RISCO  315 - PERSUN - N°184 - VENC 08/09/2025 - solicitei apoio</v>
      </c>
      <c r="V1569" s="85">
        <v>2486685</v>
      </c>
      <c r="W1569" s="64" t="s">
        <v>5605</v>
      </c>
      <c r="X1569" s="1" t="str">
        <f t="shared" si="82"/>
        <v>ABERTO</v>
      </c>
      <c r="Y1569" s="48"/>
      <c r="Z1569" s="51">
        <v>0</v>
      </c>
      <c r="AA1569" s="1">
        <f>IF(Tabela1[[#This Row],[CHAMADO]]="ABERTO",Tabela1[[#This Row],[procx status]],"")</f>
        <v>0</v>
      </c>
      <c r="AC1569" s="49">
        <v>45910</v>
      </c>
      <c r="AD1569" s="109">
        <v>5106007787</v>
      </c>
      <c r="AE1569" s="1" t="str">
        <f>IF(Tabela1[[#This Row],[Status Result1]]="Aguardando autorização pgto", "sim","")</f>
        <v/>
      </c>
      <c r="AF15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5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569" s="12"/>
      <c r="AI1569" s="53" t="s">
        <v>4407</v>
      </c>
      <c r="AJ1569" s="53" t="s">
        <v>4407</v>
      </c>
      <c r="AK1569" s="12" t="str">
        <f>IF(Tabela1[[#This Row],[procx ticket]]="",Tabela1[[#This Row],[Data criação ticket]],Tabela1[[#This Row],[procx ticket]])</f>
        <v>2025-07-24</v>
      </c>
      <c r="AM15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5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69" s="62" t="s">
        <v>5579</v>
      </c>
      <c r="AP1569" s="62" t="s">
        <v>5606</v>
      </c>
      <c r="AQ15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31560592710320ADRIANOLAUDO DE RISCOPersianasPERSUN</v>
      </c>
      <c r="AR1569" s="62" t="e">
        <v>#N/A</v>
      </c>
    </row>
    <row r="1570" spans="1:44" ht="15" hidden="1" customHeight="1">
      <c r="A1570" s="1">
        <f t="shared" si="85"/>
        <v>2000</v>
      </c>
      <c r="B1570" s="1">
        <v>7030</v>
      </c>
      <c r="C1570" s="1" t="str">
        <f>_xlfn.XLOOKUP(Tabela1[[#This Row],[FILIAL]],'CNPJ BASE jan25'!A:A,'CNPJ BASE jan25'!B:B)</f>
        <v>BEL33-PreVar-PA-EF</v>
      </c>
      <c r="D1570" s="1" t="str">
        <f>_xlfn.XLOOKUP(Tabela1[[#This Row],[FILIAL]],'CNPJ BASE jan25'!A:A,'CNPJ BASE jan25'!C:C)</f>
        <v>04.899.316/0030-52</v>
      </c>
      <c r="E1570" s="1" t="s">
        <v>76</v>
      </c>
      <c r="F1570" s="1" t="s">
        <v>51</v>
      </c>
      <c r="G1570" s="1" t="s">
        <v>5510</v>
      </c>
      <c r="H1570" s="1">
        <v>167</v>
      </c>
      <c r="I1570" s="1" t="s">
        <v>88</v>
      </c>
      <c r="M1570" s="1">
        <v>605843</v>
      </c>
      <c r="N1570" s="1">
        <v>10022071</v>
      </c>
      <c r="O1570" s="1" t="s">
        <v>4163</v>
      </c>
      <c r="P1570" s="47">
        <v>10660</v>
      </c>
      <c r="R1570" s="47">
        <f>IF(Tabela1[[#This Row],[VALOR A PAGAR]]&gt;1,Tabela1[[#This Row],[VALOR A PAGAR]],Tabela1[[#This Row],[VALOR RC]])</f>
        <v>10660</v>
      </c>
      <c r="S15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0" s="1">
        <v>4500899742</v>
      </c>
      <c r="U1570" s="54" t="str">
        <f>F1570 &amp; " " &amp; " " &amp; B1570 &amp; " - " &amp; I1570 &amp; " - " &amp; "N°" &amp; H1570 &amp; " - " &amp; Tabela1[[#This Row],[Coluna1]]</f>
        <v>VIRADA DE BANDEIRA  7030 - PERSUN - N°167 - resolicitei apoio, aguardando retorno sup</v>
      </c>
      <c r="V1570" s="85">
        <v>2293616</v>
      </c>
      <c r="W1570" s="64" t="s">
        <v>5568</v>
      </c>
      <c r="X1570" s="1" t="str">
        <f t="shared" si="82"/>
        <v>ABERTO</v>
      </c>
      <c r="Y1570" s="48"/>
      <c r="Z1570" s="51">
        <v>0</v>
      </c>
      <c r="AA1570" s="1">
        <f>IF(Tabela1[[#This Row],[CHAMADO]]="ABERTO",Tabela1[[#This Row],[procx status]],"")</f>
        <v>0</v>
      </c>
      <c r="AC1570" s="49">
        <v>45880</v>
      </c>
      <c r="AD1570" s="65">
        <v>5105985245</v>
      </c>
      <c r="AE1570" s="1" t="str">
        <f>IF(Tabela1[[#This Row],[Status Result1]]="Aguardando autorização pgto", "sim","")</f>
        <v/>
      </c>
      <c r="AF15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11/08/2025</v>
      </c>
      <c r="AG15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11/08/2025</v>
      </c>
      <c r="AH1570" s="12">
        <v>45810</v>
      </c>
      <c r="AI1570" s="1" t="s">
        <v>4381</v>
      </c>
      <c r="AJ1570" s="53" t="s">
        <v>4381</v>
      </c>
      <c r="AK1570" s="12" t="str">
        <f>IF(Tabela1[[#This Row],[procx ticket]]="",Tabela1[[#This Row],[Data criação ticket]],Tabela1[[#This Row],[procx ticket]])</f>
        <v>2025-06-17</v>
      </c>
      <c r="AM15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5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0" s="62" t="s">
        <v>5569</v>
      </c>
      <c r="AP1570" s="62" t="s">
        <v>5570</v>
      </c>
      <c r="AQ15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703060584310660HENRIQUEVIRADA DE BANDEIRAPersianasPERSUN</v>
      </c>
      <c r="AR1570" s="62" t="e">
        <v>#N/A</v>
      </c>
    </row>
    <row r="1571" spans="1:44" ht="15" hidden="1" customHeight="1">
      <c r="A1571" s="1">
        <f t="shared" si="85"/>
        <v>1000</v>
      </c>
      <c r="B1571" s="1">
        <v>1500</v>
      </c>
      <c r="C1571" s="1" t="s">
        <v>4075</v>
      </c>
      <c r="D1571" s="1" t="s">
        <v>2392</v>
      </c>
      <c r="E1571" s="1" t="s">
        <v>76</v>
      </c>
      <c r="F1571" s="1" t="s">
        <v>23</v>
      </c>
      <c r="G1571" s="1" t="s">
        <v>5510</v>
      </c>
      <c r="H1571" s="1">
        <v>200</v>
      </c>
      <c r="I1571" s="1" t="s">
        <v>88</v>
      </c>
      <c r="M1571" s="1">
        <v>605662</v>
      </c>
      <c r="N1571" s="1">
        <v>10023029</v>
      </c>
      <c r="O1571" s="1" t="s">
        <v>4163</v>
      </c>
      <c r="P1571" s="47">
        <v>22920</v>
      </c>
      <c r="R1571" s="47">
        <f>IF(Tabela1[[#This Row],[VALOR A PAGAR]]&gt;1,Tabela1[[#This Row],[VALOR A PAGAR]],Tabela1[[#This Row],[VALOR RC]])</f>
        <v>22920</v>
      </c>
      <c r="S15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1" s="1">
        <v>4500945201</v>
      </c>
      <c r="U1571" s="54" t="str">
        <f>F1571 &amp; " " &amp; " " &amp; B1571 &amp; " - " &amp; I1571 &amp; " - " &amp; "N°" &amp; H1571 &amp; " - " &amp; Tabela1[[#This Row],[Coluna1]]</f>
        <v>LOJAS NOVAS  1500 - PERSUN - N°200 - VENC 11/10/2025</v>
      </c>
      <c r="V1571" s="85">
        <v>2424393</v>
      </c>
      <c r="W1571" s="64" t="s">
        <v>5617</v>
      </c>
      <c r="X1571" s="1" t="str">
        <f t="shared" si="82"/>
        <v>ABERTO</v>
      </c>
      <c r="Y1571" s="48"/>
      <c r="Z1571" s="51"/>
      <c r="AA1571" s="1">
        <f>IF(Tabela1[[#This Row],[CHAMADO]]="ABERTO",Tabela1[[#This Row],[procx status]],"")</f>
        <v>0</v>
      </c>
      <c r="AC1571" s="49">
        <v>45941</v>
      </c>
      <c r="AD1571" s="109">
        <v>5106006449</v>
      </c>
      <c r="AE1571" s="1" t="str">
        <f>IF(Tabela1[[#This Row],[Status Result1]]="Aguardando autorização pgto", "sim","")</f>
        <v/>
      </c>
      <c r="AF15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11/10/2025</v>
      </c>
      <c r="AG15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11/10/2025</v>
      </c>
      <c r="AH1571" s="12"/>
      <c r="AJ1571" s="53"/>
      <c r="AK1571" s="12">
        <f>IF(Tabela1[[#This Row],[procx ticket]]="",Tabela1[[#This Row],[Data criação ticket]],Tabela1[[#This Row],[procx ticket]])</f>
        <v>0</v>
      </c>
      <c r="AM1571" s="53" t="e">
        <v>#N/A</v>
      </c>
      <c r="AN15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1" s="62"/>
      <c r="AP1571" s="62" t="s">
        <v>5618</v>
      </c>
      <c r="AQ15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150060566222920HENRIQUELOJAS NOVASPersianasPERSUN</v>
      </c>
      <c r="AR1571" s="62" t="e">
        <v>#N/A</v>
      </c>
    </row>
    <row r="1572" spans="1:44" ht="15" hidden="1" customHeight="1">
      <c r="A1572" s="1">
        <f t="shared" si="85"/>
        <v>1000</v>
      </c>
      <c r="B1572" s="1">
        <v>1455</v>
      </c>
      <c r="C1572" s="1" t="s">
        <v>36</v>
      </c>
      <c r="D1572" s="1" t="s">
        <v>37</v>
      </c>
      <c r="E1572" s="1" t="s">
        <v>55</v>
      </c>
      <c r="F1572" s="1" t="s">
        <v>23</v>
      </c>
      <c r="G1572" s="1" t="s">
        <v>5510</v>
      </c>
      <c r="H1572" s="1">
        <v>123</v>
      </c>
      <c r="I1572" s="1" t="s">
        <v>88</v>
      </c>
      <c r="L1572" s="51">
        <v>98026</v>
      </c>
      <c r="M1572" s="1">
        <v>603908</v>
      </c>
      <c r="N1572" s="1">
        <v>10020297</v>
      </c>
      <c r="P1572" s="47">
        <v>12420</v>
      </c>
      <c r="R1572" s="47">
        <f>IF(Tabela1[[#This Row],[VALOR A PAGAR]]&gt;1,Tabela1[[#This Row],[VALOR A PAGAR]],Tabela1[[#This Row],[VALOR RC]])</f>
        <v>12420</v>
      </c>
      <c r="S15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2" s="1">
        <v>4500798395</v>
      </c>
      <c r="U1572" s="54" t="str">
        <f>F1572 &amp; " " &amp; " " &amp; B1572 &amp; " - " &amp; I1572 &amp; " - " &amp; "N°" &amp; H1572 &amp; " - " &amp; Tabela1[[#This Row],[Coluna1]]</f>
        <v xml:space="preserve">LOJAS NOVAS  1455 - PERSUN - N°123 - </v>
      </c>
      <c r="V1572" s="85">
        <v>1089991</v>
      </c>
      <c r="X1572" s="1" t="str">
        <f t="shared" si="82"/>
        <v>ABERTO</v>
      </c>
      <c r="Y1572" s="48" t="s">
        <v>4159</v>
      </c>
      <c r="Z1572" s="51" t="s">
        <v>4159</v>
      </c>
      <c r="AA1572" s="51" t="str">
        <f>IF(Tabela1[[#This Row],[CHAMADO]]="ABERTO",Tabela1[[#This Row],[procx status]],"")</f>
        <v>Closed</v>
      </c>
      <c r="AC1572" s="49">
        <v>45700</v>
      </c>
      <c r="AD1572" s="55">
        <v>5105860863</v>
      </c>
      <c r="AE1572" s="1" t="str">
        <f>IF(Tabela1[[#This Row],[Status Result1]]="Aguardando autorização pgto", "sim","")</f>
        <v/>
      </c>
      <c r="AF15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5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572" s="12">
        <v>45677</v>
      </c>
      <c r="AI1572" s="12" t="s">
        <v>4712</v>
      </c>
      <c r="AJ1572" s="53" t="s">
        <v>4712</v>
      </c>
      <c r="AK1572" s="12" t="str">
        <f>IF(Tabela1[[#This Row],[procx ticket]]="",Tabela1[[#This Row],[Data criação ticket]],Tabela1[[#This Row],[procx ticket]])</f>
        <v>2025-01-29</v>
      </c>
      <c r="AL1572" s="53">
        <v>45670</v>
      </c>
      <c r="AM15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29/01/2025</v>
      </c>
      <c r="AN157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2" s="62"/>
      <c r="AP1572" s="62"/>
      <c r="AQ15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145560390812420JORDANALOJAS NOVASPersianasPERSUN</v>
      </c>
      <c r="AR1572" s="62" t="e">
        <v>#N/A</v>
      </c>
    </row>
    <row r="1573" spans="1:44" ht="15" hidden="1" customHeight="1">
      <c r="A1573" s="1">
        <f t="shared" si="85"/>
        <v>1000</v>
      </c>
      <c r="B1573" s="1">
        <v>1483</v>
      </c>
      <c r="C1573" s="51" t="s">
        <v>28</v>
      </c>
      <c r="D1573" s="51" t="s">
        <v>29</v>
      </c>
      <c r="E1573" s="51" t="s">
        <v>30</v>
      </c>
      <c r="F1573" s="51" t="s">
        <v>23</v>
      </c>
      <c r="G1573" s="1" t="s">
        <v>5510</v>
      </c>
      <c r="H1573" s="1">
        <v>122</v>
      </c>
      <c r="I1573" s="1" t="s">
        <v>88</v>
      </c>
      <c r="L1573" s="51">
        <v>98026</v>
      </c>
      <c r="M1573" s="51">
        <v>603320</v>
      </c>
      <c r="N1573" s="1">
        <v>10020352</v>
      </c>
      <c r="P1573" s="47">
        <v>10960</v>
      </c>
      <c r="R1573" s="47">
        <f>IF(Tabela1[[#This Row],[VALOR A PAGAR]]&gt;1,Tabela1[[#This Row],[VALOR A PAGAR]],Tabela1[[#This Row],[VALOR RC]])</f>
        <v>10960</v>
      </c>
      <c r="S15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3" s="1">
        <v>4500807474</v>
      </c>
      <c r="U1573" s="54" t="str">
        <f>F1573 &amp; " " &amp; " " &amp; B1573 &amp; " - " &amp; I1573 &amp; " - " &amp; "N°" &amp; H1573 &amp; " - " &amp; Tabela1[[#This Row],[Coluna1]]</f>
        <v xml:space="preserve">LOJAS NOVAS  1483 - PERSUN - N°122 - </v>
      </c>
      <c r="V1573" s="85">
        <v>1118805</v>
      </c>
      <c r="X1573" s="1" t="str">
        <f t="shared" si="82"/>
        <v>ABERTO</v>
      </c>
      <c r="Y1573" s="48" t="s">
        <v>4159</v>
      </c>
      <c r="Z1573" s="51" t="s">
        <v>4159</v>
      </c>
      <c r="AA1573" s="51" t="str">
        <f>IF(Tabela1[[#This Row],[CHAMADO]]="ABERTO",Tabela1[[#This Row],[procx status]],"")</f>
        <v>Closed</v>
      </c>
      <c r="AC1573" s="49">
        <v>45700</v>
      </c>
      <c r="AD1573" s="55">
        <v>5105864482</v>
      </c>
      <c r="AE1573" s="1" t="str">
        <f>IF(Tabela1[[#This Row],[Status Result1]]="Aguardando autorização pgto", "sim","")</f>
        <v/>
      </c>
      <c r="AF15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12/02/2025</v>
      </c>
      <c r="AG15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12/02/2025</v>
      </c>
      <c r="AH1573" s="12">
        <v>45686</v>
      </c>
      <c r="AI1573" s="1" t="s">
        <v>4446</v>
      </c>
      <c r="AJ1573" s="53" t="s">
        <v>4446</v>
      </c>
      <c r="AK1573" s="12" t="str">
        <f>IF(Tabela1[[#This Row],[procx ticket]]="",Tabela1[[#This Row],[Data criação ticket]],Tabela1[[#This Row],[procx ticket]])</f>
        <v>2025-02-03</v>
      </c>
      <c r="AL1573" s="53">
        <v>45686</v>
      </c>
      <c r="AM15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57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3" s="62"/>
      <c r="AP1573" s="62"/>
      <c r="AQ15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148360332010960ANDRELOJAS NOVASPersianasPERSUN</v>
      </c>
      <c r="AR1573" s="62" t="e">
        <v>#N/A</v>
      </c>
    </row>
    <row r="1574" spans="1:44" ht="15" hidden="1" customHeight="1">
      <c r="A1574" s="55">
        <v>1000</v>
      </c>
      <c r="B1574" s="55">
        <v>1440</v>
      </c>
      <c r="C1574" s="55" t="s">
        <v>35</v>
      </c>
      <c r="D1574" s="55" t="s">
        <v>187</v>
      </c>
      <c r="E1574" s="55" t="s">
        <v>30</v>
      </c>
      <c r="F1574" s="55" t="s">
        <v>23</v>
      </c>
      <c r="G1574" s="1" t="s">
        <v>5510</v>
      </c>
      <c r="H1574" s="55">
        <v>115</v>
      </c>
      <c r="I1574" s="55" t="s">
        <v>88</v>
      </c>
      <c r="J1574" s="55"/>
      <c r="K1574" s="55"/>
      <c r="L1574" s="55" t="s">
        <v>4173</v>
      </c>
      <c r="M1574" s="55">
        <v>602883</v>
      </c>
      <c r="N1574" s="55">
        <v>10020471</v>
      </c>
      <c r="O1574" s="55"/>
      <c r="P1574" s="57">
        <v>16200</v>
      </c>
      <c r="Q1574" s="57" t="s">
        <v>4173</v>
      </c>
      <c r="R1574" s="88" t="str">
        <f>IF(Tabela1[[#This Row],[VALOR A PAGAR]]&gt;1,Tabela1[[#This Row],[VALOR A PAGAR]],Tabela1[[#This Row],[VALOR RC]])</f>
        <v> </v>
      </c>
      <c r="S15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4" s="55">
        <v>4500814825</v>
      </c>
      <c r="U1574" s="54" t="str">
        <f>F1574 &amp; " " &amp; " " &amp; B1574 &amp; " - " &amp; I1574 &amp; " - " &amp; "N°" &amp; H1574 &amp; " - " &amp; Tabela1[[#This Row],[Coluna1]]</f>
        <v xml:space="preserve">LOJAS NOVAS  1440 - PERSUN - N°115 - </v>
      </c>
      <c r="V1574" s="85">
        <v>1320010</v>
      </c>
      <c r="W1574" s="55"/>
      <c r="X1574" s="1" t="str">
        <f t="shared" si="82"/>
        <v>ABERTO</v>
      </c>
      <c r="Y1574" s="55" t="s">
        <v>4159</v>
      </c>
      <c r="Z1574" s="51" t="s">
        <v>4159</v>
      </c>
      <c r="AA1574" s="51" t="str">
        <f>IF(Tabela1[[#This Row],[CHAMADO]]="ABERTO",Tabela1[[#This Row],[procx status]],"")</f>
        <v>Closed</v>
      </c>
      <c r="AB1574" s="55" t="s">
        <v>4173</v>
      </c>
      <c r="AC1574" s="59">
        <v>45728</v>
      </c>
      <c r="AD1574" s="55">
        <v>5105884421</v>
      </c>
      <c r="AE1574" s="55" t="str">
        <f>IF(Tabela1[[#This Row],[Status Result1]]="Aguardando autorização pgto", "sim","")</f>
        <v/>
      </c>
      <c r="AF157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12/03/2025</v>
      </c>
      <c r="AG15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12/03/2025</v>
      </c>
      <c r="AH1574" s="59">
        <v>45694</v>
      </c>
      <c r="AI1574" s="55" t="s">
        <v>4884</v>
      </c>
      <c r="AJ1574" s="53" t="s">
        <v>4884</v>
      </c>
      <c r="AK1574" s="12" t="str">
        <f>IF(Tabela1[[#This Row],[procx ticket]]="",Tabela1[[#This Row],[Data criação ticket]],Tabela1[[#This Row],[procx ticket]])</f>
        <v>2025-03-06</v>
      </c>
      <c r="AL1574" s="60">
        <v>45694</v>
      </c>
      <c r="AM15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06/03/2025</v>
      </c>
      <c r="AN15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4" s="62"/>
      <c r="AP1574" s="62"/>
      <c r="AQ15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144060288316200ANDRELOJAS NOVASPersianasPERSUN</v>
      </c>
      <c r="AR1574" s="62" t="e">
        <v>#N/A</v>
      </c>
    </row>
    <row r="1575" spans="1:44" ht="15" hidden="1" customHeight="1">
      <c r="A1575" s="1">
        <f t="shared" ref="A1575:A1582" si="86">IF(B1575&lt;7000,1000,2000)</f>
        <v>1000</v>
      </c>
      <c r="B1575" s="1">
        <v>1499</v>
      </c>
      <c r="C1575" s="1" t="s">
        <v>4065</v>
      </c>
      <c r="D1575" s="1" t="s">
        <v>4217</v>
      </c>
      <c r="E1575" s="1" t="s">
        <v>30</v>
      </c>
      <c r="F1575" s="1" t="s">
        <v>23</v>
      </c>
      <c r="G1575" s="1" t="s">
        <v>5510</v>
      </c>
      <c r="H1575" s="1">
        <v>229</v>
      </c>
      <c r="I1575" s="1" t="s">
        <v>88</v>
      </c>
      <c r="M1575" s="1">
        <v>602910</v>
      </c>
      <c r="N1575" s="1">
        <v>10023587</v>
      </c>
      <c r="O1575" s="1" t="s">
        <v>4163</v>
      </c>
      <c r="P1575" s="47">
        <v>18940</v>
      </c>
      <c r="R1575" s="47">
        <f>IF(Tabela1[[#This Row],[VALOR A PAGAR]]&gt;1,Tabela1[[#This Row],[VALOR A PAGAR]],Tabela1[[#This Row],[VALOR RC]])</f>
        <v>18940</v>
      </c>
      <c r="S15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5" s="1">
        <v>4500984229</v>
      </c>
      <c r="U1575" s="54" t="str">
        <f>F1575 &amp; " " &amp; " " &amp; B1575 &amp; " - " &amp; I1575 &amp; " - " &amp; "N°" &amp; H1575 &amp; " - " &amp; Tabela1[[#This Row],[Coluna1]]</f>
        <v>LOJAS NOVAS  1499 - PERSUN - N°229 - VENC 12/12/2025</v>
      </c>
      <c r="V1575" s="85">
        <v>2981816</v>
      </c>
      <c r="W1575" s="64" t="s">
        <v>5529</v>
      </c>
      <c r="X1575" s="1" t="str">
        <f t="shared" si="82"/>
        <v>ABERTO</v>
      </c>
      <c r="Y1575" s="48"/>
      <c r="Z1575" s="51"/>
      <c r="AA1575" s="1">
        <f>IF(Tabela1[[#This Row],[CHAMADO]]="ABERTO",Tabela1[[#This Row],[procx status]],"")</f>
        <v>0</v>
      </c>
      <c r="AC1575" s="49">
        <v>46003</v>
      </c>
      <c r="AD1575" s="55">
        <v>5106058037</v>
      </c>
      <c r="AE1575" s="1" t="str">
        <f>IF(Tabela1[[#This Row],[Status Result1]]="Aguardando autorização pgto", "sim","")</f>
        <v/>
      </c>
      <c r="AF15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5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575" s="116"/>
      <c r="AJ1575" s="117"/>
      <c r="AK1575" s="116">
        <f>IF(Tabela1[[#This Row],[procx ticket]]="",Tabela1[[#This Row],[Data criação ticket]],Tabela1[[#This Row],[procx ticket]])</f>
        <v>0</v>
      </c>
      <c r="AL1575" s="116"/>
      <c r="AM1575" s="53">
        <v>45967</v>
      </c>
      <c r="AN15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5" s="62"/>
      <c r="AP1575" s="62" t="s">
        <v>5530</v>
      </c>
      <c r="AQ15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149960291018940ANDRELOJAS NOVASPersianasPERSUN</v>
      </c>
      <c r="AR1575" s="62" t="e">
        <v>#N/A</v>
      </c>
    </row>
    <row r="1576" spans="1:44" ht="15" hidden="1" customHeight="1">
      <c r="A1576" s="1">
        <f t="shared" si="86"/>
        <v>2000</v>
      </c>
      <c r="B1576" s="1">
        <v>7132</v>
      </c>
      <c r="C1576" s="1" t="str">
        <f>_xlfn.XLOOKUP(Tabela1[[#This Row],[FILIAL]],'CNPJ BASE jan25'!A:A,'CNPJ BASE jan25'!B:B)</f>
        <v>SLU52-Mitra9-MA-EF</v>
      </c>
      <c r="D1576" s="1" t="str">
        <f>_xlfn.XLOOKUP(Tabela1[[#This Row],[FILIAL]],'CNPJ BASE jan25'!A:A,'CNPJ BASE jan25'!C:C)</f>
        <v>04.899.316/0132-87</v>
      </c>
      <c r="E1576" s="1" t="s">
        <v>76</v>
      </c>
      <c r="F1576" s="1" t="s">
        <v>51</v>
      </c>
      <c r="G1576" s="1" t="s">
        <v>5510</v>
      </c>
      <c r="H1576" s="1">
        <v>237</v>
      </c>
      <c r="I1576" s="1" t="s">
        <v>88</v>
      </c>
      <c r="M1576" s="1">
        <v>606035</v>
      </c>
      <c r="N1576" s="1">
        <v>10023805</v>
      </c>
      <c r="O1576" s="1" t="s">
        <v>4163</v>
      </c>
      <c r="P1576" s="47">
        <v>6980</v>
      </c>
      <c r="R1576" s="47">
        <f>IF(Tabela1[[#This Row],[VALOR A PAGAR]]&gt;1,Tabela1[[#This Row],[VALOR A PAGAR]],Tabela1[[#This Row],[VALOR RC]])</f>
        <v>6980</v>
      </c>
      <c r="S15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6" s="1">
        <v>4500991690</v>
      </c>
      <c r="U1576" s="54" t="str">
        <f>F1576 &amp; " " &amp; " " &amp; B1576 &amp; " - " &amp; I1576 &amp; " - " &amp; "N°" &amp; H1576 &amp; " - " &amp; Tabela1[[#This Row],[Coluna1]]</f>
        <v>VIRADA DE BANDEIRA  7132 - PERSUN - N°237 - VENC 01/12/2025</v>
      </c>
      <c r="V1576" s="85">
        <v>3233640</v>
      </c>
      <c r="W1576" s="64" t="s">
        <v>5941</v>
      </c>
      <c r="X1576" s="1" t="str">
        <f t="shared" si="82"/>
        <v>ABERTO</v>
      </c>
      <c r="Y1576" s="48"/>
      <c r="Z1576" s="51"/>
      <c r="AA1576" s="1">
        <f>IF(Tabela1[[#This Row],[CHAMADO]]="ABERTO",Tabela1[[#This Row],[procx status]],"")</f>
        <v>0</v>
      </c>
      <c r="AC1576" s="49">
        <v>46003</v>
      </c>
      <c r="AD1576" s="55">
        <v>5106075900</v>
      </c>
      <c r="AE1576" s="1" t="str">
        <f>IF(Tabela1[[#This Row],[Status Result1]]="Aguardando autorização pgto", "sim","")</f>
        <v/>
      </c>
      <c r="AF15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5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576" s="116"/>
      <c r="AJ1576" s="117"/>
      <c r="AK1576" s="116">
        <f>IF(Tabela1[[#This Row],[procx ticket]]="",Tabela1[[#This Row],[Data criação ticket]],Tabela1[[#This Row],[procx ticket]])</f>
        <v>0</v>
      </c>
      <c r="AL1576" s="116"/>
      <c r="AM1576" s="53">
        <v>45966</v>
      </c>
      <c r="AN15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6" s="62" t="s">
        <v>4178</v>
      </c>
      <c r="AP1576" s="62" t="s">
        <v>4835</v>
      </c>
      <c r="AQ15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71326060356980HENRIQUEVIRADA DE BANDEIRAPersianasPERSUN</v>
      </c>
      <c r="AR1576" s="1" t="s">
        <v>4649</v>
      </c>
    </row>
    <row r="1577" spans="1:44" ht="15" hidden="1" customHeight="1">
      <c r="A1577" s="1">
        <f t="shared" si="86"/>
        <v>2000</v>
      </c>
      <c r="B1577" s="1">
        <v>7278</v>
      </c>
      <c r="C1577" s="1" t="str">
        <f>_xlfn.XLOOKUP(Tabela1[[#This Row],[FILIAL]],'CNPJ BASE jan25'!A:A,'CNPJ BASE jan25'!B:B)</f>
        <v>SLU68-DanLaTou-MA-EF</v>
      </c>
      <c r="D1577" s="1" t="str">
        <f>_xlfn.XLOOKUP(Tabela1[[#This Row],[FILIAL]],'CNPJ BASE jan25'!A:A,'CNPJ BASE jan25'!C:C)</f>
        <v>04.899.316/0278-22</v>
      </c>
      <c r="E1577" s="1" t="s">
        <v>76</v>
      </c>
      <c r="F1577" s="1" t="s">
        <v>51</v>
      </c>
      <c r="G1577" s="1" t="s">
        <v>5510</v>
      </c>
      <c r="H1577" s="1">
        <v>235</v>
      </c>
      <c r="I1577" s="1" t="s">
        <v>88</v>
      </c>
      <c r="J1577" s="1">
        <v>3</v>
      </c>
      <c r="M1577" s="1">
        <v>606041</v>
      </c>
      <c r="N1577" s="1">
        <v>10023983</v>
      </c>
      <c r="P1577" s="47">
        <v>12360</v>
      </c>
      <c r="R1577" s="47">
        <f>IF(Tabela1[[#This Row],[VALOR A PAGAR]]&gt;1,Tabela1[[#This Row],[VALOR A PAGAR]],Tabela1[[#This Row],[VALOR RC]])</f>
        <v>12360</v>
      </c>
      <c r="S15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7" s="1">
        <v>4501007105</v>
      </c>
      <c r="U1577" s="54" t="str">
        <f>F1577 &amp; " " &amp; " " &amp; B1577 &amp; " - " &amp; I1577 &amp; " - " &amp; "N°" &amp; H1577 &amp; " - " &amp; Tabela1[[#This Row],[Coluna1]]</f>
        <v>VIRADA DE BANDEIRA  7278 - PERSUN - N°235 - suplementar 800</v>
      </c>
      <c r="V1577" s="85">
        <v>3232291</v>
      </c>
      <c r="W1577" s="89" t="s">
        <v>4176</v>
      </c>
      <c r="X1577" s="1" t="str">
        <f t="shared" si="82"/>
        <v>ABERTO</v>
      </c>
      <c r="Y1577" s="48"/>
      <c r="Z1577" s="51"/>
      <c r="AA1577" s="1">
        <f>IF(Tabela1[[#This Row],[CHAMADO]]="ABERTO",Tabela1[[#This Row],[procx status]],"")</f>
        <v>0</v>
      </c>
      <c r="AC1577" s="49">
        <v>46003</v>
      </c>
      <c r="AD1577" s="55">
        <v>5106075910</v>
      </c>
      <c r="AE1577" s="1" t="s">
        <v>4177</v>
      </c>
      <c r="AF15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5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577" s="116"/>
      <c r="AJ1577" s="117"/>
      <c r="AK1577" s="116">
        <f>IF(Tabela1[[#This Row],[procx ticket]]="",Tabela1[[#This Row],[Data criação ticket]],Tabela1[[#This Row],[procx ticket]])</f>
        <v>0</v>
      </c>
      <c r="AL1577" s="116"/>
      <c r="AM1577" s="53">
        <v>45994</v>
      </c>
      <c r="AN15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7" s="62"/>
      <c r="AP1577" s="47" t="s">
        <v>5641</v>
      </c>
      <c r="AQ15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727860604112360HENRIQUEVIRADA DE BANDEIRAPersianasPERSUN</v>
      </c>
      <c r="AR1577" s="1" t="e">
        <v>#N/A</v>
      </c>
    </row>
    <row r="1578" spans="1:44" ht="15" hidden="1" customHeight="1">
      <c r="A1578" s="1">
        <f t="shared" si="86"/>
        <v>2000</v>
      </c>
      <c r="B1578" s="1">
        <v>7302</v>
      </c>
      <c r="C1578" s="1" t="str">
        <f>_xlfn.XLOOKUP(Tabela1[[#This Row],[FILIAL]],'CNPJ BASE jan25'!A:A,'CNPJ BASE jan25'!B:B)</f>
        <v>FOR181-DesMore-CE-EF</v>
      </c>
      <c r="D1578" s="1" t="str">
        <f>_xlfn.XLOOKUP(Tabela1[[#This Row],[FILIAL]],'CNPJ BASE jan25'!A:A,'CNPJ BASE jan25'!C:C)</f>
        <v>04.899.316/0302-97</v>
      </c>
      <c r="E1578" s="1" t="s">
        <v>4025</v>
      </c>
      <c r="F1578" s="1" t="s">
        <v>51</v>
      </c>
      <c r="G1578" s="1" t="s">
        <v>5510</v>
      </c>
      <c r="H1578" s="1">
        <v>227</v>
      </c>
      <c r="I1578" s="1" t="s">
        <v>88</v>
      </c>
      <c r="J1578" s="1">
        <v>2</v>
      </c>
      <c r="M1578" s="1">
        <v>606021</v>
      </c>
      <c r="N1578" s="1">
        <v>10023957</v>
      </c>
      <c r="P1578" s="47">
        <v>17840</v>
      </c>
      <c r="R1578" s="47">
        <f>IF(Tabela1[[#This Row],[VALOR A PAGAR]]&gt;1,Tabela1[[#This Row],[VALOR A PAGAR]],Tabela1[[#This Row],[VALOR RC]])</f>
        <v>17840</v>
      </c>
      <c r="S15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8" s="1">
        <v>4501004048</v>
      </c>
      <c r="U1578" s="54" t="str">
        <f>F1578 &amp; " " &amp; " " &amp; B1578 &amp; " - " &amp; I1578 &amp; " - " &amp; "N°" &amp; H1578 &amp; " - " &amp; Tabela1[[#This Row],[Coluna1]]</f>
        <v>VIRADA DE BANDEIRA  7302 - PERSUN - N°227 - VENC 01/12/2025 suplementado</v>
      </c>
      <c r="V1578" s="85">
        <v>3232300</v>
      </c>
      <c r="W1578" s="89" t="s">
        <v>4176</v>
      </c>
      <c r="X1578" s="1" t="str">
        <f t="shared" si="82"/>
        <v>ABERTO</v>
      </c>
      <c r="Y1578" s="48"/>
      <c r="Z1578" s="51"/>
      <c r="AA1578" s="1">
        <f>IF(Tabela1[[#This Row],[CHAMADO]]="ABERTO",Tabela1[[#This Row],[procx status]],"")</f>
        <v>0</v>
      </c>
      <c r="AC1578" s="49">
        <v>46003</v>
      </c>
      <c r="AD1578" s="55">
        <v>5106075909</v>
      </c>
      <c r="AE1578" s="1" t="s">
        <v>4177</v>
      </c>
      <c r="AF15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5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578" s="116"/>
      <c r="AJ1578" s="117"/>
      <c r="AK1578" s="116">
        <f>IF(Tabela1[[#This Row],[procx ticket]]="",Tabela1[[#This Row],[Data criação ticket]],Tabela1[[#This Row],[procx ticket]])</f>
        <v>0</v>
      </c>
      <c r="AL1578" s="116"/>
      <c r="AM1578" s="53">
        <v>45994</v>
      </c>
      <c r="AN15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8" s="62"/>
      <c r="AP1578" s="62" t="s">
        <v>5642</v>
      </c>
      <c r="AQ15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730260602117840ADRIANOVIRADA DE BANDEIRAPersianasPERSUN</v>
      </c>
      <c r="AR1578" s="1" t="e">
        <v>#N/A</v>
      </c>
    </row>
    <row r="1579" spans="1:44" ht="15" hidden="1" customHeight="1">
      <c r="A1579" s="1">
        <f t="shared" si="86"/>
        <v>1000</v>
      </c>
      <c r="B1579" s="151">
        <v>713</v>
      </c>
      <c r="C1579" s="151" t="s">
        <v>1622</v>
      </c>
      <c r="D1579" s="1" t="s">
        <v>1623</v>
      </c>
      <c r="E1579" s="151" t="s">
        <v>30</v>
      </c>
      <c r="F1579" s="151" t="s">
        <v>47</v>
      </c>
      <c r="G1579" s="70" t="s">
        <v>5510</v>
      </c>
      <c r="H1579" s="151">
        <v>94</v>
      </c>
      <c r="I1579" s="151" t="s">
        <v>88</v>
      </c>
      <c r="J1579" s="51"/>
      <c r="K1579" s="51"/>
      <c r="L1579" s="51">
        <v>98026</v>
      </c>
      <c r="M1579" s="151">
        <v>605483</v>
      </c>
      <c r="N1579" s="51"/>
      <c r="O1579" s="51"/>
      <c r="P1579" s="46">
        <v>21620</v>
      </c>
      <c r="Q1579" s="152"/>
      <c r="R1579" s="46">
        <f>IF(Tabela1[[#This Row],[VALOR A PAGAR]]&gt;1,Tabela1[[#This Row],[VALOR A PAGAR]],Tabela1[[#This Row],[VALOR RC]])</f>
        <v>21620</v>
      </c>
      <c r="S15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79" s="51">
        <v>4500765744</v>
      </c>
      <c r="U1579" s="54" t="str">
        <f>F1579 &amp; " " &amp; " " &amp; B1579 &amp; " - " &amp; I1579 &amp; " - " &amp; "N°" &amp; H1579 &amp; " - " &amp; Tabela1[[#This Row],[Coluna1]]</f>
        <v xml:space="preserve">LAUDO DE RISCO  713 - PERSUN - N°94 - </v>
      </c>
      <c r="V1579" s="85">
        <v>934666</v>
      </c>
      <c r="W1579" s="51"/>
      <c r="X1579" s="1" t="str">
        <f t="shared" si="82"/>
        <v>ABERTO</v>
      </c>
      <c r="Y1579" s="51" t="s">
        <v>4159</v>
      </c>
      <c r="Z1579" s="51" t="s">
        <v>4159</v>
      </c>
      <c r="AA1579" s="51" t="str">
        <f>IF(Tabela1[[#This Row],[CHAMADO]]="ABERTO",Tabela1[[#This Row],[procx status]],"")</f>
        <v>Closed</v>
      </c>
      <c r="AB1579" s="51" t="str">
        <f t="shared" ref="AB1579:AB1584" si="87">IFERROR(IF(OR(Y1579="Solved",Y1579="Closed"),"OK","OUTRO"),"")</f>
        <v>OK</v>
      </c>
      <c r="AC1579" s="52">
        <v>45670</v>
      </c>
      <c r="AD1579" s="55">
        <v>5105839850</v>
      </c>
      <c r="AE1579" s="51" t="str">
        <f>IF(Tabela1[[#This Row],[Status Result1]]="Aguardando autorização pgto", "sim","")</f>
        <v/>
      </c>
      <c r="AF157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79" s="53">
        <v>45294</v>
      </c>
      <c r="AI1579" s="53" t="s">
        <v>4693</v>
      </c>
      <c r="AJ1579" s="53" t="s">
        <v>4693</v>
      </c>
      <c r="AK1579" s="53" t="str">
        <f>IF(Tabela1[[#This Row],[procx ticket]]="",Tabela1[[#This Row],[Data criação ticket]],Tabela1[[#This Row],[procx ticket]])</f>
        <v>2025-01-03</v>
      </c>
      <c r="AL1579" s="53" t="s">
        <v>75</v>
      </c>
      <c r="AM15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57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79" s="62"/>
      <c r="AP1579" s="62"/>
      <c r="AQ15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71360548321620ANDRELAUDO DE RISCOPersianasPERSUN</v>
      </c>
      <c r="AR1579" s="62" t="e">
        <v>#N/A</v>
      </c>
    </row>
    <row r="1580" spans="1:44" ht="15" hidden="1" customHeight="1">
      <c r="A1580" s="1">
        <f t="shared" si="86"/>
        <v>1000</v>
      </c>
      <c r="B1580" s="151">
        <v>542</v>
      </c>
      <c r="C1580" s="151" t="s">
        <v>94</v>
      </c>
      <c r="D1580" s="51" t="s">
        <v>1300</v>
      </c>
      <c r="E1580" s="151" t="s">
        <v>76</v>
      </c>
      <c r="F1580" s="151" t="s">
        <v>47</v>
      </c>
      <c r="G1580" s="70" t="s">
        <v>5510</v>
      </c>
      <c r="H1580" s="151">
        <v>102</v>
      </c>
      <c r="I1580" s="151" t="s">
        <v>88</v>
      </c>
      <c r="J1580" s="51"/>
      <c r="K1580" s="51"/>
      <c r="L1580" s="51">
        <v>98026</v>
      </c>
      <c r="M1580" s="151">
        <v>604940</v>
      </c>
      <c r="N1580" s="51">
        <v>10020075</v>
      </c>
      <c r="O1580" s="51"/>
      <c r="P1580" s="46">
        <v>14780</v>
      </c>
      <c r="Q1580" s="152"/>
      <c r="R1580" s="46">
        <f>IF(Tabela1[[#This Row],[VALOR A PAGAR]]&gt;1,Tabela1[[#This Row],[VALOR A PAGAR]],Tabela1[[#This Row],[VALOR RC]])</f>
        <v>14780</v>
      </c>
      <c r="S15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0" s="51">
        <v>4500770257</v>
      </c>
      <c r="U1580" s="54" t="str">
        <f>F1580 &amp; " " &amp; " " &amp; B1580 &amp; " - " &amp; I1580 &amp; " - " &amp; "N°" &amp; H1580 &amp; " - " &amp; Tabela1[[#This Row],[Coluna1]]</f>
        <v xml:space="preserve">LAUDO DE RISCO  542 - PERSUN - N°102 - </v>
      </c>
      <c r="V1580" s="85">
        <v>855007</v>
      </c>
      <c r="W1580" s="51"/>
      <c r="X1580" s="1" t="str">
        <f t="shared" si="82"/>
        <v>ABERTO</v>
      </c>
      <c r="Y1580" s="51" t="s">
        <v>4159</v>
      </c>
      <c r="Z1580" s="51" t="s">
        <v>4159</v>
      </c>
      <c r="AA1580" s="51" t="str">
        <f>IF(Tabela1[[#This Row],[CHAMADO]]="ABERTO",Tabela1[[#This Row],[procx status]],"")</f>
        <v>Closed</v>
      </c>
      <c r="AB1580" s="51" t="str">
        <f t="shared" si="87"/>
        <v>OK</v>
      </c>
      <c r="AC1580" s="52">
        <v>45670</v>
      </c>
      <c r="AD1580" s="55">
        <v>5105839899</v>
      </c>
      <c r="AE1580" s="51" t="str">
        <f>IF(Tabela1[[#This Row],[Status Result1]]="Aguardando autorização pgto", "sim","")</f>
        <v/>
      </c>
      <c r="AF158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80" s="53">
        <v>45643</v>
      </c>
      <c r="AI1580" s="53" t="s">
        <v>4187</v>
      </c>
      <c r="AJ1580" s="53" t="s">
        <v>4187</v>
      </c>
      <c r="AK1580" s="53" t="str">
        <f>IF(Tabela1[[#This Row],[procx ticket]]="",Tabela1[[#This Row],[Data criação ticket]],Tabela1[[#This Row],[procx ticket]])</f>
        <v>2024-12-17</v>
      </c>
      <c r="AL1580" s="53">
        <v>45632</v>
      </c>
      <c r="AM15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58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0" s="62"/>
      <c r="AP1580" s="62"/>
      <c r="AQ15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54260494014780HENRIQUELAUDO DE RISCOPersianasPERSUN</v>
      </c>
      <c r="AR1580" s="62" t="e">
        <v>#N/A</v>
      </c>
    </row>
    <row r="1581" spans="1:44" ht="15" hidden="1" customHeight="1">
      <c r="A1581" s="1">
        <f t="shared" si="86"/>
        <v>1000</v>
      </c>
      <c r="B1581" s="151">
        <v>1134</v>
      </c>
      <c r="C1581" s="151" t="s">
        <v>101</v>
      </c>
      <c r="D1581" s="51" t="s">
        <v>2433</v>
      </c>
      <c r="E1581" s="151" t="s">
        <v>30</v>
      </c>
      <c r="F1581" s="151" t="s">
        <v>47</v>
      </c>
      <c r="G1581" s="70" t="s">
        <v>5510</v>
      </c>
      <c r="H1581" s="151">
        <v>98</v>
      </c>
      <c r="I1581" s="151" t="s">
        <v>88</v>
      </c>
      <c r="J1581" s="51"/>
      <c r="K1581" s="51"/>
      <c r="L1581" s="51"/>
      <c r="M1581" s="151">
        <v>605379</v>
      </c>
      <c r="N1581" s="51">
        <v>10020087</v>
      </c>
      <c r="O1581" s="51"/>
      <c r="P1581" s="46">
        <v>17020</v>
      </c>
      <c r="Q1581" s="152"/>
      <c r="R1581" s="46">
        <f>IF(Tabela1[[#This Row],[VALOR A PAGAR]]&gt;1,Tabela1[[#This Row],[VALOR A PAGAR]],Tabela1[[#This Row],[VALOR RC]])</f>
        <v>17020</v>
      </c>
      <c r="S15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1" s="51">
        <v>4500771367</v>
      </c>
      <c r="U1581" s="54" t="str">
        <f>F1581 &amp; " " &amp; " " &amp; B1581 &amp; " - " &amp; I1581 &amp; " - " &amp; "N°" &amp; H1581 &amp; " - " &amp; Tabela1[[#This Row],[Coluna1]]</f>
        <v xml:space="preserve">LAUDO DE RISCO  1134 - PERSUN - N°98 - </v>
      </c>
      <c r="V1581" s="85">
        <v>883433</v>
      </c>
      <c r="W1581" s="51"/>
      <c r="X1581" s="1" t="str">
        <f t="shared" si="82"/>
        <v>ABERTO</v>
      </c>
      <c r="Y1581" s="51" t="s">
        <v>4159</v>
      </c>
      <c r="Z1581" s="51" t="s">
        <v>4159</v>
      </c>
      <c r="AA1581" s="51" t="str">
        <f>IF(Tabela1[[#This Row],[CHAMADO]]="ABERTO",Tabela1[[#This Row],[procx status]],"")</f>
        <v>Closed</v>
      </c>
      <c r="AB1581" s="51" t="str">
        <f t="shared" si="87"/>
        <v>OK</v>
      </c>
      <c r="AC1581" s="52">
        <v>45670</v>
      </c>
      <c r="AD1581" s="55">
        <v>5105839730</v>
      </c>
      <c r="AE1581" s="51" t="str">
        <f>IF(Tabela1[[#This Row],[Status Result1]]="Aguardando autorização pgto", "sim","")</f>
        <v/>
      </c>
      <c r="AF158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81" s="53">
        <v>45649</v>
      </c>
      <c r="AI1581" s="53" t="s">
        <v>4232</v>
      </c>
      <c r="AJ1581" s="53" t="s">
        <v>4232</v>
      </c>
      <c r="AK1581" s="53" t="str">
        <f>IF(Tabela1[[#This Row],[procx ticket]]="",Tabela1[[#This Row],[Data criação ticket]],Tabela1[[#This Row],[procx ticket]])</f>
        <v>2024-12-23</v>
      </c>
      <c r="AL1581" s="53">
        <v>45637</v>
      </c>
      <c r="AM15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158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1" s="62"/>
      <c r="AP1581" s="62"/>
      <c r="AQ15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113460537917020ANDRELAUDO DE RISCOPersianasPERSUN</v>
      </c>
      <c r="AR1581" s="62" t="e">
        <v>#N/A</v>
      </c>
    </row>
    <row r="1582" spans="1:44" ht="15" hidden="1" customHeight="1">
      <c r="A1582" s="1">
        <f t="shared" si="86"/>
        <v>1000</v>
      </c>
      <c r="B1582" s="151">
        <v>1107</v>
      </c>
      <c r="C1582" s="151" t="s">
        <v>100</v>
      </c>
      <c r="D1582" s="1" t="s">
        <v>2380</v>
      </c>
      <c r="E1582" s="151" t="s">
        <v>30</v>
      </c>
      <c r="F1582" s="151" t="s">
        <v>47</v>
      </c>
      <c r="G1582" s="70" t="s">
        <v>5510</v>
      </c>
      <c r="H1582" s="151">
        <v>93</v>
      </c>
      <c r="I1582" s="151" t="s">
        <v>88</v>
      </c>
      <c r="J1582" s="51"/>
      <c r="K1582" s="51"/>
      <c r="L1582" s="51">
        <v>98026</v>
      </c>
      <c r="M1582" s="151">
        <v>605377</v>
      </c>
      <c r="N1582" s="51"/>
      <c r="O1582" s="51"/>
      <c r="P1582" s="46">
        <v>16000</v>
      </c>
      <c r="Q1582" s="152"/>
      <c r="R1582" s="46">
        <f>IF(Tabela1[[#This Row],[VALOR A PAGAR]]&gt;1,Tabela1[[#This Row],[VALOR A PAGAR]],Tabela1[[#This Row],[VALOR RC]])</f>
        <v>16000</v>
      </c>
      <c r="S15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2" s="51">
        <v>4500771392</v>
      </c>
      <c r="U1582" s="54" t="str">
        <f>F1582 &amp; " " &amp; " " &amp; B1582 &amp; " - " &amp; I1582 &amp; " - " &amp; "N°" &amp; H1582 &amp; " - " &amp; Tabela1[[#This Row],[Coluna1]]</f>
        <v xml:space="preserve">LAUDO DE RISCO  1107 - PERSUN - N°93 - </v>
      </c>
      <c r="V1582" s="85">
        <v>868041</v>
      </c>
      <c r="W1582" s="51"/>
      <c r="X1582" s="1" t="str">
        <f t="shared" si="82"/>
        <v>ABERTO</v>
      </c>
      <c r="Y1582" s="51" t="s">
        <v>4159</v>
      </c>
      <c r="Z1582" s="51" t="s">
        <v>4159</v>
      </c>
      <c r="AA1582" s="51" t="str">
        <f>IF(Tabela1[[#This Row],[CHAMADO]]="ABERTO",Tabela1[[#This Row],[procx status]],"")</f>
        <v>Closed</v>
      </c>
      <c r="AB1582" s="51" t="str">
        <f t="shared" si="87"/>
        <v>OK</v>
      </c>
      <c r="AC1582" s="52">
        <v>45670</v>
      </c>
      <c r="AD1582" s="55" t="s">
        <v>5524</v>
      </c>
      <c r="AE1582" s="51" t="str">
        <f>IF(Tabela1[[#This Row],[Status Result1]]="Aguardando autorização pgto", "sim","")</f>
        <v/>
      </c>
      <c r="AF158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82" s="53">
        <v>45645</v>
      </c>
      <c r="AI1582" s="53" t="s">
        <v>4634</v>
      </c>
      <c r="AJ1582" s="53" t="s">
        <v>4634</v>
      </c>
      <c r="AK1582" s="53" t="str">
        <f>IF(Tabela1[[#This Row],[procx ticket]]="",Tabela1[[#This Row],[Data criação ticket]],Tabela1[[#This Row],[procx ticket]])</f>
        <v>2024-12-19</v>
      </c>
      <c r="AL1582" s="53" t="s">
        <v>75</v>
      </c>
      <c r="AM15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8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2" s="62"/>
      <c r="AP1582" s="62"/>
      <c r="AQ15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110760537716000ANDRELAUDO DE RISCOPersianasPERSUN</v>
      </c>
      <c r="AR1582" s="62" t="e">
        <v>#N/A</v>
      </c>
    </row>
    <row r="1583" spans="1:44" ht="15" hidden="1" customHeight="1">
      <c r="A1583" s="1">
        <v>0</v>
      </c>
      <c r="B1583" s="151">
        <v>253</v>
      </c>
      <c r="C1583" s="151" t="s">
        <v>91</v>
      </c>
      <c r="D1583" s="51" t="s">
        <v>748</v>
      </c>
      <c r="E1583" s="151" t="s">
        <v>30</v>
      </c>
      <c r="F1583" s="151" t="s">
        <v>47</v>
      </c>
      <c r="G1583" s="70" t="s">
        <v>5510</v>
      </c>
      <c r="H1583" s="151">
        <v>67</v>
      </c>
      <c r="I1583" s="151" t="s">
        <v>88</v>
      </c>
      <c r="J1583" s="51"/>
      <c r="K1583" s="51"/>
      <c r="L1583" s="51"/>
      <c r="M1583" s="151">
        <v>605360</v>
      </c>
      <c r="N1583" s="51">
        <v>10020155</v>
      </c>
      <c r="O1583" s="51"/>
      <c r="P1583" s="46">
        <v>12100</v>
      </c>
      <c r="Q1583" s="152"/>
      <c r="R1583" s="46">
        <f>IF(Tabela1[[#This Row],[VALOR A PAGAR]]&gt;1,Tabela1[[#This Row],[VALOR A PAGAR]],Tabela1[[#This Row],[VALOR RC]])</f>
        <v>12100</v>
      </c>
      <c r="S15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3" s="51">
        <v>4500780219</v>
      </c>
      <c r="U1583" s="54" t="str">
        <f>F1583 &amp; " " &amp; " " &amp; B1583 &amp; " - " &amp; I1583 &amp; " - " &amp; "N°" &amp; H1583 &amp; " - " &amp; Tabela1[[#This Row],[Coluna1]]</f>
        <v xml:space="preserve">LAUDO DE RISCO  253 - PERSUN - N°67 - </v>
      </c>
      <c r="V1583" s="85">
        <v>896887</v>
      </c>
      <c r="W1583" s="51"/>
      <c r="X1583" s="1" t="str">
        <f t="shared" si="82"/>
        <v>ABERTO</v>
      </c>
      <c r="Y1583" s="51" t="s">
        <v>4159</v>
      </c>
      <c r="Z1583" s="51" t="s">
        <v>4159</v>
      </c>
      <c r="AA1583" s="51" t="str">
        <f>IF(Tabela1[[#This Row],[CHAMADO]]="ABERTO",Tabela1[[#This Row],[procx status]],"")</f>
        <v>Closed</v>
      </c>
      <c r="AB1583" s="51" t="str">
        <f t="shared" si="87"/>
        <v>OK</v>
      </c>
      <c r="AC1583" s="52">
        <v>45670</v>
      </c>
      <c r="AD1583" s="55" t="s">
        <v>5521</v>
      </c>
      <c r="AE1583" s="51" t="str">
        <f>IF(Tabela1[[#This Row],[Status Result1]]="Aguardando autorização pgto", "sim","")</f>
        <v/>
      </c>
      <c r="AF158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83" s="53">
        <v>45637</v>
      </c>
      <c r="AI1583" s="53" t="s">
        <v>4692</v>
      </c>
      <c r="AJ1583" s="53" t="s">
        <v>4692</v>
      </c>
      <c r="AK1583" s="53" t="str">
        <f>IF(Tabela1[[#This Row],[procx ticket]]="",Tabela1[[#This Row],[Data criação ticket]],Tabela1[[#This Row],[procx ticket]])</f>
        <v>2024-12-26</v>
      </c>
      <c r="AL1583" s="53">
        <v>45644</v>
      </c>
      <c r="AM15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58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3" s="62"/>
      <c r="AP1583" s="62"/>
      <c r="AQ15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25360536012100ANDRELAUDO DE RISCOPersianasPERSUN</v>
      </c>
      <c r="AR1583" s="62" t="e">
        <v>#N/A</v>
      </c>
    </row>
    <row r="1584" spans="1:44" ht="15" hidden="1" customHeight="1">
      <c r="A1584" s="1">
        <f>IF(B1584&lt;7000,1000,2000)</f>
        <v>2000</v>
      </c>
      <c r="B1584" s="151">
        <v>7266</v>
      </c>
      <c r="C1584" s="151" t="s">
        <v>107</v>
      </c>
      <c r="D1584" s="51" t="s">
        <v>3413</v>
      </c>
      <c r="E1584" s="151" t="s">
        <v>76</v>
      </c>
      <c r="F1584" s="151" t="s">
        <v>51</v>
      </c>
      <c r="G1584" s="70" t="s">
        <v>5510</v>
      </c>
      <c r="H1584" s="151">
        <v>109</v>
      </c>
      <c r="I1584" s="151" t="s">
        <v>88</v>
      </c>
      <c r="J1584" s="51"/>
      <c r="K1584" s="51"/>
      <c r="L1584" s="51"/>
      <c r="M1584" s="151">
        <v>605498</v>
      </c>
      <c r="N1584" s="51">
        <v>10020121</v>
      </c>
      <c r="O1584" s="51"/>
      <c r="P1584" s="46">
        <v>9280</v>
      </c>
      <c r="Q1584" s="152"/>
      <c r="R1584" s="46">
        <f>IF(Tabela1[[#This Row],[VALOR A PAGAR]]&gt;1,Tabela1[[#This Row],[VALOR A PAGAR]],Tabela1[[#This Row],[VALOR RC]])</f>
        <v>9280</v>
      </c>
      <c r="S15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4" s="51">
        <v>4500780345</v>
      </c>
      <c r="U1584" s="54" t="str">
        <f>F1584 &amp; " " &amp; " " &amp; B1584 &amp; " - " &amp; I1584 &amp; " - " &amp; "N°" &amp; H1584 &amp; " - " &amp; Tabela1[[#This Row],[Coluna1]]</f>
        <v xml:space="preserve">VIRADA DE BANDEIRA  7266 - PERSUN - N°109 - </v>
      </c>
      <c r="V1584" s="85">
        <v>928170</v>
      </c>
      <c r="W1584" s="51"/>
      <c r="X1584" s="1" t="str">
        <f t="shared" si="82"/>
        <v>ABERTO</v>
      </c>
      <c r="Y1584" s="51" t="s">
        <v>4159</v>
      </c>
      <c r="Z1584" s="51" t="s">
        <v>4159</v>
      </c>
      <c r="AA1584" s="51" t="str">
        <f>IF(Tabela1[[#This Row],[CHAMADO]]="ABERTO",Tabela1[[#This Row],[procx status]],"")</f>
        <v>Closed</v>
      </c>
      <c r="AB1584" s="51" t="str">
        <f t="shared" si="87"/>
        <v>OK</v>
      </c>
      <c r="AC1584" s="52">
        <v>45670</v>
      </c>
      <c r="AD1584" s="55" t="s">
        <v>5519</v>
      </c>
      <c r="AE1584" s="51" t="str">
        <f>IF(Tabela1[[#This Row],[Status Result1]]="Aguardando autorização pgto", "sim","")</f>
        <v/>
      </c>
      <c r="AF158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5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584" s="53">
        <v>45636</v>
      </c>
      <c r="AI1584" s="53" t="s">
        <v>4188</v>
      </c>
      <c r="AJ1584" s="53" t="s">
        <v>4188</v>
      </c>
      <c r="AK1584" s="53" t="str">
        <f>IF(Tabela1[[#This Row],[procx ticket]]="",Tabela1[[#This Row],[Data criação ticket]],Tabela1[[#This Row],[procx ticket]])</f>
        <v>2025-01-02</v>
      </c>
      <c r="AL1584" s="53">
        <v>45642</v>
      </c>
      <c r="AM15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158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4" s="62"/>
      <c r="AP1584" s="62"/>
      <c r="AQ15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72666054989280HENRIQUEVIRADA DE BANDEIRAPersianasPERSUN</v>
      </c>
      <c r="AR1584" s="62" t="e">
        <v>#N/A</v>
      </c>
    </row>
    <row r="1585" spans="1:44" ht="15" hidden="1" customHeight="1">
      <c r="A1585" s="1">
        <f>IF(B1585&lt;7000,1000,2000)</f>
        <v>1000</v>
      </c>
      <c r="B1585" s="70">
        <v>1264</v>
      </c>
      <c r="C1585" s="70" t="str">
        <f>_xlfn.XLOOKUP(Tabela1[[#This Row],[FILIAL]],'CNPJ BASE jan25'!A:A,'CNPJ BASE jan25'!B:B)</f>
        <v>REC48-ConsAguiar-PE</v>
      </c>
      <c r="D1585" s="1" t="str">
        <f>_xlfn.XLOOKUP(Tabela1[[#This Row],[FILIAL]],'CNPJ BASE jan25'!A:A,'CNPJ BASE jan25'!C:C)</f>
        <v>06.626.253/1264-14</v>
      </c>
      <c r="E1585" s="70" t="s">
        <v>30</v>
      </c>
      <c r="F1585" s="70" t="s">
        <v>4270</v>
      </c>
      <c r="G1585" s="70" t="s">
        <v>5510</v>
      </c>
      <c r="H1585" s="70">
        <v>92</v>
      </c>
      <c r="I1585" s="70" t="s">
        <v>88</v>
      </c>
      <c r="M1585" s="70">
        <v>605550</v>
      </c>
      <c r="N1585" s="1">
        <v>10019855</v>
      </c>
      <c r="O1585" s="1" t="s">
        <v>4163</v>
      </c>
      <c r="P1585" s="47">
        <v>28820</v>
      </c>
      <c r="Q1585" s="134"/>
      <c r="R1585" s="47">
        <f>IF(Tabela1[[#This Row],[VALOR A PAGAR]]&gt;1,Tabela1[[#This Row],[VALOR A PAGAR]],Tabela1[[#This Row],[VALOR RC]])</f>
        <v>28820</v>
      </c>
      <c r="S15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5" s="1">
        <v>4500757784</v>
      </c>
      <c r="U1585" s="54" t="str">
        <f>F1585 &amp; " " &amp; " " &amp; B1585 &amp; " - " &amp; I1585 &amp; " - " &amp; "N°" &amp; H1585 &amp; " - " &amp; Tabela1[[#This Row],[Coluna1]]</f>
        <v xml:space="preserve">VISA  1264 - PERSUN - N°92 - </v>
      </c>
      <c r="V1585" s="85">
        <v>1319909</v>
      </c>
      <c r="X1585" s="1" t="str">
        <f t="shared" si="82"/>
        <v>ABERTO</v>
      </c>
      <c r="Y1585" s="48" t="s">
        <v>4159</v>
      </c>
      <c r="Z1585" s="51" t="s">
        <v>4159</v>
      </c>
      <c r="AA1585" s="51" t="str">
        <f>IF(Tabela1[[#This Row],[CHAMADO]]="ABERTO",Tabela1[[#This Row],[procx status]],"")</f>
        <v>Closed</v>
      </c>
      <c r="AC1585" s="49">
        <v>45729</v>
      </c>
      <c r="AD1585" s="55">
        <v>5105882169</v>
      </c>
      <c r="AE1585" s="1" t="str">
        <f>IF(Tabela1[[#This Row],[Status Result1]]="Aguardando autorização pgto", "sim","")</f>
        <v/>
      </c>
      <c r="AF15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13/03/2025</v>
      </c>
      <c r="AG15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13/03/2025</v>
      </c>
      <c r="AH1585" s="12">
        <v>45707</v>
      </c>
      <c r="AI1585" s="1" t="s">
        <v>4884</v>
      </c>
      <c r="AJ1585" s="53" t="s">
        <v>4884</v>
      </c>
      <c r="AK1585" s="12" t="str">
        <f>IF(Tabela1[[#This Row],[procx ticket]]="",Tabela1[[#This Row],[Data criação ticket]],Tabela1[[#This Row],[procx ticket]])</f>
        <v>2025-03-06</v>
      </c>
      <c r="AL1585" s="60">
        <v>45712</v>
      </c>
      <c r="AM15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06/03/2025</v>
      </c>
      <c r="AN158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5" s="62"/>
      <c r="AP1585" s="62"/>
      <c r="AQ15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126460555028820ANDREVISAPersianasPERSUN</v>
      </c>
      <c r="AR1585" s="62" t="e">
        <v>#N/A</v>
      </c>
    </row>
    <row r="1586" spans="1:44" ht="15" hidden="1" customHeight="1">
      <c r="A1586" s="55">
        <v>1000</v>
      </c>
      <c r="B1586" s="157">
        <v>1461</v>
      </c>
      <c r="C1586" s="157" t="s">
        <v>38</v>
      </c>
      <c r="D1586" s="55">
        <v>486</v>
      </c>
      <c r="E1586" s="157" t="s">
        <v>76</v>
      </c>
      <c r="F1586" s="157" t="s">
        <v>23</v>
      </c>
      <c r="G1586" s="70" t="s">
        <v>5510</v>
      </c>
      <c r="H1586" s="157">
        <v>116</v>
      </c>
      <c r="I1586" s="157" t="s">
        <v>88</v>
      </c>
      <c r="J1586" s="55"/>
      <c r="K1586" s="55"/>
      <c r="L1586" s="55" t="s">
        <v>4173</v>
      </c>
      <c r="M1586" s="157">
        <v>603682</v>
      </c>
      <c r="N1586" s="55">
        <v>10020414</v>
      </c>
      <c r="O1586" s="55"/>
      <c r="P1586" s="57">
        <v>14840</v>
      </c>
      <c r="Q1586" s="159" t="s">
        <v>4173</v>
      </c>
      <c r="R1586" s="88" t="str">
        <f>IF(Tabela1[[#This Row],[VALOR A PAGAR]]&gt;1,Tabela1[[#This Row],[VALOR A PAGAR]],Tabela1[[#This Row],[VALOR RC]])</f>
        <v> </v>
      </c>
      <c r="S15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6" s="55">
        <v>4500814863</v>
      </c>
      <c r="U1586" s="54" t="str">
        <f>F1586 &amp; " " &amp; " " &amp; B1586 &amp; " - " &amp; I1586 &amp; " - " &amp; "N°" &amp; H1586 &amp; " - " &amp; Tabela1[[#This Row],[Coluna1]]</f>
        <v xml:space="preserve">LOJAS NOVAS  1461 - PERSUN - N°116 - </v>
      </c>
      <c r="V1586" s="85">
        <v>1319938</v>
      </c>
      <c r="W1586" s="55"/>
      <c r="X1586" s="1" t="str">
        <f t="shared" si="82"/>
        <v>ABERTO</v>
      </c>
      <c r="Y1586" s="55" t="s">
        <v>4159</v>
      </c>
      <c r="Z1586" s="51" t="s">
        <v>4159</v>
      </c>
      <c r="AA1586" s="51" t="str">
        <f>IF(Tabela1[[#This Row],[CHAMADO]]="ABERTO",Tabela1[[#This Row],[procx status]],"")</f>
        <v>Closed</v>
      </c>
      <c r="AB1586" s="55" t="s">
        <v>4173</v>
      </c>
      <c r="AC1586" s="59">
        <v>45729</v>
      </c>
      <c r="AD1586" s="55">
        <v>5105882160</v>
      </c>
      <c r="AE1586" s="55" t="str">
        <f>IF(Tabela1[[#This Row],[Status Result1]]="Aguardando autorização pgto", "sim","")</f>
        <v/>
      </c>
      <c r="AF158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13/03/2025</v>
      </c>
      <c r="AG15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13/03/2025</v>
      </c>
      <c r="AH1586" s="59">
        <v>45691</v>
      </c>
      <c r="AI1586" s="59" t="s">
        <v>4884</v>
      </c>
      <c r="AJ1586" s="53" t="s">
        <v>4884</v>
      </c>
      <c r="AK1586" s="12" t="str">
        <f>IF(Tabela1[[#This Row],[procx ticket]]="",Tabela1[[#This Row],[Data criação ticket]],Tabela1[[#This Row],[procx ticket]])</f>
        <v>2025-03-06</v>
      </c>
      <c r="AL1586" s="60">
        <v>45691</v>
      </c>
      <c r="AM15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06/03/2025</v>
      </c>
      <c r="AN15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6" s="62"/>
      <c r="AP1586" s="62"/>
      <c r="AQ15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146160368214840HENRIQUELOJAS NOVASPersianasPERSUN</v>
      </c>
      <c r="AR1586" s="62" t="e">
        <v>#N/A</v>
      </c>
    </row>
    <row r="1587" spans="1:44" ht="15" hidden="1" customHeight="1">
      <c r="A1587" s="55">
        <v>1000</v>
      </c>
      <c r="B1587" s="157">
        <v>1381</v>
      </c>
      <c r="C1587" s="157" t="s">
        <v>169</v>
      </c>
      <c r="D1587" s="55" t="s">
        <v>170</v>
      </c>
      <c r="E1587" s="157" t="s">
        <v>30</v>
      </c>
      <c r="F1587" s="157" t="s">
        <v>23</v>
      </c>
      <c r="G1587" s="70" t="s">
        <v>5510</v>
      </c>
      <c r="H1587" s="157">
        <v>131</v>
      </c>
      <c r="I1587" s="157" t="s">
        <v>88</v>
      </c>
      <c r="J1587" s="55"/>
      <c r="K1587" s="55"/>
      <c r="L1587" s="55" t="s">
        <v>4173</v>
      </c>
      <c r="M1587" s="157">
        <v>603265</v>
      </c>
      <c r="N1587" s="55">
        <v>10020305</v>
      </c>
      <c r="O1587" s="55"/>
      <c r="P1587" s="57">
        <v>9260</v>
      </c>
      <c r="Q1587" s="159" t="s">
        <v>4173</v>
      </c>
      <c r="R1587" s="88" t="str">
        <f>IF(Tabela1[[#This Row],[VALOR A PAGAR]]&gt;1,Tabela1[[#This Row],[VALOR A PAGAR]],Tabela1[[#This Row],[VALOR RC]])</f>
        <v> </v>
      </c>
      <c r="S15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7" s="55">
        <v>4500865204</v>
      </c>
      <c r="U1587" s="54" t="str">
        <f>F1587 &amp; " " &amp; " " &amp; B1587 &amp; " - " &amp; I1587 &amp; " - " &amp; "N°" &amp; H1587 &amp; " - " &amp; Tabela1[[#This Row],[Coluna1]]</f>
        <v>LOJAS NOVAS  1381 - PERSUN - N°131 - aguardando pedido novo (novo ticket aberto em 30/04)</v>
      </c>
      <c r="V1587" s="85">
        <v>1562904</v>
      </c>
      <c r="W1587" s="89" t="s">
        <v>5512</v>
      </c>
      <c r="X1587" s="1" t="str">
        <f t="shared" si="82"/>
        <v>ABERTO</v>
      </c>
      <c r="Y1587" s="55" t="s">
        <v>75</v>
      </c>
      <c r="Z1587" s="51" t="s">
        <v>75</v>
      </c>
      <c r="AA1587" s="51" t="str">
        <f>IF(Tabela1[[#This Row],[CHAMADO]]="ABERTO",Tabela1[[#This Row],[procx status]],"")</f>
        <v/>
      </c>
      <c r="AB1587" s="55" t="s">
        <v>4173</v>
      </c>
      <c r="AC1587" s="59">
        <v>45790</v>
      </c>
      <c r="AD1587" s="55">
        <v>5105924563</v>
      </c>
      <c r="AE1587" s="55" t="str">
        <f>IF(Tabela1[[#This Row],[Status Result1]]="Aguardando autorização pgto", "sim","")</f>
        <v/>
      </c>
      <c r="AF158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15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1587" s="59">
        <v>45694</v>
      </c>
      <c r="AI1587" s="55" t="s">
        <v>4585</v>
      </c>
      <c r="AJ1587" s="53" t="s">
        <v>4585</v>
      </c>
      <c r="AK1587" s="12" t="str">
        <f>IF(Tabela1[[#This Row],[procx ticket]]="",Tabela1[[#This Row],[Data criação ticket]],Tabela1[[#This Row],[procx ticket]])</f>
        <v>2025-04-14</v>
      </c>
      <c r="AL1587" s="60">
        <v>45671</v>
      </c>
      <c r="AM15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15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7" s="62" t="s">
        <v>4174</v>
      </c>
      <c r="AP1587" s="62" t="s">
        <v>5513</v>
      </c>
      <c r="AQ15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13816032659260ANDRELOJAS NOVASPersianasPERSUN</v>
      </c>
      <c r="AR1587" s="62" t="e">
        <v>#N/A</v>
      </c>
    </row>
    <row r="1588" spans="1:44" ht="15" hidden="1" customHeight="1">
      <c r="A1588" s="1">
        <f t="shared" ref="A1588:A1595" si="88">IF(B1588&lt;7000,1000,2000)</f>
        <v>1000</v>
      </c>
      <c r="B1588" s="130">
        <v>1494</v>
      </c>
      <c r="C1588" s="130" t="s">
        <v>4059</v>
      </c>
      <c r="D1588" s="1" t="s">
        <v>3019</v>
      </c>
      <c r="E1588" s="130" t="s">
        <v>55</v>
      </c>
      <c r="F1588" s="130" t="s">
        <v>23</v>
      </c>
      <c r="G1588" s="130" t="s">
        <v>5510</v>
      </c>
      <c r="H1588" s="130">
        <v>186</v>
      </c>
      <c r="I1588" s="130" t="s">
        <v>88</v>
      </c>
      <c r="M1588" s="165">
        <v>605741</v>
      </c>
      <c r="N1588" s="1">
        <v>10022379</v>
      </c>
      <c r="O1588" s="1" t="s">
        <v>4163</v>
      </c>
      <c r="P1588" s="47">
        <v>17420</v>
      </c>
      <c r="Q1588" s="166"/>
      <c r="R1588" s="47">
        <f>IF(Tabela1[[#This Row],[VALOR A PAGAR]]&gt;1,Tabela1[[#This Row],[VALOR A PAGAR]],Tabela1[[#This Row],[VALOR RC]])</f>
        <v>17420</v>
      </c>
      <c r="S15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8" s="1">
        <v>4500914008</v>
      </c>
      <c r="U1588" s="54" t="str">
        <f>F1588 &amp; " " &amp; " " &amp; B1588 &amp; " - " &amp; I1588 &amp; " - " &amp; "N°" &amp; H1588 &amp; " - " &amp; Tabela1[[#This Row],[Coluna1]]</f>
        <v xml:space="preserve">LOJAS NOVAS  1494 - PERSUN - N°186 - </v>
      </c>
      <c r="V1588" s="85">
        <v>2190609</v>
      </c>
      <c r="W1588" s="64" t="s">
        <v>5584</v>
      </c>
      <c r="X1588" s="1" t="str">
        <f t="shared" si="82"/>
        <v>ABERTO</v>
      </c>
      <c r="Y1588" s="48"/>
      <c r="Z1588" s="51">
        <v>0</v>
      </c>
      <c r="AA1588" s="1">
        <f>IF(Tabela1[[#This Row],[CHAMADO]]="ABERTO",Tabela1[[#This Row],[procx status]],"")</f>
        <v>0</v>
      </c>
      <c r="AC1588" s="49">
        <v>45913</v>
      </c>
      <c r="AD1588" s="65">
        <v>5105976706</v>
      </c>
      <c r="AE1588" s="1" t="str">
        <f>IF(Tabela1[[#This Row],[Status Result1]]="Aguardando autorização pgto", "sim","")</f>
        <v/>
      </c>
      <c r="AF15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13/09/2025</v>
      </c>
      <c r="AG15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13/09/2025</v>
      </c>
      <c r="AH1588" s="12"/>
      <c r="AJ1588" s="53" t="s">
        <v>4234</v>
      </c>
      <c r="AK1588" s="12" t="str">
        <f>IF(Tabela1[[#This Row],[procx ticket]]="",Tabela1[[#This Row],[Data criação ticket]],Tabela1[[#This Row],[procx ticket]])</f>
        <v>não aberto ticket</v>
      </c>
      <c r="AM15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8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8" s="62"/>
      <c r="AP1588" s="62"/>
      <c r="AQ15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149460574117420JORDANALOJAS NOVASPersianasPERSUN</v>
      </c>
      <c r="AR1588" s="62" t="e">
        <v>#N/A</v>
      </c>
    </row>
    <row r="1589" spans="1:44" ht="15" hidden="1" customHeight="1">
      <c r="A1589" s="1">
        <f t="shared" si="88"/>
        <v>1000</v>
      </c>
      <c r="B1589" s="1">
        <v>186</v>
      </c>
      <c r="C1589" s="1" t="s">
        <v>623</v>
      </c>
      <c r="D1589" s="1" t="s">
        <v>207</v>
      </c>
      <c r="E1589" s="1" t="s">
        <v>4025</v>
      </c>
      <c r="F1589" s="1" t="s">
        <v>47</v>
      </c>
      <c r="G1589" s="1" t="s">
        <v>5510</v>
      </c>
      <c r="H1589" s="1">
        <v>185</v>
      </c>
      <c r="I1589" s="1" t="s">
        <v>88</v>
      </c>
      <c r="M1589" s="1">
        <v>605924</v>
      </c>
      <c r="N1589" s="1">
        <v>10022630</v>
      </c>
      <c r="P1589" s="47">
        <v>13880</v>
      </c>
      <c r="R1589" s="47">
        <f>IF(Tabela1[[#This Row],[VALOR A PAGAR]]&gt;1,Tabela1[[#This Row],[VALOR A PAGAR]],Tabela1[[#This Row],[VALOR RC]])</f>
        <v>13880</v>
      </c>
      <c r="S15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89" s="1">
        <v>4500922316</v>
      </c>
      <c r="U1589" s="54" t="str">
        <f>F1589 &amp; " " &amp; " " &amp; B1589 &amp; " - " &amp; I1589 &amp; " - " &amp; "N°" &amp; H1589 &amp; " - " &amp; Tabela1[[#This Row],[Coluna1]]</f>
        <v>LAUDO DE RISCO  186 - PERSUN - N°185 - VENC 13/09/2025</v>
      </c>
      <c r="V1589" s="85">
        <v>2351013</v>
      </c>
      <c r="W1589" s="64" t="s">
        <v>5607</v>
      </c>
      <c r="X1589" s="1" t="str">
        <f t="shared" si="82"/>
        <v>ABERTO</v>
      </c>
      <c r="Y1589" s="48"/>
      <c r="Z1589" s="51"/>
      <c r="AA1589" s="1">
        <f>IF(Tabela1[[#This Row],[CHAMADO]]="ABERTO",Tabela1[[#This Row],[procx status]],"")</f>
        <v>0</v>
      </c>
      <c r="AC1589" s="49">
        <v>45913</v>
      </c>
      <c r="AD1589" s="109">
        <v>5105995616</v>
      </c>
      <c r="AE1589" s="1" t="str">
        <f>IF(Tabela1[[#This Row],[Status Result1]]="Aguardando autorização pgto", "sim","")</f>
        <v/>
      </c>
      <c r="AF15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13/09/2025</v>
      </c>
      <c r="AG15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13/09/2025</v>
      </c>
      <c r="AH1589" s="12"/>
      <c r="AI1589" s="53" t="s">
        <v>4407</v>
      </c>
      <c r="AJ1589" s="53" t="s">
        <v>4407</v>
      </c>
      <c r="AK1589" s="12" t="str">
        <f>IF(Tabela1[[#This Row],[procx ticket]]="",Tabela1[[#This Row],[Data criação ticket]],Tabela1[[#This Row],[procx ticket]])</f>
        <v>2025-07-24</v>
      </c>
      <c r="AM15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58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89" s="62" t="s">
        <v>5608</v>
      </c>
      <c r="AP1589" s="62" t="s">
        <v>5609</v>
      </c>
      <c r="AQ15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18660592413880ADRIANOLAUDO DE RISCOPersianasPERSUN</v>
      </c>
      <c r="AR1589" s="62" t="e">
        <v>#N/A</v>
      </c>
    </row>
    <row r="1590" spans="1:44" ht="15" hidden="1" customHeight="1">
      <c r="A1590" s="1">
        <f t="shared" si="88"/>
        <v>1000</v>
      </c>
      <c r="B1590" s="51">
        <v>1172</v>
      </c>
      <c r="C1590" s="51" t="s">
        <v>102</v>
      </c>
      <c r="D1590" s="1" t="s">
        <v>2504</v>
      </c>
      <c r="E1590" s="51" t="s">
        <v>30</v>
      </c>
      <c r="F1590" s="51" t="s">
        <v>47</v>
      </c>
      <c r="G1590" s="1" t="s">
        <v>5510</v>
      </c>
      <c r="H1590" s="51">
        <v>96</v>
      </c>
      <c r="I1590" s="51" t="s">
        <v>88</v>
      </c>
      <c r="J1590" s="51"/>
      <c r="K1590" s="51"/>
      <c r="L1590" s="51">
        <v>98026</v>
      </c>
      <c r="M1590" s="51">
        <v>605376</v>
      </c>
      <c r="N1590" s="51"/>
      <c r="O1590" s="51"/>
      <c r="P1590" s="46">
        <v>12520</v>
      </c>
      <c r="Q1590" s="46"/>
      <c r="R1590" s="46">
        <f>IF(Tabela1[[#This Row],[VALOR A PAGAR]]&gt;1,Tabela1[[#This Row],[VALOR A PAGAR]],Tabela1[[#This Row],[VALOR RC]])</f>
        <v>12520</v>
      </c>
      <c r="S15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0" s="51">
        <v>4500771329</v>
      </c>
      <c r="U1590" s="54" t="str">
        <f>F1590 &amp; " " &amp; " " &amp; B1590 &amp; " - " &amp; I1590 &amp; " - " &amp; "N°" &amp; H1590 &amp; " - " &amp; Tabela1[[#This Row],[Coluna1]]</f>
        <v xml:space="preserve">LAUDO DE RISCO  1172 - PERSUN - N°96 - </v>
      </c>
      <c r="V1590" s="85">
        <v>867994</v>
      </c>
      <c r="W1590" s="51"/>
      <c r="X1590" s="1" t="str">
        <f t="shared" si="82"/>
        <v>ABERTO</v>
      </c>
      <c r="Y1590" s="51" t="s">
        <v>4159</v>
      </c>
      <c r="Z1590" s="51" t="s">
        <v>4159</v>
      </c>
      <c r="AA1590" s="51" t="str">
        <f>IF(Tabela1[[#This Row],[CHAMADO]]="ABERTO",Tabela1[[#This Row],[procx status]],"")</f>
        <v>Closed</v>
      </c>
      <c r="AB1590" s="51" t="str">
        <f>IFERROR(IF(OR(Y1590="Solved",Y1590="Closed"),"OK","OUTRO"),"")</f>
        <v>OK</v>
      </c>
      <c r="AC1590" s="52">
        <v>45671</v>
      </c>
      <c r="AD1590" s="55">
        <v>5105840453</v>
      </c>
      <c r="AE1590" s="51" t="str">
        <f>IF(Tabela1[[#This Row],[Status Result1]]="Aguardando autorização pgto", "sim","")</f>
        <v/>
      </c>
      <c r="AF159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14/01/2025</v>
      </c>
      <c r="AG15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14/01/2025</v>
      </c>
      <c r="AH1590" s="53">
        <v>45645</v>
      </c>
      <c r="AI1590" s="53" t="s">
        <v>4634</v>
      </c>
      <c r="AJ1590" s="53" t="s">
        <v>4634</v>
      </c>
      <c r="AK1590" s="53" t="str">
        <f>IF(Tabela1[[#This Row],[procx ticket]]="",Tabela1[[#This Row],[Data criação ticket]],Tabela1[[#This Row],[procx ticket]])</f>
        <v>2024-12-19</v>
      </c>
      <c r="AL1590" s="53" t="s">
        <v>75</v>
      </c>
      <c r="AM15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0" s="62"/>
      <c r="AP1590" s="62"/>
      <c r="AQ15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117260537612520ANDRELAUDO DE RISCOPersianasPERSUN</v>
      </c>
      <c r="AR1590" s="62" t="e">
        <v>#N/A</v>
      </c>
    </row>
    <row r="1591" spans="1:44" ht="15" hidden="1" customHeight="1">
      <c r="A1591" s="1">
        <f t="shared" si="88"/>
        <v>1000</v>
      </c>
      <c r="B1591" s="51">
        <v>625</v>
      </c>
      <c r="C1591" s="51" t="s">
        <v>96</v>
      </c>
      <c r="D1591" s="1" t="s">
        <v>185</v>
      </c>
      <c r="E1591" s="51" t="s">
        <v>30</v>
      </c>
      <c r="F1591" s="51" t="s">
        <v>47</v>
      </c>
      <c r="G1591" s="1" t="s">
        <v>5510</v>
      </c>
      <c r="H1591" s="51">
        <v>87</v>
      </c>
      <c r="I1591" s="51" t="s">
        <v>88</v>
      </c>
      <c r="J1591" s="51"/>
      <c r="K1591" s="51"/>
      <c r="L1591" s="51">
        <v>98026</v>
      </c>
      <c r="M1591" s="51">
        <v>605422</v>
      </c>
      <c r="N1591" s="51"/>
      <c r="O1591" s="51"/>
      <c r="P1591" s="46">
        <v>13600</v>
      </c>
      <c r="Q1591" s="46"/>
      <c r="R1591" s="46">
        <f>IF(Tabela1[[#This Row],[VALOR A PAGAR]]&gt;1,Tabela1[[#This Row],[VALOR A PAGAR]],Tabela1[[#This Row],[VALOR RC]])</f>
        <v>13600</v>
      </c>
      <c r="S15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1" s="51">
        <v>4500771394</v>
      </c>
      <c r="U1591" s="54" t="str">
        <f>F1591 &amp; " " &amp; " " &amp; B1591 &amp; " - " &amp; I1591 &amp; " - " &amp; "N°" &amp; H1591 &amp; " - " &amp; Tabela1[[#This Row],[Coluna1]]</f>
        <v xml:space="preserve">LAUDO DE RISCO  625 - PERSUN - N°87 - </v>
      </c>
      <c r="V1591" s="85">
        <v>865785</v>
      </c>
      <c r="W1591" s="51"/>
      <c r="X1591" s="1" t="str">
        <f t="shared" si="82"/>
        <v>ABERTO</v>
      </c>
      <c r="Y1591" s="51" t="s">
        <v>4159</v>
      </c>
      <c r="Z1591" s="51" t="s">
        <v>4159</v>
      </c>
      <c r="AA1591" s="51" t="str">
        <f>IF(Tabela1[[#This Row],[CHAMADO]]="ABERTO",Tabela1[[#This Row],[procx status]],"")</f>
        <v>Closed</v>
      </c>
      <c r="AB1591" s="51" t="str">
        <f>IFERROR(IF(OR(Y1591="Solved",Y1591="Closed"),"OK","OUTRO"),"")</f>
        <v>OK</v>
      </c>
      <c r="AC1591" s="52">
        <v>45671</v>
      </c>
      <c r="AD1591" s="55">
        <v>5105840437</v>
      </c>
      <c r="AE1591" s="51" t="str">
        <f>IF(Tabela1[[#This Row],[Status Result1]]="Aguardando autorização pgto", "sim","")</f>
        <v/>
      </c>
      <c r="AF159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14/01/2025</v>
      </c>
      <c r="AG15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14/01/2025</v>
      </c>
      <c r="AH1591" s="53">
        <v>45645</v>
      </c>
      <c r="AI1591" s="53" t="s">
        <v>4634</v>
      </c>
      <c r="AJ1591" s="53" t="s">
        <v>4634</v>
      </c>
      <c r="AK1591" s="53" t="str">
        <f>IF(Tabela1[[#This Row],[procx ticket]]="",Tabela1[[#This Row],[Data criação ticket]],Tabela1[[#This Row],[procx ticket]])</f>
        <v>2024-12-19</v>
      </c>
      <c r="AL1591" s="53" t="s">
        <v>75</v>
      </c>
      <c r="AM15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5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1" s="62"/>
      <c r="AP1591" s="62"/>
      <c r="AQ15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62560542213600ANDRELAUDO DE RISCOPersianasPERSUN</v>
      </c>
      <c r="AR1591" s="62" t="e">
        <v>#N/A</v>
      </c>
    </row>
    <row r="1592" spans="1:44" ht="15" hidden="1" customHeight="1">
      <c r="A1592" s="1">
        <f t="shared" si="88"/>
        <v>2000</v>
      </c>
      <c r="B1592" s="51">
        <v>7173</v>
      </c>
      <c r="C1592" s="51" t="s">
        <v>103</v>
      </c>
      <c r="D1592" s="51" t="s">
        <v>3282</v>
      </c>
      <c r="E1592" s="51" t="s">
        <v>76</v>
      </c>
      <c r="F1592" s="51" t="s">
        <v>51</v>
      </c>
      <c r="G1592" s="1" t="s">
        <v>5510</v>
      </c>
      <c r="H1592" s="51">
        <v>108</v>
      </c>
      <c r="I1592" s="51" t="s">
        <v>88</v>
      </c>
      <c r="J1592" s="51"/>
      <c r="K1592" s="51"/>
      <c r="L1592" s="51"/>
      <c r="M1592" s="51">
        <v>605563</v>
      </c>
      <c r="N1592" s="51">
        <v>10020048</v>
      </c>
      <c r="O1592" s="51"/>
      <c r="P1592" s="46">
        <v>14260</v>
      </c>
      <c r="Q1592" s="46"/>
      <c r="R1592" s="46">
        <f>IF(Tabela1[[#This Row],[VALOR A PAGAR]]&gt;1,Tabela1[[#This Row],[VALOR A PAGAR]],Tabela1[[#This Row],[VALOR RC]])</f>
        <v>14260</v>
      </c>
      <c r="S15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2" s="51">
        <v>4500780327</v>
      </c>
      <c r="U1592" s="54" t="str">
        <f>F1592 &amp; " " &amp; " " &amp; B1592 &amp; " - " &amp; I1592 &amp; " - " &amp; "N°" &amp; H1592 &amp; " - " &amp; Tabela1[[#This Row],[Coluna1]]</f>
        <v xml:space="preserve">VIRADA DE BANDEIRA  7173 - PERSUN - N°108 - </v>
      </c>
      <c r="V1592" s="85">
        <v>928161</v>
      </c>
      <c r="W1592" s="51"/>
      <c r="X1592" s="1" t="str">
        <f t="shared" si="82"/>
        <v>ABERTO</v>
      </c>
      <c r="Y1592" s="51" t="s">
        <v>4159</v>
      </c>
      <c r="Z1592" s="51" t="s">
        <v>4159</v>
      </c>
      <c r="AA1592" s="51" t="str">
        <f>IF(Tabela1[[#This Row],[CHAMADO]]="ABERTO",Tabela1[[#This Row],[procx status]],"")</f>
        <v>Closed</v>
      </c>
      <c r="AB1592" s="51" t="str">
        <f>IFERROR(IF(OR(Y1592="Solved",Y1592="Closed"),"OK","OUTRO"),"")</f>
        <v>OK</v>
      </c>
      <c r="AC1592" s="52">
        <v>45671</v>
      </c>
      <c r="AD1592" s="55" t="s">
        <v>5518</v>
      </c>
      <c r="AE1592" s="51" t="str">
        <f>IF(Tabela1[[#This Row],[Status Result1]]="Aguardando autorização pgto", "sim","")</f>
        <v/>
      </c>
      <c r="AF159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14/01/2025</v>
      </c>
      <c r="AG15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14/01/2025</v>
      </c>
      <c r="AH1592" s="53">
        <v>45671</v>
      </c>
      <c r="AI1592" s="53" t="s">
        <v>4188</v>
      </c>
      <c r="AJ1592" s="53" t="s">
        <v>4188</v>
      </c>
      <c r="AK1592" s="53" t="str">
        <f>IF(Tabela1[[#This Row],[procx ticket]]="",Tabela1[[#This Row],[Data criação ticket]],Tabela1[[#This Row],[procx ticket]])</f>
        <v>2025-01-02</v>
      </c>
      <c r="AL1592" s="53">
        <v>45642</v>
      </c>
      <c r="AM15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15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2" s="62"/>
      <c r="AP1592" s="62"/>
      <c r="AQ15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717360556314260HENRIQUEVIRADA DE BANDEIRAPersianasPERSUN</v>
      </c>
      <c r="AR1592" s="62" t="e">
        <v>#N/A</v>
      </c>
    </row>
    <row r="1593" spans="1:44" ht="15" hidden="1" customHeight="1">
      <c r="A1593" s="1">
        <f t="shared" si="88"/>
        <v>2000</v>
      </c>
      <c r="B1593" s="1">
        <v>7061</v>
      </c>
      <c r="C1593" s="1" t="s">
        <v>3109</v>
      </c>
      <c r="D1593" s="1" t="str">
        <f>_xlfn.XLOOKUP(Tabela1[[#This Row],[FILIAL]],'CNPJ BASE jan25'!A:A,'CNPJ BASE jan25'!C:C)</f>
        <v>04.899.316/0061-59</v>
      </c>
      <c r="E1593" s="1" t="s">
        <v>55</v>
      </c>
      <c r="F1593" s="1" t="s">
        <v>51</v>
      </c>
      <c r="G1593" s="1" t="s">
        <v>5510</v>
      </c>
      <c r="H1593" s="1">
        <v>130</v>
      </c>
      <c r="I1593" s="1" t="s">
        <v>88</v>
      </c>
      <c r="M1593" s="1">
        <v>605680</v>
      </c>
      <c r="N1593" s="1">
        <v>10020711</v>
      </c>
      <c r="O1593" s="1" t="s">
        <v>4163</v>
      </c>
      <c r="P1593" s="47">
        <v>16460</v>
      </c>
      <c r="R1593" s="47">
        <f>IF(Tabela1[[#This Row],[VALOR A PAGAR]]&gt;1,Tabela1[[#This Row],[VALOR A PAGAR]],Tabela1[[#This Row],[VALOR RC]])</f>
        <v>16460</v>
      </c>
      <c r="S15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3" s="1">
        <v>4500831399</v>
      </c>
      <c r="U1593" s="54" t="str">
        <f>F1593 &amp; " " &amp; " " &amp; B1593 &amp; " - " &amp; I1593 &amp; " - " &amp; "N°" &amp; H1593 &amp; " - " &amp; Tabela1[[#This Row],[Coluna1]]</f>
        <v xml:space="preserve">VIRADA DE BANDEIRA  7061 - PERSUN - N°130 - </v>
      </c>
      <c r="V1593" s="85">
        <v>1518072</v>
      </c>
      <c r="W1593" s="89" t="s">
        <v>5533</v>
      </c>
      <c r="X1593" s="1" t="str">
        <f t="shared" si="82"/>
        <v>ABERTO</v>
      </c>
      <c r="Y1593" s="48" t="s">
        <v>75</v>
      </c>
      <c r="Z1593" s="51" t="s">
        <v>75</v>
      </c>
      <c r="AA1593" s="1" t="str">
        <f>IF(Tabela1[[#This Row],[CHAMADO]]="ABERTO",Tabela1[[#This Row],[procx status]],"")</f>
        <v/>
      </c>
      <c r="AC1593" s="49">
        <v>45761</v>
      </c>
      <c r="AD1593" s="55">
        <v>5105904215</v>
      </c>
      <c r="AE1593" s="1" t="str">
        <f>IF(Tabela1[[#This Row],[Status Result1]]="Aguardando autorização pgto", "sim","")</f>
        <v/>
      </c>
      <c r="AF15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15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1593" s="12">
        <v>45715</v>
      </c>
      <c r="AI1593" s="1" t="s">
        <v>4182</v>
      </c>
      <c r="AJ1593" s="53" t="s">
        <v>4182</v>
      </c>
      <c r="AK1593" s="12" t="str">
        <f>IF(Tabela1[[#This Row],[procx ticket]]="",Tabela1[[#This Row],[Data criação ticket]],Tabela1[[#This Row],[procx ticket]])</f>
        <v>2025-04-07</v>
      </c>
      <c r="AL1593" s="60">
        <v>45721</v>
      </c>
      <c r="AM15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15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3" s="62"/>
      <c r="AP1593" s="62"/>
      <c r="AQ15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706160568016460JORDANAVIRADA DE BANDEIRAPersianasPERSUN</v>
      </c>
      <c r="AR1593" s="62" t="e">
        <v>#N/A</v>
      </c>
    </row>
    <row r="1594" spans="1:44" ht="15" hidden="1" customHeight="1">
      <c r="A1594" s="1">
        <f t="shared" si="88"/>
        <v>2000</v>
      </c>
      <c r="B1594" s="1">
        <v>7498</v>
      </c>
      <c r="C1594" s="1" t="s">
        <v>3733</v>
      </c>
      <c r="D1594" s="1" t="str">
        <f>_xlfn.XLOOKUP(Tabela1[[#This Row],[FILIAL]],'CNPJ BASE jan25'!A:A,'CNPJ BASE jan25'!C:C)</f>
        <v>04.899.316/0498-00</v>
      </c>
      <c r="E1594" s="1" t="s">
        <v>55</v>
      </c>
      <c r="F1594" s="1" t="s">
        <v>51</v>
      </c>
      <c r="G1594" s="1" t="s">
        <v>5510</v>
      </c>
      <c r="H1594" s="1">
        <v>129</v>
      </c>
      <c r="I1594" s="1" t="s">
        <v>88</v>
      </c>
      <c r="M1594" s="1">
        <v>605681</v>
      </c>
      <c r="N1594" s="1">
        <v>10020712</v>
      </c>
      <c r="O1594" s="1" t="s">
        <v>4163</v>
      </c>
      <c r="P1594" s="47">
        <v>12700</v>
      </c>
      <c r="R1594" s="47">
        <f>IF(Tabela1[[#This Row],[VALOR A PAGAR]]&gt;1,Tabela1[[#This Row],[VALOR A PAGAR]],Tabela1[[#This Row],[VALOR RC]])</f>
        <v>12700</v>
      </c>
      <c r="S15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4" s="1">
        <v>4500831404</v>
      </c>
      <c r="U1594" s="54" t="str">
        <f>F1594 &amp; " " &amp; " " &amp; B1594 &amp; " - " &amp; I1594 &amp; " - " &amp; "N°" &amp; H1594 &amp; " - " &amp; Tabela1[[#This Row],[Coluna1]]</f>
        <v xml:space="preserve">VIRADA DE BANDEIRA  7498 - PERSUN - N°129 - </v>
      </c>
      <c r="V1594" s="85">
        <v>1518085</v>
      </c>
      <c r="W1594" s="89" t="s">
        <v>5534</v>
      </c>
      <c r="X1594" s="1" t="str">
        <f t="shared" si="82"/>
        <v>ABERTO</v>
      </c>
      <c r="Y1594" s="48" t="s">
        <v>75</v>
      </c>
      <c r="Z1594" s="51" t="s">
        <v>75</v>
      </c>
      <c r="AA1594" s="1" t="str">
        <f>IF(Tabela1[[#This Row],[CHAMADO]]="ABERTO",Tabela1[[#This Row],[procx status]],"")</f>
        <v/>
      </c>
      <c r="AC1594" s="49">
        <v>45761</v>
      </c>
      <c r="AD1594" s="55">
        <v>5105904207</v>
      </c>
      <c r="AE1594" s="1" t="str">
        <f>IF(Tabela1[[#This Row],[Status Result1]]="Aguardando autorização pgto", "sim","")</f>
        <v/>
      </c>
      <c r="AF15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15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1594" s="12">
        <v>45715</v>
      </c>
      <c r="AI1594" s="1" t="s">
        <v>4182</v>
      </c>
      <c r="AJ1594" s="53" t="s">
        <v>4182</v>
      </c>
      <c r="AK1594" s="12" t="str">
        <f>IF(Tabela1[[#This Row],[procx ticket]]="",Tabela1[[#This Row],[Data criação ticket]],Tabela1[[#This Row],[procx ticket]])</f>
        <v>2025-04-07</v>
      </c>
      <c r="AL1594" s="60">
        <v>45721</v>
      </c>
      <c r="AM15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15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4" s="62"/>
      <c r="AP1594" s="62"/>
      <c r="AQ15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749860568112700JORDANAVIRADA DE BANDEIRAPersianasPERSUN</v>
      </c>
      <c r="AR1594" s="62" t="e">
        <v>#N/A</v>
      </c>
    </row>
    <row r="1595" spans="1:44" ht="15" hidden="1" customHeight="1">
      <c r="A1595" s="1">
        <f t="shared" si="88"/>
        <v>1000</v>
      </c>
      <c r="B1595" s="1">
        <v>1498</v>
      </c>
      <c r="C1595" s="1" t="s">
        <v>226</v>
      </c>
      <c r="D1595" s="1" t="s">
        <v>227</v>
      </c>
      <c r="E1595" s="1" t="s">
        <v>76</v>
      </c>
      <c r="F1595" s="1" t="s">
        <v>23</v>
      </c>
      <c r="G1595" s="1" t="s">
        <v>5510</v>
      </c>
      <c r="H1595" s="1">
        <v>175</v>
      </c>
      <c r="I1595" s="1" t="s">
        <v>88</v>
      </c>
      <c r="M1595" s="1">
        <v>603464</v>
      </c>
      <c r="N1595" s="1">
        <v>10022397</v>
      </c>
      <c r="O1595" s="1" t="s">
        <v>4163</v>
      </c>
      <c r="P1595" s="47">
        <v>12320</v>
      </c>
      <c r="R1595" s="47">
        <f>IF(Tabela1[[#This Row],[VALOR A PAGAR]]&gt;1,Tabela1[[#This Row],[VALOR A PAGAR]],Tabela1[[#This Row],[VALOR RC]])</f>
        <v>12320</v>
      </c>
      <c r="S15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5" s="1">
        <v>4500911906</v>
      </c>
      <c r="U1595" s="54" t="str">
        <f>F1595 &amp; " " &amp; " " &amp; B1595 &amp; " - " &amp; I1595 &amp; " - " &amp; "N°" &amp; H1595 &amp; " - " &amp; Tabela1[[#This Row],[Coluna1]]</f>
        <v xml:space="preserve">LOJAS NOVAS  1498 - PERSUN - N°175 - </v>
      </c>
      <c r="V1595" s="85">
        <v>2118828</v>
      </c>
      <c r="W1595" s="89" t="s">
        <v>5585</v>
      </c>
      <c r="X1595" s="1" t="str">
        <f t="shared" si="82"/>
        <v>ABERTO</v>
      </c>
      <c r="Y1595" s="48"/>
      <c r="Z1595" s="51">
        <v>0</v>
      </c>
      <c r="AA1595" s="1">
        <f>IF(Tabela1[[#This Row],[CHAMADO]]="ABERTO",Tabela1[[#This Row],[procx status]],"")</f>
        <v>0</v>
      </c>
      <c r="AC1595" s="49">
        <v>45852</v>
      </c>
      <c r="AD1595" s="90">
        <v>5105967713</v>
      </c>
      <c r="AE1595" s="1" t="str">
        <f>IF(Tabela1[[#This Row],[Status Result1]]="Aguardando autorização pgto", "sim","")</f>
        <v/>
      </c>
      <c r="AF15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15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1595" s="12"/>
      <c r="AJ1595" s="53">
        <v>0</v>
      </c>
      <c r="AK1595" s="12">
        <f>IF(Tabela1[[#This Row],[procx ticket]]="",Tabela1[[#This Row],[Data criação ticket]],Tabela1[[#This Row],[procx ticket]])</f>
        <v>0</v>
      </c>
      <c r="AM15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5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5" s="62"/>
      <c r="AP1595" s="62"/>
      <c r="AQ15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149860346412320HENRIQUELOJAS NOVASPersianasPERSUN</v>
      </c>
      <c r="AR1595" s="62" t="e">
        <v>#N/A</v>
      </c>
    </row>
    <row r="1596" spans="1:44" ht="15" hidden="1" customHeight="1">
      <c r="A1596" s="1">
        <v>1000</v>
      </c>
      <c r="B1596" s="51">
        <v>7520</v>
      </c>
      <c r="C1596" s="51" t="s">
        <v>110</v>
      </c>
      <c r="D1596" s="51" t="s">
        <v>3771</v>
      </c>
      <c r="E1596" s="51" t="s">
        <v>76</v>
      </c>
      <c r="F1596" s="51" t="s">
        <v>51</v>
      </c>
      <c r="G1596" s="1" t="s">
        <v>5510</v>
      </c>
      <c r="H1596" s="51">
        <v>107</v>
      </c>
      <c r="I1596" s="51" t="s">
        <v>88</v>
      </c>
      <c r="J1596" s="51"/>
      <c r="K1596" s="51"/>
      <c r="L1596" s="51"/>
      <c r="M1596" s="51">
        <v>605330</v>
      </c>
      <c r="N1596" s="51">
        <v>10020047</v>
      </c>
      <c r="O1596" s="51"/>
      <c r="P1596" s="46">
        <v>12900</v>
      </c>
      <c r="Q1596" s="46"/>
      <c r="R1596" s="46">
        <f>IF(Tabela1[[#This Row],[VALOR A PAGAR]]&gt;1,Tabela1[[#This Row],[VALOR A PAGAR]],Tabela1[[#This Row],[VALOR RC]])</f>
        <v>12900</v>
      </c>
      <c r="S15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6" s="51">
        <v>4500780323</v>
      </c>
      <c r="U1596" s="54" t="str">
        <f>F1596 &amp; " " &amp; " " &amp; B1596 &amp; " - " &amp; I1596 &amp; " - " &amp; "N°" &amp; H1596 &amp; " - " &amp; Tabela1[[#This Row],[Coluna1]]</f>
        <v xml:space="preserve">VIRADA DE BANDEIRA  7520 - PERSUN - N°107 - </v>
      </c>
      <c r="V1596" s="85">
        <v>928130</v>
      </c>
      <c r="W1596" s="51"/>
      <c r="X1596" s="1" t="str">
        <f t="shared" si="82"/>
        <v>ABERTO</v>
      </c>
      <c r="Y1596" s="51" t="s">
        <v>4159</v>
      </c>
      <c r="Z1596" s="51" t="s">
        <v>4159</v>
      </c>
      <c r="AA1596" s="51" t="str">
        <f>IF(Tabela1[[#This Row],[CHAMADO]]="ABERTO",Tabela1[[#This Row],[procx status]],"")</f>
        <v>Closed</v>
      </c>
      <c r="AB1596" s="51" t="str">
        <f>IFERROR(IF(OR(Y1596="Solved",Y1596="Closed"),"OK","OUTRO"),"")</f>
        <v>OK</v>
      </c>
      <c r="AC1596" s="52">
        <v>45672</v>
      </c>
      <c r="AD1596" s="55" t="s">
        <v>5517</v>
      </c>
      <c r="AE1596" s="51" t="str">
        <f>IF(Tabela1[[#This Row],[Status Result1]]="Aguardando autorização pgto", "sim","")</f>
        <v/>
      </c>
      <c r="AF159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15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1596" s="53">
        <v>45644</v>
      </c>
      <c r="AI1596" s="53" t="s">
        <v>4188</v>
      </c>
      <c r="AJ1596" s="53" t="s">
        <v>4188</v>
      </c>
      <c r="AK1596" s="53" t="str">
        <f>IF(Tabela1[[#This Row],[procx ticket]]="",Tabela1[[#This Row],[Data criação ticket]],Tabela1[[#This Row],[procx ticket]])</f>
        <v>2025-01-02</v>
      </c>
      <c r="AL1596" s="53">
        <v>45642</v>
      </c>
      <c r="AM15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15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6" s="62"/>
      <c r="AP1596" s="62"/>
      <c r="AQ15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752060533012900HENRIQUEVIRADA DE BANDEIRAPersianasPERSUN</v>
      </c>
      <c r="AR1596" s="62" t="e">
        <v>#N/A</v>
      </c>
    </row>
    <row r="1597" spans="1:44" ht="15" hidden="1" customHeight="1">
      <c r="A1597" s="1">
        <f t="shared" ref="A1597:A1637" si="89">IF(B1597&lt;7000,1000,2000)</f>
        <v>2000</v>
      </c>
      <c r="B1597" s="51">
        <v>7296</v>
      </c>
      <c r="C1597" s="51" t="s">
        <v>108</v>
      </c>
      <c r="D1597" s="51" t="s">
        <v>3452</v>
      </c>
      <c r="E1597" s="51" t="s">
        <v>76</v>
      </c>
      <c r="F1597" s="51" t="s">
        <v>51</v>
      </c>
      <c r="G1597" s="1" t="s">
        <v>5510</v>
      </c>
      <c r="H1597" s="51">
        <v>105</v>
      </c>
      <c r="I1597" s="51" t="s">
        <v>88</v>
      </c>
      <c r="J1597" s="51"/>
      <c r="K1597" s="51"/>
      <c r="L1597" s="51">
        <v>98026</v>
      </c>
      <c r="M1597" s="51">
        <v>605496</v>
      </c>
      <c r="N1597" s="51">
        <v>10020123</v>
      </c>
      <c r="O1597" s="51"/>
      <c r="P1597" s="46">
        <v>4480</v>
      </c>
      <c r="Q1597" s="46"/>
      <c r="R1597" s="46">
        <f>IF(Tabela1[[#This Row],[VALOR A PAGAR]]&gt;1,Tabela1[[#This Row],[VALOR A PAGAR]],Tabela1[[#This Row],[VALOR RC]])</f>
        <v>4480</v>
      </c>
      <c r="S15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7" s="51">
        <v>4500780357</v>
      </c>
      <c r="U1597" s="54" t="str">
        <f>F1597 &amp; " " &amp; " " &amp; B1597 &amp; " - " &amp; I1597 &amp; " - " &amp; "N°" &amp; H1597 &amp; " - " &amp; Tabela1[[#This Row],[Coluna1]]</f>
        <v xml:space="preserve">VIRADA DE BANDEIRA  7296 - PERSUN - N°105 - </v>
      </c>
      <c r="V1597" s="85">
        <v>958932</v>
      </c>
      <c r="W1597" s="51"/>
      <c r="X1597" s="1" t="str">
        <f t="shared" ref="X1597:X1660" si="90">IF(V1597&lt;&gt;"","ABERTO","PENDENTE")</f>
        <v>ABERTO</v>
      </c>
      <c r="Y1597" s="51" t="s">
        <v>4159</v>
      </c>
      <c r="Z1597" s="51" t="s">
        <v>4159</v>
      </c>
      <c r="AA1597" s="51" t="str">
        <f>IF(Tabela1[[#This Row],[CHAMADO]]="ABERTO",Tabela1[[#This Row],[procx status]],"")</f>
        <v>Closed</v>
      </c>
      <c r="AB1597" s="51" t="str">
        <f>IFERROR(IF(OR(Y1597="Solved",Y1597="Closed"),"OK","OUTRO"),"")</f>
        <v>OK</v>
      </c>
      <c r="AC1597" s="52">
        <v>45672</v>
      </c>
      <c r="AD1597" s="55" t="s">
        <v>5520</v>
      </c>
      <c r="AE1597" s="51" t="str">
        <f>IF(Tabela1[[#This Row],[Status Result1]]="Aguardando autorização pgto", "sim","")</f>
        <v/>
      </c>
      <c r="AF159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15/01/2025</v>
      </c>
      <c r="AG15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15/01/2025</v>
      </c>
      <c r="AH1597" s="53">
        <v>45638</v>
      </c>
      <c r="AI1597" s="53" t="s">
        <v>4397</v>
      </c>
      <c r="AJ1597" s="53" t="s">
        <v>4397</v>
      </c>
      <c r="AK1597" s="53" t="str">
        <f>IF(Tabela1[[#This Row],[procx ticket]]="",Tabela1[[#This Row],[Data criação ticket]],Tabela1[[#This Row],[procx ticket]])</f>
        <v>2025-01-08</v>
      </c>
      <c r="AL1597" s="53">
        <v>45642</v>
      </c>
      <c r="AM15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08/01/2025</v>
      </c>
      <c r="AN15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7" s="62"/>
      <c r="AP1597" s="62"/>
      <c r="AQ15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72966054964480HENRIQUEVIRADA DE BANDEIRAPersianasPERSUN</v>
      </c>
      <c r="AR1597" s="62" t="e">
        <v>#N/A</v>
      </c>
    </row>
    <row r="1598" spans="1:44" ht="15" hidden="1" customHeight="1">
      <c r="A1598" s="1">
        <f t="shared" si="89"/>
        <v>2000</v>
      </c>
      <c r="B1598" s="1">
        <v>7087</v>
      </c>
      <c r="C1598" s="1" t="s">
        <v>3146</v>
      </c>
      <c r="D1598" s="1" t="str">
        <f>_xlfn.XLOOKUP(Tabela1[[#This Row],[FILIAL]],'CNPJ BASE jan25'!A:A,'CNPJ BASE jan25'!C:C)</f>
        <v>04.899.316/0087-98</v>
      </c>
      <c r="E1598" s="1" t="s">
        <v>55</v>
      </c>
      <c r="F1598" s="1" t="s">
        <v>51</v>
      </c>
      <c r="G1598" s="1" t="s">
        <v>5510</v>
      </c>
      <c r="H1598" s="1">
        <v>127</v>
      </c>
      <c r="I1598" s="1" t="s">
        <v>88</v>
      </c>
      <c r="M1598" s="1">
        <v>605682</v>
      </c>
      <c r="N1598" s="1">
        <v>10020713</v>
      </c>
      <c r="O1598" s="1" t="s">
        <v>4163</v>
      </c>
      <c r="P1598" s="47">
        <v>12940</v>
      </c>
      <c r="R1598" s="47">
        <f>IF(Tabela1[[#This Row],[VALOR A PAGAR]]&gt;1,Tabela1[[#This Row],[VALOR A PAGAR]],Tabela1[[#This Row],[VALOR RC]])</f>
        <v>12940</v>
      </c>
      <c r="S15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8" s="1">
        <v>4500831412</v>
      </c>
      <c r="U1598" s="54" t="str">
        <f>F1598 &amp; " " &amp; " " &amp; B1598 &amp; " - " &amp; I1598 &amp; " - " &amp; "N°" &amp; H1598 &amp; " - " &amp; Tabela1[[#This Row],[Coluna1]]</f>
        <v xml:space="preserve">VIRADA DE BANDEIRA  7087 - PERSUN - N°127 - </v>
      </c>
      <c r="V1598" s="85">
        <v>1518103</v>
      </c>
      <c r="W1598" s="89" t="s">
        <v>5535</v>
      </c>
      <c r="X1598" s="1" t="str">
        <f t="shared" si="90"/>
        <v>ABERTO</v>
      </c>
      <c r="Y1598" s="48" t="s">
        <v>75</v>
      </c>
      <c r="Z1598" s="51" t="s">
        <v>75</v>
      </c>
      <c r="AA1598" s="1" t="str">
        <f>IF(Tabela1[[#This Row],[CHAMADO]]="ABERTO",Tabela1[[#This Row],[procx status]],"")</f>
        <v/>
      </c>
      <c r="AC1598" s="49">
        <v>45762</v>
      </c>
      <c r="AD1598" s="55">
        <v>5105904967</v>
      </c>
      <c r="AE1598" s="1" t="str">
        <f>IF(Tabela1[[#This Row],[Status Result1]]="Aguardando autorização pgto", "sim","")</f>
        <v/>
      </c>
      <c r="AF15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15/04/2025</v>
      </c>
      <c r="AG15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15/04/2025</v>
      </c>
      <c r="AH1598" s="12">
        <v>45715</v>
      </c>
      <c r="AI1598" s="1" t="s">
        <v>4182</v>
      </c>
      <c r="AJ1598" s="53" t="s">
        <v>4182</v>
      </c>
      <c r="AK1598" s="12" t="str">
        <f>IF(Tabela1[[#This Row],[procx ticket]]="",Tabela1[[#This Row],[Data criação ticket]],Tabela1[[#This Row],[procx ticket]])</f>
        <v>2025-04-07</v>
      </c>
      <c r="AL1598" s="60">
        <v>45721</v>
      </c>
      <c r="AM15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15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8" s="62"/>
      <c r="AP1598" s="62"/>
      <c r="AQ15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708760568212940JORDANAVIRADA DE BANDEIRAPersianasPERSUN</v>
      </c>
      <c r="AR1598" s="62" t="e">
        <v>#N/A</v>
      </c>
    </row>
    <row r="1599" spans="1:44" ht="15" hidden="1" customHeight="1">
      <c r="A1599" s="1">
        <f t="shared" si="89"/>
        <v>1000</v>
      </c>
      <c r="B1599" s="1">
        <v>655</v>
      </c>
      <c r="C1599" s="1" t="str">
        <f>_xlfn.XLOOKUP(Tabela1[[#This Row],[FILIAL]],'CNPJ BASE jan25'!A:A,'CNPJ BASE jan25'!B:B)</f>
        <v>SLM01-SaoLouMata-PE</v>
      </c>
      <c r="D1599" s="1" t="str">
        <f>_xlfn.XLOOKUP(Tabela1[[#This Row],[FILIAL]],'CNPJ BASE jan25'!A:A,'CNPJ BASE jan25'!C:C)</f>
        <v>06.626.253/0655-20</v>
      </c>
      <c r="E1599" s="1" t="s">
        <v>4025</v>
      </c>
      <c r="F1599" s="1" t="s">
        <v>47</v>
      </c>
      <c r="G1599" s="1" t="s">
        <v>5510</v>
      </c>
      <c r="H1599" s="1">
        <v>163</v>
      </c>
      <c r="I1599" s="1" t="s">
        <v>88</v>
      </c>
      <c r="M1599" s="1">
        <v>605798</v>
      </c>
      <c r="N1599" s="1">
        <v>10022002</v>
      </c>
      <c r="O1599" s="1" t="s">
        <v>4163</v>
      </c>
      <c r="P1599" s="47">
        <v>13760</v>
      </c>
      <c r="Q1599" s="47">
        <v>13760</v>
      </c>
      <c r="R1599" s="47">
        <f>IF(Tabela1[[#This Row],[VALOR A PAGAR]]&gt;1,Tabela1[[#This Row],[VALOR A PAGAR]],Tabela1[[#This Row],[VALOR RC]])</f>
        <v>13760</v>
      </c>
      <c r="S15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599" s="1">
        <v>4500894413</v>
      </c>
      <c r="U1599" s="54" t="str">
        <f>F1599 &amp; " " &amp; " " &amp; B1599 &amp; " - " &amp; I1599 &amp; " - " &amp; "N°" &amp; H1599 &amp; " - " &amp; Tabela1[[#This Row],[Coluna1]]</f>
        <v>LAUDO DE RISCO  655 - PERSUN - N°163 - aguardando miro</v>
      </c>
      <c r="V1599" s="85">
        <v>2126571</v>
      </c>
      <c r="W1599" s="89" t="s">
        <v>5565</v>
      </c>
      <c r="X1599" s="1" t="str">
        <f t="shared" si="90"/>
        <v>ABERTO</v>
      </c>
      <c r="Y1599" s="48"/>
      <c r="Z1599" s="51">
        <v>0</v>
      </c>
      <c r="AA1599" s="1">
        <f>IF(Tabela1[[#This Row],[CHAMADO]]="ABERTO",Tabela1[[#This Row],[procx status]],"")</f>
        <v>0</v>
      </c>
      <c r="AC1599" s="49">
        <v>45853</v>
      </c>
      <c r="AD1599" s="90">
        <v>5105968304</v>
      </c>
      <c r="AE1599" s="1" t="str">
        <f>IF(Tabela1[[#This Row],[Status Result1]]="Aguardando autorização pgto", "sim","")</f>
        <v/>
      </c>
      <c r="AF15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5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599" s="12">
        <v>45806</v>
      </c>
      <c r="AI1599" s="1" t="s">
        <v>4295</v>
      </c>
      <c r="AJ1599" s="53" t="s">
        <v>4295</v>
      </c>
      <c r="AK1599" s="12" t="str">
        <f>IF(Tabela1[[#This Row],[procx ticket]]="",Tabela1[[#This Row],[Data criação ticket]],Tabela1[[#This Row],[procx ticket]])</f>
        <v>2025-06-16</v>
      </c>
      <c r="AM15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5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599" s="62" t="s">
        <v>4300</v>
      </c>
      <c r="AP1599" s="62" t="s">
        <v>4297</v>
      </c>
      <c r="AQ15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65560579813760ADRIANOLAUDO DE RISCOPersianasPERSUN</v>
      </c>
      <c r="AR1599" s="62" t="e">
        <v>#N/A</v>
      </c>
    </row>
    <row r="1600" spans="1:44" ht="15" hidden="1" customHeight="1">
      <c r="A1600" s="1">
        <f t="shared" si="89"/>
        <v>2000</v>
      </c>
      <c r="B1600" s="1">
        <v>7441</v>
      </c>
      <c r="C1600" s="1" t="str">
        <f>_xlfn.XLOOKUP(Tabela1[[#This Row],[FILIAL]],'CNPJ BASE jan25'!A:A,'CNPJ BASE jan25'!B:B)</f>
        <v>XIN01-Xinguara-PA-EF</v>
      </c>
      <c r="D1600" s="1" t="str">
        <f>_xlfn.XLOOKUP(Tabela1[[#This Row],[FILIAL]],'CNPJ BASE jan25'!A:A,'CNPJ BASE jan25'!C:C)</f>
        <v>04.899.316/0441-66</v>
      </c>
      <c r="E1600" s="1" t="s">
        <v>76</v>
      </c>
      <c r="F1600" s="1" t="s">
        <v>51</v>
      </c>
      <c r="G1600" s="1" t="s">
        <v>5510</v>
      </c>
      <c r="H1600" s="1">
        <v>164</v>
      </c>
      <c r="I1600" s="1" t="s">
        <v>88</v>
      </c>
      <c r="M1600" s="1">
        <v>605855</v>
      </c>
      <c r="N1600" s="1">
        <v>10022162</v>
      </c>
      <c r="O1600" s="1" t="s">
        <v>4163</v>
      </c>
      <c r="P1600" s="47">
        <v>14280</v>
      </c>
      <c r="R1600" s="47">
        <f>IF(Tabela1[[#This Row],[VALOR A PAGAR]]&gt;1,Tabela1[[#This Row],[VALOR A PAGAR]],Tabela1[[#This Row],[VALOR RC]])</f>
        <v>14280</v>
      </c>
      <c r="S16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0" s="1">
        <v>4500899679</v>
      </c>
      <c r="U1600" s="54" t="str">
        <f>F1600 &amp; " " &amp; " " &amp; B1600 &amp; " - " &amp; I1600 &amp; " - " &amp; "N°" &amp; H1600 &amp; " - " &amp; Tabela1[[#This Row],[Coluna1]]</f>
        <v>VIRADA DE BANDEIRA  7441 - PERSUN - N°164 - aguardando miro</v>
      </c>
      <c r="V1600" s="85">
        <v>1986836</v>
      </c>
      <c r="W1600" s="89" t="s">
        <v>5575</v>
      </c>
      <c r="X1600" s="1" t="str">
        <f t="shared" si="90"/>
        <v>ABERTO</v>
      </c>
      <c r="Y1600" s="48"/>
      <c r="Z1600" s="51">
        <v>0</v>
      </c>
      <c r="AA1600" s="1">
        <f>IF(Tabela1[[#This Row],[CHAMADO]]="ABERTO",Tabela1[[#This Row],[procx status]],"")</f>
        <v>0</v>
      </c>
      <c r="AC1600" s="49">
        <v>45853</v>
      </c>
      <c r="AD1600" s="90">
        <v>5105959112</v>
      </c>
      <c r="AE1600" s="1" t="str">
        <f>IF(Tabela1[[#This Row],[Status Result1]]="Aguardando autorização pgto", "sim","")</f>
        <v/>
      </c>
      <c r="AF16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0" s="12">
        <v>45810</v>
      </c>
      <c r="AI1600" s="1" t="s">
        <v>4381</v>
      </c>
      <c r="AJ1600" s="53" t="s">
        <v>4381</v>
      </c>
      <c r="AK1600" s="12" t="str">
        <f>IF(Tabela1[[#This Row],[procx ticket]]="",Tabela1[[#This Row],[Data criação ticket]],Tabela1[[#This Row],[procx ticket]])</f>
        <v>2025-06-17</v>
      </c>
      <c r="AM16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0" s="62" t="s">
        <v>4404</v>
      </c>
      <c r="AP1600" s="62" t="s">
        <v>4297</v>
      </c>
      <c r="AQ16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744160585514280HENRIQUEVIRADA DE BANDEIRAPersianasPERSUN</v>
      </c>
      <c r="AR1600" s="62" t="e">
        <v>#N/A</v>
      </c>
    </row>
    <row r="1601" spans="1:44" ht="15" hidden="1" customHeight="1">
      <c r="A1601" s="1">
        <f t="shared" si="89"/>
        <v>2000</v>
      </c>
      <c r="B1601" s="1">
        <v>7114</v>
      </c>
      <c r="C1601" s="1" t="str">
        <f>_xlfn.XLOOKUP(Tabela1[[#This Row],[FILIAL]],'CNPJ BASE jan25'!A:A,'CNPJ BASE jan25'!B:B)</f>
        <v>BEL25-Betania-PA-EF</v>
      </c>
      <c r="D1601" s="1" t="str">
        <f>_xlfn.XLOOKUP(Tabela1[[#This Row],[FILIAL]],'CNPJ BASE jan25'!A:A,'CNPJ BASE jan25'!C:C)</f>
        <v>04.899.316/0114-03</v>
      </c>
      <c r="E1601" s="1" t="s">
        <v>76</v>
      </c>
      <c r="F1601" s="1" t="s">
        <v>51</v>
      </c>
      <c r="G1601" s="1" t="s">
        <v>5510</v>
      </c>
      <c r="H1601" s="1">
        <v>161</v>
      </c>
      <c r="I1601" s="1" t="s">
        <v>88</v>
      </c>
      <c r="M1601" s="1">
        <v>605845</v>
      </c>
      <c r="N1601" s="1">
        <v>10022164</v>
      </c>
      <c r="O1601" s="1" t="s">
        <v>4163</v>
      </c>
      <c r="P1601" s="47">
        <v>4240</v>
      </c>
      <c r="R1601" s="47">
        <f>IF(Tabela1[[#This Row],[VALOR A PAGAR]]&gt;1,Tabela1[[#This Row],[VALOR A PAGAR]],Tabela1[[#This Row],[VALOR RC]])</f>
        <v>4240</v>
      </c>
      <c r="S16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1" s="1">
        <v>4500899715</v>
      </c>
      <c r="U1601" s="54" t="str">
        <f>F1601 &amp; " " &amp; " " &amp; B1601 &amp; " - " &amp; I1601 &amp; " - " &amp; "N°" &amp; H1601 &amp; " - " &amp; Tabela1[[#This Row],[Coluna1]]</f>
        <v xml:space="preserve">VIRADA DE BANDEIRA  7114 - PERSUN - N°161 - </v>
      </c>
      <c r="V1601" s="85">
        <v>1986869</v>
      </c>
      <c r="W1601" s="89" t="s">
        <v>5576</v>
      </c>
      <c r="X1601" s="1" t="str">
        <f t="shared" si="90"/>
        <v>ABERTO</v>
      </c>
      <c r="Y1601" s="48"/>
      <c r="Z1601" s="51">
        <v>0</v>
      </c>
      <c r="AA1601" s="1">
        <f>IF(Tabela1[[#This Row],[CHAMADO]]="ABERTO",Tabela1[[#This Row],[procx status]],"")</f>
        <v>0</v>
      </c>
      <c r="AC1601" s="49">
        <v>45853</v>
      </c>
      <c r="AD1601" s="90">
        <v>5105953121</v>
      </c>
      <c r="AE1601" s="1" t="str">
        <f>IF(Tabela1[[#This Row],[Status Result1]]="Aguardando autorização pgto", "sim","")</f>
        <v/>
      </c>
      <c r="AF16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1" s="12"/>
      <c r="AI1601" s="1" t="s">
        <v>4381</v>
      </c>
      <c r="AJ1601" s="53" t="s">
        <v>4381</v>
      </c>
      <c r="AK1601" s="12" t="str">
        <f>IF(Tabela1[[#This Row],[procx ticket]]="",Tabela1[[#This Row],[Data criação ticket]],Tabela1[[#This Row],[procx ticket]])</f>
        <v>2025-06-17</v>
      </c>
      <c r="AM16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1" s="62"/>
      <c r="AP1601" s="62"/>
      <c r="AQ16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71146058454240HENRIQUEVIRADA DE BANDEIRAPersianasPERSUN</v>
      </c>
      <c r="AR1601" s="62" t="e">
        <v>#N/A</v>
      </c>
    </row>
    <row r="1602" spans="1:44" ht="15" hidden="1" customHeight="1">
      <c r="A1602" s="1">
        <f t="shared" si="89"/>
        <v>2000</v>
      </c>
      <c r="B1602" s="1">
        <v>7107</v>
      </c>
      <c r="C1602" s="1" t="s">
        <v>68</v>
      </c>
      <c r="D1602" s="1" t="s">
        <v>3177</v>
      </c>
      <c r="E1602" s="1" t="s">
        <v>76</v>
      </c>
      <c r="F1602" s="1" t="s">
        <v>51</v>
      </c>
      <c r="G1602" s="1" t="s">
        <v>5510</v>
      </c>
      <c r="H1602" s="1">
        <v>159</v>
      </c>
      <c r="I1602" s="1" t="s">
        <v>88</v>
      </c>
      <c r="M1602" s="1">
        <v>605813</v>
      </c>
      <c r="N1602" s="1">
        <v>10022069</v>
      </c>
      <c r="O1602" s="1" t="s">
        <v>4163</v>
      </c>
      <c r="P1602" s="47">
        <v>2240</v>
      </c>
      <c r="R1602" s="47">
        <f>IF(Tabela1[[#This Row],[VALOR A PAGAR]]&gt;1,Tabela1[[#This Row],[VALOR A PAGAR]],Tabela1[[#This Row],[VALOR RC]])</f>
        <v>2240</v>
      </c>
      <c r="S16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2" s="1">
        <v>4500899736</v>
      </c>
      <c r="U1602" s="54" t="str">
        <f>F1602 &amp; " " &amp; " " &amp; B1602 &amp; " - " &amp; I1602 &amp; " - " &amp; "N°" &amp; H1602 &amp; " - " &amp; Tabela1[[#This Row],[Coluna1]]</f>
        <v>VIRADA DE BANDEIRA  7107 - PERSUN - N°159 - aguardando miro</v>
      </c>
      <c r="V1602" s="85">
        <v>1986887</v>
      </c>
      <c r="W1602" s="89" t="s">
        <v>5567</v>
      </c>
      <c r="X1602" s="1" t="str">
        <f t="shared" si="90"/>
        <v>ABERTO</v>
      </c>
      <c r="Y1602" s="48"/>
      <c r="Z1602" s="51">
        <v>0</v>
      </c>
      <c r="AA1602" s="1">
        <f>IF(Tabela1[[#This Row],[CHAMADO]]="ABERTO",Tabela1[[#This Row],[procx status]],"")</f>
        <v>0</v>
      </c>
      <c r="AC1602" s="49">
        <v>45853</v>
      </c>
      <c r="AD1602" s="90">
        <v>5105957980</v>
      </c>
      <c r="AE1602" s="1" t="str">
        <f>IF(Tabela1[[#This Row],[Status Result1]]="Aguardando autorização pgto", "sim","")</f>
        <v/>
      </c>
      <c r="AF16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2" s="12">
        <v>45810</v>
      </c>
      <c r="AI1602" s="1" t="s">
        <v>4381</v>
      </c>
      <c r="AJ1602" s="53" t="s">
        <v>4381</v>
      </c>
      <c r="AK1602" s="12" t="str">
        <f>IF(Tabela1[[#This Row],[procx ticket]]="",Tabela1[[#This Row],[Data criação ticket]],Tabela1[[#This Row],[procx ticket]])</f>
        <v>2025-06-17</v>
      </c>
      <c r="AM16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2" s="62" t="s">
        <v>4300</v>
      </c>
      <c r="AP1602" s="62" t="s">
        <v>4297</v>
      </c>
      <c r="AQ16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71076058132240HENRIQUEVIRADA DE BANDEIRAPersianasPERSUN</v>
      </c>
      <c r="AR1602" s="62" t="e">
        <v>#N/A</v>
      </c>
    </row>
    <row r="1603" spans="1:44" ht="15" hidden="1" customHeight="1">
      <c r="A1603" s="1">
        <f t="shared" si="89"/>
        <v>2000</v>
      </c>
      <c r="B1603" s="1">
        <v>7275</v>
      </c>
      <c r="C1603" s="1" t="str">
        <f>_xlfn.XLOOKUP(Tabela1[[#This Row],[FILIAL]],'CNPJ BASE jan25'!A:A,'CNPJ BASE jan25'!B:B)</f>
        <v>CNC02-WeyCaval-PA-EF</v>
      </c>
      <c r="D1603" s="1" t="str">
        <f>_xlfn.XLOOKUP(Tabela1[[#This Row],[FILIAL]],'CNPJ BASE jan25'!A:A,'CNPJ BASE jan25'!C:C)</f>
        <v>04.899.316/0275-80</v>
      </c>
      <c r="E1603" s="1" t="s">
        <v>76</v>
      </c>
      <c r="F1603" s="1" t="s">
        <v>51</v>
      </c>
      <c r="G1603" s="1" t="s">
        <v>5510</v>
      </c>
      <c r="H1603" s="1">
        <v>166</v>
      </c>
      <c r="I1603" s="1" t="s">
        <v>88</v>
      </c>
      <c r="M1603" s="1">
        <v>605846</v>
      </c>
      <c r="N1603" s="1">
        <v>10022073</v>
      </c>
      <c r="O1603" s="1" t="s">
        <v>4163</v>
      </c>
      <c r="P1603" s="47">
        <v>12580</v>
      </c>
      <c r="R1603" s="47">
        <f>IF(Tabela1[[#This Row],[VALOR A PAGAR]]&gt;1,Tabela1[[#This Row],[VALOR A PAGAR]],Tabela1[[#This Row],[VALOR RC]])</f>
        <v>12580</v>
      </c>
      <c r="S16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3" s="1">
        <v>4500899752</v>
      </c>
      <c r="U1603" s="54" t="str">
        <f>F1603 &amp; " " &amp; " " &amp; B1603 &amp; " - " &amp; I1603 &amp; " - " &amp; "N°" &amp; H1603 &amp; " - " &amp; Tabela1[[#This Row],[Coluna1]]</f>
        <v>VIRADA DE BANDEIRA  7275 - PERSUN - N°166 - aguardando miro</v>
      </c>
      <c r="V1603" s="85">
        <v>1986958</v>
      </c>
      <c r="W1603" s="89" t="s">
        <v>5573</v>
      </c>
      <c r="X1603" s="1" t="str">
        <f t="shared" si="90"/>
        <v>ABERTO</v>
      </c>
      <c r="Y1603" s="48"/>
      <c r="Z1603" s="51">
        <v>0</v>
      </c>
      <c r="AA1603" s="1">
        <f>IF(Tabela1[[#This Row],[CHAMADO]]="ABERTO",Tabela1[[#This Row],[procx status]],"")</f>
        <v>0</v>
      </c>
      <c r="AC1603" s="49">
        <v>45853</v>
      </c>
      <c r="AD1603" s="90">
        <v>5105957982</v>
      </c>
      <c r="AE1603" s="1" t="str">
        <f>IF(Tabela1[[#This Row],[Status Result1]]="Aguardando autorização pgto", "sim","")</f>
        <v/>
      </c>
      <c r="AF16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3" s="12">
        <v>45810</v>
      </c>
      <c r="AI1603" s="1" t="s">
        <v>4381</v>
      </c>
      <c r="AJ1603" s="53" t="s">
        <v>4381</v>
      </c>
      <c r="AK1603" s="12" t="str">
        <f>IF(Tabela1[[#This Row],[procx ticket]]="",Tabela1[[#This Row],[Data criação ticket]],Tabela1[[#This Row],[procx ticket]])</f>
        <v>2025-06-17</v>
      </c>
      <c r="AM16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3" s="62" t="s">
        <v>4300</v>
      </c>
      <c r="AP1603" s="62" t="s">
        <v>4297</v>
      </c>
      <c r="AQ16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727560584612580HENRIQUEVIRADA DE BANDEIRAPersianasPERSUN</v>
      </c>
      <c r="AR1603" s="62" t="e">
        <v>#N/A</v>
      </c>
    </row>
    <row r="1604" spans="1:44" ht="15" hidden="1" customHeight="1">
      <c r="A1604" s="1">
        <f t="shared" si="89"/>
        <v>2000</v>
      </c>
      <c r="B1604" s="1">
        <v>7243</v>
      </c>
      <c r="C1604" s="1" t="str">
        <f>_xlfn.XLOOKUP(Tabela1[[#This Row],[FILIAL]],'CNPJ BASE jan25'!A:A,'CNPJ BASE jan25'!B:B)</f>
        <v>MDR01-MaeDoRio-PA-EF</v>
      </c>
      <c r="D1604" s="1" t="str">
        <f>_xlfn.XLOOKUP(Tabela1[[#This Row],[FILIAL]],'CNPJ BASE jan25'!A:A,'CNPJ BASE jan25'!C:C)</f>
        <v>04.899.316/0243-00</v>
      </c>
      <c r="E1604" s="1" t="s">
        <v>76</v>
      </c>
      <c r="F1604" s="1" t="s">
        <v>51</v>
      </c>
      <c r="G1604" s="1" t="s">
        <v>5510</v>
      </c>
      <c r="H1604" s="1">
        <v>168</v>
      </c>
      <c r="I1604" s="1" t="s">
        <v>88</v>
      </c>
      <c r="M1604" s="1">
        <v>605853</v>
      </c>
      <c r="N1604" s="1">
        <v>10022075</v>
      </c>
      <c r="O1604" s="1" t="s">
        <v>4163</v>
      </c>
      <c r="P1604" s="47">
        <v>14120</v>
      </c>
      <c r="R1604" s="47">
        <f>IF(Tabela1[[#This Row],[VALOR A PAGAR]]&gt;1,Tabela1[[#This Row],[VALOR A PAGAR]],Tabela1[[#This Row],[VALOR RC]])</f>
        <v>14120</v>
      </c>
      <c r="S16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4" s="1">
        <v>4500899759</v>
      </c>
      <c r="U1604" s="54" t="str">
        <f>F1604 &amp; " " &amp; " " &amp; B1604 &amp; " - " &amp; I1604 &amp; " - " &amp; "N°" &amp; H1604 &amp; " - " &amp; Tabela1[[#This Row],[Coluna1]]</f>
        <v>VIRADA DE BANDEIRA  7243 - PERSUN - N°168 - aguardando miro</v>
      </c>
      <c r="V1604" s="85">
        <v>1986981</v>
      </c>
      <c r="W1604" s="89" t="s">
        <v>5574</v>
      </c>
      <c r="X1604" s="1" t="str">
        <f t="shared" si="90"/>
        <v>ABERTO</v>
      </c>
      <c r="Y1604" s="48"/>
      <c r="Z1604" s="51">
        <v>0</v>
      </c>
      <c r="AA1604" s="1">
        <f>IF(Tabela1[[#This Row],[CHAMADO]]="ABERTO",Tabela1[[#This Row],[procx status]],"")</f>
        <v>0</v>
      </c>
      <c r="AC1604" s="49">
        <v>45853</v>
      </c>
      <c r="AD1604" s="55">
        <v>5105957989</v>
      </c>
      <c r="AE1604" s="1" t="str">
        <f>IF(Tabela1[[#This Row],[Status Result1]]="Aguardando autorização pgto", "sim","")</f>
        <v/>
      </c>
      <c r="AF16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4" s="12">
        <v>45810</v>
      </c>
      <c r="AI1604" s="1" t="s">
        <v>4381</v>
      </c>
      <c r="AJ1604" s="53" t="s">
        <v>4381</v>
      </c>
      <c r="AK1604" s="12" t="str">
        <f>IF(Tabela1[[#This Row],[procx ticket]]="",Tabela1[[#This Row],[Data criação ticket]],Tabela1[[#This Row],[procx ticket]])</f>
        <v>2025-06-17</v>
      </c>
      <c r="AM16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4" s="62" t="s">
        <v>4300</v>
      </c>
      <c r="AP1604" s="62" t="s">
        <v>4297</v>
      </c>
      <c r="AQ16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724360585314120HENRIQUEVIRADA DE BANDEIRAPersianasPERSUN</v>
      </c>
      <c r="AR1604" s="62" t="e">
        <v>#N/A</v>
      </c>
    </row>
    <row r="1605" spans="1:44" ht="15" hidden="1" customHeight="1">
      <c r="A1605" s="1">
        <f t="shared" si="89"/>
        <v>2000</v>
      </c>
      <c r="B1605" s="1">
        <v>7246</v>
      </c>
      <c r="C1605" s="1" t="s">
        <v>3391</v>
      </c>
      <c r="D1605" s="1" t="s">
        <v>3392</v>
      </c>
      <c r="E1605" s="1" t="s">
        <v>76</v>
      </c>
      <c r="F1605" s="1" t="s">
        <v>51</v>
      </c>
      <c r="G1605" s="1" t="s">
        <v>5510</v>
      </c>
      <c r="H1605" s="1">
        <v>154</v>
      </c>
      <c r="I1605" s="1" t="s">
        <v>88</v>
      </c>
      <c r="M1605" s="1">
        <v>605491</v>
      </c>
      <c r="N1605" s="1">
        <v>10021958</v>
      </c>
      <c r="O1605" s="1" t="s">
        <v>4163</v>
      </c>
      <c r="P1605" s="47">
        <v>3980</v>
      </c>
      <c r="R1605" s="47">
        <f>IF(Tabela1[[#This Row],[VALOR A PAGAR]]&gt;1,Tabela1[[#This Row],[VALOR A PAGAR]],Tabela1[[#This Row],[VALOR RC]])</f>
        <v>3980</v>
      </c>
      <c r="S16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5" s="1">
        <v>4500899765</v>
      </c>
      <c r="U1605" s="54" t="str">
        <f>F1605 &amp; " " &amp; " " &amp; B1605 &amp; " - " &amp; I1605 &amp; " - " &amp; "N°" &amp; H1605 &amp; " - " &amp; Tabela1[[#This Row],[Coluna1]]</f>
        <v xml:space="preserve">VIRADA DE BANDEIRA  7246 - PERSUN - N°154 - </v>
      </c>
      <c r="V1605" s="85">
        <v>1987020</v>
      </c>
      <c r="W1605" s="89" t="s">
        <v>5554</v>
      </c>
      <c r="X1605" s="1" t="str">
        <f t="shared" si="90"/>
        <v>ABERTO</v>
      </c>
      <c r="Y1605" s="48"/>
      <c r="Z1605" s="51">
        <v>0</v>
      </c>
      <c r="AA1605" s="1">
        <f>IF(Tabela1[[#This Row],[CHAMADO]]="ABERTO",Tabela1[[#This Row],[procx status]],"")</f>
        <v>0</v>
      </c>
      <c r="AC1605" s="49">
        <v>45853</v>
      </c>
      <c r="AD1605" s="90">
        <v>5105956076</v>
      </c>
      <c r="AE1605" s="1" t="str">
        <f>IF(Tabela1[[#This Row],[Status Result1]]="Aguardando autorização pgto", "sim","")</f>
        <v/>
      </c>
      <c r="AF16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5" s="12">
        <v>45798</v>
      </c>
      <c r="AI1605" s="1" t="s">
        <v>4381</v>
      </c>
      <c r="AJ1605" s="53" t="s">
        <v>4381</v>
      </c>
      <c r="AK1605" s="12" t="str">
        <f>IF(Tabela1[[#This Row],[procx ticket]]="",Tabela1[[#This Row],[Data criação ticket]],Tabela1[[#This Row],[procx ticket]])</f>
        <v>2025-06-17</v>
      </c>
      <c r="AM16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5" s="62"/>
      <c r="AP1605" s="62"/>
      <c r="AQ16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72466054913980HENRIQUEVIRADA DE BANDEIRAPersianasPERSUN</v>
      </c>
      <c r="AR1605" s="62" t="e">
        <v>#N/A</v>
      </c>
    </row>
    <row r="1606" spans="1:44" ht="15" hidden="1" customHeight="1">
      <c r="A1606" s="1">
        <f t="shared" si="89"/>
        <v>2000</v>
      </c>
      <c r="B1606" s="1">
        <v>7171</v>
      </c>
      <c r="C1606" s="1" t="str">
        <f>_xlfn.XLOOKUP(Tabela1[[#This Row],[FILIAL]],'CNPJ BASE jan25'!A:A,'CNPJ BASE jan25'!B:B)</f>
        <v>SJR06-ParVitor-MA-EF</v>
      </c>
      <c r="D1606" s="1" t="str">
        <f>_xlfn.XLOOKUP(Tabela1[[#This Row],[FILIAL]],'CNPJ BASE jan25'!A:A,'CNPJ BASE jan25'!C:C)</f>
        <v>04.899.316/0171-93</v>
      </c>
      <c r="E1606" s="1" t="s">
        <v>76</v>
      </c>
      <c r="F1606" s="1" t="s">
        <v>51</v>
      </c>
      <c r="G1606" s="1" t="s">
        <v>5510</v>
      </c>
      <c r="H1606" s="1">
        <v>153</v>
      </c>
      <c r="I1606" s="1" t="s">
        <v>88</v>
      </c>
      <c r="M1606" s="1">
        <v>605815</v>
      </c>
      <c r="N1606" s="1">
        <v>10021959</v>
      </c>
      <c r="O1606" s="1" t="s">
        <v>4163</v>
      </c>
      <c r="P1606" s="47">
        <v>3680</v>
      </c>
      <c r="R1606" s="47">
        <f>IF(Tabela1[[#This Row],[VALOR A PAGAR]]&gt;1,Tabela1[[#This Row],[VALOR A PAGAR]],Tabela1[[#This Row],[VALOR RC]])</f>
        <v>3680</v>
      </c>
      <c r="S16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6" s="1">
        <v>4500899767</v>
      </c>
      <c r="U1606" s="54" t="str">
        <f>F1606 &amp; " " &amp; " " &amp; B1606 &amp; " - " &amp; I1606 &amp; " - " &amp; "N°" &amp; H1606 &amp; " - " &amp; Tabela1[[#This Row],[Coluna1]]</f>
        <v>VIRADA DE BANDEIRA  7171 - PERSUN - N°153 - aguardando miro</v>
      </c>
      <c r="V1606" s="85">
        <v>1987043</v>
      </c>
      <c r="W1606" s="89" t="s">
        <v>5555</v>
      </c>
      <c r="X1606" s="1" t="str">
        <f t="shared" si="90"/>
        <v>ABERTO</v>
      </c>
      <c r="Y1606" s="48"/>
      <c r="Z1606" s="51">
        <v>0</v>
      </c>
      <c r="AA1606" s="1">
        <f>IF(Tabela1[[#This Row],[CHAMADO]]="ABERTO",Tabela1[[#This Row],[procx status]],"")</f>
        <v>0</v>
      </c>
      <c r="AC1606" s="49">
        <v>45853</v>
      </c>
      <c r="AD1606" s="90">
        <v>5105957993</v>
      </c>
      <c r="AE1606" s="1" t="str">
        <f>IF(Tabela1[[#This Row],[Status Result1]]="Aguardando autorização pgto", "sim","")</f>
        <v/>
      </c>
      <c r="AF16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6" s="12">
        <v>45798</v>
      </c>
      <c r="AI1606" s="1" t="s">
        <v>4381</v>
      </c>
      <c r="AJ1606" s="53" t="s">
        <v>4381</v>
      </c>
      <c r="AK1606" s="12" t="str">
        <f>IF(Tabela1[[#This Row],[procx ticket]]="",Tabela1[[#This Row],[Data criação ticket]],Tabela1[[#This Row],[procx ticket]])</f>
        <v>2025-06-17</v>
      </c>
      <c r="AM16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6" s="62" t="s">
        <v>4300</v>
      </c>
      <c r="AP1606" s="62" t="s">
        <v>4297</v>
      </c>
      <c r="AQ16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71716058153680HENRIQUEVIRADA DE BANDEIRAPersianasPERSUN</v>
      </c>
      <c r="AR1606" s="62" t="e">
        <v>#N/A</v>
      </c>
    </row>
    <row r="1607" spans="1:44" ht="15" hidden="1" customHeight="1">
      <c r="A1607" s="1">
        <f t="shared" si="89"/>
        <v>2000</v>
      </c>
      <c r="B1607" s="1">
        <v>7214</v>
      </c>
      <c r="C1607" s="1" t="s">
        <v>3336</v>
      </c>
      <c r="D1607" s="1" t="s">
        <v>3337</v>
      </c>
      <c r="E1607" s="1" t="s">
        <v>76</v>
      </c>
      <c r="F1607" s="1" t="s">
        <v>51</v>
      </c>
      <c r="G1607" s="1" t="s">
        <v>5510</v>
      </c>
      <c r="H1607" s="1">
        <v>151</v>
      </c>
      <c r="I1607" s="1" t="s">
        <v>88</v>
      </c>
      <c r="M1607" s="1">
        <v>605819</v>
      </c>
      <c r="N1607" s="1">
        <v>10021980</v>
      </c>
      <c r="O1607" s="1" t="s">
        <v>4163</v>
      </c>
      <c r="P1607" s="47">
        <v>9840</v>
      </c>
      <c r="R1607" s="47">
        <f>IF(Tabela1[[#This Row],[VALOR A PAGAR]]&gt;1,Tabela1[[#This Row],[VALOR A PAGAR]],Tabela1[[#This Row],[VALOR RC]])</f>
        <v>9840</v>
      </c>
      <c r="S16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7" s="1">
        <v>4500899774</v>
      </c>
      <c r="U1607" s="54" t="str">
        <f>F1607 &amp; " " &amp; " " &amp; B1607 &amp; " - " &amp; I1607 &amp; " - " &amp; "N°" &amp; H1607 &amp; " - " &amp; Tabela1[[#This Row],[Coluna1]]</f>
        <v>VIRADA DE BANDEIRA  7214 - PERSUN - N°151 - aguardando miro</v>
      </c>
      <c r="V1607" s="85">
        <v>1987066</v>
      </c>
      <c r="W1607" s="89" t="s">
        <v>5556</v>
      </c>
      <c r="X1607" s="1" t="str">
        <f t="shared" si="90"/>
        <v>ABERTO</v>
      </c>
      <c r="Y1607" s="48"/>
      <c r="Z1607" s="51">
        <v>0</v>
      </c>
      <c r="AA1607" s="1">
        <f>IF(Tabela1[[#This Row],[CHAMADO]]="ABERTO",Tabela1[[#This Row],[procx status]],"")</f>
        <v>0</v>
      </c>
      <c r="AC1607" s="49">
        <v>45853</v>
      </c>
      <c r="AD1607" s="55">
        <v>5105957996</v>
      </c>
      <c r="AE1607" s="1" t="str">
        <f>IF(Tabela1[[#This Row],[Status Result1]]="Aguardando autorização pgto", "sim","")</f>
        <v/>
      </c>
      <c r="AF16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7" s="12">
        <v>45798</v>
      </c>
      <c r="AI1607" s="1" t="s">
        <v>4381</v>
      </c>
      <c r="AJ1607" s="53" t="s">
        <v>4381</v>
      </c>
      <c r="AK1607" s="12" t="str">
        <f>IF(Tabela1[[#This Row],[procx ticket]]="",Tabela1[[#This Row],[Data criação ticket]],Tabela1[[#This Row],[procx ticket]])</f>
        <v>2025-06-17</v>
      </c>
      <c r="AM16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7" s="62" t="s">
        <v>4300</v>
      </c>
      <c r="AP1607" s="62" t="s">
        <v>4297</v>
      </c>
      <c r="AQ16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72146058199840HENRIQUEVIRADA DE BANDEIRAPersianasPERSUN</v>
      </c>
      <c r="AR1607" s="62" t="e">
        <v>#N/A</v>
      </c>
    </row>
    <row r="1608" spans="1:44" ht="15" hidden="1" customHeight="1">
      <c r="A1608" s="1">
        <f t="shared" si="89"/>
        <v>2000</v>
      </c>
      <c r="B1608" s="1">
        <v>7053</v>
      </c>
      <c r="C1608" s="1" t="s">
        <v>3096</v>
      </c>
      <c r="D1608" s="1" t="s">
        <v>3097</v>
      </c>
      <c r="E1608" s="1" t="s">
        <v>76</v>
      </c>
      <c r="F1608" s="1" t="s">
        <v>51</v>
      </c>
      <c r="G1608" s="1" t="s">
        <v>5510</v>
      </c>
      <c r="H1608" s="1">
        <v>147</v>
      </c>
      <c r="I1608" s="1" t="s">
        <v>88</v>
      </c>
      <c r="M1608" s="1">
        <v>605808</v>
      </c>
      <c r="N1608" s="1">
        <v>10021983</v>
      </c>
      <c r="O1608" s="1" t="s">
        <v>4163</v>
      </c>
      <c r="P1608" s="47">
        <v>3680</v>
      </c>
      <c r="R1608" s="47">
        <f>IF(Tabela1[[#This Row],[VALOR A PAGAR]]&gt;1,Tabela1[[#This Row],[VALOR A PAGAR]],Tabela1[[#This Row],[VALOR RC]])</f>
        <v>3680</v>
      </c>
      <c r="S16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8" s="1">
        <v>4500899782</v>
      </c>
      <c r="U1608" s="54" t="str">
        <f>F1608 &amp; " " &amp; " " &amp; B1608 &amp; " - " &amp; I1608 &amp; " - " &amp; "N°" &amp; H1608 &amp; " - " &amp; Tabela1[[#This Row],[Coluna1]]</f>
        <v xml:space="preserve">VIRADA DE BANDEIRA  7053 - PERSUN - N°147 - </v>
      </c>
      <c r="V1608" s="85">
        <v>1987091</v>
      </c>
      <c r="W1608" s="89" t="s">
        <v>5557</v>
      </c>
      <c r="X1608" s="1" t="str">
        <f t="shared" si="90"/>
        <v>ABERTO</v>
      </c>
      <c r="Y1608" s="48"/>
      <c r="Z1608" s="51">
        <v>0</v>
      </c>
      <c r="AA1608" s="1">
        <f>IF(Tabela1[[#This Row],[CHAMADO]]="ABERTO",Tabela1[[#This Row],[procx status]],"")</f>
        <v>0</v>
      </c>
      <c r="AC1608" s="49">
        <v>45853</v>
      </c>
      <c r="AD1608" s="90">
        <v>5105956079</v>
      </c>
      <c r="AE1608" s="1" t="str">
        <f>IF(Tabela1[[#This Row],[Status Result1]]="Aguardando autorização pgto", "sim","")</f>
        <v/>
      </c>
      <c r="AF16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8" s="12">
        <v>45799</v>
      </c>
      <c r="AI1608" s="1" t="s">
        <v>4381</v>
      </c>
      <c r="AJ1608" s="53" t="s">
        <v>4381</v>
      </c>
      <c r="AK1608" s="12" t="str">
        <f>IF(Tabela1[[#This Row],[procx ticket]]="",Tabela1[[#This Row],[Data criação ticket]],Tabela1[[#This Row],[procx ticket]])</f>
        <v>2025-06-17</v>
      </c>
      <c r="AM16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8" s="62"/>
      <c r="AP1608" s="62"/>
      <c r="AQ16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70536058083680HENRIQUEVIRADA DE BANDEIRAPersianasPERSUN</v>
      </c>
      <c r="AR1608" s="62" t="e">
        <v>#N/A</v>
      </c>
    </row>
    <row r="1609" spans="1:44" ht="15" hidden="1" customHeight="1">
      <c r="A1609" s="1">
        <f t="shared" si="89"/>
        <v>2000</v>
      </c>
      <c r="B1609" s="1">
        <v>7055</v>
      </c>
      <c r="C1609" s="1" t="s">
        <v>3099</v>
      </c>
      <c r="D1609" s="1" t="s">
        <v>3100</v>
      </c>
      <c r="E1609" s="1" t="s">
        <v>76</v>
      </c>
      <c r="F1609" s="1" t="s">
        <v>51</v>
      </c>
      <c r="G1609" s="1" t="s">
        <v>5510</v>
      </c>
      <c r="H1609" s="1">
        <v>146</v>
      </c>
      <c r="I1609" s="1" t="s">
        <v>88</v>
      </c>
      <c r="M1609" s="1">
        <v>605809</v>
      </c>
      <c r="N1609" s="1">
        <v>10021984</v>
      </c>
      <c r="O1609" s="1" t="s">
        <v>4163</v>
      </c>
      <c r="P1609" s="47">
        <v>2640</v>
      </c>
      <c r="R1609" s="47">
        <f>IF(Tabela1[[#This Row],[VALOR A PAGAR]]&gt;1,Tabela1[[#This Row],[VALOR A PAGAR]],Tabela1[[#This Row],[VALOR RC]])</f>
        <v>2640</v>
      </c>
      <c r="S16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09" s="1">
        <v>4500899785</v>
      </c>
      <c r="U1609" s="54" t="str">
        <f>F1609 &amp; " " &amp; " " &amp; B1609 &amp; " - " &amp; I1609 &amp; " - " &amp; "N°" &amp; H1609 &amp; " - " &amp; Tabela1[[#This Row],[Coluna1]]</f>
        <v>VIRADA DE BANDEIRA  7055 - PERSUN - N°146 - aguardando miro</v>
      </c>
      <c r="V1609" s="85">
        <v>1987117</v>
      </c>
      <c r="W1609" s="89" t="s">
        <v>5558</v>
      </c>
      <c r="X1609" s="1" t="str">
        <f t="shared" si="90"/>
        <v>ABERTO</v>
      </c>
      <c r="Y1609" s="48"/>
      <c r="Z1609" s="51">
        <v>0</v>
      </c>
      <c r="AA1609" s="1">
        <f>IF(Tabela1[[#This Row],[CHAMADO]]="ABERTO",Tabela1[[#This Row],[procx status]],"")</f>
        <v>0</v>
      </c>
      <c r="AC1609" s="49">
        <v>45853</v>
      </c>
      <c r="AD1609" s="55">
        <v>5105958001</v>
      </c>
      <c r="AE1609" s="1" t="str">
        <f>IF(Tabela1[[#This Row],[Status Result1]]="Aguardando autorização pgto", "sim","")</f>
        <v/>
      </c>
      <c r="AF16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09" s="12">
        <v>45799</v>
      </c>
      <c r="AI1609" s="1" t="s">
        <v>4381</v>
      </c>
      <c r="AJ1609" s="53" t="s">
        <v>4381</v>
      </c>
      <c r="AK1609" s="12" t="str">
        <f>IF(Tabela1[[#This Row],[procx ticket]]="",Tabela1[[#This Row],[Data criação ticket]],Tabela1[[#This Row],[procx ticket]])</f>
        <v>2025-06-17</v>
      </c>
      <c r="AM16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09" s="62" t="s">
        <v>4300</v>
      </c>
      <c r="AP1609" s="62" t="s">
        <v>4297</v>
      </c>
      <c r="AQ16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70556058092640HENRIQUEVIRADA DE BANDEIRAPersianasPERSUN</v>
      </c>
      <c r="AR1609" s="62" t="e">
        <v>#N/A</v>
      </c>
    </row>
    <row r="1610" spans="1:44" ht="15" hidden="1" customHeight="1">
      <c r="A1610" s="1">
        <f t="shared" si="89"/>
        <v>2000</v>
      </c>
      <c r="B1610" s="1">
        <v>7265</v>
      </c>
      <c r="C1610" s="1" t="s">
        <v>3411</v>
      </c>
      <c r="D1610" s="1" t="s">
        <v>3412</v>
      </c>
      <c r="E1610" s="1" t="s">
        <v>76</v>
      </c>
      <c r="F1610" s="1" t="s">
        <v>51</v>
      </c>
      <c r="G1610" s="1" t="s">
        <v>5510</v>
      </c>
      <c r="H1610" s="1">
        <v>141</v>
      </c>
      <c r="I1610" s="1" t="s">
        <v>88</v>
      </c>
      <c r="M1610" s="1">
        <v>605822</v>
      </c>
      <c r="N1610" s="1">
        <v>10021985</v>
      </c>
      <c r="O1610" s="1" t="s">
        <v>4163</v>
      </c>
      <c r="P1610" s="47">
        <v>11080</v>
      </c>
      <c r="R1610" s="47">
        <f>IF(Tabela1[[#This Row],[VALOR A PAGAR]]&gt;1,Tabela1[[#This Row],[VALOR A PAGAR]],Tabela1[[#This Row],[VALOR RC]])</f>
        <v>11080</v>
      </c>
      <c r="S16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0" s="1">
        <v>4500899789</v>
      </c>
      <c r="U1610" s="54" t="str">
        <f>F1610 &amp; " " &amp; " " &amp; B1610 &amp; " - " &amp; I1610 &amp; " - " &amp; "N°" &amp; H1610 &amp; " - " &amp; Tabela1[[#This Row],[Coluna1]]</f>
        <v>VIRADA DE BANDEIRA  7265 - PERSUN - N°141 - aguardando miro</v>
      </c>
      <c r="V1610" s="85">
        <v>1987176</v>
      </c>
      <c r="W1610" s="89" t="s">
        <v>5559</v>
      </c>
      <c r="X1610" s="1" t="str">
        <f t="shared" si="90"/>
        <v>ABERTO</v>
      </c>
      <c r="Y1610" s="48"/>
      <c r="Z1610" s="51">
        <v>0</v>
      </c>
      <c r="AA1610" s="1">
        <f>IF(Tabela1[[#This Row],[CHAMADO]]="ABERTO",Tabela1[[#This Row],[procx status]],"")</f>
        <v>0</v>
      </c>
      <c r="AC1610" s="49">
        <v>45853</v>
      </c>
      <c r="AD1610" s="90">
        <v>5105958005</v>
      </c>
      <c r="AE1610" s="1" t="str">
        <f>IF(Tabela1[[#This Row],[Status Result1]]="Aguardando autorização pgto", "sim","")</f>
        <v/>
      </c>
      <c r="AF16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10" s="12">
        <v>45799</v>
      </c>
      <c r="AI1610" s="1" t="s">
        <v>4381</v>
      </c>
      <c r="AJ1610" s="53" t="s">
        <v>4381</v>
      </c>
      <c r="AK1610" s="12" t="str">
        <f>IF(Tabela1[[#This Row],[procx ticket]]="",Tabela1[[#This Row],[Data criação ticket]],Tabela1[[#This Row],[procx ticket]])</f>
        <v>2025-06-17</v>
      </c>
      <c r="AM16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0" s="62" t="s">
        <v>4300</v>
      </c>
      <c r="AP1610" s="62" t="s">
        <v>4297</v>
      </c>
      <c r="AQ16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726560582211080HENRIQUEVIRADA DE BANDEIRAPersianasPERSUN</v>
      </c>
      <c r="AR1610" s="62" t="e">
        <v>#N/A</v>
      </c>
    </row>
    <row r="1611" spans="1:44" ht="15" hidden="1" customHeight="1">
      <c r="A1611" s="1">
        <f t="shared" si="89"/>
        <v>2000</v>
      </c>
      <c r="B1611" s="1">
        <v>7134</v>
      </c>
      <c r="C1611" s="1" t="s">
        <v>3226</v>
      </c>
      <c r="D1611" s="1" t="s">
        <v>3227</v>
      </c>
      <c r="E1611" s="1" t="s">
        <v>76</v>
      </c>
      <c r="F1611" s="1" t="s">
        <v>51</v>
      </c>
      <c r="G1611" s="1" t="s">
        <v>5510</v>
      </c>
      <c r="H1611" s="1">
        <v>142</v>
      </c>
      <c r="I1611" s="1" t="s">
        <v>88</v>
      </c>
      <c r="M1611" s="1">
        <v>605814</v>
      </c>
      <c r="N1611" s="1">
        <v>10021986</v>
      </c>
      <c r="O1611" s="1" t="s">
        <v>4163</v>
      </c>
      <c r="P1611" s="47">
        <v>12860</v>
      </c>
      <c r="R1611" s="47">
        <f>IF(Tabela1[[#This Row],[VALOR A PAGAR]]&gt;1,Tabela1[[#This Row],[VALOR A PAGAR]],Tabela1[[#This Row],[VALOR RC]])</f>
        <v>12860</v>
      </c>
      <c r="S16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1" s="1">
        <v>4500899794</v>
      </c>
      <c r="U1611" s="54" t="str">
        <f>F1611 &amp; " " &amp; " " &amp; B1611 &amp; " - " &amp; I1611 &amp; " - " &amp; "N°" &amp; H1611 &amp; " - " &amp; Tabela1[[#This Row],[Coluna1]]</f>
        <v>VIRADA DE BANDEIRA  7134 - PERSUN - N°142 - aguardando miro</v>
      </c>
      <c r="V1611" s="85">
        <v>1987204</v>
      </c>
      <c r="W1611" s="89" t="s">
        <v>5560</v>
      </c>
      <c r="X1611" s="1" t="str">
        <f t="shared" si="90"/>
        <v>ABERTO</v>
      </c>
      <c r="Y1611" s="48"/>
      <c r="Z1611" s="51">
        <v>0</v>
      </c>
      <c r="AA1611" s="1">
        <f>IF(Tabela1[[#This Row],[CHAMADO]]="ABERTO",Tabela1[[#This Row],[procx status]],"")</f>
        <v>0</v>
      </c>
      <c r="AC1611" s="49">
        <v>45853</v>
      </c>
      <c r="AD1611" s="90">
        <v>5105958023</v>
      </c>
      <c r="AE1611" s="1" t="str">
        <f>IF(Tabela1[[#This Row],[Status Result1]]="Aguardando autorização pgto", "sim","")</f>
        <v/>
      </c>
      <c r="AF16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16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1611" s="12">
        <v>45799</v>
      </c>
      <c r="AI1611" s="1" t="s">
        <v>4381</v>
      </c>
      <c r="AJ1611" s="53" t="s">
        <v>4381</v>
      </c>
      <c r="AK1611" s="12" t="str">
        <f>IF(Tabela1[[#This Row],[procx ticket]]="",Tabela1[[#This Row],[Data criação ticket]],Tabela1[[#This Row],[procx ticket]])</f>
        <v>2025-06-17</v>
      </c>
      <c r="AM16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1" s="62" t="s">
        <v>4300</v>
      </c>
      <c r="AP1611" s="62" t="s">
        <v>4297</v>
      </c>
      <c r="AQ16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713460581412860HENRIQUEVIRADA DE BANDEIRAPersianasPERSUN</v>
      </c>
      <c r="AR1611" s="62" t="e">
        <v>#N/A</v>
      </c>
    </row>
    <row r="1612" spans="1:44" ht="15" hidden="1" customHeight="1">
      <c r="A1612" s="1">
        <f t="shared" si="89"/>
        <v>2000</v>
      </c>
      <c r="B1612" s="1">
        <v>7515</v>
      </c>
      <c r="C1612" s="1" t="s">
        <v>3763</v>
      </c>
      <c r="D1612" s="1" t="str">
        <f>_xlfn.XLOOKUP(Tabela1[[#This Row],[FILIAL]],'CNPJ BASE jan25'!A:A,'CNPJ BASE jan25'!C:C)</f>
        <v>04.899.316/0515-37</v>
      </c>
      <c r="E1612" s="1" t="s">
        <v>55</v>
      </c>
      <c r="F1612" s="1" t="s">
        <v>51</v>
      </c>
      <c r="G1612" s="1" t="s">
        <v>5510</v>
      </c>
      <c r="H1612" s="1">
        <v>170</v>
      </c>
      <c r="I1612" s="1" t="s">
        <v>88</v>
      </c>
      <c r="M1612" s="1">
        <v>605851</v>
      </c>
      <c r="N1612" s="1">
        <v>10022628</v>
      </c>
      <c r="P1612" s="47">
        <v>11830</v>
      </c>
      <c r="R1612" s="47">
        <f>IF(Tabela1[[#This Row],[VALOR A PAGAR]]&gt;1,Tabela1[[#This Row],[VALOR A PAGAR]],Tabela1[[#This Row],[VALOR RC]])</f>
        <v>11830</v>
      </c>
      <c r="S16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2" s="1">
        <v>4500922313</v>
      </c>
      <c r="U1612" s="54" t="str">
        <f>F1612 &amp; " " &amp; " " &amp; B1612 &amp; " - " &amp; I1612 &amp; " - " &amp; "N°" &amp; H1612 &amp; " - " &amp; Tabela1[[#This Row],[Coluna1]]</f>
        <v>VIRADA DE BANDEIRA  7515 - PERSUN - N°170 - VENC 12/08/2025</v>
      </c>
      <c r="V1612" s="85">
        <v>2350242</v>
      </c>
      <c r="W1612" s="64" t="s">
        <v>5603</v>
      </c>
      <c r="X1612" s="1" t="str">
        <f t="shared" si="90"/>
        <v>ABERTO</v>
      </c>
      <c r="Y1612" s="48"/>
      <c r="Z1612" s="51">
        <v>0</v>
      </c>
      <c r="AA1612" s="1">
        <f>IF(Tabela1[[#This Row],[CHAMADO]]="ABERTO",Tabela1[[#This Row],[procx status]],"")</f>
        <v>0</v>
      </c>
      <c r="AC1612" s="49">
        <v>45884</v>
      </c>
      <c r="AD1612" s="109">
        <v>5105991281</v>
      </c>
      <c r="AE1612" s="1" t="str">
        <f>IF(Tabela1[[#This Row],[Status Result1]]="Aguardando autorização pgto", "sim","")</f>
        <v/>
      </c>
      <c r="AF16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15/08/2025</v>
      </c>
      <c r="AG16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15/08/2025</v>
      </c>
      <c r="AH1612" s="12"/>
      <c r="AI1612" s="53" t="s">
        <v>4407</v>
      </c>
      <c r="AJ1612" s="53" t="s">
        <v>4407</v>
      </c>
      <c r="AK1612" s="12" t="str">
        <f>IF(Tabela1[[#This Row],[procx ticket]]="",Tabela1[[#This Row],[Data criação ticket]],Tabela1[[#This Row],[procx ticket]])</f>
        <v>2025-07-24</v>
      </c>
      <c r="AM16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6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2" s="62" t="s">
        <v>5604</v>
      </c>
      <c r="AP1612" s="62" t="s">
        <v>5600</v>
      </c>
      <c r="AQ16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751560585111830JORDANAVIRADA DE BANDEIRAPersianasPERSUN</v>
      </c>
      <c r="AR1612" s="62" t="e">
        <v>#N/A</v>
      </c>
    </row>
    <row r="1613" spans="1:44" ht="15" hidden="1" customHeight="1">
      <c r="A1613" s="1">
        <f t="shared" si="89"/>
        <v>2000</v>
      </c>
      <c r="B1613" s="1">
        <v>7319</v>
      </c>
      <c r="C1613" s="1" t="s">
        <v>3475</v>
      </c>
      <c r="D1613" s="1" t="str">
        <f>_xlfn.XLOOKUP(Tabela1[[#This Row],[FILIAL]],'CNPJ BASE jan25'!A:A,'CNPJ BASE jan25'!C:C)</f>
        <v>04.899.316/0319-35</v>
      </c>
      <c r="E1613" s="1" t="s">
        <v>55</v>
      </c>
      <c r="F1613" s="1" t="s">
        <v>51</v>
      </c>
      <c r="G1613" s="1" t="s">
        <v>5510</v>
      </c>
      <c r="H1613" s="1">
        <v>173</v>
      </c>
      <c r="I1613" s="1" t="s">
        <v>88</v>
      </c>
      <c r="M1613" s="1">
        <v>605689</v>
      </c>
      <c r="N1613" s="1">
        <v>10022861</v>
      </c>
      <c r="O1613" s="1" t="s">
        <v>4163</v>
      </c>
      <c r="P1613" s="47">
        <v>16320</v>
      </c>
      <c r="R1613" s="47">
        <f>IF(Tabela1[[#This Row],[VALOR A PAGAR]]&gt;1,Tabela1[[#This Row],[VALOR A PAGAR]],Tabela1[[#This Row],[VALOR RC]])</f>
        <v>16320</v>
      </c>
      <c r="S16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3" s="1">
        <v>4500933870</v>
      </c>
      <c r="U1613" s="54" t="str">
        <f>F1613 &amp; " " &amp; " " &amp; B1613 &amp; " - " &amp; I1613 &amp; " - " &amp; "N°" &amp; H1613 &amp; " - " &amp; Tabela1[[#This Row],[Coluna1]]</f>
        <v>VIRADA DE BANDEIRA  7319 - PERSUN - N°173 - VENC 12/08/2025</v>
      </c>
      <c r="V1613" s="85">
        <v>2309056</v>
      </c>
      <c r="W1613" s="64" t="s">
        <v>5612</v>
      </c>
      <c r="X1613" s="1" t="str">
        <f t="shared" si="90"/>
        <v>ABERTO</v>
      </c>
      <c r="Y1613" s="48"/>
      <c r="Z1613" s="51">
        <v>0</v>
      </c>
      <c r="AA1613" s="1">
        <f>IF(Tabela1[[#This Row],[CHAMADO]]="ABERTO",Tabela1[[#This Row],[procx status]],"")</f>
        <v>0</v>
      </c>
      <c r="AC1613" s="49">
        <v>45884</v>
      </c>
      <c r="AD1613" s="107">
        <v>5105991150</v>
      </c>
      <c r="AE1613" s="1" t="str">
        <f>IF(Tabela1[[#This Row],[Status Result1]]="Aguardando autorização pgto", "sim","")</f>
        <v/>
      </c>
      <c r="AF16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15/08/2025</v>
      </c>
      <c r="AG16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15/08/2025</v>
      </c>
      <c r="AH1613" s="12"/>
      <c r="AI1613" s="1" t="s">
        <v>4372</v>
      </c>
      <c r="AJ1613" s="53" t="s">
        <v>4234</v>
      </c>
      <c r="AK1613" s="12" t="str">
        <f>IF(Tabela1[[#This Row],[procx ticket]]="",Tabela1[[#This Row],[Data criação ticket]],Tabela1[[#This Row],[procx ticket]])</f>
        <v>não aberto ticket</v>
      </c>
      <c r="AM16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6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3" s="62" t="s">
        <v>4596</v>
      </c>
      <c r="AP1613" s="62" t="s">
        <v>5600</v>
      </c>
      <c r="AQ16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731960568916320JORDANAVIRADA DE BANDEIRAPersianasPERSUN</v>
      </c>
      <c r="AR1613" s="62" t="e">
        <v>#N/A</v>
      </c>
    </row>
    <row r="1614" spans="1:44" ht="15" hidden="1" customHeight="1">
      <c r="A1614" s="1">
        <f t="shared" si="89"/>
        <v>1000</v>
      </c>
      <c r="B1614" s="1">
        <v>1506</v>
      </c>
      <c r="C1614" s="1" t="s">
        <v>4094</v>
      </c>
      <c r="D1614" s="1" t="s">
        <v>4201</v>
      </c>
      <c r="E1614" s="1" t="s">
        <v>30</v>
      </c>
      <c r="F1614" s="1" t="s">
        <v>23</v>
      </c>
      <c r="G1614" s="1" t="s">
        <v>5510</v>
      </c>
      <c r="H1614" s="1">
        <v>236</v>
      </c>
      <c r="I1614" s="1" t="s">
        <v>88</v>
      </c>
      <c r="M1614" s="1">
        <v>605804</v>
      </c>
      <c r="N1614" s="1">
        <v>10023716</v>
      </c>
      <c r="O1614" s="1" t="s">
        <v>4163</v>
      </c>
      <c r="P1614" s="47">
        <v>21120</v>
      </c>
      <c r="R1614" s="47">
        <f>IF(Tabela1[[#This Row],[VALOR A PAGAR]]&gt;1,Tabela1[[#This Row],[VALOR A PAGAR]],Tabela1[[#This Row],[VALOR RC]])</f>
        <v>21120</v>
      </c>
      <c r="S16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4" s="1">
        <v>4500988792</v>
      </c>
      <c r="U1614" s="54" t="str">
        <f>F1614 &amp; " " &amp; " " &amp; B1614 &amp; " - " &amp; I1614 &amp; " - " &amp; "N°" &amp; H1614 &amp; " - " &amp; Tabela1[[#This Row],[Coluna1]]</f>
        <v>LOJAS NOVAS  1506 - PERSUN - N°236 - VENC 15/12/2025</v>
      </c>
      <c r="V1614" s="85">
        <v>2894886</v>
      </c>
      <c r="W1614" s="89" t="s">
        <v>4176</v>
      </c>
      <c r="X1614" s="1" t="str">
        <f t="shared" si="90"/>
        <v>ABERTO</v>
      </c>
      <c r="Y1614" s="48"/>
      <c r="Z1614" s="51"/>
      <c r="AA1614" s="1">
        <f>IF(Tabela1[[#This Row],[CHAMADO]]="ABERTO",Tabela1[[#This Row],[procx status]],"")</f>
        <v>0</v>
      </c>
      <c r="AC1614" s="49">
        <v>46006</v>
      </c>
      <c r="AE1614" s="1" t="str">
        <f>IF(Tabela1[[#This Row],[Status Result1]]="Aguardando autorização pgto", "sim","")</f>
        <v/>
      </c>
      <c r="AF16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6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614" s="116"/>
      <c r="AJ1614" s="117"/>
      <c r="AK1614" s="116">
        <f>IF(Tabela1[[#This Row],[procx ticket]]="",Tabela1[[#This Row],[Data criação ticket]],Tabela1[[#This Row],[procx ticket]])</f>
        <v>0</v>
      </c>
      <c r="AL1614" s="116"/>
      <c r="AM1614" s="53" t="s">
        <v>5183</v>
      </c>
      <c r="AN16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4" s="62"/>
      <c r="AP1614" s="62" t="s">
        <v>4515</v>
      </c>
      <c r="AQ16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150660580421120ANDRELOJAS NOVASPersianasPERSUN</v>
      </c>
      <c r="AR1614" s="62" t="e">
        <v>#N/A</v>
      </c>
    </row>
    <row r="1615" spans="1:44" ht="15" hidden="1" customHeight="1">
      <c r="A1615" s="1">
        <f t="shared" si="89"/>
        <v>2000</v>
      </c>
      <c r="B1615" s="51">
        <v>7320</v>
      </c>
      <c r="C1615" s="51" t="s">
        <v>109</v>
      </c>
      <c r="D1615" s="51" t="s">
        <v>3477</v>
      </c>
      <c r="E1615" s="51" t="s">
        <v>76</v>
      </c>
      <c r="F1615" s="51" t="s">
        <v>51</v>
      </c>
      <c r="G1615" s="1" t="s">
        <v>5510</v>
      </c>
      <c r="H1615" s="51">
        <v>106</v>
      </c>
      <c r="I1615" s="51" t="s">
        <v>88</v>
      </c>
      <c r="J1615" s="51"/>
      <c r="K1615" s="51"/>
      <c r="L1615" s="51">
        <v>98026</v>
      </c>
      <c r="M1615" s="51">
        <v>605561</v>
      </c>
      <c r="N1615" s="51">
        <v>10020046</v>
      </c>
      <c r="O1615" s="51"/>
      <c r="P1615" s="46">
        <v>6240</v>
      </c>
      <c r="Q1615" s="46"/>
      <c r="R1615" s="46">
        <f>IF(Tabela1[[#This Row],[VALOR A PAGAR]]&gt;1,Tabela1[[#This Row],[VALOR A PAGAR]],Tabela1[[#This Row],[VALOR RC]])</f>
        <v>6240</v>
      </c>
      <c r="S16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5" s="51">
        <v>4500780317</v>
      </c>
      <c r="U1615" s="54" t="str">
        <f>F1615 &amp; " " &amp; " " &amp; B1615 &amp; " - " &amp; I1615 &amp; " - " &amp; "N°" &amp; H1615 &amp; " - " &amp; Tabela1[[#This Row],[Coluna1]]</f>
        <v xml:space="preserve">VIRADA DE BANDEIRA  7320 - PERSUN - N°106 - </v>
      </c>
      <c r="V1615" s="85">
        <v>959703</v>
      </c>
      <c r="W1615" s="51"/>
      <c r="X1615" s="1" t="str">
        <f t="shared" si="90"/>
        <v>ABERTO</v>
      </c>
      <c r="Y1615" s="51" t="s">
        <v>4159</v>
      </c>
      <c r="Z1615" s="51" t="s">
        <v>4159</v>
      </c>
      <c r="AA1615" s="51" t="str">
        <f>IF(Tabela1[[#This Row],[CHAMADO]]="ABERTO",Tabela1[[#This Row],[procx status]],"")</f>
        <v>Closed</v>
      </c>
      <c r="AB1615" s="51" t="str">
        <f>IFERROR(IF(OR(Y1615="Solved",Y1615="Closed"),"OK","OUTRO"),"")</f>
        <v>OK</v>
      </c>
      <c r="AC1615" s="52">
        <v>45673</v>
      </c>
      <c r="AD1615" s="55" t="s">
        <v>5516</v>
      </c>
      <c r="AE1615" s="51" t="str">
        <f>IF(Tabela1[[#This Row],[Status Result1]]="Aguardando autorização pgto", "sim","")</f>
        <v/>
      </c>
      <c r="AF161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16/01/2025</v>
      </c>
      <c r="AG16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16/01/2025</v>
      </c>
      <c r="AH1615" s="53">
        <v>45673</v>
      </c>
      <c r="AI1615" s="53" t="s">
        <v>4397</v>
      </c>
      <c r="AJ1615" s="53" t="s">
        <v>4397</v>
      </c>
      <c r="AK1615" s="53" t="str">
        <f>IF(Tabela1[[#This Row],[procx ticket]]="",Tabela1[[#This Row],[Data criação ticket]],Tabela1[[#This Row],[procx ticket]])</f>
        <v>2025-01-08</v>
      </c>
      <c r="AL1615" s="53">
        <v>45642</v>
      </c>
      <c r="AM16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08/01/2025</v>
      </c>
      <c r="AN16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5" s="62"/>
      <c r="AP1615" s="62"/>
      <c r="AQ16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73206055616240HENRIQUEVIRADA DE BANDEIRAPersianasPERSUN</v>
      </c>
      <c r="AR1615" s="62" t="e">
        <v>#N/A</v>
      </c>
    </row>
    <row r="1616" spans="1:44" ht="15" hidden="1" customHeight="1">
      <c r="A1616" s="1">
        <f t="shared" si="89"/>
        <v>2000</v>
      </c>
      <c r="B1616" s="1">
        <v>7105</v>
      </c>
      <c r="C1616" s="1" t="s">
        <v>3175</v>
      </c>
      <c r="D1616" s="1" t="s">
        <v>3176</v>
      </c>
      <c r="E1616" s="1" t="s">
        <v>76</v>
      </c>
      <c r="F1616" s="1" t="s">
        <v>51</v>
      </c>
      <c r="G1616" s="1" t="s">
        <v>5510</v>
      </c>
      <c r="H1616" s="1">
        <v>143</v>
      </c>
      <c r="I1616" s="1" t="s">
        <v>88</v>
      </c>
      <c r="M1616" s="1">
        <v>605812</v>
      </c>
      <c r="N1616" s="1">
        <v>10021987</v>
      </c>
      <c r="O1616" s="1" t="s">
        <v>4163</v>
      </c>
      <c r="P1616" s="47">
        <v>16960</v>
      </c>
      <c r="R1616" s="47">
        <f>IF(Tabela1[[#This Row],[VALOR A PAGAR]]&gt;1,Tabela1[[#This Row],[VALOR A PAGAR]],Tabela1[[#This Row],[VALOR RC]])</f>
        <v>16960</v>
      </c>
      <c r="S16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6" s="1">
        <v>4500890797</v>
      </c>
      <c r="U1616" s="54" t="str">
        <f>F1616 &amp; " " &amp; " " &amp; B1616 &amp; " - " &amp; I1616 &amp; " - " &amp; "N°" &amp; H1616 &amp; " - " &amp; Tabela1[[#This Row],[Coluna1]]</f>
        <v>VIRADA DE BANDEIRA  7105 - PERSUN - N°143 - persun (n atualizou - ti)</v>
      </c>
      <c r="V1616" s="85">
        <v>2135739</v>
      </c>
      <c r="W1616" s="89" t="s">
        <v>5561</v>
      </c>
      <c r="X1616" s="1" t="str">
        <f t="shared" si="90"/>
        <v>ABERTO</v>
      </c>
      <c r="Y1616" s="48"/>
      <c r="Z1616" s="51">
        <v>0</v>
      </c>
      <c r="AA1616" s="1">
        <f>IF(Tabela1[[#This Row],[CHAMADO]]="ABERTO",Tabela1[[#This Row],[procx status]],"")</f>
        <v>0</v>
      </c>
      <c r="AC1616" s="49">
        <v>45854</v>
      </c>
      <c r="AD1616" s="90">
        <v>5105969270</v>
      </c>
      <c r="AE1616" s="1" t="str">
        <f>IF(Tabela1[[#This Row],[Status Result1]]="Aguardando autorização pgto", "sim","")</f>
        <v/>
      </c>
      <c r="AF16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16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1616" s="12">
        <v>45799</v>
      </c>
      <c r="AI1616" s="1" t="s">
        <v>4335</v>
      </c>
      <c r="AJ1616" s="53" t="s">
        <v>4335</v>
      </c>
      <c r="AK1616" s="12" t="str">
        <f>IF(Tabela1[[#This Row],[procx ticket]]="",Tabela1[[#This Row],[Data criação ticket]],Tabela1[[#This Row],[procx ticket]])</f>
        <v>2025-06-05</v>
      </c>
      <c r="AM16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6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6" s="62" t="s">
        <v>4174</v>
      </c>
      <c r="AP1616" s="62" t="s">
        <v>5562</v>
      </c>
      <c r="AQ16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710560581216960HENRIQUEVIRADA DE BANDEIRAPersianasPERSUN</v>
      </c>
      <c r="AR1616" s="62" t="e">
        <v>#N/A</v>
      </c>
    </row>
    <row r="1617" spans="1:44" ht="15" hidden="1" customHeight="1">
      <c r="A1617" s="1">
        <f t="shared" si="89"/>
        <v>2000</v>
      </c>
      <c r="B1617" s="1">
        <v>7398</v>
      </c>
      <c r="C1617" s="1" t="s">
        <v>3585</v>
      </c>
      <c r="D1617" s="1" t="str">
        <f>_xlfn.XLOOKUP(Tabela1[[#This Row],[FILIAL]],'CNPJ BASE jan25'!A:A,'CNPJ BASE jan25'!C:C)</f>
        <v>04.899.316/0398-39</v>
      </c>
      <c r="E1617" s="1" t="s">
        <v>55</v>
      </c>
      <c r="F1617" s="1" t="s">
        <v>51</v>
      </c>
      <c r="G1617" s="1" t="s">
        <v>5510</v>
      </c>
      <c r="H1617" s="1">
        <v>145</v>
      </c>
      <c r="I1617" s="1" t="s">
        <v>88</v>
      </c>
      <c r="M1617" s="1">
        <v>605824</v>
      </c>
      <c r="N1617" s="1">
        <v>10021589</v>
      </c>
      <c r="O1617" s="1" t="s">
        <v>4163</v>
      </c>
      <c r="P1617" s="47">
        <v>14700</v>
      </c>
      <c r="R1617" s="47">
        <f>IF(Tabela1[[#This Row],[VALOR A PAGAR]]&gt;1,Tabela1[[#This Row],[VALOR A PAGAR]],Tabela1[[#This Row],[VALOR RC]])</f>
        <v>14700</v>
      </c>
      <c r="S16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7" s="1" t="s">
        <v>5541</v>
      </c>
      <c r="U1617" s="54" t="str">
        <f>F1617 &amp; " " &amp; " " &amp; B1617 &amp; " - " &amp; I1617 &amp; " - " &amp; "N°" &amp; H1617 &amp; " - " &amp; Tabela1[[#This Row],[Coluna1]]</f>
        <v>VIRADA DE BANDEIRA  7398 - PERSUN - N°145 - icms</v>
      </c>
      <c r="V1617" s="85">
        <v>2135694</v>
      </c>
      <c r="W1617" s="89" t="s">
        <v>5542</v>
      </c>
      <c r="X1617" s="1" t="str">
        <f t="shared" si="90"/>
        <v>ABERTO</v>
      </c>
      <c r="Y1617" s="48"/>
      <c r="Z1617" s="51">
        <v>0</v>
      </c>
      <c r="AA1617" s="1">
        <f>IF(Tabela1[[#This Row],[CHAMADO]]="ABERTO",Tabela1[[#This Row],[procx status]],"")</f>
        <v>0</v>
      </c>
      <c r="AC1617" s="49">
        <v>45854</v>
      </c>
      <c r="AD1617" s="90">
        <v>5105969390</v>
      </c>
      <c r="AE1617" s="1" t="str">
        <f>IF(Tabela1[[#This Row],[Status Result1]]="Aguardando autorização pgto", "sim","")</f>
        <v/>
      </c>
      <c r="AF16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16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1617" s="12">
        <v>45764</v>
      </c>
      <c r="AI1617" s="1" t="s">
        <v>4335</v>
      </c>
      <c r="AJ1617" s="53" t="s">
        <v>4335</v>
      </c>
      <c r="AK1617" s="12" t="str">
        <f>IF(Tabela1[[#This Row],[procx ticket]]="",Tabela1[[#This Row],[Data criação ticket]],Tabela1[[#This Row],[procx ticket]])</f>
        <v>2025-06-05</v>
      </c>
      <c r="AL1617" s="60">
        <v>45770</v>
      </c>
      <c r="AM16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6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7" s="62" t="s">
        <v>4174</v>
      </c>
      <c r="AP1617" s="62" t="s">
        <v>5155</v>
      </c>
      <c r="AQ16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739860582414700JORDANAVIRADA DE BANDEIRAPersianasPERSUN</v>
      </c>
      <c r="AR1617" s="62" t="e">
        <v>#N/A</v>
      </c>
    </row>
    <row r="1618" spans="1:44" ht="15" hidden="1" customHeight="1">
      <c r="A1618" s="1">
        <f t="shared" si="89"/>
        <v>1000</v>
      </c>
      <c r="B1618" s="1">
        <v>1508</v>
      </c>
      <c r="C1618" s="1" t="s">
        <v>4074</v>
      </c>
      <c r="D1618" s="1" t="s">
        <v>4198</v>
      </c>
      <c r="E1618" s="1" t="s">
        <v>76</v>
      </c>
      <c r="F1618" s="1" t="s">
        <v>23</v>
      </c>
      <c r="G1618" s="1" t="s">
        <v>5510</v>
      </c>
      <c r="H1618" s="1">
        <v>211</v>
      </c>
      <c r="I1618" s="1" t="s">
        <v>88</v>
      </c>
      <c r="M1618" s="1">
        <v>605664</v>
      </c>
      <c r="N1618" s="1">
        <v>10023450</v>
      </c>
      <c r="O1618" s="1" t="s">
        <v>4163</v>
      </c>
      <c r="P1618" s="47">
        <v>20740</v>
      </c>
      <c r="R1618" s="47">
        <f>IF(Tabela1[[#This Row],[VALOR A PAGAR]]&gt;1,Tabela1[[#This Row],[VALOR A PAGAR]],Tabela1[[#This Row],[VALOR RC]])</f>
        <v>20740</v>
      </c>
      <c r="S16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8" s="1">
        <v>4500972015</v>
      </c>
      <c r="U1618" s="54" t="str">
        <f>F1618 &amp; " " &amp; " " &amp; B1618 &amp; " - " &amp; I1618 &amp; " - " &amp; "N°" &amp; H1618 &amp; " - " &amp; Tabela1[[#This Row],[Coluna1]]</f>
        <v>LOJAS NOVAS  1508 - PERSUN - N°211 - VENC 16/11/2025</v>
      </c>
      <c r="V1618" s="85">
        <v>2705805</v>
      </c>
      <c r="W1618" s="64" t="s">
        <v>5631</v>
      </c>
      <c r="X1618" s="1" t="str">
        <f t="shared" si="90"/>
        <v>ABERTO</v>
      </c>
      <c r="Y1618" s="48"/>
      <c r="Z1618" s="51"/>
      <c r="AA1618" s="1">
        <f>IF(Tabela1[[#This Row],[CHAMADO]]="ABERTO",Tabela1[[#This Row],[procx status]],"")</f>
        <v>0</v>
      </c>
      <c r="AC1618" s="49">
        <v>45977</v>
      </c>
      <c r="AD1618" s="65">
        <v>5106030764</v>
      </c>
      <c r="AE1618" s="1" t="str">
        <f>IF(Tabela1[[#This Row],[Status Result1]]="Aguardando autorização pgto", "sim","")</f>
        <v/>
      </c>
      <c r="AF16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16/11/2025</v>
      </c>
      <c r="AG16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16/11/2025</v>
      </c>
      <c r="AH1618" s="116"/>
      <c r="AJ1618" s="117"/>
      <c r="AK1618" s="116">
        <f>IF(Tabela1[[#This Row],[procx ticket]]="",Tabela1[[#This Row],[Data criação ticket]],Tabela1[[#This Row],[procx ticket]])</f>
        <v>0</v>
      </c>
      <c r="AL1618" s="116"/>
      <c r="AM1618" s="53">
        <v>45698</v>
      </c>
      <c r="AN16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8" s="62"/>
      <c r="AP1618" s="62" t="s">
        <v>5627</v>
      </c>
      <c r="AQ16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150860566420740HENRIQUELOJAS NOVASPersianasPERSUN</v>
      </c>
      <c r="AR1618" s="62" t="e">
        <v>#N/A</v>
      </c>
    </row>
    <row r="1619" spans="1:44" ht="15" hidden="1" customHeight="1">
      <c r="A1619" s="1">
        <f t="shared" si="89"/>
        <v>1000</v>
      </c>
      <c r="B1619" s="1">
        <v>1502</v>
      </c>
      <c r="C1619" s="1" t="s">
        <v>4080</v>
      </c>
      <c r="D1619" s="1" t="s">
        <v>4165</v>
      </c>
      <c r="E1619" s="1" t="s">
        <v>76</v>
      </c>
      <c r="F1619" s="1" t="s">
        <v>23</v>
      </c>
      <c r="G1619" s="1" t="s">
        <v>5510</v>
      </c>
      <c r="H1619" s="1">
        <v>212</v>
      </c>
      <c r="I1619" s="1" t="s">
        <v>88</v>
      </c>
      <c r="M1619" s="1">
        <v>605470</v>
      </c>
      <c r="N1619" s="1">
        <v>10023451</v>
      </c>
      <c r="O1619" s="1" t="s">
        <v>4163</v>
      </c>
      <c r="P1619" s="47">
        <v>19300</v>
      </c>
      <c r="Q1619" s="47" t="s">
        <v>193</v>
      </c>
      <c r="R1619" s="47" t="str">
        <f>IF(Tabela1[[#This Row],[VALOR A PAGAR]]&gt;1,Tabela1[[#This Row],[VALOR A PAGAR]],Tabela1[[#This Row],[VALOR RC]])</f>
        <v xml:space="preserve"> </v>
      </c>
      <c r="S16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19" s="1">
        <v>4500972020</v>
      </c>
      <c r="U1619" s="54" t="str">
        <f>F1619 &amp; " " &amp; " " &amp; B1619 &amp; " - " &amp; I1619 &amp; " - " &amp; "N°" &amp; H1619 &amp; " - " &amp; Tabela1[[#This Row],[Coluna1]]</f>
        <v>LOJAS NOVAS  1502 - PERSUN - N°212 - VENC 16/11/2025</v>
      </c>
      <c r="V1619" s="85">
        <v>2705815</v>
      </c>
      <c r="W1619" s="64" t="s">
        <v>5632</v>
      </c>
      <c r="X1619" s="1" t="str">
        <f t="shared" si="90"/>
        <v>ABERTO</v>
      </c>
      <c r="Y1619" s="48"/>
      <c r="Z1619" s="51"/>
      <c r="AA1619" s="1">
        <f>IF(Tabela1[[#This Row],[CHAMADO]]="ABERTO",Tabela1[[#This Row],[procx status]],"")</f>
        <v>0</v>
      </c>
      <c r="AC1619" s="124">
        <v>45977</v>
      </c>
      <c r="AE1619" s="1" t="str">
        <f>IF(Tabela1[[#This Row],[Status Result1]]="Aguardando autorização pgto", "sim","")</f>
        <v/>
      </c>
      <c r="AF16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16/11/2025</v>
      </c>
      <c r="AG16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16/11/2025</v>
      </c>
      <c r="AH1619" s="116"/>
      <c r="AJ1619" s="117"/>
      <c r="AK1619" s="116">
        <f>IF(Tabela1[[#This Row],[procx ticket]]="",Tabela1[[#This Row],[Data criação ticket]],Tabela1[[#This Row],[procx ticket]])</f>
        <v>0</v>
      </c>
      <c r="AL1619" s="116"/>
      <c r="AM1619" s="53">
        <v>45932</v>
      </c>
      <c r="AN16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19" s="62"/>
      <c r="AP1619" s="62" t="s">
        <v>5627</v>
      </c>
      <c r="AQ16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150260547019300HENRIQUELOJAS NOVASPersianasPERSUN</v>
      </c>
      <c r="AR1619" s="62" t="e">
        <v>#N/A</v>
      </c>
    </row>
    <row r="1620" spans="1:44" ht="15" hidden="1" customHeight="1">
      <c r="A1620" s="1">
        <f t="shared" si="89"/>
        <v>1000</v>
      </c>
      <c r="B1620" s="1">
        <v>1504</v>
      </c>
      <c r="C1620" s="1" t="s">
        <v>4087</v>
      </c>
      <c r="D1620" s="1" t="s">
        <v>4185</v>
      </c>
      <c r="E1620" s="1" t="s">
        <v>76</v>
      </c>
      <c r="F1620" s="1" t="s">
        <v>23</v>
      </c>
      <c r="G1620" s="1" t="s">
        <v>5510</v>
      </c>
      <c r="H1620" s="1">
        <v>213</v>
      </c>
      <c r="I1620" s="1" t="s">
        <v>88</v>
      </c>
      <c r="M1620" s="1">
        <v>604037</v>
      </c>
      <c r="N1620" s="1">
        <v>10023453</v>
      </c>
      <c r="O1620" s="1" t="s">
        <v>4163</v>
      </c>
      <c r="P1620" s="47">
        <v>16100</v>
      </c>
      <c r="R1620" s="47">
        <f>IF(Tabela1[[#This Row],[VALOR A PAGAR]]&gt;1,Tabela1[[#This Row],[VALOR A PAGAR]],Tabela1[[#This Row],[VALOR RC]])</f>
        <v>16100</v>
      </c>
      <c r="S16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0" s="1">
        <v>4500972026</v>
      </c>
      <c r="U1620" s="54" t="str">
        <f>F1620 &amp; " " &amp; " " &amp; B1620 &amp; " - " &amp; I1620 &amp; " - " &amp; "N°" &amp; H1620 &amp; " - " &amp; Tabela1[[#This Row],[Coluna1]]</f>
        <v>LOJAS NOVAS  1504 - PERSUN - N°213 - VENC 16/11/2025</v>
      </c>
      <c r="V1620" s="85">
        <v>2705832</v>
      </c>
      <c r="W1620" s="64" t="s">
        <v>5635</v>
      </c>
      <c r="X1620" s="1" t="str">
        <f t="shared" si="90"/>
        <v>ABERTO</v>
      </c>
      <c r="Y1620" s="48"/>
      <c r="Z1620" s="51"/>
      <c r="AA1620" s="1">
        <f>IF(Tabela1[[#This Row],[CHAMADO]]="ABERTO",Tabela1[[#This Row],[procx status]],"")</f>
        <v>0</v>
      </c>
      <c r="AC1620" s="49">
        <v>45977</v>
      </c>
      <c r="AD1620" s="65">
        <v>5106030776</v>
      </c>
      <c r="AE1620" s="1" t="str">
        <f>IF(Tabela1[[#This Row],[Status Result1]]="Aguardando autorização pgto", "sim","")</f>
        <v/>
      </c>
      <c r="AF16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16/11/2025</v>
      </c>
      <c r="AG16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16/11/2025</v>
      </c>
      <c r="AH1620" s="116"/>
      <c r="AJ1620" s="117"/>
      <c r="AK1620" s="116">
        <f>IF(Tabela1[[#This Row],[procx ticket]]="",Tabela1[[#This Row],[Data criação ticket]],Tabela1[[#This Row],[procx ticket]])</f>
        <v>0</v>
      </c>
      <c r="AL1620" s="116"/>
      <c r="AM1620" s="53">
        <v>45698</v>
      </c>
      <c r="AN16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0" s="62"/>
      <c r="AP1620" s="62" t="s">
        <v>5627</v>
      </c>
      <c r="AQ16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150460403716100HENRIQUELOJAS NOVASPersianasPERSUN</v>
      </c>
      <c r="AR1620" s="62" t="e">
        <v>#N/A</v>
      </c>
    </row>
    <row r="1621" spans="1:44" ht="15" hidden="1" customHeight="1">
      <c r="A1621" s="1">
        <f t="shared" si="89"/>
        <v>1000</v>
      </c>
      <c r="B1621" s="1">
        <v>1487</v>
      </c>
      <c r="C1621" s="1" t="s">
        <v>278</v>
      </c>
      <c r="D1621" s="1" t="s">
        <v>5352</v>
      </c>
      <c r="E1621" s="1" t="s">
        <v>76</v>
      </c>
      <c r="F1621" s="1" t="s">
        <v>23</v>
      </c>
      <c r="G1621" s="1" t="s">
        <v>5510</v>
      </c>
      <c r="H1621" s="1">
        <v>214</v>
      </c>
      <c r="I1621" s="1" t="s">
        <v>88</v>
      </c>
      <c r="M1621" s="1">
        <v>604304</v>
      </c>
      <c r="N1621" s="1">
        <v>10023489</v>
      </c>
      <c r="O1621" s="1" t="s">
        <v>4163</v>
      </c>
      <c r="P1621" s="47">
        <v>14080</v>
      </c>
      <c r="R1621" s="47">
        <f>IF(Tabela1[[#This Row],[VALOR A PAGAR]]&gt;1,Tabela1[[#This Row],[VALOR A PAGAR]],Tabela1[[#This Row],[VALOR RC]])</f>
        <v>14080</v>
      </c>
      <c r="S16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1" s="1">
        <v>4500981353</v>
      </c>
      <c r="U1621" s="54" t="str">
        <f>F1621 &amp; " " &amp; " " &amp; B1621 &amp; " - " &amp; I1621 &amp; " - " &amp; "N°" &amp; H1621 &amp; " - " &amp; Tabela1[[#This Row],[Coluna1]]</f>
        <v>LOJAS NOVAS  1487 - PERSUN - N°214 - VENC 16/11/2025</v>
      </c>
      <c r="V1621" s="85">
        <v>2854880</v>
      </c>
      <c r="W1621" s="64" t="s">
        <v>5637</v>
      </c>
      <c r="X1621" s="1" t="str">
        <f t="shared" si="90"/>
        <v>ABERTO</v>
      </c>
      <c r="Y1621" s="48"/>
      <c r="Z1621" s="51"/>
      <c r="AA1621" s="1">
        <f>IF(Tabela1[[#This Row],[CHAMADO]]="ABERTO",Tabela1[[#This Row],[procx status]],"")</f>
        <v>0</v>
      </c>
      <c r="AC1621" s="49">
        <v>45977</v>
      </c>
      <c r="AD1621" s="55">
        <v>16</v>
      </c>
      <c r="AE1621" s="1" t="str">
        <f>IF(Tabela1[[#This Row],[Status Result1]]="Aguardando autorização pgto", "sim","")</f>
        <v/>
      </c>
      <c r="AF16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16/11/2025</v>
      </c>
      <c r="AG16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16/11/2025</v>
      </c>
      <c r="AH1621" s="116"/>
      <c r="AJ1621" s="117"/>
      <c r="AK1621" s="116">
        <f>IF(Tabela1[[#This Row],[procx ticket]]="",Tabela1[[#This Row],[Data criação ticket]],Tabela1[[#This Row],[procx ticket]])</f>
        <v>0</v>
      </c>
      <c r="AL1621" s="116"/>
      <c r="AM16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1" s="62"/>
      <c r="AP1621" s="62" t="s">
        <v>5627</v>
      </c>
      <c r="AQ16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148760430414080HENRIQUELOJAS NOVASPersianasPERSUN</v>
      </c>
      <c r="AR1621" s="62" t="e">
        <v>#N/A</v>
      </c>
    </row>
    <row r="1622" spans="1:44" ht="15" hidden="1" customHeight="1">
      <c r="A1622" s="1">
        <f t="shared" si="89"/>
        <v>2000</v>
      </c>
      <c r="B1622" s="51">
        <v>7183</v>
      </c>
      <c r="C1622" s="51" t="s">
        <v>104</v>
      </c>
      <c r="D1622" s="51" t="s">
        <v>3293</v>
      </c>
      <c r="E1622" s="51" t="s">
        <v>76</v>
      </c>
      <c r="F1622" s="51" t="s">
        <v>51</v>
      </c>
      <c r="G1622" s="1" t="s">
        <v>5510</v>
      </c>
      <c r="H1622" s="51">
        <v>73</v>
      </c>
      <c r="I1622" s="51" t="s">
        <v>88</v>
      </c>
      <c r="J1622" s="51"/>
      <c r="K1622" s="51"/>
      <c r="L1622" s="51">
        <v>98026</v>
      </c>
      <c r="M1622" s="51">
        <v>605167</v>
      </c>
      <c r="N1622" s="51">
        <v>10020077</v>
      </c>
      <c r="O1622" s="51"/>
      <c r="P1622" s="46">
        <v>3880</v>
      </c>
      <c r="Q1622" s="46"/>
      <c r="R1622" s="46">
        <f>IF(Tabela1[[#This Row],[VALOR A PAGAR]]&gt;1,Tabela1[[#This Row],[VALOR A PAGAR]],Tabela1[[#This Row],[VALOR RC]])</f>
        <v>3880</v>
      </c>
      <c r="S16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2" s="51">
        <v>4500770541</v>
      </c>
      <c r="U1622" s="54" t="str">
        <f>F1622 &amp; " " &amp; " " &amp; B1622 &amp; " - " &amp; I1622 &amp; " - " &amp; "N°" &amp; H1622 &amp; " - " &amp; Tabela1[[#This Row],[Coluna1]]</f>
        <v xml:space="preserve">VIRADA DE BANDEIRA  7183 - PERSUN - N°73 - </v>
      </c>
      <c r="V1622" s="85">
        <v>855037</v>
      </c>
      <c r="W1622" s="51"/>
      <c r="X1622" s="1" t="str">
        <f t="shared" si="90"/>
        <v>ABERTO</v>
      </c>
      <c r="Y1622" s="51" t="s">
        <v>4159</v>
      </c>
      <c r="Z1622" s="51" t="s">
        <v>4159</v>
      </c>
      <c r="AA1622" s="51" t="str">
        <f>IF(Tabela1[[#This Row],[CHAMADO]]="ABERTO",Tabela1[[#This Row],[procx status]],"")</f>
        <v>Closed</v>
      </c>
      <c r="AB1622" s="51" t="str">
        <f>IFERROR(IF(OR(Y1622="Solved",Y1622="Closed"),"OK","OUTRO"),"")</f>
        <v>OK</v>
      </c>
      <c r="AC1622" s="52">
        <v>45642</v>
      </c>
      <c r="AD1622" s="55">
        <v>5105833893</v>
      </c>
      <c r="AE1622" s="51" t="str">
        <f>IF(Tabela1[[#This Row],[Status Result1]]="Aguardando autorização pgto", "sim","")</f>
        <v/>
      </c>
      <c r="AF162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16/12/2024</v>
      </c>
      <c r="AG16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16/12/2024</v>
      </c>
      <c r="AH1622" s="53">
        <v>45643</v>
      </c>
      <c r="AI1622" s="53" t="s">
        <v>4187</v>
      </c>
      <c r="AJ1622" s="53" t="s">
        <v>4187</v>
      </c>
      <c r="AK1622" s="53" t="str">
        <f>IF(Tabela1[[#This Row],[procx ticket]]="",Tabela1[[#This Row],[Data criação ticket]],Tabela1[[#This Row],[procx ticket]])</f>
        <v>2024-12-17</v>
      </c>
      <c r="AL1622" s="53">
        <v>45632</v>
      </c>
      <c r="AM16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62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2" s="62"/>
      <c r="AP1622" s="62"/>
      <c r="AQ16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71836051673880HENRIQUEVIRADA DE BANDEIRAPersianasPERSUN</v>
      </c>
      <c r="AR1622" s="62" t="e">
        <v>#N/A</v>
      </c>
    </row>
    <row r="1623" spans="1:44" ht="15" hidden="1" customHeight="1">
      <c r="A1623" s="1">
        <f t="shared" si="89"/>
        <v>1000</v>
      </c>
      <c r="B1623" s="1">
        <v>585</v>
      </c>
      <c r="C1623" s="1" t="s">
        <v>4093</v>
      </c>
      <c r="D1623" s="1" t="s">
        <v>1381</v>
      </c>
      <c r="E1623" s="1" t="s">
        <v>30</v>
      </c>
      <c r="F1623" s="1" t="s">
        <v>23</v>
      </c>
      <c r="G1623" s="1" t="s">
        <v>5510</v>
      </c>
      <c r="H1623" s="1">
        <v>254</v>
      </c>
      <c r="I1623" s="1" t="s">
        <v>88</v>
      </c>
      <c r="M1623" s="1">
        <v>605740</v>
      </c>
      <c r="N1623" s="1">
        <v>10023717</v>
      </c>
      <c r="O1623" s="1" t="s">
        <v>4163</v>
      </c>
      <c r="P1623" s="47">
        <v>19840</v>
      </c>
      <c r="R1623" s="47">
        <f>IF(Tabela1[[#This Row],[VALOR A PAGAR]]&gt;1,Tabela1[[#This Row],[VALOR A PAGAR]],Tabela1[[#This Row],[VALOR RC]])</f>
        <v>19840</v>
      </c>
      <c r="S16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3" s="1">
        <v>4500988795</v>
      </c>
      <c r="U1623" s="54" t="str">
        <f>F1623 &amp; " " &amp; " " &amp; B1623 &amp; " - " &amp; I1623 &amp; " - " &amp; "N°" &amp; H1623 &amp; " - " &amp; Tabela1[[#This Row],[Coluna1]]</f>
        <v>LOJAS NOVAS  585 - PERSUN - N°254 - VENC 01/12/2025</v>
      </c>
      <c r="V1623" s="85">
        <v>3233625</v>
      </c>
      <c r="W1623" s="64" t="s">
        <v>5940</v>
      </c>
      <c r="X1623" s="1" t="str">
        <f t="shared" si="90"/>
        <v>ABERTO</v>
      </c>
      <c r="Y1623" s="48"/>
      <c r="Z1623" s="51"/>
      <c r="AA1623" s="1">
        <f>IF(Tabela1[[#This Row],[CHAMADO]]="ABERTO",Tabela1[[#This Row],[procx status]],"")</f>
        <v>0</v>
      </c>
      <c r="AC1623" s="49">
        <v>46007</v>
      </c>
      <c r="AD1623" s="55">
        <v>5106079091</v>
      </c>
      <c r="AE1623" s="1" t="s">
        <v>4177</v>
      </c>
      <c r="AF16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16/12/2025</v>
      </c>
      <c r="AG16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16/12/2025</v>
      </c>
      <c r="AH1623" s="116"/>
      <c r="AJ1623" s="117"/>
      <c r="AK1623" s="116">
        <f>IF(Tabela1[[#This Row],[procx ticket]]="",Tabela1[[#This Row],[Data criação ticket]],Tabela1[[#This Row],[procx ticket]])</f>
        <v>0</v>
      </c>
      <c r="AL1623" s="116"/>
      <c r="AM1623" s="53">
        <v>45973</v>
      </c>
      <c r="AN16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3" s="62" t="s">
        <v>4178</v>
      </c>
      <c r="AP1623" s="62" t="s">
        <v>4835</v>
      </c>
      <c r="AQ16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58560574019840ANDRELOJAS NOVASPersianasPERSUN</v>
      </c>
      <c r="AR1623" s="1" t="s">
        <v>4649</v>
      </c>
    </row>
    <row r="1624" spans="1:44" ht="15" hidden="1" customHeight="1">
      <c r="A1624" s="1">
        <f t="shared" si="89"/>
        <v>1000</v>
      </c>
      <c r="B1624" s="1">
        <v>1512</v>
      </c>
      <c r="C1624" s="1" t="s">
        <v>4078</v>
      </c>
      <c r="D1624" s="1" t="s">
        <v>185</v>
      </c>
      <c r="E1624" s="1" t="s">
        <v>30</v>
      </c>
      <c r="F1624" s="1" t="s">
        <v>23</v>
      </c>
      <c r="G1624" s="1" t="s">
        <v>5510</v>
      </c>
      <c r="H1624" s="1">
        <v>216</v>
      </c>
      <c r="I1624" s="1" t="s">
        <v>88</v>
      </c>
      <c r="M1624" s="1">
        <v>605746</v>
      </c>
      <c r="N1624" s="1">
        <v>10023452</v>
      </c>
      <c r="O1624" s="1" t="s">
        <v>4163</v>
      </c>
      <c r="P1624" s="47">
        <v>18840</v>
      </c>
      <c r="R1624" s="47">
        <f>IF(Tabela1[[#This Row],[VALOR A PAGAR]]&gt;1,Tabela1[[#This Row],[VALOR A PAGAR]],Tabela1[[#This Row],[VALOR RC]])</f>
        <v>18840</v>
      </c>
      <c r="S16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4" s="1">
        <v>4500972022</v>
      </c>
      <c r="U1624" s="54" t="str">
        <f>F1624 &amp; " " &amp; " " &amp; B1624 &amp; " - " &amp; I1624 &amp; " - " &amp; "N°" &amp; H1624 &amp; " - " &amp; Tabela1[[#This Row],[Coluna1]]</f>
        <v>LOJAS NOVAS  1512 - PERSUN - N°216 - VENC 17/11/2025</v>
      </c>
      <c r="V1624" s="85">
        <v>2705826</v>
      </c>
      <c r="W1624" s="64" t="s">
        <v>5633</v>
      </c>
      <c r="X1624" s="1" t="str">
        <f t="shared" si="90"/>
        <v>ABERTO</v>
      </c>
      <c r="Y1624" s="48"/>
      <c r="Z1624" s="51"/>
      <c r="AA1624" s="1">
        <f>IF(Tabela1[[#This Row],[CHAMADO]]="ABERTO",Tabela1[[#This Row],[procx status]],"")</f>
        <v>0</v>
      </c>
      <c r="AC1624" s="49">
        <v>45978</v>
      </c>
      <c r="AD1624" s="65">
        <v>5106030769</v>
      </c>
      <c r="AE1624" s="1" t="str">
        <f>IF(Tabela1[[#This Row],[Status Result1]]="Aguardando autorização pgto", "sim","")</f>
        <v/>
      </c>
      <c r="AF16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17/11/2025</v>
      </c>
      <c r="AG16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17/11/2025</v>
      </c>
      <c r="AH1624" s="116"/>
      <c r="AJ1624" s="117"/>
      <c r="AK1624" s="116">
        <f>IF(Tabela1[[#This Row],[procx ticket]]="",Tabela1[[#This Row],[Data criação ticket]],Tabela1[[#This Row],[procx ticket]])</f>
        <v>0</v>
      </c>
      <c r="AL1624" s="116"/>
      <c r="AM1624" s="53">
        <v>45698</v>
      </c>
      <c r="AN16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4" s="62"/>
      <c r="AP1624" s="62" t="s">
        <v>5634</v>
      </c>
      <c r="AQ16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151260574618840ANDRELOJAS NOVASPersianasPERSUN</v>
      </c>
      <c r="AR1624" s="62" t="e">
        <v>#N/A</v>
      </c>
    </row>
    <row r="1625" spans="1:44" ht="15" hidden="1" customHeight="1">
      <c r="A1625" s="1">
        <f t="shared" si="89"/>
        <v>2000</v>
      </c>
      <c r="B1625" s="1">
        <v>7040</v>
      </c>
      <c r="C1625" s="1" t="str">
        <f>_xlfn.XLOOKUP(Tabela1[[#This Row],[FILIAL]],'CNPJ BASE jan25'!A:A,'CNPJ BASE jan25'!B:B)</f>
        <v>SLU35-SLReiFra-MA-EF</v>
      </c>
      <c r="D1625" s="1" t="str">
        <f>_xlfn.XLOOKUP(Tabela1[[#This Row],[FILIAL]],'CNPJ BASE jan25'!A:A,'CNPJ BASE jan25'!C:C)</f>
        <v>04.899.316/0040-24</v>
      </c>
      <c r="E1625" s="1" t="s">
        <v>76</v>
      </c>
      <c r="F1625" s="1" t="s">
        <v>51</v>
      </c>
      <c r="G1625" s="1" t="s">
        <v>5510</v>
      </c>
      <c r="H1625" s="1">
        <v>155</v>
      </c>
      <c r="I1625" s="1" t="s">
        <v>88</v>
      </c>
      <c r="M1625" s="1">
        <v>605807</v>
      </c>
      <c r="N1625" s="1">
        <v>10021990</v>
      </c>
      <c r="O1625" s="1" t="s">
        <v>4163</v>
      </c>
      <c r="P1625" s="47">
        <v>8140</v>
      </c>
      <c r="R1625" s="47">
        <f>IF(Tabela1[[#This Row],[VALOR A PAGAR]]&gt;1,Tabela1[[#This Row],[VALOR A PAGAR]],Tabela1[[#This Row],[VALOR RC]])</f>
        <v>8140</v>
      </c>
      <c r="S16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5" s="1">
        <v>4500890769</v>
      </c>
      <c r="U1625" s="54" t="str">
        <f>F1625 &amp; " " &amp; " " &amp; B1625 &amp; " - " &amp; I1625 &amp; " - " &amp; "N°" &amp; H1625 &amp; " - " &amp; Tabela1[[#This Row],[Coluna1]]</f>
        <v>VIRADA DE BANDEIRA  7040 - PERSUN - N°155 - persun (n atualizou - ti)</v>
      </c>
      <c r="V1625" s="85">
        <v>1905334</v>
      </c>
      <c r="W1625" s="89" t="s">
        <v>5564</v>
      </c>
      <c r="X1625" s="1" t="str">
        <f t="shared" si="90"/>
        <v>ABERTO</v>
      </c>
      <c r="Y1625" s="48"/>
      <c r="Z1625" s="51">
        <v>0</v>
      </c>
      <c r="AA1625" s="1">
        <f>IF(Tabela1[[#This Row],[CHAMADO]]="ABERTO",Tabela1[[#This Row],[procx status]],"")</f>
        <v>0</v>
      </c>
      <c r="AC1625" s="49">
        <v>45856</v>
      </c>
      <c r="AD1625" s="90">
        <v>4500890769</v>
      </c>
      <c r="AE1625" s="1" t="str">
        <f>IF(Tabela1[[#This Row],[Status Result1]]="Aguardando autorização pgto", "sim","")</f>
        <v/>
      </c>
      <c r="AF16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16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1625" s="12">
        <v>45798</v>
      </c>
      <c r="AI1625" s="1" t="s">
        <v>4335</v>
      </c>
      <c r="AJ1625" s="53" t="s">
        <v>4335</v>
      </c>
      <c r="AK1625" s="12" t="str">
        <f>IF(Tabela1[[#This Row],[procx ticket]]="",Tabela1[[#This Row],[Data criação ticket]],Tabela1[[#This Row],[procx ticket]])</f>
        <v>2025-06-05</v>
      </c>
      <c r="AM16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6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5" s="62" t="s">
        <v>4174</v>
      </c>
      <c r="AP1625" s="62" t="s">
        <v>5562</v>
      </c>
      <c r="AQ16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70406058078140HENRIQUEVIRADA DE BANDEIRAPersianasPERSUN</v>
      </c>
      <c r="AR1625" s="62" t="e">
        <v>#N/A</v>
      </c>
    </row>
    <row r="1626" spans="1:44" ht="15" hidden="1" customHeight="1">
      <c r="A1626" s="1">
        <f t="shared" si="89"/>
        <v>2000</v>
      </c>
      <c r="B1626" s="1">
        <v>7260</v>
      </c>
      <c r="C1626" s="1" t="str">
        <f>_xlfn.XLOOKUP(Tabela1[[#This Row],[FILIAL]],'CNPJ BASE jan25'!A:A,'CNPJ BASE jan25'!B:B)</f>
        <v>CTL02-PrGetVar-PA-EF</v>
      </c>
      <c r="D1626" s="1" t="str">
        <f>_xlfn.XLOOKUP(Tabela1[[#This Row],[FILIAL]],'CNPJ BASE jan25'!A:A,'CNPJ BASE jan25'!C:C)</f>
        <v>04.899.316/0260-01</v>
      </c>
      <c r="E1626" s="1" t="s">
        <v>76</v>
      </c>
      <c r="F1626" s="1" t="s">
        <v>51</v>
      </c>
      <c r="G1626" s="1" t="s">
        <v>5510</v>
      </c>
      <c r="H1626" s="1">
        <v>180</v>
      </c>
      <c r="I1626" s="1" t="s">
        <v>88</v>
      </c>
      <c r="M1626" s="1">
        <v>605854</v>
      </c>
      <c r="N1626" s="1">
        <v>10022335</v>
      </c>
      <c r="O1626" s="1" t="s">
        <v>4163</v>
      </c>
      <c r="P1626" s="47">
        <v>11240</v>
      </c>
      <c r="R1626" s="47">
        <f>IF(Tabela1[[#This Row],[VALOR A PAGAR]]&gt;1,Tabela1[[#This Row],[VALOR A PAGAR]],Tabela1[[#This Row],[VALOR RC]])</f>
        <v>11240</v>
      </c>
      <c r="S16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6" s="1">
        <v>4500905506</v>
      </c>
      <c r="U1626" s="54" t="str">
        <f>F1626 &amp; " " &amp; " " &amp; B1626 &amp; " - " &amp; I1626 &amp; " - " &amp; "N°" &amp; H1626 &amp; " - " &amp; Tabela1[[#This Row],[Coluna1]]</f>
        <v>VIRADA DE BANDEIRA  7260 - PERSUN - N°180 - credito de aproveitamento</v>
      </c>
      <c r="V1626" s="85">
        <v>2167617</v>
      </c>
      <c r="W1626" s="89" t="s">
        <v>5582</v>
      </c>
      <c r="X1626" s="1" t="str">
        <f t="shared" si="90"/>
        <v>ABERTO</v>
      </c>
      <c r="Y1626" s="48"/>
      <c r="Z1626" s="51">
        <v>0</v>
      </c>
      <c r="AA1626" s="1">
        <f>IF(Tabela1[[#This Row],[CHAMADO]]="ABERTO",Tabela1[[#This Row],[procx status]],"")</f>
        <v>0</v>
      </c>
      <c r="AC1626" s="49">
        <v>45856</v>
      </c>
      <c r="AD1626" s="90">
        <v>5105970645</v>
      </c>
      <c r="AE1626" s="1" t="str">
        <f>IF(Tabela1[[#This Row],[Status Result1]]="Aguardando autorização pgto", "sim","")</f>
        <v/>
      </c>
      <c r="AF16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16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1626" s="12">
        <v>45810</v>
      </c>
      <c r="AI1626" s="1" t="s">
        <v>4255</v>
      </c>
      <c r="AJ1626" s="53" t="s">
        <v>4255</v>
      </c>
      <c r="AK1626" s="12" t="str">
        <f>IF(Tabela1[[#This Row],[procx ticket]]="",Tabela1[[#This Row],[Data criação ticket]],Tabela1[[#This Row],[procx ticket]])</f>
        <v>2025-06-27</v>
      </c>
      <c r="AM16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27/06/2025</v>
      </c>
      <c r="AN16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6" s="62" t="s">
        <v>4174</v>
      </c>
      <c r="AP1626" s="62" t="s">
        <v>5583</v>
      </c>
      <c r="AQ16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726060585411240HENRIQUEVIRADA DE BANDEIRAPersianasPERSUN</v>
      </c>
      <c r="AR1626" s="62" t="e">
        <v>#N/A</v>
      </c>
    </row>
    <row r="1627" spans="1:44" ht="15" hidden="1" customHeight="1">
      <c r="A1627" s="1">
        <f t="shared" si="89"/>
        <v>1000</v>
      </c>
      <c r="B1627" s="1">
        <v>1496</v>
      </c>
      <c r="C1627" s="1" t="s">
        <v>262</v>
      </c>
      <c r="D1627" s="82" t="s">
        <v>1573</v>
      </c>
      <c r="E1627" s="1" t="s">
        <v>76</v>
      </c>
      <c r="F1627" s="1" t="s">
        <v>23</v>
      </c>
      <c r="G1627" s="1" t="s">
        <v>5510</v>
      </c>
      <c r="H1627" s="1">
        <v>189</v>
      </c>
      <c r="I1627" s="1" t="s">
        <v>88</v>
      </c>
      <c r="M1627" s="1">
        <v>604328</v>
      </c>
      <c r="N1627" s="1">
        <v>10022244</v>
      </c>
      <c r="O1627" s="1" t="s">
        <v>4163</v>
      </c>
      <c r="P1627" s="47">
        <v>14260</v>
      </c>
      <c r="R1627" s="47">
        <f>IF(Tabela1[[#This Row],[VALOR A PAGAR]]&gt;1,Tabela1[[#This Row],[VALOR A PAGAR]],Tabela1[[#This Row],[VALOR RC]])</f>
        <v>14260</v>
      </c>
      <c r="S16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7" s="1">
        <v>4500899725</v>
      </c>
      <c r="U1627" s="54" t="str">
        <f>F1627 &amp; " " &amp; " " &amp; B1627 &amp; " - " &amp; I1627 &amp; " - " &amp; "N°" &amp; H1627 &amp; " - " &amp; Tabela1[[#This Row],[Coluna1]]</f>
        <v>LOJAS NOVAS  1496 - PERSUN - N°189 - VENC 21/09/2025</v>
      </c>
      <c r="V1627" s="85">
        <v>2229205</v>
      </c>
      <c r="W1627" s="64" t="s">
        <v>5581</v>
      </c>
      <c r="X1627" s="1" t="str">
        <f t="shared" si="90"/>
        <v>ABERTO</v>
      </c>
      <c r="Y1627" s="48"/>
      <c r="Z1627" s="51">
        <v>0</v>
      </c>
      <c r="AA1627" s="1">
        <f>IF(Tabela1[[#This Row],[CHAMADO]]="ABERTO",Tabela1[[#This Row],[procx status]],"")</f>
        <v>0</v>
      </c>
      <c r="AC1627" s="49">
        <v>45887</v>
      </c>
      <c r="AD1627" s="65">
        <v>5105989765</v>
      </c>
      <c r="AE1627" s="1" t="str">
        <f>IF(Tabela1[[#This Row],[Status Result1]]="Aguardando autorização pgto", "sim","")</f>
        <v/>
      </c>
      <c r="AF16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6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627" s="12"/>
      <c r="AI1627" s="53" t="s">
        <v>4407</v>
      </c>
      <c r="AJ1627" s="53" t="s">
        <v>4407</v>
      </c>
      <c r="AK1627" s="12" t="str">
        <f>IF(Tabela1[[#This Row],[procx ticket]]="",Tabela1[[#This Row],[Data criação ticket]],Tabela1[[#This Row],[procx ticket]])</f>
        <v>2025-07-24</v>
      </c>
      <c r="AM16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6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7" s="62"/>
      <c r="AP1627" s="62" t="s">
        <v>5580</v>
      </c>
      <c r="AQ16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149660432814260HENRIQUELOJAS NOVASPersianasPERSUN</v>
      </c>
      <c r="AR1627" s="62" t="e">
        <v>#N/A</v>
      </c>
    </row>
    <row r="1628" spans="1:44" ht="15" hidden="1" customHeight="1">
      <c r="A1628" s="1">
        <f t="shared" si="89"/>
        <v>1000</v>
      </c>
      <c r="B1628" s="1">
        <v>1439</v>
      </c>
      <c r="C1628" s="1" t="s">
        <v>222</v>
      </c>
      <c r="D1628" s="1" t="s">
        <v>224</v>
      </c>
      <c r="E1628" s="1" t="s">
        <v>76</v>
      </c>
      <c r="F1628" s="1" t="s">
        <v>23</v>
      </c>
      <c r="G1628" s="1" t="s">
        <v>5510</v>
      </c>
      <c r="H1628" s="1">
        <v>176</v>
      </c>
      <c r="I1628" s="1" t="s">
        <v>88</v>
      </c>
      <c r="M1628" s="1">
        <v>603440</v>
      </c>
      <c r="N1628" s="1">
        <v>10022415</v>
      </c>
      <c r="O1628" s="1" t="s">
        <v>4163</v>
      </c>
      <c r="P1628" s="47">
        <v>13860</v>
      </c>
      <c r="R1628" s="47">
        <f>IF(Tabela1[[#This Row],[VALOR A PAGAR]]&gt;1,Tabela1[[#This Row],[VALOR A PAGAR]],Tabela1[[#This Row],[VALOR RC]])</f>
        <v>13860</v>
      </c>
      <c r="S16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8" s="1">
        <v>4500914019</v>
      </c>
      <c r="U1628" s="54" t="str">
        <f>F1628 &amp; " " &amp; " " &amp; B1628 &amp; " - " &amp; I1628 &amp; " - " &amp; "N°" &amp; H1628 &amp; " - " &amp; Tabela1[[#This Row],[Coluna1]]</f>
        <v>LOJAS NOVAS  1439 - PERSUN - N°176 - VENC 23/08/2025</v>
      </c>
      <c r="V1628" s="85">
        <v>2257353</v>
      </c>
      <c r="W1628" s="64" t="s">
        <v>5588</v>
      </c>
      <c r="X1628" s="1" t="str">
        <f t="shared" si="90"/>
        <v>ABERTO</v>
      </c>
      <c r="Y1628" s="48"/>
      <c r="Z1628" s="51">
        <v>0</v>
      </c>
      <c r="AA1628" s="1">
        <f>IF(Tabela1[[#This Row],[CHAMADO]]="ABERTO",Tabela1[[#This Row],[procx status]],"")</f>
        <v>0</v>
      </c>
      <c r="AC1628" s="49">
        <v>45889</v>
      </c>
      <c r="AD1628" s="55">
        <v>5105991160</v>
      </c>
      <c r="AE1628" s="1" t="str">
        <f>IF(Tabela1[[#This Row],[Status Result1]]="Aguardando autorização pgto", "sim","")</f>
        <v/>
      </c>
      <c r="AF16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16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1628" s="12"/>
      <c r="AI1628" s="1" t="s">
        <v>4914</v>
      </c>
      <c r="AJ1628" s="53" t="s">
        <v>4234</v>
      </c>
      <c r="AK1628" s="12" t="str">
        <f>IF(Tabela1[[#This Row],[procx ticket]]="",Tabela1[[#This Row],[Data criação ticket]],Tabela1[[#This Row],[procx ticket]])</f>
        <v>não aberto ticket</v>
      </c>
      <c r="AM16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6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8" s="62" t="s">
        <v>5419</v>
      </c>
      <c r="AP1628" s="62" t="s">
        <v>5589</v>
      </c>
      <c r="AQ16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143960344013860HENRIQUELOJAS NOVASPersianasPERSUN</v>
      </c>
      <c r="AR1628" s="62" t="e">
        <v>#N/A</v>
      </c>
    </row>
    <row r="1629" spans="1:44" ht="15" hidden="1" customHeight="1">
      <c r="A1629" s="1">
        <f t="shared" si="89"/>
        <v>2000</v>
      </c>
      <c r="B1629" s="1">
        <v>7319</v>
      </c>
      <c r="C1629" s="1" t="s">
        <v>3475</v>
      </c>
      <c r="D1629" s="1" t="str">
        <f>_xlfn.XLOOKUP(Tabela1[[#This Row],[FILIAL]],'CNPJ BASE jan25'!A:A,'CNPJ BASE jan25'!C:C)</f>
        <v>04.899.316/0319-35</v>
      </c>
      <c r="E1629" s="1" t="s">
        <v>55</v>
      </c>
      <c r="F1629" s="1" t="s">
        <v>51</v>
      </c>
      <c r="G1629" s="1" t="s">
        <v>5510</v>
      </c>
      <c r="H1629" s="1">
        <v>187</v>
      </c>
      <c r="I1629" s="1" t="s">
        <v>88</v>
      </c>
      <c r="M1629" s="1">
        <v>605689</v>
      </c>
      <c r="N1629" s="1">
        <v>10022965</v>
      </c>
      <c r="O1629" s="1" t="s">
        <v>4163</v>
      </c>
      <c r="P1629" s="47">
        <v>900</v>
      </c>
      <c r="R1629" s="47">
        <f>IF(Tabela1[[#This Row],[VALOR A PAGAR]]&gt;1,Tabela1[[#This Row],[VALOR A PAGAR]],Tabela1[[#This Row],[VALOR RC]])</f>
        <v>900</v>
      </c>
      <c r="S16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29" s="1">
        <v>4500937534</v>
      </c>
      <c r="U1629" s="54" t="str">
        <f>F1629 &amp; " " &amp; " " &amp; B1629 &amp; " - " &amp; I1629 &amp; " - " &amp; "N°" &amp; H1629 &amp; " - " &amp; Tabela1[[#This Row],[Coluna1]]</f>
        <v>VIRADA DE BANDEIRA  7319 - PERSUN - N°187 - VENC 20/09/2025</v>
      </c>
      <c r="V1629" s="85">
        <v>2354048</v>
      </c>
      <c r="W1629" s="64" t="s">
        <v>5613</v>
      </c>
      <c r="X1629" s="1" t="str">
        <f t="shared" si="90"/>
        <v>ABERTO</v>
      </c>
      <c r="Y1629" s="48"/>
      <c r="Z1629" s="51"/>
      <c r="AA1629" s="1">
        <f>IF(Tabela1[[#This Row],[CHAMADO]]="ABERTO",Tabela1[[#This Row],[procx status]],"")</f>
        <v>0</v>
      </c>
      <c r="AC1629" s="49">
        <v>45920</v>
      </c>
      <c r="AD1629" s="109">
        <v>5105995618</v>
      </c>
      <c r="AE1629" s="1" t="str">
        <f>IF(Tabela1[[#This Row],[Status Result1]]="Aguardando autorização pgto", "sim","")</f>
        <v/>
      </c>
      <c r="AF16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20/09/2025</v>
      </c>
      <c r="AG16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20/09/2025</v>
      </c>
      <c r="AH1629" s="12"/>
      <c r="AI1629" s="1" t="s">
        <v>4558</v>
      </c>
      <c r="AJ1629" s="53"/>
      <c r="AK1629" s="12" t="str">
        <f>IF(Tabela1[[#This Row],[procx ticket]]="",Tabela1[[#This Row],[Data criação ticket]],Tabela1[[#This Row],[procx ticket]])</f>
        <v>2025-08-13</v>
      </c>
      <c r="AM16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13/08/2025</v>
      </c>
      <c r="AN16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29" s="62"/>
      <c r="AP1629" s="62" t="s">
        <v>5614</v>
      </c>
      <c r="AQ16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7319605689900JORDANAVIRADA DE BANDEIRAPersianasPERSUN</v>
      </c>
      <c r="AR1629" s="62" t="e">
        <v>#N/A</v>
      </c>
    </row>
    <row r="1630" spans="1:44" ht="15" hidden="1" customHeight="1">
      <c r="A1630" s="1">
        <f t="shared" si="89"/>
        <v>1000</v>
      </c>
      <c r="B1630" s="1">
        <v>1488</v>
      </c>
      <c r="C1630" s="1" t="s">
        <v>4077</v>
      </c>
      <c r="D1630" s="1" t="s">
        <v>4207</v>
      </c>
      <c r="E1630" s="1" t="s">
        <v>30</v>
      </c>
      <c r="F1630" s="1" t="s">
        <v>23</v>
      </c>
      <c r="G1630" s="1" t="s">
        <v>5510</v>
      </c>
      <c r="H1630" s="1">
        <v>201</v>
      </c>
      <c r="I1630" s="1" t="s">
        <v>88</v>
      </c>
      <c r="M1630" s="1">
        <v>604006</v>
      </c>
      <c r="N1630" s="1">
        <v>10022525</v>
      </c>
      <c r="P1630" s="47">
        <v>11580</v>
      </c>
      <c r="R1630" s="47">
        <f>IF(Tabela1[[#This Row],[VALOR A PAGAR]]&gt;1,Tabela1[[#This Row],[VALOR A PAGAR]],Tabela1[[#This Row],[VALOR RC]])</f>
        <v>11580</v>
      </c>
      <c r="S16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0" s="1">
        <v>4500917856</v>
      </c>
      <c r="U1630" s="54" t="str">
        <f>F1630 &amp; " " &amp; " " &amp; B1630 &amp; " - " &amp; I1630 &amp; " - " &amp; "N°" &amp; H1630 &amp; " - " &amp; Tabela1[[#This Row],[Coluna1]]</f>
        <v>LOJAS NOVAS  1488 - PERSUN - N°201 - VENC 20/10/2025</v>
      </c>
      <c r="V1630" s="85">
        <v>2401665</v>
      </c>
      <c r="W1630" s="64" t="s">
        <v>5598</v>
      </c>
      <c r="X1630" s="1" t="str">
        <f t="shared" si="90"/>
        <v>ABERTO</v>
      </c>
      <c r="Y1630" s="48"/>
      <c r="Z1630" s="51">
        <v>0</v>
      </c>
      <c r="AA1630" s="1">
        <f>IF(Tabela1[[#This Row],[CHAMADO]]="ABERTO",Tabela1[[#This Row],[procx status]],"")</f>
        <v>0</v>
      </c>
      <c r="AC1630" s="49">
        <v>45950</v>
      </c>
      <c r="AD1630" s="109">
        <v>5106006365</v>
      </c>
      <c r="AE1630" s="1" t="str">
        <f>IF(Tabela1[[#This Row],[Status Result1]]="Aguardando autorização pgto", "sim","")</f>
        <v/>
      </c>
      <c r="AF16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16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1630" s="12"/>
      <c r="AJ1630" s="53" t="s">
        <v>4234</v>
      </c>
      <c r="AK1630" s="12" t="str">
        <f>IF(Tabela1[[#This Row],[procx ticket]]="",Tabela1[[#This Row],[Data criação ticket]],Tabela1[[#This Row],[procx ticket]])</f>
        <v>não aberto ticket</v>
      </c>
      <c r="AM1630" s="53" t="e">
        <v>#N/A</v>
      </c>
      <c r="AN16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0" s="62" t="s">
        <v>4214</v>
      </c>
      <c r="AP1630" s="62" t="s">
        <v>4559</v>
      </c>
      <c r="AQ16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148860400611580ANDRELOJAS NOVASPersianasPERSUN</v>
      </c>
      <c r="AR1630" s="62" t="e">
        <v>#N/A</v>
      </c>
    </row>
    <row r="1631" spans="1:44" ht="15" hidden="1" customHeight="1">
      <c r="A1631" s="1">
        <f t="shared" si="89"/>
        <v>1000</v>
      </c>
      <c r="B1631" s="1">
        <v>1435</v>
      </c>
      <c r="C1631" s="1" t="s">
        <v>268</v>
      </c>
      <c r="D1631" s="1" t="s">
        <v>4203</v>
      </c>
      <c r="E1631" s="1" t="s">
        <v>30</v>
      </c>
      <c r="F1631" s="1" t="s">
        <v>23</v>
      </c>
      <c r="G1631" s="1" t="s">
        <v>5510</v>
      </c>
      <c r="H1631" s="1">
        <v>215</v>
      </c>
      <c r="I1631" s="1" t="s">
        <v>88</v>
      </c>
      <c r="M1631" s="1">
        <v>603839</v>
      </c>
      <c r="N1631" s="1">
        <v>10023190</v>
      </c>
      <c r="O1631" s="1" t="s">
        <v>4163</v>
      </c>
      <c r="P1631" s="47">
        <v>12460</v>
      </c>
      <c r="R1631" s="47">
        <f>IF(Tabela1[[#This Row],[VALOR A PAGAR]]&gt;1,Tabela1[[#This Row],[VALOR A PAGAR]],Tabela1[[#This Row],[VALOR RC]])</f>
        <v>12460</v>
      </c>
      <c r="S16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1" s="48">
        <v>4500949926</v>
      </c>
      <c r="U1631" s="54" t="str">
        <f>F1631 &amp; " " &amp; " " &amp; B1631 &amp; " - " &amp; I1631 &amp; " - " &amp; "N°" &amp; H1631 &amp; " - " &amp; Tabela1[[#This Row],[Coluna1]]</f>
        <v>LOJAS NOVAS  1435 - PERSUN - N°215 - VENC 16/11/2025</v>
      </c>
      <c r="V1631" s="85">
        <v>3034712</v>
      </c>
      <c r="W1631" s="64" t="s">
        <v>5625</v>
      </c>
      <c r="X1631" s="1" t="str">
        <f t="shared" si="90"/>
        <v>ABERTO</v>
      </c>
      <c r="Y1631" s="48"/>
      <c r="Z1631" s="51"/>
      <c r="AA1631" s="1">
        <f>IF(Tabela1[[#This Row],[CHAMADO]]="ABERTO",Tabela1[[#This Row],[procx status]],"")</f>
        <v>0</v>
      </c>
      <c r="AC1631" s="49">
        <v>45981</v>
      </c>
      <c r="AE1631" s="1" t="str">
        <f>IF(Tabela1[[#This Row],[Status Result1]]="Aguardando autorização pgto", "sim","")</f>
        <v/>
      </c>
      <c r="AF16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31" s="116"/>
      <c r="AJ1631" s="117"/>
      <c r="AK1631" s="116">
        <f>IF(Tabela1[[#This Row],[procx ticket]]="",Tabela1[[#This Row],[Data criação ticket]],Tabela1[[#This Row],[procx ticket]])</f>
        <v>0</v>
      </c>
      <c r="AL1631" s="116"/>
      <c r="AM1631" s="53" t="s">
        <v>4302</v>
      </c>
      <c r="AN16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1" s="62" t="s">
        <v>5626</v>
      </c>
      <c r="AP1631" s="62" t="s">
        <v>5627</v>
      </c>
      <c r="AQ16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143560383912460ANDRELOJAS NOVASPersianasPERSUN</v>
      </c>
      <c r="AR1631" s="62" t="e">
        <v>#N/A</v>
      </c>
    </row>
    <row r="1632" spans="1:44" ht="15" hidden="1" customHeight="1">
      <c r="A1632" s="1">
        <f t="shared" si="89"/>
        <v>1000</v>
      </c>
      <c r="B1632" s="1">
        <v>1464</v>
      </c>
      <c r="C1632" s="1" t="s">
        <v>40</v>
      </c>
      <c r="D1632" s="1" t="s">
        <v>168</v>
      </c>
      <c r="E1632" s="1" t="s">
        <v>30</v>
      </c>
      <c r="F1632" s="1" t="s">
        <v>23</v>
      </c>
      <c r="G1632" s="1" t="s">
        <v>5510</v>
      </c>
      <c r="H1632" s="1">
        <v>125</v>
      </c>
      <c r="I1632" s="1" t="s">
        <v>88</v>
      </c>
      <c r="L1632" s="51">
        <v>98026</v>
      </c>
      <c r="M1632" s="1">
        <v>604010</v>
      </c>
      <c r="N1632" s="1">
        <v>10020303</v>
      </c>
      <c r="P1632" s="47">
        <v>12920</v>
      </c>
      <c r="R1632" s="47">
        <f>IF(Tabela1[[#This Row],[VALOR A PAGAR]]&gt;1,Tabela1[[#This Row],[VALOR A PAGAR]],Tabela1[[#This Row],[VALOR RC]])</f>
        <v>12920</v>
      </c>
      <c r="S16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2" s="1">
        <v>4500798404</v>
      </c>
      <c r="U1632" s="54" t="str">
        <f>F1632 &amp; " " &amp; " " &amp; B1632 &amp; " - " &amp; I1632 &amp; " - " &amp; "N°" &amp; H1632 &amp; " - " &amp; Tabela1[[#This Row],[Coluna1]]</f>
        <v xml:space="preserve">LOJAS NOVAS  1464 - PERSUN - N°125 - </v>
      </c>
      <c r="V1632" s="85">
        <v>1562931</v>
      </c>
      <c r="W1632" s="89" t="s">
        <v>5514</v>
      </c>
      <c r="X1632" s="1" t="str">
        <f t="shared" si="90"/>
        <v>ABERTO</v>
      </c>
      <c r="Y1632" s="48" t="s">
        <v>75</v>
      </c>
      <c r="Z1632" s="51" t="s">
        <v>75</v>
      </c>
      <c r="AA1632" s="51" t="str">
        <f>IF(Tabela1[[#This Row],[CHAMADO]]="ABERTO",Tabela1[[#This Row],[procx status]],"")</f>
        <v/>
      </c>
      <c r="AC1632" s="49">
        <v>45768</v>
      </c>
      <c r="AD1632" s="92">
        <v>5105910243</v>
      </c>
      <c r="AE1632" s="1" t="str">
        <f>IF(Tabela1[[#This Row],[Status Result1]]="Aguardando autorização pgto", "sim","")</f>
        <v/>
      </c>
      <c r="AF16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16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1632" s="12">
        <v>45677</v>
      </c>
      <c r="AI1632" s="12" t="s">
        <v>4585</v>
      </c>
      <c r="AJ1632" s="53" t="s">
        <v>4585</v>
      </c>
      <c r="AK1632" s="12" t="str">
        <f>IF(Tabela1[[#This Row],[procx ticket]]="",Tabela1[[#This Row],[Data criação ticket]],Tabela1[[#This Row],[procx ticket]])</f>
        <v>2025-04-14</v>
      </c>
      <c r="AL1632" s="53">
        <v>45671</v>
      </c>
      <c r="AM16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163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2" s="62"/>
      <c r="AP1632" s="62"/>
      <c r="AQ16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146460401012920ANDRELOJAS NOVASPersianasPERSUN</v>
      </c>
      <c r="AR1632" s="62" t="e">
        <v>#N/A</v>
      </c>
    </row>
    <row r="1633" spans="1:44" ht="15" hidden="1" customHeight="1">
      <c r="A1633" s="1">
        <f t="shared" si="89"/>
        <v>1000</v>
      </c>
      <c r="B1633" s="1">
        <v>1473</v>
      </c>
      <c r="C1633" s="1" t="s">
        <v>214</v>
      </c>
      <c r="D1633" s="1" t="s">
        <v>215</v>
      </c>
      <c r="E1633" s="1" t="s">
        <v>76</v>
      </c>
      <c r="F1633" s="1" t="s">
        <v>23</v>
      </c>
      <c r="G1633" s="1" t="s">
        <v>5510</v>
      </c>
      <c r="H1633" s="1">
        <v>134</v>
      </c>
      <c r="I1633" s="1" t="s">
        <v>88</v>
      </c>
      <c r="M1633" s="55">
        <v>603846</v>
      </c>
      <c r="N1633" s="1">
        <v>10021063</v>
      </c>
      <c r="P1633" s="47">
        <v>14560</v>
      </c>
      <c r="R1633" s="47">
        <f>IF(Tabela1[[#This Row],[VALOR A PAGAR]]&gt;1,Tabela1[[#This Row],[VALOR A PAGAR]],Tabela1[[#This Row],[VALOR RC]])</f>
        <v>14560</v>
      </c>
      <c r="S16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3" s="1">
        <v>4500847650</v>
      </c>
      <c r="U1633" s="54" t="str">
        <f>F1633 &amp; " " &amp; " " &amp; B1633 &amp; " - " &amp; I1633 &amp; " - " &amp; "N°" &amp; H1633 &amp; " - " &amp; Tabela1[[#This Row],[Coluna1]]</f>
        <v xml:space="preserve">LOJAS NOVAS  1473 - PERSUN - N°134 - </v>
      </c>
      <c r="V1633" s="85">
        <v>1562880</v>
      </c>
      <c r="W1633" s="89" t="s">
        <v>5536</v>
      </c>
      <c r="X1633" s="1" t="str">
        <f t="shared" si="90"/>
        <v>ABERTO</v>
      </c>
      <c r="Y1633" s="48" t="s">
        <v>75</v>
      </c>
      <c r="Z1633" s="51" t="s">
        <v>75</v>
      </c>
      <c r="AA1633" s="1" t="str">
        <f>IF(Tabela1[[#This Row],[CHAMADO]]="ABERTO",Tabela1[[#This Row],[procx status]],"")</f>
        <v/>
      </c>
      <c r="AC1633" s="49">
        <v>45768</v>
      </c>
      <c r="AD1633" s="55">
        <v>5105910228</v>
      </c>
      <c r="AE1633" s="1" t="str">
        <f>IF(Tabela1[[#This Row],[Status Result1]]="Aguardando autorização pgto", "sim","")</f>
        <v/>
      </c>
      <c r="AF16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16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1633" s="12">
        <v>45761</v>
      </c>
      <c r="AI1633" s="1" t="s">
        <v>4585</v>
      </c>
      <c r="AJ1633" s="53" t="s">
        <v>4585</v>
      </c>
      <c r="AK1633" s="12" t="str">
        <f>IF(Tabela1[[#This Row],[procx ticket]]="",Tabela1[[#This Row],[Data criação ticket]],Tabela1[[#This Row],[procx ticket]])</f>
        <v>2025-04-14</v>
      </c>
      <c r="AL1633" s="60">
        <v>45747</v>
      </c>
      <c r="AM16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16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3" s="62"/>
      <c r="AP1633" s="62"/>
      <c r="AQ16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147360384614560HENRIQUELOJAS NOVASPersianasPERSUN</v>
      </c>
      <c r="AR1633" s="62" t="e">
        <v>#N/A</v>
      </c>
    </row>
    <row r="1634" spans="1:44" ht="15" hidden="1" customHeight="1">
      <c r="A1634" s="1">
        <f t="shared" si="89"/>
        <v>1000</v>
      </c>
      <c r="B1634" s="1">
        <v>1459</v>
      </c>
      <c r="C1634" s="1" t="s">
        <v>4058</v>
      </c>
      <c r="D1634" s="1" t="s">
        <v>2655</v>
      </c>
      <c r="E1634" s="1" t="s">
        <v>30</v>
      </c>
      <c r="F1634" s="1" t="s">
        <v>23</v>
      </c>
      <c r="G1634" s="1" t="s">
        <v>5510</v>
      </c>
      <c r="H1634" s="1">
        <v>190</v>
      </c>
      <c r="I1634" s="1" t="s">
        <v>88</v>
      </c>
      <c r="M1634" s="1">
        <v>603123</v>
      </c>
      <c r="N1634" s="1">
        <v>10022763</v>
      </c>
      <c r="O1634" s="1" t="s">
        <v>4163</v>
      </c>
      <c r="P1634" s="47">
        <v>13400</v>
      </c>
      <c r="R1634" s="47">
        <f>IF(Tabela1[[#This Row],[VALOR A PAGAR]]&gt;1,Tabela1[[#This Row],[VALOR A PAGAR]],Tabela1[[#This Row],[VALOR RC]])</f>
        <v>13400</v>
      </c>
      <c r="S16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4" s="1">
        <v>4500927551</v>
      </c>
      <c r="U1634" s="54" t="str">
        <f>F1634 &amp; " " &amp; " " &amp; B1634 &amp; " - " &amp; I1634 &amp; " - " &amp; "N°" &amp; H1634 &amp; " - " &amp; Tabela1[[#This Row],[Coluna1]]</f>
        <v>LOJAS NOVAS  1459 - PERSUN - N°190 - VENC 21/09/2025</v>
      </c>
      <c r="V1634" s="85">
        <v>2309937</v>
      </c>
      <c r="W1634" s="64" t="s">
        <v>5610</v>
      </c>
      <c r="X1634" s="1" t="str">
        <f t="shared" si="90"/>
        <v>ABERTO</v>
      </c>
      <c r="Y1634" s="48"/>
      <c r="Z1634" s="51"/>
      <c r="AA1634" s="1">
        <f>IF(Tabela1[[#This Row],[CHAMADO]]="ABERTO",Tabela1[[#This Row],[procx status]],"")</f>
        <v>0</v>
      </c>
      <c r="AC1634" s="49">
        <v>45921</v>
      </c>
      <c r="AD1634" s="55">
        <v>5105988023</v>
      </c>
      <c r="AE1634" s="1" t="str">
        <f>IF(Tabela1[[#This Row],[Status Result1]]="Aguardando autorização pgto", "sim","")</f>
        <v/>
      </c>
      <c r="AF16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21/09/2025</v>
      </c>
      <c r="AG16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21/09/2025</v>
      </c>
      <c r="AH1634" s="12"/>
      <c r="AI1634" s="1" t="s">
        <v>4210</v>
      </c>
      <c r="AJ1634" s="53"/>
      <c r="AK1634" s="12" t="str">
        <f>IF(Tabela1[[#This Row],[procx ticket]]="",Tabela1[[#This Row],[Data criação ticket]],Tabela1[[#This Row],[procx ticket]])</f>
        <v>2025-07-28</v>
      </c>
      <c r="AM16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28/07/2025</v>
      </c>
      <c r="AN163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4" s="62" t="s">
        <v>5611</v>
      </c>
      <c r="AP1634" s="62" t="s">
        <v>5580</v>
      </c>
      <c r="AQ16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145960312313400ANDRELOJAS NOVASPersianasPERSUN</v>
      </c>
      <c r="AR1634" s="62" t="e">
        <v>#N/A</v>
      </c>
    </row>
    <row r="1635" spans="1:44" ht="15" hidden="1" customHeight="1">
      <c r="A1635" s="1">
        <f t="shared" si="89"/>
        <v>1000</v>
      </c>
      <c r="B1635" s="1">
        <v>733</v>
      </c>
      <c r="C1635" s="1" t="s">
        <v>97</v>
      </c>
      <c r="D1635" s="1" t="s">
        <v>1660</v>
      </c>
      <c r="E1635" s="1" t="s">
        <v>76</v>
      </c>
      <c r="F1635" s="1" t="s">
        <v>47</v>
      </c>
      <c r="G1635" s="1" t="s">
        <v>5510</v>
      </c>
      <c r="H1635" s="1">
        <v>943</v>
      </c>
      <c r="I1635" s="1" t="s">
        <v>88</v>
      </c>
      <c r="L1635" s="51">
        <v>98026</v>
      </c>
      <c r="M1635" s="1">
        <v>605005</v>
      </c>
      <c r="P1635" s="47">
        <v>3044.71</v>
      </c>
      <c r="R1635" s="47">
        <f>IF(Tabela1[[#This Row],[VALOR A PAGAR]]&gt;1,Tabela1[[#This Row],[VALOR A PAGAR]],Tabela1[[#This Row],[VALOR RC]])</f>
        <v>3044.71</v>
      </c>
      <c r="S16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5" s="1">
        <v>4500787982</v>
      </c>
      <c r="U1635" s="54" t="str">
        <f>F1635 &amp; " " &amp; " " &amp; B1635 &amp; " - " &amp; I1635 &amp; " - " &amp; "N°" &amp; H1635 &amp; " - " &amp; Tabela1[[#This Row],[Coluna1]]</f>
        <v xml:space="preserve">LAUDO DE RISCO  733 - PERSUN - N°943 - </v>
      </c>
      <c r="V1635" s="85">
        <v>999094</v>
      </c>
      <c r="X1635" s="1" t="str">
        <f t="shared" si="90"/>
        <v>ABERTO</v>
      </c>
      <c r="Y1635" s="1" t="s">
        <v>4159</v>
      </c>
      <c r="Z1635" s="51" t="s">
        <v>4159</v>
      </c>
      <c r="AA1635" s="51" t="str">
        <f>IF(Tabela1[[#This Row],[CHAMADO]]="ABERTO",Tabela1[[#This Row],[procx status]],"")</f>
        <v>Closed</v>
      </c>
      <c r="AC1635" s="52">
        <v>45680</v>
      </c>
      <c r="AD1635" s="55">
        <v>5105848646</v>
      </c>
      <c r="AE1635" s="1" t="str">
        <f>IF(Tabela1[[#This Row],[Status Result1]]="Aguardando autorização pgto", "sim","")</f>
        <v/>
      </c>
      <c r="AF16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23/01/2025</v>
      </c>
      <c r="AG16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23/01/2025</v>
      </c>
      <c r="AH1635" s="12">
        <v>45677</v>
      </c>
      <c r="AI1635" s="12" t="s">
        <v>5447</v>
      </c>
      <c r="AJ1635" s="53" t="s">
        <v>5447</v>
      </c>
      <c r="AK1635" s="12" t="str">
        <f>IF(Tabela1[[#This Row],[procx ticket]]="",Tabela1[[#This Row],[Data criação ticket]],Tabela1[[#This Row],[procx ticket]])</f>
        <v>2025-01-14</v>
      </c>
      <c r="AL1635" s="53" t="s">
        <v>75</v>
      </c>
      <c r="AM16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14/01/2025</v>
      </c>
      <c r="AN16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5" s="62"/>
      <c r="AP1635" s="62"/>
      <c r="AQ16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7336050053044,71HENRIQUELAUDO DE RISCOPersianasPERSUN</v>
      </c>
      <c r="AR1635" s="62" t="e">
        <v>#N/A</v>
      </c>
    </row>
    <row r="1636" spans="1:44" ht="15" hidden="1" customHeight="1">
      <c r="A1636" s="1">
        <f t="shared" si="89"/>
        <v>1000</v>
      </c>
      <c r="B1636" s="1">
        <v>1489</v>
      </c>
      <c r="C1636" s="1" t="s">
        <v>280</v>
      </c>
      <c r="D1636" s="1" t="s">
        <v>2947</v>
      </c>
      <c r="E1636" s="1" t="s">
        <v>30</v>
      </c>
      <c r="F1636" s="1" t="s">
        <v>23</v>
      </c>
      <c r="G1636" s="1" t="s">
        <v>5510</v>
      </c>
      <c r="H1636" s="1">
        <v>174</v>
      </c>
      <c r="I1636" s="1" t="s">
        <v>88</v>
      </c>
      <c r="M1636" s="1">
        <v>605482</v>
      </c>
      <c r="N1636" s="1">
        <v>10022398</v>
      </c>
      <c r="O1636" s="1" t="s">
        <v>4163</v>
      </c>
      <c r="P1636" s="47">
        <v>19600</v>
      </c>
      <c r="R1636" s="47">
        <f>IF(Tabela1[[#This Row],[VALOR A PAGAR]]&gt;1,Tabela1[[#This Row],[VALOR A PAGAR]],Tabela1[[#This Row],[VALOR RC]])</f>
        <v>19600</v>
      </c>
      <c r="S16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6" s="1">
        <v>4500911911</v>
      </c>
      <c r="U1636" s="54" t="str">
        <f>F1636 &amp; " " &amp; " " &amp; B1636 &amp; " - " &amp; I1636 &amp; " - " &amp; "N°" &amp; H1636 &amp; " - " &amp; Tabela1[[#This Row],[Coluna1]]</f>
        <v xml:space="preserve">LOJAS NOVAS  1489 - PERSUN - N°174 - </v>
      </c>
      <c r="V1636" s="85">
        <v>2118843</v>
      </c>
      <c r="W1636" s="89" t="s">
        <v>5586</v>
      </c>
      <c r="X1636" s="1" t="str">
        <f t="shared" si="90"/>
        <v>ABERTO</v>
      </c>
      <c r="Y1636" s="48"/>
      <c r="Z1636" s="51">
        <v>0</v>
      </c>
      <c r="AA1636" s="1">
        <f>IF(Tabela1[[#This Row],[CHAMADO]]="ABERTO",Tabela1[[#This Row],[procx status]],"")</f>
        <v>0</v>
      </c>
      <c r="AC1636" s="49">
        <v>45892</v>
      </c>
      <c r="AD1636" s="55">
        <v>5105967718</v>
      </c>
      <c r="AE1636" s="1" t="str">
        <f>IF(Tabela1[[#This Row],[Status Result1]]="Aguardando autorização pgto", "sim","")</f>
        <v/>
      </c>
      <c r="AF16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23/08/2025</v>
      </c>
      <c r="AG16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23/08/2025</v>
      </c>
      <c r="AH1636" s="12"/>
      <c r="AJ1636" s="53">
        <v>0</v>
      </c>
      <c r="AK1636" s="12">
        <f>IF(Tabela1[[#This Row],[procx ticket]]="",Tabela1[[#This Row],[Data criação ticket]],Tabela1[[#This Row],[procx ticket]])</f>
        <v>0</v>
      </c>
      <c r="AM16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6" s="62"/>
      <c r="AP1636" s="62"/>
      <c r="AQ16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148960548219600ANDRELOJAS NOVASPersianasPERSUN</v>
      </c>
      <c r="AR1636" s="62" t="e">
        <v>#N/A</v>
      </c>
    </row>
    <row r="1637" spans="1:44" ht="15" hidden="1" customHeight="1">
      <c r="A1637" s="1">
        <f t="shared" si="89"/>
        <v>1000</v>
      </c>
      <c r="B1637" s="51">
        <v>628</v>
      </c>
      <c r="C1637" s="51" t="s">
        <v>1460</v>
      </c>
      <c r="D1637" s="1" t="s">
        <v>1461</v>
      </c>
      <c r="E1637" s="51" t="s">
        <v>30</v>
      </c>
      <c r="F1637" s="51" t="s">
        <v>47</v>
      </c>
      <c r="G1637" s="1" t="s">
        <v>5510</v>
      </c>
      <c r="H1637" s="51">
        <v>51</v>
      </c>
      <c r="I1637" s="51" t="s">
        <v>88</v>
      </c>
      <c r="J1637" s="51"/>
      <c r="K1637" s="51"/>
      <c r="L1637" s="51">
        <v>98026</v>
      </c>
      <c r="M1637" s="51">
        <v>605189</v>
      </c>
      <c r="N1637" s="51"/>
      <c r="O1637" s="51"/>
      <c r="P1637" s="46">
        <v>11860</v>
      </c>
      <c r="Q1637" s="46"/>
      <c r="R1637" s="46">
        <f>IF(Tabela1[[#This Row],[VALOR A PAGAR]]&gt;1,Tabela1[[#This Row],[VALOR A PAGAR]],Tabela1[[#This Row],[VALOR RC]])</f>
        <v>11860</v>
      </c>
      <c r="S16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7" s="51">
        <v>4500686540</v>
      </c>
      <c r="U1637" s="54" t="str">
        <f>F1637 &amp; " " &amp; " " &amp; B1637 &amp; " - " &amp; I1637 &amp; " - " &amp; "N°" &amp; H1637 &amp; " - " &amp; Tabela1[[#This Row],[Coluna1]]</f>
        <v xml:space="preserve">LAUDO DE RISCO  628 - PERSUN - N°51 - </v>
      </c>
      <c r="V1637" s="85">
        <v>826117</v>
      </c>
      <c r="W1637" s="51"/>
      <c r="X1637" s="1" t="str">
        <f t="shared" si="90"/>
        <v>ABERTO</v>
      </c>
      <c r="Y1637" s="51" t="s">
        <v>4159</v>
      </c>
      <c r="Z1637" s="51" t="s">
        <v>4159</v>
      </c>
      <c r="AA1637" s="51" t="str">
        <f>IF(Tabela1[[#This Row],[CHAMADO]]="ABERTO",Tabela1[[#This Row],[procx status]],"")</f>
        <v>Closed</v>
      </c>
      <c r="AB1637" s="51" t="str">
        <f>IFERROR(IF(OR(Y1637="Solved",Y1637="Closed"),"OK","OUTRO"),"")</f>
        <v>OK</v>
      </c>
      <c r="AC1637" s="52">
        <v>45649</v>
      </c>
      <c r="AD1637" s="55">
        <v>5105822951</v>
      </c>
      <c r="AE1637" s="51" t="str">
        <f>IF(Tabela1[[#This Row],[Status Result1]]="Aguardando autorização pgto", "sim","")</f>
        <v/>
      </c>
      <c r="AF163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23/12/2024</v>
      </c>
      <c r="AG16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23/12/2024</v>
      </c>
      <c r="AH1637" s="53">
        <v>45637</v>
      </c>
      <c r="AI1637" s="53" t="s">
        <v>4501</v>
      </c>
      <c r="AJ1637" s="53" t="s">
        <v>4501</v>
      </c>
      <c r="AK1637" s="53" t="str">
        <f>IF(Tabela1[[#This Row],[procx ticket]]="",Tabela1[[#This Row],[Data criação ticket]],Tabela1[[#This Row],[procx ticket]])</f>
        <v>2024-12-11</v>
      </c>
      <c r="AL1637" s="53" t="s">
        <v>75</v>
      </c>
      <c r="AM16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16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7" s="62"/>
      <c r="AP1637" s="62"/>
      <c r="AQ16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62860518911860ANDRELAUDO DE RISCOPersianasPERSUN</v>
      </c>
      <c r="AR1637" s="62" t="e">
        <v>#N/A</v>
      </c>
    </row>
    <row r="1638" spans="1:44" ht="15" hidden="1" customHeight="1">
      <c r="A1638" s="1">
        <v>1000</v>
      </c>
      <c r="B1638" s="51">
        <v>1</v>
      </c>
      <c r="C1638" s="51" t="s">
        <v>289</v>
      </c>
      <c r="D1638" s="1" t="s">
        <v>290</v>
      </c>
      <c r="E1638" s="51" t="s">
        <v>76</v>
      </c>
      <c r="F1638" s="51" t="s">
        <v>47</v>
      </c>
      <c r="G1638" s="1" t="s">
        <v>5510</v>
      </c>
      <c r="H1638" s="51">
        <v>75</v>
      </c>
      <c r="I1638" s="51" t="s">
        <v>88</v>
      </c>
      <c r="J1638" s="51"/>
      <c r="K1638" s="51"/>
      <c r="L1638" s="51">
        <v>98026</v>
      </c>
      <c r="M1638" s="51">
        <v>605198</v>
      </c>
      <c r="N1638" s="51"/>
      <c r="O1638" s="51"/>
      <c r="P1638" s="46">
        <v>9880</v>
      </c>
      <c r="Q1638" s="46"/>
      <c r="R1638" s="46">
        <f>IF(Tabela1[[#This Row],[VALOR A PAGAR]]&gt;1,Tabela1[[#This Row],[VALOR A PAGAR]],Tabela1[[#This Row],[VALOR RC]])</f>
        <v>9880</v>
      </c>
      <c r="S16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8" s="51">
        <v>4500765729</v>
      </c>
      <c r="U1638" s="54" t="str">
        <f>F1638 &amp; " " &amp; " " &amp; B1638 &amp; " - " &amp; I1638 &amp; " - " &amp; "N°" &amp; H1638 &amp; " - " &amp; Tabela1[[#This Row],[Coluna1]]</f>
        <v xml:space="preserve">LAUDO DE RISCO  1 - PERSUN - N°75 - </v>
      </c>
      <c r="V1638" s="85">
        <v>802577</v>
      </c>
      <c r="W1638" s="51"/>
      <c r="X1638" s="1" t="str">
        <f t="shared" si="90"/>
        <v>ABERTO</v>
      </c>
      <c r="Y1638" s="51" t="s">
        <v>4159</v>
      </c>
      <c r="Z1638" s="51" t="s">
        <v>4159</v>
      </c>
      <c r="AA1638" s="51" t="str">
        <f>IF(Tabela1[[#This Row],[CHAMADO]]="ABERTO",Tabela1[[#This Row],[procx status]],"")</f>
        <v>Closed</v>
      </c>
      <c r="AB1638" s="51" t="str">
        <f>IFERROR(IF(OR(Y1638="Solved",Y1638="Closed"),"OK","OUTRO"),"")</f>
        <v>OK</v>
      </c>
      <c r="AC1638" s="52">
        <v>45649</v>
      </c>
      <c r="AD1638" s="55">
        <v>5105822695</v>
      </c>
      <c r="AE1638" s="51" t="str">
        <f>IF(Tabela1[[#This Row],[Status Result1]]="Aguardando autorização pgto", "sim","")</f>
        <v/>
      </c>
      <c r="AF163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23/12/2024</v>
      </c>
      <c r="AG16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23/12/2024</v>
      </c>
      <c r="AH1638" s="53">
        <v>45636</v>
      </c>
      <c r="AI1638" s="53" t="s">
        <v>4922</v>
      </c>
      <c r="AJ1638" s="53" t="s">
        <v>4922</v>
      </c>
      <c r="AK1638" s="53" t="str">
        <f>IF(Tabela1[[#This Row],[procx ticket]]="",Tabela1[[#This Row],[Data criação ticket]],Tabela1[[#This Row],[procx ticket]])</f>
        <v>2024-12-06</v>
      </c>
      <c r="AL1638" s="53" t="s">
        <v>75</v>
      </c>
      <c r="AM16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16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8" s="62"/>
      <c r="AP1638" s="62"/>
      <c r="AQ16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16051989880HENRIQUELAUDO DE RISCOPersianasPERSUN</v>
      </c>
      <c r="AR1638" s="62" t="e">
        <v>#N/A</v>
      </c>
    </row>
    <row r="1639" spans="1:44" ht="15" hidden="1" customHeight="1">
      <c r="A1639" s="1">
        <f t="shared" ref="A1639:A1664" si="91">IF(B1639&lt;7000,1000,2000)</f>
        <v>1000</v>
      </c>
      <c r="B1639" s="1">
        <v>1505</v>
      </c>
      <c r="C1639" s="1" t="s">
        <v>4085</v>
      </c>
      <c r="D1639" s="1" t="s">
        <v>4216</v>
      </c>
      <c r="E1639" s="1" t="s">
        <v>30</v>
      </c>
      <c r="F1639" s="1" t="s">
        <v>23</v>
      </c>
      <c r="G1639" s="1" t="s">
        <v>5510</v>
      </c>
      <c r="H1639" s="1">
        <v>248</v>
      </c>
      <c r="I1639" s="1" t="s">
        <v>88</v>
      </c>
      <c r="M1639" s="1">
        <v>605728</v>
      </c>
      <c r="N1639" s="1">
        <v>10023586</v>
      </c>
      <c r="O1639" s="1" t="s">
        <v>4163</v>
      </c>
      <c r="P1639" s="47">
        <v>18500</v>
      </c>
      <c r="R1639" s="47">
        <f>IF(Tabela1[[#This Row],[VALOR A PAGAR]]&gt;1,Tabela1[[#This Row],[VALOR A PAGAR]],Tabela1[[#This Row],[VALOR RC]])</f>
        <v>18500</v>
      </c>
      <c r="S16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39" s="1">
        <v>4500984180</v>
      </c>
      <c r="U1639" s="54" t="str">
        <f>F1639 &amp; " " &amp; " " &amp; B1639 &amp; " - " &amp; I1639 &amp; " - " &amp; "N°" &amp; H1639 &amp; " - " &amp; Tabela1[[#This Row],[Coluna1]]</f>
        <v>LOJAS NOVAS  1505 - PERSUN - N°248 - VENC 23/12/2025</v>
      </c>
      <c r="V1639" s="85">
        <v>2897826</v>
      </c>
      <c r="W1639" s="89" t="s">
        <v>4176</v>
      </c>
      <c r="X1639" s="1" t="str">
        <f t="shared" si="90"/>
        <v>ABERTO</v>
      </c>
      <c r="Y1639" s="48"/>
      <c r="Z1639" s="51"/>
      <c r="AA1639" s="1">
        <f>IF(Tabela1[[#This Row],[CHAMADO]]="ABERTO",Tabela1[[#This Row],[procx status]],"")</f>
        <v>0</v>
      </c>
      <c r="AC1639" s="49">
        <v>46014</v>
      </c>
      <c r="AD1639" s="55">
        <v>5106050146</v>
      </c>
      <c r="AE1639" s="1" t="str">
        <f>IF(Tabela1[[#This Row],[Status Result1]]="Aguardando autorização pgto", "sim","")</f>
        <v/>
      </c>
      <c r="AF16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16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1639" s="116"/>
      <c r="AJ1639" s="117"/>
      <c r="AK1639" s="116">
        <f>IF(Tabela1[[#This Row],[procx ticket]]="",Tabela1[[#This Row],[Data criação ticket]],Tabela1[[#This Row],[procx ticket]])</f>
        <v>0</v>
      </c>
      <c r="AL1639" s="116"/>
      <c r="AM1639" s="53" t="s">
        <v>5183</v>
      </c>
      <c r="AN16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39" s="62"/>
      <c r="AP1639" s="62" t="s">
        <v>5515</v>
      </c>
      <c r="AQ16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150560572818500ANDRELOJAS NOVASPersianasPERSUN</v>
      </c>
      <c r="AR1639" s="62" t="e">
        <v>#N/A</v>
      </c>
    </row>
    <row r="1640" spans="1:44" ht="15" hidden="1" customHeight="1">
      <c r="A1640" s="1">
        <f t="shared" si="91"/>
        <v>1000</v>
      </c>
      <c r="B1640" s="1">
        <v>1432</v>
      </c>
      <c r="C1640" s="1" t="s">
        <v>33</v>
      </c>
      <c r="D1640" s="1" t="s">
        <v>34</v>
      </c>
      <c r="E1640" s="1" t="s">
        <v>55</v>
      </c>
      <c r="F1640" s="1" t="s">
        <v>23</v>
      </c>
      <c r="G1640" s="1" t="s">
        <v>5510</v>
      </c>
      <c r="H1640" s="1">
        <v>119</v>
      </c>
      <c r="I1640" s="1" t="s">
        <v>88</v>
      </c>
      <c r="L1640" s="51">
        <v>98026</v>
      </c>
      <c r="M1640" s="1">
        <v>603254</v>
      </c>
      <c r="N1640" s="1">
        <v>10020299</v>
      </c>
      <c r="P1640" s="47">
        <v>12660</v>
      </c>
      <c r="R1640" s="47">
        <f>IF(Tabela1[[#This Row],[VALOR A PAGAR]]&gt;1,Tabela1[[#This Row],[VALOR A PAGAR]],Tabela1[[#This Row],[VALOR RC]])</f>
        <v>12660</v>
      </c>
      <c r="S16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0" s="1">
        <v>4500798399</v>
      </c>
      <c r="U1640" s="54" t="str">
        <f>F1640 &amp; " " &amp; " " &amp; B1640 &amp; " - " &amp; I1640 &amp; " - " &amp; "N°" &amp; H1640 &amp; " - " &amp; Tabela1[[#This Row],[Coluna1]]</f>
        <v xml:space="preserve">LOJAS NOVAS  1432 - PERSUN - N°119 - </v>
      </c>
      <c r="V1640" s="85">
        <v>1055741</v>
      </c>
      <c r="X1640" s="1" t="str">
        <f t="shared" si="90"/>
        <v>ABERTO</v>
      </c>
      <c r="Y1640" s="48" t="s">
        <v>4159</v>
      </c>
      <c r="Z1640" s="51" t="s">
        <v>4159</v>
      </c>
      <c r="AA1640" s="51" t="str">
        <f>IF(Tabela1[[#This Row],[CHAMADO]]="ABERTO",Tabela1[[#This Row],[procx status]],"")</f>
        <v>Closed</v>
      </c>
      <c r="AC1640" s="49">
        <v>45740</v>
      </c>
      <c r="AD1640" s="55">
        <v>5105856815</v>
      </c>
      <c r="AE1640" s="1" t="str">
        <f>IF(Tabela1[[#This Row],[Status Result1]]="Aguardando autorização pgto", "sim","")</f>
        <v/>
      </c>
      <c r="AF16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24/03/2025</v>
      </c>
      <c r="AG16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24/03/2025</v>
      </c>
      <c r="AH1640" s="12">
        <v>45677</v>
      </c>
      <c r="AI1640" s="12" t="s">
        <v>5194</v>
      </c>
      <c r="AJ1640" s="53" t="s">
        <v>5194</v>
      </c>
      <c r="AK1640" s="12" t="str">
        <f>IF(Tabela1[[#This Row],[procx ticket]]="",Tabela1[[#This Row],[Data criação ticket]],Tabela1[[#This Row],[procx ticket]])</f>
        <v>2025-01-23</v>
      </c>
      <c r="AL1640" s="53">
        <v>45670</v>
      </c>
      <c r="AM16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23/01/2025</v>
      </c>
      <c r="AN16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0" s="62"/>
      <c r="AP1640" s="62"/>
      <c r="AQ16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143260325412660JORDANALOJAS NOVASPersianasPERSUN</v>
      </c>
      <c r="AR1640" s="62" t="e">
        <v>#N/A</v>
      </c>
    </row>
    <row r="1641" spans="1:44" ht="15" hidden="1" customHeight="1">
      <c r="A1641" s="1">
        <f t="shared" si="91"/>
        <v>2000</v>
      </c>
      <c r="B1641" s="1">
        <v>7435</v>
      </c>
      <c r="C1641" s="1" t="s">
        <v>3645</v>
      </c>
      <c r="D1641" s="1" t="s">
        <v>3646</v>
      </c>
      <c r="E1641" s="1" t="s">
        <v>55</v>
      </c>
      <c r="F1641" s="1" t="s">
        <v>51</v>
      </c>
      <c r="G1641" s="1" t="s">
        <v>5510</v>
      </c>
      <c r="H1641" s="1">
        <v>149</v>
      </c>
      <c r="I1641" s="1" t="s">
        <v>88</v>
      </c>
      <c r="M1641" s="1">
        <v>605826</v>
      </c>
      <c r="N1641" s="1">
        <v>10021672</v>
      </c>
      <c r="O1641" s="1" t="s">
        <v>4163</v>
      </c>
      <c r="P1641" s="47">
        <v>16660</v>
      </c>
      <c r="R1641" s="47">
        <f>IF(Tabela1[[#This Row],[VALOR A PAGAR]]&gt;1,Tabela1[[#This Row],[VALOR A PAGAR]],Tabela1[[#This Row],[VALOR RC]])</f>
        <v>16660</v>
      </c>
      <c r="S16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1" s="1">
        <v>4500874569</v>
      </c>
      <c r="U1641" s="54" t="str">
        <f>F1641 &amp; " " &amp; " " &amp; B1641 &amp; " - " &amp; I1641 &amp; " - " &amp; "N°" &amp; H1641 &amp; " - " &amp; Tabela1[[#This Row],[Coluna1]]</f>
        <v>VIRADA DE BANDEIRA  7435 - PERSUN - N°149 - icms</v>
      </c>
      <c r="V1641" s="85">
        <v>1905104</v>
      </c>
      <c r="W1641" s="89" t="s">
        <v>5553</v>
      </c>
      <c r="X1641" s="1" t="str">
        <f t="shared" si="90"/>
        <v>ABERTO</v>
      </c>
      <c r="Y1641" s="48"/>
      <c r="Z1641" s="51">
        <v>0</v>
      </c>
      <c r="AA1641" s="1">
        <f>IF(Tabela1[[#This Row],[CHAMADO]]="ABERTO",Tabela1[[#This Row],[procx status]],"")</f>
        <v>0</v>
      </c>
      <c r="AC1641" s="49">
        <v>45832</v>
      </c>
      <c r="AD1641" s="55">
        <v>5105956833</v>
      </c>
      <c r="AE1641" s="1" t="str">
        <f>IF(Tabela1[[#This Row],[Status Result1]]="Aguardando autorização pgto", "sim","")</f>
        <v/>
      </c>
      <c r="AF16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24/06/2025</v>
      </c>
      <c r="AG16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24/06/2025</v>
      </c>
      <c r="AH1641" s="12">
        <v>45764</v>
      </c>
      <c r="AI1641" s="1" t="s">
        <v>4335</v>
      </c>
      <c r="AJ1641" s="53" t="s">
        <v>4335</v>
      </c>
      <c r="AK1641" s="12" t="str">
        <f>IF(Tabela1[[#This Row],[procx ticket]]="",Tabela1[[#This Row],[Data criação ticket]],Tabela1[[#This Row],[procx ticket]])</f>
        <v>2025-06-05</v>
      </c>
      <c r="AL1641" s="12">
        <v>45776</v>
      </c>
      <c r="AM16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6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1" s="62" t="s">
        <v>4174</v>
      </c>
      <c r="AP1641" s="62" t="s">
        <v>5155</v>
      </c>
      <c r="AQ16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743560582616660JORDANAVIRADA DE BANDEIRAPersianasPERSUN</v>
      </c>
      <c r="AR1641" s="62" t="e">
        <v>#N/A</v>
      </c>
    </row>
    <row r="1642" spans="1:44" ht="15" hidden="1" customHeight="1">
      <c r="A1642" s="1">
        <f t="shared" si="91"/>
        <v>1000</v>
      </c>
      <c r="B1642" s="1">
        <v>937</v>
      </c>
      <c r="C1642" s="1" t="str">
        <f>_xlfn.XLOOKUP(Tabela1[[#This Row],[FILIAL]],'CNPJ BASE jan25'!A:A,'CNPJ BASE jan25'!B:B)</f>
        <v>SMC01-SaoMiguel-AL</v>
      </c>
      <c r="D1642" s="1" t="str">
        <f>_xlfn.XLOOKUP(Tabela1[[#This Row],[FILIAL]],'CNPJ BASE jan25'!A:A,'CNPJ BASE jan25'!C:C)</f>
        <v>06.626.253/0937-37</v>
      </c>
      <c r="E1642" s="1" t="s">
        <v>4025</v>
      </c>
      <c r="F1642" s="1" t="s">
        <v>47</v>
      </c>
      <c r="G1642" s="1" t="s">
        <v>5510</v>
      </c>
      <c r="H1642" s="1">
        <v>179</v>
      </c>
      <c r="I1642" s="1" t="s">
        <v>88</v>
      </c>
      <c r="M1642" s="1">
        <v>605929</v>
      </c>
      <c r="N1642" s="1">
        <v>10022414</v>
      </c>
      <c r="O1642" s="1" t="s">
        <v>4163</v>
      </c>
      <c r="P1642" s="47">
        <v>15400</v>
      </c>
      <c r="R1642" s="47">
        <f>IF(Tabela1[[#This Row],[VALOR A PAGAR]]&gt;1,Tabela1[[#This Row],[VALOR A PAGAR]],Tabela1[[#This Row],[VALOR RC]])</f>
        <v>15400</v>
      </c>
      <c r="S16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2" s="1">
        <v>4500914017</v>
      </c>
      <c r="U1642" s="54" t="str">
        <f>F1642 &amp; " " &amp; " " &amp; B1642 &amp; " - " &amp; I1642 &amp; " - " &amp; "N°" &amp; H1642 &amp; " - " &amp; Tabela1[[#This Row],[Coluna1]]</f>
        <v xml:space="preserve">LAUDO DE RISCO  937 - PERSUN - N°179 - </v>
      </c>
      <c r="V1642" s="85">
        <v>2148855</v>
      </c>
      <c r="W1642" s="89" t="s">
        <v>5587</v>
      </c>
      <c r="X1642" s="1" t="str">
        <f t="shared" si="90"/>
        <v>ABERTO</v>
      </c>
      <c r="Y1642" s="48"/>
      <c r="Z1642" s="51">
        <v>0</v>
      </c>
      <c r="AA1642" s="1">
        <f>IF(Tabela1[[#This Row],[CHAMADO]]="ABERTO",Tabela1[[#This Row],[procx status]],"")</f>
        <v>0</v>
      </c>
      <c r="AC1642" s="49">
        <v>45893</v>
      </c>
      <c r="AD1642" s="90">
        <v>5105970795</v>
      </c>
      <c r="AE1642" s="1" t="str">
        <f>IF(Tabela1[[#This Row],[Status Result1]]="Aguardando autorização pgto", "sim","")</f>
        <v/>
      </c>
      <c r="AF16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24/08/2025</v>
      </c>
      <c r="AG16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24/08/2025</v>
      </c>
      <c r="AH1642" s="12"/>
      <c r="AJ1642" s="53">
        <v>0</v>
      </c>
      <c r="AK1642" s="12">
        <f>IF(Tabela1[[#This Row],[procx ticket]]="",Tabela1[[#This Row],[Data criação ticket]],Tabela1[[#This Row],[procx ticket]])</f>
        <v>0</v>
      </c>
      <c r="AM16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2" s="62"/>
      <c r="AP1642" s="62"/>
      <c r="AQ16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93760592915400ADRIANOLAUDO DE RISCOPersianasPERSUN</v>
      </c>
      <c r="AR1642" s="62" t="e">
        <v>#N/A</v>
      </c>
    </row>
    <row r="1643" spans="1:44" ht="15" hidden="1" customHeight="1">
      <c r="A1643" s="1">
        <f t="shared" si="91"/>
        <v>1000</v>
      </c>
      <c r="B1643" s="1">
        <v>1437</v>
      </c>
      <c r="C1643" s="1" t="s">
        <v>4091</v>
      </c>
      <c r="D1643" s="1" t="s">
        <v>4229</v>
      </c>
      <c r="E1643" s="1" t="s">
        <v>4025</v>
      </c>
      <c r="F1643" s="1" t="s">
        <v>23</v>
      </c>
      <c r="G1643" s="1" t="s">
        <v>5510</v>
      </c>
      <c r="H1643" s="1">
        <v>218</v>
      </c>
      <c r="I1643" s="1" t="s">
        <v>88</v>
      </c>
      <c r="M1643" s="1">
        <v>605905</v>
      </c>
      <c r="N1643" s="1">
        <v>10023468</v>
      </c>
      <c r="O1643" s="1" t="s">
        <v>4163</v>
      </c>
      <c r="P1643" s="47">
        <v>18500</v>
      </c>
      <c r="R1643" s="47">
        <f>IF(Tabela1[[#This Row],[VALOR A PAGAR]]&gt;1,Tabela1[[#This Row],[VALOR A PAGAR]],Tabela1[[#This Row],[VALOR RC]])</f>
        <v>18500</v>
      </c>
      <c r="S16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3" s="1">
        <v>4500980149</v>
      </c>
      <c r="U1643" s="54" t="str">
        <f>F1643 &amp; " " &amp; " " &amp; B1643 &amp; " - " &amp; I1643 &amp; " - " &amp; "N°" &amp; H1643 &amp; " - " &amp; Tabela1[[#This Row],[Coluna1]]</f>
        <v>LOJAS NOVAS  1437 - PERSUN - N°218 - VENC 24/11/2025</v>
      </c>
      <c r="V1643" s="85">
        <v>2854863</v>
      </c>
      <c r="W1643" s="64" t="s">
        <v>5636</v>
      </c>
      <c r="X1643" s="1" t="str">
        <f t="shared" si="90"/>
        <v>ABERTO</v>
      </c>
      <c r="Y1643" s="48"/>
      <c r="Z1643" s="51"/>
      <c r="AA1643" s="1">
        <f>IF(Tabela1[[#This Row],[CHAMADO]]="ABERTO",Tabela1[[#This Row],[procx status]],"")</f>
        <v>0</v>
      </c>
      <c r="AC1643" s="49">
        <v>45985</v>
      </c>
      <c r="AD1643" s="55">
        <v>5106044769</v>
      </c>
      <c r="AE1643" s="1" t="str">
        <f>IF(Tabela1[[#This Row],[Status Result1]]="Aguardando autorização pgto", "sim","")</f>
        <v/>
      </c>
      <c r="AF16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16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1643" s="116"/>
      <c r="AJ1643" s="117"/>
      <c r="AK1643" s="116">
        <f>IF(Tabela1[[#This Row],[procx ticket]]="",Tabela1[[#This Row],[Data criação ticket]],Tabela1[[#This Row],[procx ticket]])</f>
        <v>0</v>
      </c>
      <c r="AL1643" s="116"/>
      <c r="AM16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3" s="62"/>
      <c r="AP1643" s="62" t="s">
        <v>5630</v>
      </c>
      <c r="AQ16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143760590518500ADRIANOLOJAS NOVASPersianasPERSUN</v>
      </c>
      <c r="AR1643" s="62" t="e">
        <v>#N/A</v>
      </c>
    </row>
    <row r="1644" spans="1:44" ht="15" hidden="1" customHeight="1">
      <c r="A1644" s="1">
        <f t="shared" si="91"/>
        <v>1000</v>
      </c>
      <c r="B1644" s="51">
        <v>538</v>
      </c>
      <c r="C1644" s="51" t="s">
        <v>1293</v>
      </c>
      <c r="D1644" s="1" t="s">
        <v>1294</v>
      </c>
      <c r="E1644" s="51" t="s">
        <v>30</v>
      </c>
      <c r="F1644" s="51" t="s">
        <v>47</v>
      </c>
      <c r="G1644" s="1" t="s">
        <v>5510</v>
      </c>
      <c r="H1644" s="51">
        <v>99</v>
      </c>
      <c r="I1644" s="51" t="s">
        <v>88</v>
      </c>
      <c r="J1644" s="51"/>
      <c r="K1644" s="51"/>
      <c r="L1644" s="51">
        <v>98026</v>
      </c>
      <c r="M1644" s="51">
        <v>605486</v>
      </c>
      <c r="N1644" s="51"/>
      <c r="O1644" s="51"/>
      <c r="P1644" s="46">
        <v>12200</v>
      </c>
      <c r="Q1644" s="46"/>
      <c r="R1644" s="46">
        <f>IF(Tabela1[[#This Row],[VALOR A PAGAR]]&gt;1,Tabela1[[#This Row],[VALOR A PAGAR]],Tabela1[[#This Row],[VALOR RC]])</f>
        <v>12200</v>
      </c>
      <c r="S16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4" s="51">
        <v>4500764501</v>
      </c>
      <c r="U1644" s="54" t="str">
        <f>F1644 &amp; " " &amp; " " &amp; B1644 &amp; " - " &amp; I1644 &amp; " - " &amp; "N°" &amp; H1644 &amp; " - " &amp; Tabela1[[#This Row],[Coluna1]]</f>
        <v xml:space="preserve">LAUDO DE RISCO  538 - PERSUN - N°99 - </v>
      </c>
      <c r="V1644" s="85">
        <v>828784</v>
      </c>
      <c r="W1644" s="51"/>
      <c r="X1644" s="1" t="str">
        <f t="shared" si="90"/>
        <v>ABERTO</v>
      </c>
      <c r="Y1644" s="51" t="s">
        <v>4159</v>
      </c>
      <c r="Z1644" s="51" t="s">
        <v>4159</v>
      </c>
      <c r="AA1644" s="51" t="str">
        <f>IF(Tabela1[[#This Row],[CHAMADO]]="ABERTO",Tabela1[[#This Row],[procx status]],"")</f>
        <v>Closed</v>
      </c>
      <c r="AB1644" s="51" t="str">
        <f>IFERROR(IF(OR(Y1644="Solved",Y1644="Closed"),"OK","OUTRO"),"")</f>
        <v>OK</v>
      </c>
      <c r="AC1644" s="52">
        <v>45650</v>
      </c>
      <c r="AD1644" s="55">
        <v>5105823691</v>
      </c>
      <c r="AE1644" s="51" t="str">
        <f>IF(Tabela1[[#This Row],[Status Result1]]="Aguardando autorização pgto", "sim","")</f>
        <v/>
      </c>
      <c r="AF164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16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1644" s="53">
        <v>45637</v>
      </c>
      <c r="AI1644" s="53" t="s">
        <v>4501</v>
      </c>
      <c r="AJ1644" s="53" t="s">
        <v>4501</v>
      </c>
      <c r="AK1644" s="53" t="str">
        <f>IF(Tabela1[[#This Row],[procx ticket]]="",Tabela1[[#This Row],[Data criação ticket]],Tabela1[[#This Row],[procx ticket]])</f>
        <v>2024-12-11</v>
      </c>
      <c r="AL1644" s="53" t="s">
        <v>75</v>
      </c>
      <c r="AM16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164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4" s="62"/>
      <c r="AP1644" s="62"/>
      <c r="AQ16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53860548612200ANDRELAUDO DE RISCOPersianasPERSUN</v>
      </c>
      <c r="AR1644" s="62" t="e">
        <v>#N/A</v>
      </c>
    </row>
    <row r="1645" spans="1:44" ht="15" hidden="1" customHeight="1">
      <c r="A1645" s="1">
        <f t="shared" si="91"/>
        <v>1000</v>
      </c>
      <c r="B1645" s="51">
        <v>34</v>
      </c>
      <c r="C1645" s="51" t="s">
        <v>355</v>
      </c>
      <c r="D1645" s="1" t="s">
        <v>356</v>
      </c>
      <c r="E1645" s="51" t="s">
        <v>76</v>
      </c>
      <c r="F1645" s="51" t="s">
        <v>47</v>
      </c>
      <c r="G1645" s="1" t="s">
        <v>5510</v>
      </c>
      <c r="H1645" s="51">
        <v>78</v>
      </c>
      <c r="I1645" s="51" t="s">
        <v>88</v>
      </c>
      <c r="J1645" s="51"/>
      <c r="K1645" s="51"/>
      <c r="L1645" s="51">
        <v>98026</v>
      </c>
      <c r="M1645" s="51">
        <v>605281</v>
      </c>
      <c r="N1645" s="51"/>
      <c r="O1645" s="51"/>
      <c r="P1645" s="46">
        <v>11640</v>
      </c>
      <c r="Q1645" s="46"/>
      <c r="R1645" s="46">
        <f>IF(Tabela1[[#This Row],[VALOR A PAGAR]]&gt;1,Tabela1[[#This Row],[VALOR A PAGAR]],Tabela1[[#This Row],[VALOR RC]])</f>
        <v>11640</v>
      </c>
      <c r="S16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5" s="51">
        <v>4500767046</v>
      </c>
      <c r="U1645" s="54" t="str">
        <f>F1645 &amp; " " &amp; " " &amp; B1645 &amp; " - " &amp; I1645 &amp; " - " &amp; "N°" &amp; H1645 &amp; " - " &amp; Tabela1[[#This Row],[Coluna1]]</f>
        <v xml:space="preserve">LAUDO DE RISCO  34 - PERSUN - N°78 - </v>
      </c>
      <c r="V1645" s="85">
        <v>822834</v>
      </c>
      <c r="W1645" s="51"/>
      <c r="X1645" s="1" t="str">
        <f t="shared" si="90"/>
        <v>ABERTO</v>
      </c>
      <c r="Y1645" s="51" t="s">
        <v>4159</v>
      </c>
      <c r="Z1645" s="51" t="s">
        <v>4159</v>
      </c>
      <c r="AA1645" s="51" t="str">
        <f>IF(Tabela1[[#This Row],[CHAMADO]]="ABERTO",Tabela1[[#This Row],[procx status]],"")</f>
        <v>Closed</v>
      </c>
      <c r="AB1645" s="51" t="str">
        <f>IFERROR(IF(OR(Y1645="Solved",Y1645="Closed"),"OK","OUTRO"),"")</f>
        <v>OK</v>
      </c>
      <c r="AC1645" s="52">
        <v>45650</v>
      </c>
      <c r="AD1645" s="55">
        <v>5105823433</v>
      </c>
      <c r="AE1645" s="51" t="str">
        <f>IF(Tabela1[[#This Row],[Status Result1]]="Aguardando autorização pgto", "sim","")</f>
        <v/>
      </c>
      <c r="AF164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16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1645" s="53">
        <v>45636</v>
      </c>
      <c r="AI1645" s="53" t="s">
        <v>4502</v>
      </c>
      <c r="AJ1645" s="53" t="s">
        <v>4502</v>
      </c>
      <c r="AK1645" s="53" t="str">
        <f>IF(Tabela1[[#This Row],[procx ticket]]="",Tabela1[[#This Row],[Data criação ticket]],Tabela1[[#This Row],[procx ticket]])</f>
        <v>2024-12-10</v>
      </c>
      <c r="AL1645" s="53" t="s">
        <v>75</v>
      </c>
      <c r="AM16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164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5" s="62"/>
      <c r="AP1645" s="62"/>
      <c r="AQ16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3460528111640HENRIQUELAUDO DE RISCOPersianasPERSUN</v>
      </c>
      <c r="AR1645" s="62" t="e">
        <v>#N/A</v>
      </c>
    </row>
    <row r="1646" spans="1:44" ht="15" hidden="1" customHeight="1">
      <c r="A1646" s="1">
        <f t="shared" si="91"/>
        <v>1000</v>
      </c>
      <c r="B1646" s="1">
        <v>1427</v>
      </c>
      <c r="C1646" s="1" t="s">
        <v>229</v>
      </c>
      <c r="D1646" s="1" t="s">
        <v>230</v>
      </c>
      <c r="E1646" s="1" t="s">
        <v>4025</v>
      </c>
      <c r="F1646" s="1" t="s">
        <v>23</v>
      </c>
      <c r="G1646" s="1" t="s">
        <v>5510</v>
      </c>
      <c r="H1646" s="1">
        <v>222</v>
      </c>
      <c r="I1646" s="1" t="s">
        <v>88</v>
      </c>
      <c r="M1646" s="1">
        <v>603806</v>
      </c>
      <c r="N1646" s="1">
        <v>10023584</v>
      </c>
      <c r="O1646" s="1" t="s">
        <v>4163</v>
      </c>
      <c r="P1646" s="47">
        <v>12420</v>
      </c>
      <c r="R1646" s="47">
        <f>IF(Tabela1[[#This Row],[VALOR A PAGAR]]&gt;1,Tabela1[[#This Row],[VALOR A PAGAR]],Tabela1[[#This Row],[VALOR RC]])</f>
        <v>12420</v>
      </c>
      <c r="S16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6" s="1">
        <v>4500984122</v>
      </c>
      <c r="U1646" s="54" t="str">
        <f>F1646 &amp; " " &amp; " " &amp; B1646 &amp; " - " &amp; I1646 &amp; " - " &amp; "N°" &amp; H1646 &amp; " - " &amp; Tabela1[[#This Row],[Coluna1]]</f>
        <v>LOJAS NOVAS  1427 - PERSUN - N°222 - VENC 01/12/2025</v>
      </c>
      <c r="V1646" s="85">
        <v>2854249</v>
      </c>
      <c r="W1646" s="64" t="s">
        <v>5528</v>
      </c>
      <c r="X1646" s="1" t="str">
        <f t="shared" si="90"/>
        <v>ABERTO</v>
      </c>
      <c r="Y1646" s="48"/>
      <c r="Z1646" s="51"/>
      <c r="AA1646" s="1">
        <f>IF(Tabela1[[#This Row],[CHAMADO]]="ABERTO",Tabela1[[#This Row],[procx status]],"")</f>
        <v>0</v>
      </c>
      <c r="AC1646" s="49">
        <v>45986</v>
      </c>
      <c r="AE1646" s="1" t="str">
        <f>IF(Tabela1[[#This Row],[Status Result1]]="Aguardando autorização pgto", "sim","")</f>
        <v/>
      </c>
      <c r="AF16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16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1646" s="116"/>
      <c r="AJ1646" s="117"/>
      <c r="AK1646" s="116">
        <f>IF(Tabela1[[#This Row],[procx ticket]]="",Tabela1[[#This Row],[Data criação ticket]],Tabela1[[#This Row],[procx ticket]])</f>
        <v>0</v>
      </c>
      <c r="AL1646" s="116"/>
      <c r="AM16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6" s="62" t="s">
        <v>4178</v>
      </c>
      <c r="AP1646" s="62" t="s">
        <v>4835</v>
      </c>
      <c r="AQ16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142760380612420ADRIANOLOJAS NOVASPersianasPERSUN</v>
      </c>
      <c r="AR1646" s="62" t="e">
        <v>#N/A</v>
      </c>
    </row>
    <row r="1647" spans="1:44" ht="15" hidden="1" customHeight="1">
      <c r="A1647" s="1">
        <f t="shared" si="91"/>
        <v>2000</v>
      </c>
      <c r="B1647" s="1">
        <v>7402</v>
      </c>
      <c r="C1647" s="1" t="str">
        <f>_xlfn.XLOOKUP(Tabela1[[#This Row],[FILIAL]],'CNPJ BASE jan25'!A:A,'CNPJ BASE jan25'!B:B)</f>
        <v>FOR152-VisMaua-CE-EF</v>
      </c>
      <c r="D1647" s="1" t="str">
        <f>_xlfn.XLOOKUP(Tabela1[[#This Row],[FILIAL]],'CNPJ BASE jan25'!A:A,'CNPJ BASE jan25'!C:C)</f>
        <v>04.899.316/0402-50</v>
      </c>
      <c r="E1647" s="1" t="s">
        <v>4025</v>
      </c>
      <c r="F1647" s="1" t="s">
        <v>51</v>
      </c>
      <c r="G1647" s="1" t="s">
        <v>5510</v>
      </c>
      <c r="H1647" s="1">
        <v>247</v>
      </c>
      <c r="I1647" s="1" t="s">
        <v>88</v>
      </c>
      <c r="J1647" s="1">
        <v>9</v>
      </c>
      <c r="M1647" s="1">
        <v>606024</v>
      </c>
      <c r="N1647" s="1">
        <v>10024169</v>
      </c>
      <c r="P1647" s="47">
        <v>14660</v>
      </c>
      <c r="R1647" s="47">
        <f>IF(Tabela1[[#This Row],[VALOR A PAGAR]]&gt;1,Tabela1[[#This Row],[VALOR A PAGAR]],Tabela1[[#This Row],[VALOR RC]])</f>
        <v>14660</v>
      </c>
      <c r="S16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7" s="1">
        <v>4501019405</v>
      </c>
      <c r="U1647" s="54" t="str">
        <f>F1647 &amp; " " &amp; " " &amp; B1647 &amp; " - " &amp; I1647 &amp; " - " &amp; "N°" &amp; H1647 &amp; " - " &amp; Tabela1[[#This Row],[Coluna1]]</f>
        <v xml:space="preserve">VIRADA DE BANDEIRA  7402 - PERSUN - N°247 - </v>
      </c>
      <c r="V1647" s="85">
        <v>3297641</v>
      </c>
      <c r="W1647" s="89" t="s">
        <v>4176</v>
      </c>
      <c r="X1647" s="1" t="str">
        <f t="shared" si="90"/>
        <v>ABERTO</v>
      </c>
      <c r="Y1647" s="48"/>
      <c r="Z1647" s="51"/>
      <c r="AA1647" s="1">
        <f>IF(Tabela1[[#This Row],[CHAMADO]]="ABERTO",Tabela1[[#This Row],[procx status]],"")</f>
        <v>0</v>
      </c>
      <c r="AC1647" s="49">
        <v>46048</v>
      </c>
      <c r="AD1647" s="55">
        <v>5106079776</v>
      </c>
      <c r="AE1647" s="1" t="s">
        <v>4177</v>
      </c>
      <c r="AF16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26/01/2026</v>
      </c>
      <c r="AG16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26/01/2026</v>
      </c>
      <c r="AH1647" s="116"/>
      <c r="AJ1647" s="117"/>
      <c r="AK1647" s="116">
        <f>IF(Tabela1[[#This Row],[procx ticket]]="",Tabela1[[#This Row],[Data criação ticket]],Tabela1[[#This Row],[procx ticket]])</f>
        <v>0</v>
      </c>
      <c r="AL1647" s="116"/>
      <c r="AM1647" s="53">
        <v>46002</v>
      </c>
      <c r="AN16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7" s="62"/>
      <c r="AP1647" s="47"/>
      <c r="AQ16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740260602414660ADRIANOVIRADA DE BANDEIRAPersianasPERSUN</v>
      </c>
      <c r="AR1647" s="62" t="e">
        <v>#N/A</v>
      </c>
    </row>
    <row r="1648" spans="1:44" ht="15" hidden="1" customHeight="1">
      <c r="A1648" s="1">
        <f t="shared" si="91"/>
        <v>1000</v>
      </c>
      <c r="B1648" s="1">
        <v>1497</v>
      </c>
      <c r="C1648" s="1" t="s">
        <v>4062</v>
      </c>
      <c r="D1648" s="1" t="s">
        <v>185</v>
      </c>
      <c r="E1648" s="1" t="s">
        <v>76</v>
      </c>
      <c r="F1648" s="1" t="s">
        <v>23</v>
      </c>
      <c r="G1648" s="1" t="s">
        <v>5510</v>
      </c>
      <c r="H1648" s="1">
        <v>188</v>
      </c>
      <c r="I1648" s="1" t="s">
        <v>88</v>
      </c>
      <c r="M1648" s="1">
        <v>605480</v>
      </c>
      <c r="N1648" s="1">
        <v>10022243</v>
      </c>
      <c r="O1648" s="1" t="s">
        <v>4163</v>
      </c>
      <c r="P1648" s="47">
        <v>20700</v>
      </c>
      <c r="R1648" s="47">
        <f>IF(Tabela1[[#This Row],[VALOR A PAGAR]]&gt;1,Tabela1[[#This Row],[VALOR A PAGAR]],Tabela1[[#This Row],[VALOR RC]])</f>
        <v>20700</v>
      </c>
      <c r="S16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8" s="1">
        <v>4500899720</v>
      </c>
      <c r="U1648" s="54" t="str">
        <f>F1648 &amp; " " &amp; " " &amp; B1648 &amp; " - " &amp; I1648 &amp; " - " &amp; "N°" &amp; H1648 &amp; " - " &amp; Tabela1[[#This Row],[Coluna1]]</f>
        <v>LOJAS NOVAS  1497 - PERSUN - N°188 - VENC 21/09/2025</v>
      </c>
      <c r="V1648" s="85">
        <v>2608015</v>
      </c>
      <c r="W1648" s="64" t="s">
        <v>5578</v>
      </c>
      <c r="X1648" s="1" t="str">
        <f t="shared" si="90"/>
        <v>ABERTO</v>
      </c>
      <c r="Y1648" s="48"/>
      <c r="Z1648" s="51">
        <v>0</v>
      </c>
      <c r="AA1648" s="1">
        <f>IF(Tabela1[[#This Row],[CHAMADO]]="ABERTO",Tabela1[[#This Row],[procx status]],"")</f>
        <v>0</v>
      </c>
      <c r="AC1648" s="49">
        <v>45926</v>
      </c>
      <c r="AE1648" s="1" t="str">
        <f>IF(Tabela1[[#This Row],[Status Result1]]="Aguardando autorização pgto", "sim","")</f>
        <v/>
      </c>
      <c r="AF16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26/09/2025</v>
      </c>
      <c r="AG16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26/09/2025</v>
      </c>
      <c r="AH1648" s="12"/>
      <c r="AI1648" s="53" t="s">
        <v>4407</v>
      </c>
      <c r="AJ1648" s="53" t="s">
        <v>4407</v>
      </c>
      <c r="AK1648" s="12" t="str">
        <f>IF(Tabela1[[#This Row],[procx ticket]]="",Tabela1[[#This Row],[Data criação ticket]],Tabela1[[#This Row],[procx ticket]])</f>
        <v>2025-07-24</v>
      </c>
      <c r="AM16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6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8" s="62" t="s">
        <v>5579</v>
      </c>
      <c r="AP1648" s="62" t="s">
        <v>5580</v>
      </c>
      <c r="AQ16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149760548020700HENRIQUELOJAS NOVASPersianasPERSUN</v>
      </c>
      <c r="AR1648" s="62" t="e">
        <v>#N/A</v>
      </c>
    </row>
    <row r="1649" spans="1:44" ht="15" hidden="1" customHeight="1">
      <c r="A1649" s="1">
        <f t="shared" si="91"/>
        <v>1000</v>
      </c>
      <c r="B1649" s="1">
        <v>900</v>
      </c>
      <c r="C1649" s="1" t="str">
        <f>_xlfn.XLOOKUP(Tabela1[[#This Row],[FILIAL]],'CNPJ BASE jan25'!A:A,'CNPJ BASE jan25'!B:B)</f>
        <v>REC30-Amelia-PE</v>
      </c>
      <c r="D1649" s="1" t="str">
        <f>_xlfn.XLOOKUP(Tabela1[[#This Row],[FILIAL]],'CNPJ BASE jan25'!A:A,'CNPJ BASE jan25'!C:C)</f>
        <v>06.626.253/0900-45</v>
      </c>
      <c r="E1649" s="1" t="s">
        <v>30</v>
      </c>
      <c r="F1649" s="1" t="s">
        <v>47</v>
      </c>
      <c r="G1649" s="1" t="s">
        <v>5510</v>
      </c>
      <c r="H1649" s="1">
        <v>128</v>
      </c>
      <c r="I1649" s="1" t="s">
        <v>88</v>
      </c>
      <c r="M1649" s="1">
        <v>605751</v>
      </c>
      <c r="N1649" s="1">
        <v>10021632</v>
      </c>
      <c r="O1649" s="1" t="s">
        <v>4163</v>
      </c>
      <c r="P1649" s="47">
        <v>12520</v>
      </c>
      <c r="R1649" s="47">
        <f>IF(Tabela1[[#This Row],[VALOR A PAGAR]]&gt;1,Tabela1[[#This Row],[VALOR A PAGAR]],Tabela1[[#This Row],[VALOR RC]])</f>
        <v>12520</v>
      </c>
      <c r="S16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49" s="1" t="s">
        <v>5550</v>
      </c>
      <c r="U1649" s="54" t="str">
        <f>F1649 &amp; " " &amp; " " &amp; B1649 &amp; " - " &amp; I1649 &amp; " - " &amp; "N°" &amp; H1649 &amp; " - " &amp; Tabela1[[#This Row],[Coluna1]]</f>
        <v>LAUDO DE RISCO  900 - PERSUN - N°128 - aguardando retorno, pedido ajustado</v>
      </c>
      <c r="V1649" s="85">
        <v>1715161</v>
      </c>
      <c r="W1649" s="89" t="s">
        <v>5551</v>
      </c>
      <c r="X1649" s="1" t="str">
        <f t="shared" si="90"/>
        <v>ABERTO</v>
      </c>
      <c r="Y1649" s="48" t="s">
        <v>75</v>
      </c>
      <c r="Z1649" s="51" t="s">
        <v>75</v>
      </c>
      <c r="AA1649" s="1" t="str">
        <f>IF(Tabela1[[#This Row],[CHAMADO]]="ABERTO",Tabela1[[#This Row],[procx status]],"")</f>
        <v/>
      </c>
      <c r="AC1649" s="49">
        <v>45804</v>
      </c>
      <c r="AD1649" s="55">
        <v>5105934301</v>
      </c>
      <c r="AE1649" s="1" t="str">
        <f>IF(Tabela1[[#This Row],[Status Result1]]="Aguardando autorização pgto", "sim","")</f>
        <v/>
      </c>
      <c r="AF16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16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1649" s="12">
        <v>45712</v>
      </c>
      <c r="AI1649" s="1" t="s">
        <v>4704</v>
      </c>
      <c r="AJ1649" s="53" t="s">
        <v>4704</v>
      </c>
      <c r="AK1649" s="12" t="str">
        <f>IF(Tabela1[[#This Row],[procx ticket]]="",Tabela1[[#This Row],[Data criação ticket]],Tabela1[[#This Row],[procx ticket]])</f>
        <v>2025-05-07</v>
      </c>
      <c r="AL1649" s="60">
        <v>45770</v>
      </c>
      <c r="AM16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164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49" s="62" t="s">
        <v>5360</v>
      </c>
      <c r="AP1649" s="62" t="s">
        <v>5552</v>
      </c>
      <c r="AQ16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90060575112520ANDRELAUDO DE RISCOPersianasPERSUN</v>
      </c>
      <c r="AR1649" s="62" t="e">
        <v>#N/A</v>
      </c>
    </row>
    <row r="1650" spans="1:44" ht="15" hidden="1" customHeight="1">
      <c r="A1650" s="1">
        <f t="shared" si="91"/>
        <v>1000</v>
      </c>
      <c r="B1650" s="1">
        <v>1495</v>
      </c>
      <c r="C1650" s="1" t="s">
        <v>285</v>
      </c>
      <c r="D1650" s="1" t="s">
        <v>185</v>
      </c>
      <c r="E1650" s="1" t="s">
        <v>76</v>
      </c>
      <c r="F1650" s="1" t="s">
        <v>23</v>
      </c>
      <c r="G1650" s="1" t="s">
        <v>5510</v>
      </c>
      <c r="H1650" s="1">
        <v>194</v>
      </c>
      <c r="I1650" s="1" t="s">
        <v>88</v>
      </c>
      <c r="M1650" s="1">
        <v>605462</v>
      </c>
      <c r="N1650" s="1">
        <v>10022467</v>
      </c>
      <c r="O1650" s="1" t="s">
        <v>4163</v>
      </c>
      <c r="P1650" s="47">
        <v>17560</v>
      </c>
      <c r="R1650" s="47">
        <f>IF(Tabela1[[#This Row],[VALOR A PAGAR]]&gt;1,Tabela1[[#This Row],[VALOR A PAGAR]],Tabela1[[#This Row],[VALOR RC]])</f>
        <v>17560</v>
      </c>
      <c r="S16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0" s="1">
        <v>4500929306</v>
      </c>
      <c r="U1650" s="54" t="str">
        <f>F1650 &amp; " " &amp; " " &amp; B1650 &amp; " - " &amp; I1650 &amp; " - " &amp; "N°" &amp; H1650 &amp; " - " &amp; Tabela1[[#This Row],[Coluna1]]</f>
        <v>LOJAS NOVAS  1495 - PERSUN - N°194 - VENC 27/09/2025</v>
      </c>
      <c r="V1650" s="85">
        <v>2297842</v>
      </c>
      <c r="W1650" s="64" t="s">
        <v>5594</v>
      </c>
      <c r="X1650" s="1" t="str">
        <f t="shared" si="90"/>
        <v>ABERTO</v>
      </c>
      <c r="Y1650" s="48"/>
      <c r="Z1650" s="51">
        <v>0</v>
      </c>
      <c r="AA1650" s="1">
        <f>IF(Tabela1[[#This Row],[CHAMADO]]="ABERTO",Tabela1[[#This Row],[procx status]],"")</f>
        <v>0</v>
      </c>
      <c r="AC1650" s="49">
        <v>45927</v>
      </c>
      <c r="AD1650" s="109">
        <v>5105995507</v>
      </c>
      <c r="AE1650" s="1" t="str">
        <f>IF(Tabela1[[#This Row],[Status Result1]]="Aguardando autorização pgto", "sim","")</f>
        <v/>
      </c>
      <c r="AF16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27/09/2025</v>
      </c>
      <c r="AG16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27/09/2025</v>
      </c>
      <c r="AH1650" s="12"/>
      <c r="AI1650" s="1" t="s">
        <v>4283</v>
      </c>
      <c r="AJ1650" s="53" t="s">
        <v>4234</v>
      </c>
      <c r="AK1650" s="12" t="str">
        <f>IF(Tabela1[[#This Row],[procx ticket]]="",Tabela1[[#This Row],[Data criação ticket]],Tabela1[[#This Row],[procx ticket]])</f>
        <v>não aberto ticket</v>
      </c>
      <c r="AM16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6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0" s="62" t="s">
        <v>4552</v>
      </c>
      <c r="AP1650" s="62" t="s">
        <v>5595</v>
      </c>
      <c r="AQ16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149560546217560HENRIQUELOJAS NOVASPersianasPERSUN</v>
      </c>
      <c r="AR1650" s="62" t="e">
        <v>#N/A</v>
      </c>
    </row>
    <row r="1651" spans="1:44" ht="15" hidden="1" customHeight="1">
      <c r="A1651" s="1">
        <f t="shared" si="91"/>
        <v>1000</v>
      </c>
      <c r="B1651" s="51">
        <v>1484</v>
      </c>
      <c r="C1651" s="1" t="s">
        <v>20</v>
      </c>
      <c r="D1651" s="1" t="s">
        <v>21</v>
      </c>
      <c r="E1651" s="1" t="s">
        <v>55</v>
      </c>
      <c r="F1651" s="1" t="s">
        <v>23</v>
      </c>
      <c r="G1651" s="1" t="s">
        <v>5510</v>
      </c>
      <c r="H1651" s="1">
        <v>104</v>
      </c>
      <c r="I1651" s="1" t="s">
        <v>88</v>
      </c>
      <c r="L1651" s="51">
        <v>98026</v>
      </c>
      <c r="M1651" s="1">
        <v>603700</v>
      </c>
      <c r="N1651" s="1">
        <v>10020322</v>
      </c>
      <c r="P1651" s="47">
        <v>11920</v>
      </c>
      <c r="R1651" s="47">
        <f>IF(Tabela1[[#This Row],[VALOR A PAGAR]]&gt;1,Tabela1[[#This Row],[VALOR A PAGAR]],Tabela1[[#This Row],[VALOR RC]])</f>
        <v>11920</v>
      </c>
      <c r="S16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1" s="48">
        <v>4500798261</v>
      </c>
      <c r="U1651" s="54" t="str">
        <f>F1651 &amp; " " &amp; " " &amp; B1651 &amp; " - " &amp; I1651 &amp; " - " &amp; "N°" &amp; H1651 &amp; " - " &amp; Tabela1[[#This Row],[Coluna1]]</f>
        <v xml:space="preserve">LOJAS NOVAS  1484 - PERSUN - N°104 - </v>
      </c>
      <c r="V1651" s="85">
        <v>1035460</v>
      </c>
      <c r="X1651" s="1" t="str">
        <f t="shared" si="90"/>
        <v>ABERTO</v>
      </c>
      <c r="Y1651" s="48" t="s">
        <v>4159</v>
      </c>
      <c r="Z1651" s="51" t="s">
        <v>4159</v>
      </c>
      <c r="AA1651" s="51" t="str">
        <f>IF(Tabela1[[#This Row],[CHAMADO]]="ABERTO",Tabela1[[#This Row],[procx status]],"")</f>
        <v>Closed</v>
      </c>
      <c r="AC1651" s="49">
        <v>45685</v>
      </c>
      <c r="AD1651" s="55">
        <v>5105851798</v>
      </c>
      <c r="AE1651" s="1" t="str">
        <f>IF(Tabela1[[#This Row],[Status Result1]]="Aguardando autorização pgto", "sim","")</f>
        <v/>
      </c>
      <c r="AF16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28/01/2025</v>
      </c>
      <c r="AG16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28/01/2025</v>
      </c>
      <c r="AH1651" s="12">
        <v>45677</v>
      </c>
      <c r="AI1651" s="12" t="s">
        <v>4955</v>
      </c>
      <c r="AJ1651" s="53" t="s">
        <v>4955</v>
      </c>
      <c r="AK1651" s="12" t="str">
        <f>IF(Tabela1[[#This Row],[procx ticket]]="",Tabela1[[#This Row],[Data criação ticket]],Tabela1[[#This Row],[procx ticket]])</f>
        <v>2025-01-20</v>
      </c>
      <c r="AL1651" s="53">
        <v>45673</v>
      </c>
      <c r="AM16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20/01/2025</v>
      </c>
      <c r="AN165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1" s="62"/>
      <c r="AP1651" s="62"/>
      <c r="AQ16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148460370011920JORDANALOJAS NOVASPersianasPERSUN</v>
      </c>
      <c r="AR1651" s="62" t="e">
        <v>#N/A</v>
      </c>
    </row>
    <row r="1652" spans="1:44" ht="15" hidden="1" customHeight="1">
      <c r="A1652" s="1">
        <f t="shared" si="91"/>
        <v>1000</v>
      </c>
      <c r="B1652" s="1">
        <v>260</v>
      </c>
      <c r="C1652" s="1" t="str">
        <f>_xlfn.XLOOKUP(Tabela1[[#This Row],[FILIAL]],'CNPJ BASE jan25'!A:A,'CNPJ BASE jan25'!B:B)</f>
        <v>JPE11-Bessa-PB</v>
      </c>
      <c r="D1652" s="1" t="s">
        <v>185</v>
      </c>
      <c r="E1652" s="1" t="s">
        <v>4025</v>
      </c>
      <c r="F1652" s="1" t="s">
        <v>47</v>
      </c>
      <c r="G1652" s="1" t="s">
        <v>5510</v>
      </c>
      <c r="H1652" s="1">
        <v>182</v>
      </c>
      <c r="I1652" s="1" t="s">
        <v>88</v>
      </c>
      <c r="M1652" s="1">
        <v>605925</v>
      </c>
      <c r="N1652" s="1">
        <v>10022523</v>
      </c>
      <c r="P1652" s="47">
        <v>14080</v>
      </c>
      <c r="R1652" s="47">
        <f>IF(Tabela1[[#This Row],[VALOR A PAGAR]]&gt;1,Tabela1[[#This Row],[VALOR A PAGAR]],Tabela1[[#This Row],[VALOR RC]])</f>
        <v>14080</v>
      </c>
      <c r="S16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2" s="1">
        <v>4500917379</v>
      </c>
      <c r="U1652" s="54" t="str">
        <f>F1652 &amp; " " &amp; " " &amp; B1652 &amp; " - " &amp; I1652 &amp; " - " &amp; "N°" &amp; H1652 &amp; " - " &amp; Tabela1[[#This Row],[Coluna1]]</f>
        <v xml:space="preserve">LAUDO DE RISCO  260 - PERSUN - N°182 - </v>
      </c>
      <c r="V1652" s="85">
        <v>2190088</v>
      </c>
      <c r="W1652" s="64" t="s">
        <v>5597</v>
      </c>
      <c r="X1652" s="1" t="str">
        <f t="shared" si="90"/>
        <v>ABERTO</v>
      </c>
      <c r="Y1652" s="48"/>
      <c r="Z1652" s="51">
        <v>0</v>
      </c>
      <c r="AA1652" s="1">
        <f>IF(Tabela1[[#This Row],[CHAMADO]]="ABERTO",Tabela1[[#This Row],[procx status]],"")</f>
        <v>0</v>
      </c>
      <c r="AC1652" s="49">
        <v>45867</v>
      </c>
      <c r="AD1652" s="65">
        <v>5105976715</v>
      </c>
      <c r="AE1652" s="1" t="str">
        <f>IF(Tabela1[[#This Row],[Status Result1]]="Aguardando autorização pgto", "sim","")</f>
        <v/>
      </c>
      <c r="AF16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29/07/2025</v>
      </c>
      <c r="AG16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29/07/2025</v>
      </c>
      <c r="AH1652" s="12"/>
      <c r="AJ1652" s="53" t="s">
        <v>4234</v>
      </c>
      <c r="AK1652" s="12" t="str">
        <f>IF(Tabela1[[#This Row],[procx ticket]]="",Tabela1[[#This Row],[Data criação ticket]],Tabela1[[#This Row],[procx ticket]])</f>
        <v>não aberto ticket</v>
      </c>
      <c r="AM16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2" s="62"/>
      <c r="AP1652" s="62"/>
      <c r="AQ16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26060592514080ADRIANOLAUDO DE RISCOPersianasPERSUN</v>
      </c>
      <c r="AR1652" s="62" t="e">
        <v>#N/A</v>
      </c>
    </row>
    <row r="1653" spans="1:44" ht="15" hidden="1" customHeight="1">
      <c r="A1653" s="1">
        <f t="shared" si="91"/>
        <v>1000</v>
      </c>
      <c r="B1653" s="130">
        <v>1479</v>
      </c>
      <c r="C1653" s="130" t="s">
        <v>41</v>
      </c>
      <c r="D1653" s="1" t="s">
        <v>42</v>
      </c>
      <c r="E1653" s="130" t="s">
        <v>55</v>
      </c>
      <c r="F1653" s="130" t="s">
        <v>23</v>
      </c>
      <c r="G1653" s="130" t="s">
        <v>5510</v>
      </c>
      <c r="H1653" s="130">
        <v>100</v>
      </c>
      <c r="I1653" s="130" t="s">
        <v>88</v>
      </c>
      <c r="L1653" s="51">
        <v>98026</v>
      </c>
      <c r="M1653" s="1">
        <v>603708</v>
      </c>
      <c r="N1653" s="1">
        <v>10020298</v>
      </c>
      <c r="P1653" s="47">
        <v>4980</v>
      </c>
      <c r="R1653" s="47">
        <f>IF(Tabela1[[#This Row],[VALOR A PAGAR]]&gt;1,Tabela1[[#This Row],[VALOR A PAGAR]],Tabela1[[#This Row],[VALOR RC]])</f>
        <v>4980</v>
      </c>
      <c r="S16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3" s="1">
        <v>4500799573</v>
      </c>
      <c r="U1653" s="54" t="str">
        <f>F1653 &amp; " " &amp; " " &amp; B1653 &amp; " - " &amp; I1653 &amp; " - " &amp; "N°" &amp; H1653 &amp; " - " &amp; Tabela1[[#This Row],[Coluna1]]</f>
        <v xml:space="preserve">LOJAS NOVAS  1479 - PERSUN - N°100 - </v>
      </c>
      <c r="V1653" s="85">
        <v>1046267</v>
      </c>
      <c r="X1653" s="1" t="str">
        <f t="shared" si="90"/>
        <v>ABERTO</v>
      </c>
      <c r="Y1653" s="48" t="s">
        <v>4159</v>
      </c>
      <c r="Z1653" s="51" t="s">
        <v>4159</v>
      </c>
      <c r="AA1653" s="51" t="str">
        <f>IF(Tabela1[[#This Row],[CHAMADO]]="ABERTO",Tabela1[[#This Row],[procx status]],"")</f>
        <v>Closed</v>
      </c>
      <c r="AC1653" s="49">
        <v>45687</v>
      </c>
      <c r="AD1653" s="55">
        <v>5105854269</v>
      </c>
      <c r="AE1653" s="1" t="str">
        <f>IF(Tabela1[[#This Row],[Status Result1]]="Aguardando autorização pgto", "sim","")</f>
        <v/>
      </c>
      <c r="AF16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30/01/2025</v>
      </c>
      <c r="AG16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30/01/2025</v>
      </c>
      <c r="AH1653" s="12">
        <v>45677</v>
      </c>
      <c r="AI1653" s="12" t="s">
        <v>5195</v>
      </c>
      <c r="AJ1653" s="53" t="s">
        <v>5195</v>
      </c>
      <c r="AK1653" s="12" t="str">
        <f>IF(Tabela1[[#This Row],[procx ticket]]="",Tabela1[[#This Row],[Data criação ticket]],Tabela1[[#This Row],[procx ticket]])</f>
        <v>2025-01-22</v>
      </c>
      <c r="AL1653" s="53">
        <v>45670</v>
      </c>
      <c r="AM16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22/01/2025</v>
      </c>
      <c r="AN165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3" s="62"/>
      <c r="AP1653" s="62"/>
      <c r="AQ16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14796037084980JORDANALOJAS NOVASPersianasPERSUN</v>
      </c>
      <c r="AR1653" s="62" t="e">
        <v>#N/A</v>
      </c>
    </row>
    <row r="1654" spans="1:44" ht="15" hidden="1" customHeight="1">
      <c r="A1654" s="1">
        <f t="shared" si="91"/>
        <v>2000</v>
      </c>
      <c r="B1654" s="1">
        <v>7103</v>
      </c>
      <c r="C1654" s="1" t="s">
        <v>3171</v>
      </c>
      <c r="D1654" s="1" t="s">
        <v>3172</v>
      </c>
      <c r="E1654" s="1" t="s">
        <v>55</v>
      </c>
      <c r="F1654" s="130" t="s">
        <v>51</v>
      </c>
      <c r="G1654" s="130" t="s">
        <v>5510</v>
      </c>
      <c r="H1654" s="1">
        <v>152</v>
      </c>
      <c r="I1654" s="130" t="s">
        <v>88</v>
      </c>
      <c r="M1654" s="1">
        <v>605811</v>
      </c>
      <c r="N1654" s="1">
        <v>10021622</v>
      </c>
      <c r="P1654" s="47">
        <v>16460</v>
      </c>
      <c r="Q1654" s="47">
        <v>9980</v>
      </c>
      <c r="R1654" s="47">
        <f>IF(Tabela1[[#This Row],[VALOR A PAGAR]]&gt;1,Tabela1[[#This Row],[VALOR A PAGAR]],Tabela1[[#This Row],[VALOR RC]])</f>
        <v>9980</v>
      </c>
      <c r="S16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4" s="1" t="s">
        <v>5544</v>
      </c>
      <c r="U1654" s="54" t="str">
        <f>F1654 &amp; " " &amp; " " &amp; B1654 &amp; " - " &amp; I1654 &amp; " - " &amp; "N°" &amp; H1654 &amp; " - " &amp; Tabela1[[#This Row],[Coluna1]]</f>
        <v>VIRADA DE BANDEIRA  7103 - PERSUN - N°152 - ajustado</v>
      </c>
      <c r="V1654" s="85">
        <v>1905284</v>
      </c>
      <c r="W1654" s="89" t="s">
        <v>5545</v>
      </c>
      <c r="X1654" s="1" t="str">
        <f t="shared" si="90"/>
        <v>ABERTO</v>
      </c>
      <c r="Y1654" s="48"/>
      <c r="Z1654" s="51">
        <v>0</v>
      </c>
      <c r="AA1654" s="1">
        <f>IF(Tabela1[[#This Row],[CHAMADO]]="ABERTO",Tabela1[[#This Row],[procx status]],"")</f>
        <v>0</v>
      </c>
      <c r="AC1654" s="49">
        <v>45838</v>
      </c>
      <c r="AD1654" s="90">
        <v>5105955996</v>
      </c>
      <c r="AE1654" s="1" t="str">
        <f>IF(Tabela1[[#This Row],[Status Result1]]="Aguardando autorização pgto", "sim","")</f>
        <v/>
      </c>
      <c r="AF16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16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1654" s="12">
        <v>45798</v>
      </c>
      <c r="AI1654" s="1" t="s">
        <v>4335</v>
      </c>
      <c r="AJ1654" s="53" t="s">
        <v>4335</v>
      </c>
      <c r="AK1654" s="12" t="str">
        <f>IF(Tabela1[[#This Row],[procx ticket]]="",Tabela1[[#This Row],[Data criação ticket]],Tabela1[[#This Row],[procx ticket]])</f>
        <v>2025-06-05</v>
      </c>
      <c r="AM16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16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4" s="62" t="s">
        <v>4174</v>
      </c>
      <c r="AP1654" s="62" t="s">
        <v>4508</v>
      </c>
      <c r="AQ16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710360581116460JORDANAVIRADA DE BANDEIRAPersianasPERSUN</v>
      </c>
      <c r="AR1654" s="62" t="e">
        <v>#N/A</v>
      </c>
    </row>
    <row r="1655" spans="1:44" ht="15" hidden="1" customHeight="1">
      <c r="A1655" s="1">
        <f t="shared" si="91"/>
        <v>2000</v>
      </c>
      <c r="B1655" s="1">
        <v>7084</v>
      </c>
      <c r="C1655" s="1" t="str">
        <f>_xlfn.XLOOKUP(Tabela1[[#This Row],[FILIAL]],'CNPJ BASE jan25'!A:A,'CNPJ BASE jan25'!B:B)</f>
        <v>BEL42-CelMal-PA-EF</v>
      </c>
      <c r="D1655" s="1" t="str">
        <f>_xlfn.XLOOKUP(Tabela1[[#This Row],[FILIAL]],'CNPJ BASE jan25'!A:A,'CNPJ BASE jan25'!C:C)</f>
        <v>04.899.316/0084-45</v>
      </c>
      <c r="E1655" s="1" t="s">
        <v>76</v>
      </c>
      <c r="F1655" s="1" t="s">
        <v>51</v>
      </c>
      <c r="G1655" s="1" t="s">
        <v>5510</v>
      </c>
      <c r="H1655" s="1">
        <v>165</v>
      </c>
      <c r="I1655" s="1" t="s">
        <v>88</v>
      </c>
      <c r="M1655" s="1">
        <v>605844</v>
      </c>
      <c r="N1655" s="1">
        <v>10022072</v>
      </c>
      <c r="O1655" s="1" t="s">
        <v>4163</v>
      </c>
      <c r="P1655" s="47">
        <v>12040</v>
      </c>
      <c r="R1655" s="47">
        <f>IF(Tabela1[[#This Row],[VALOR A PAGAR]]&gt;1,Tabela1[[#This Row],[VALOR A PAGAR]],Tabela1[[#This Row],[VALOR RC]])</f>
        <v>12040</v>
      </c>
      <c r="S16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5" s="1">
        <v>4500899746</v>
      </c>
      <c r="U1655" s="54" t="str">
        <f>F1655 &amp; " " &amp; " " &amp; B1655 &amp; " - " &amp; I1655 &amp; " - " &amp; "N°" &amp; H1655 &amp; " - " &amp; Tabela1[[#This Row],[Coluna1]]</f>
        <v>VIRADA DE BANDEIRA  7084 - PERSUN - N°165 - aguardando retorno sup</v>
      </c>
      <c r="V1655" s="85">
        <v>2222575</v>
      </c>
      <c r="W1655" s="64" t="s">
        <v>5571</v>
      </c>
      <c r="X1655" s="1" t="str">
        <f t="shared" si="90"/>
        <v>ABERTO</v>
      </c>
      <c r="Y1655" s="48"/>
      <c r="Z1655" s="51">
        <v>0</v>
      </c>
      <c r="AA1655" s="1">
        <f>IF(Tabela1[[#This Row],[CHAMADO]]="ABERTO",Tabela1[[#This Row],[procx status]],"")</f>
        <v>0</v>
      </c>
      <c r="AC1655" s="49">
        <v>45868</v>
      </c>
      <c r="AD1655" s="65">
        <v>5105978187</v>
      </c>
      <c r="AE1655" s="1" t="str">
        <f>IF(Tabela1[[#This Row],[Status Result1]]="Aguardando autorização pgto", "sim","")</f>
        <v/>
      </c>
      <c r="AF16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30/07/2025</v>
      </c>
      <c r="AG16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30/07/2025</v>
      </c>
      <c r="AH1655" s="12">
        <v>45810</v>
      </c>
      <c r="AI1655" s="1" t="s">
        <v>4381</v>
      </c>
      <c r="AJ1655" s="53" t="s">
        <v>4381</v>
      </c>
      <c r="AK1655" s="12" t="str">
        <f>IF(Tabela1[[#This Row],[procx ticket]]="",Tabela1[[#This Row],[Data criação ticket]],Tabela1[[#This Row],[procx ticket]])</f>
        <v>2025-06-17</v>
      </c>
      <c r="AM16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6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5" s="62" t="s">
        <v>4174</v>
      </c>
      <c r="AP1655" s="62" t="s">
        <v>5572</v>
      </c>
      <c r="AQ16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708460584412040HENRIQUEVIRADA DE BANDEIRAPersianasPERSUN</v>
      </c>
      <c r="AR1655" s="62" t="e">
        <v>#N/A</v>
      </c>
    </row>
    <row r="1656" spans="1:44" ht="15" hidden="1" customHeight="1">
      <c r="A1656" s="1">
        <f t="shared" si="91"/>
        <v>1000</v>
      </c>
      <c r="B1656" s="1">
        <v>1492</v>
      </c>
      <c r="C1656" s="1" t="s">
        <v>260</v>
      </c>
      <c r="D1656" s="1" t="s">
        <v>1999</v>
      </c>
      <c r="E1656" s="1" t="s">
        <v>76</v>
      </c>
      <c r="F1656" s="1" t="s">
        <v>23</v>
      </c>
      <c r="G1656" s="1" t="s">
        <v>5510</v>
      </c>
      <c r="H1656" s="1">
        <v>183</v>
      </c>
      <c r="I1656" s="1" t="s">
        <v>88</v>
      </c>
      <c r="M1656" s="1">
        <v>603167</v>
      </c>
      <c r="N1656" s="1">
        <v>10022165</v>
      </c>
      <c r="O1656" s="1" t="s">
        <v>4163</v>
      </c>
      <c r="P1656" s="47">
        <v>13900</v>
      </c>
      <c r="R1656" s="47">
        <f>IF(Tabela1[[#This Row],[VALOR A PAGAR]]&gt;1,Tabela1[[#This Row],[VALOR A PAGAR]],Tabela1[[#This Row],[VALOR RC]])</f>
        <v>13900</v>
      </c>
      <c r="S16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6" s="1">
        <v>4500899716</v>
      </c>
      <c r="U1656" s="54" t="str">
        <f>F1656 &amp; " " &amp; " " &amp; B1656 &amp; " - " &amp; I1656 &amp; " - " &amp; "N°" &amp; H1656 &amp; " - " &amp; Tabela1[[#This Row],[Coluna1]]</f>
        <v xml:space="preserve">LOJAS NOVAS  1492 - PERSUN - N°183 - </v>
      </c>
      <c r="V1656" s="85">
        <v>2086802</v>
      </c>
      <c r="W1656" s="89" t="s">
        <v>5577</v>
      </c>
      <c r="X1656" s="1" t="str">
        <f t="shared" si="90"/>
        <v>ABERTO</v>
      </c>
      <c r="Y1656" s="48"/>
      <c r="Z1656" s="51">
        <v>0</v>
      </c>
      <c r="AA1656" s="1">
        <f>IF(Tabela1[[#This Row],[CHAMADO]]="ABERTO",Tabela1[[#This Row],[procx status]],"")</f>
        <v>0</v>
      </c>
      <c r="AC1656" s="49">
        <v>45899</v>
      </c>
      <c r="AD1656" s="90">
        <v>5105964038</v>
      </c>
      <c r="AE1656" s="1" t="str">
        <f>IF(Tabela1[[#This Row],[Status Result1]]="Aguardando autorização pgto", "sim","")</f>
        <v/>
      </c>
      <c r="AF16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30/08/2025</v>
      </c>
      <c r="AG16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30/08/2025</v>
      </c>
      <c r="AH1656" s="12"/>
      <c r="AI1656" s="1" t="s">
        <v>4234</v>
      </c>
      <c r="AJ1656" s="53" t="s">
        <v>4329</v>
      </c>
      <c r="AK1656" s="12" t="str">
        <f>IF(Tabela1[[#This Row],[procx ticket]]="",Tabela1[[#This Row],[Data criação ticket]],Tabela1[[#This Row],[procx ticket]])</f>
        <v>2025-07-02</v>
      </c>
      <c r="AM16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6" s="62"/>
      <c r="AP1656" s="62"/>
      <c r="AQ16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149260316713900HENRIQUELOJAS NOVASPersianasPERSUN</v>
      </c>
      <c r="AR1656" s="62" t="e">
        <v>#N/A</v>
      </c>
    </row>
    <row r="1657" spans="1:44" ht="15" hidden="1" customHeight="1">
      <c r="A1657" s="1">
        <f t="shared" si="91"/>
        <v>1000</v>
      </c>
      <c r="B1657" s="51">
        <v>539</v>
      </c>
      <c r="C1657" s="51" t="s">
        <v>93</v>
      </c>
      <c r="D1657" s="51" t="s">
        <v>1295</v>
      </c>
      <c r="E1657" s="51" t="s">
        <v>76</v>
      </c>
      <c r="F1657" s="51" t="s">
        <v>47</v>
      </c>
      <c r="G1657" s="1" t="s">
        <v>5510</v>
      </c>
      <c r="H1657" s="51">
        <v>76</v>
      </c>
      <c r="I1657" s="51" t="s">
        <v>88</v>
      </c>
      <c r="J1657" s="51"/>
      <c r="K1657" s="51"/>
      <c r="L1657" s="51">
        <v>98026</v>
      </c>
      <c r="M1657" s="51">
        <v>605030</v>
      </c>
      <c r="N1657" s="51">
        <v>10020079</v>
      </c>
      <c r="O1657" s="51"/>
      <c r="P1657" s="46">
        <v>2460</v>
      </c>
      <c r="Q1657" s="46"/>
      <c r="R1657" s="46">
        <f>IF(Tabela1[[#This Row],[VALOR A PAGAR]]&gt;1,Tabela1[[#This Row],[VALOR A PAGAR]],Tabela1[[#This Row],[VALOR RC]])</f>
        <v>2460</v>
      </c>
      <c r="S16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7" s="51">
        <v>4500770564</v>
      </c>
      <c r="U1657" s="54" t="str">
        <f>F1657 &amp; " " &amp; " " &amp; B1657 &amp; " - " &amp; I1657 &amp; " - " &amp; "N°" &amp; H1657 &amp; " - " &amp; Tabela1[[#This Row],[Coluna1]]</f>
        <v xml:space="preserve">LAUDO DE RISCO  539 - PERSUN - N°76 - </v>
      </c>
      <c r="V1657" s="85">
        <v>856667</v>
      </c>
      <c r="W1657" s="51"/>
      <c r="X1657" s="1" t="str">
        <f t="shared" si="90"/>
        <v>ABERTO</v>
      </c>
      <c r="Y1657" s="51" t="s">
        <v>4159</v>
      </c>
      <c r="Z1657" s="51" t="s">
        <v>4159</v>
      </c>
      <c r="AA1657" s="51" t="str">
        <f>IF(Tabela1[[#This Row],[CHAMADO]]="ABERTO",Tabela1[[#This Row],[procx status]],"")</f>
        <v>Closed</v>
      </c>
      <c r="AB1657" s="51" t="str">
        <f>IFERROR(IF(OR(Y1657="Solved",Y1657="Closed"),"OK","OUTRO"),"")</f>
        <v>OK</v>
      </c>
      <c r="AC1657" s="52">
        <v>45656</v>
      </c>
      <c r="AD1657" s="55">
        <v>5105828768</v>
      </c>
      <c r="AE1657" s="51" t="str">
        <f>IF(Tabela1[[#This Row],[Status Result1]]="Aguardando autorização pgto", "sim","")</f>
        <v/>
      </c>
      <c r="AF165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16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1657" s="53">
        <v>45643</v>
      </c>
      <c r="AI1657" s="53" t="s">
        <v>4187</v>
      </c>
      <c r="AJ1657" s="53" t="s">
        <v>4187</v>
      </c>
      <c r="AK1657" s="53" t="str">
        <f>IF(Tabela1[[#This Row],[procx ticket]]="",Tabela1[[#This Row],[Data criação ticket]],Tabela1[[#This Row],[procx ticket]])</f>
        <v>2024-12-17</v>
      </c>
      <c r="AL1657" s="53">
        <v>45635</v>
      </c>
      <c r="AM16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16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7" s="62"/>
      <c r="AP1657" s="62"/>
      <c r="AQ16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5396050302460HENRIQUELAUDO DE RISCOPersianasPERSUN</v>
      </c>
      <c r="AR1657" s="62" t="e">
        <v>#N/A</v>
      </c>
    </row>
    <row r="1658" spans="1:44" ht="15" hidden="1" customHeight="1">
      <c r="A1658" s="1">
        <f t="shared" si="91"/>
        <v>1000</v>
      </c>
      <c r="B1658" s="1">
        <v>1491</v>
      </c>
      <c r="C1658" s="1" t="s">
        <v>4076</v>
      </c>
      <c r="D1658" s="1" t="s">
        <v>1115</v>
      </c>
      <c r="E1658" s="1" t="s">
        <v>30</v>
      </c>
      <c r="F1658" s="1" t="s">
        <v>23</v>
      </c>
      <c r="G1658" s="1" t="s">
        <v>5510</v>
      </c>
      <c r="H1658" s="1">
        <v>231</v>
      </c>
      <c r="I1658" s="1" t="s">
        <v>88</v>
      </c>
      <c r="M1658" s="1">
        <v>605585</v>
      </c>
      <c r="N1658" s="1">
        <v>10023588</v>
      </c>
      <c r="O1658" s="1" t="s">
        <v>4163</v>
      </c>
      <c r="P1658" s="47">
        <v>12960</v>
      </c>
      <c r="R1658" s="47">
        <f>IF(Tabela1[[#This Row],[VALOR A PAGAR]]&gt;1,Tabela1[[#This Row],[VALOR A PAGAR]],Tabela1[[#This Row],[VALOR RC]])</f>
        <v>12960</v>
      </c>
      <c r="S16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8" s="1">
        <v>4500984249</v>
      </c>
      <c r="U1658" s="54" t="str">
        <f>F1658 &amp; " " &amp; " " &amp; B1658 &amp; " - " &amp; I1658 &amp; " - " &amp; "N°" &amp; H1658 &amp; " - " &amp; Tabela1[[#This Row],[Coluna1]]</f>
        <v>LOJAS NOVAS  1491 - PERSUN - N°231 - VENC 13/12/2025</v>
      </c>
      <c r="V1658" s="85">
        <v>2912899</v>
      </c>
      <c r="W1658" s="64" t="s">
        <v>5531</v>
      </c>
      <c r="X1658" s="1" t="str">
        <f t="shared" si="90"/>
        <v>ABERTO</v>
      </c>
      <c r="Y1658" s="48"/>
      <c r="Z1658" s="51"/>
      <c r="AA1658" s="1">
        <f>IF(Tabela1[[#This Row],[CHAMADO]]="ABERTO",Tabela1[[#This Row],[procx status]],"")</f>
        <v>0</v>
      </c>
      <c r="AC1658" s="49" t="s">
        <v>5532</v>
      </c>
      <c r="AE1658" s="1" t="str">
        <f>IF(Tabela1[[#This Row],[Status Result1]]="Aguardando autorização pgto", "sim","")</f>
        <v/>
      </c>
      <c r="AF16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VENC 13/12/2025</v>
      </c>
      <c r="AG16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VENC 13/12/2025</v>
      </c>
      <c r="AH1658" s="116"/>
      <c r="AJ1658" s="117"/>
      <c r="AK1658" s="116">
        <f>IF(Tabela1[[#This Row],[procx ticket]]="",Tabela1[[#This Row],[Data criação ticket]],Tabela1[[#This Row],[procx ticket]])</f>
        <v>0</v>
      </c>
      <c r="AL1658" s="116"/>
      <c r="AM1658" s="53">
        <v>45951</v>
      </c>
      <c r="AN16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8" s="62"/>
      <c r="AP1658" s="62" t="s">
        <v>5532</v>
      </c>
      <c r="AQ16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149160558512960ANDRELOJAS NOVASPersianasPERSUN</v>
      </c>
      <c r="AR1658" s="62" t="e">
        <v>#N/A</v>
      </c>
    </row>
    <row r="1659" spans="1:44" ht="15" hidden="1" customHeight="1">
      <c r="A1659" s="1">
        <f t="shared" si="91"/>
        <v>1000</v>
      </c>
      <c r="B1659" s="130">
        <v>1476</v>
      </c>
      <c r="C1659" s="130" t="s">
        <v>243</v>
      </c>
      <c r="D1659" s="1" t="s">
        <v>2408</v>
      </c>
      <c r="E1659" s="130" t="s">
        <v>76</v>
      </c>
      <c r="F1659" s="130" t="s">
        <v>23</v>
      </c>
      <c r="G1659" s="130" t="s">
        <v>5510</v>
      </c>
      <c r="H1659" s="130">
        <v>220</v>
      </c>
      <c r="I1659" s="130" t="s">
        <v>88</v>
      </c>
      <c r="M1659" s="1">
        <v>603852</v>
      </c>
      <c r="N1659" s="1">
        <v>10023540</v>
      </c>
      <c r="O1659" s="1" t="s">
        <v>4163</v>
      </c>
      <c r="P1659" s="47">
        <v>11120</v>
      </c>
      <c r="R1659" s="47">
        <f>IF(Tabela1[[#This Row],[VALOR A PAGAR]]&gt;1,Tabela1[[#This Row],[VALOR A PAGAR]],Tabela1[[#This Row],[VALOR RC]])</f>
        <v>11120</v>
      </c>
      <c r="S16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59" s="1">
        <v>4500983795</v>
      </c>
      <c r="U1659" s="54" t="str">
        <f>F1659 &amp; " " &amp; " " &amp; B1659 &amp; " - " &amp; I1659 &amp; " - " &amp; "N°" &amp; H1659 &amp; " - " &amp; Tabela1[[#This Row],[Coluna1]]</f>
        <v>LOJAS NOVAS  1476 - PERSUN - N°220 - VENC 28/11/2025</v>
      </c>
      <c r="V1659" s="85">
        <v>2912913</v>
      </c>
      <c r="W1659" s="64" t="s">
        <v>5526</v>
      </c>
      <c r="X1659" s="1" t="str">
        <f t="shared" si="90"/>
        <v>ABERTO</v>
      </c>
      <c r="Y1659" s="48"/>
      <c r="Z1659" s="51"/>
      <c r="AA1659" s="1">
        <f>IF(Tabela1[[#This Row],[CHAMADO]]="ABERTO",Tabela1[[#This Row],[procx status]],"")</f>
        <v>0</v>
      </c>
      <c r="AC1659" s="49" t="s">
        <v>5527</v>
      </c>
      <c r="AE1659" s="1" t="str">
        <f>IF(Tabela1[[#This Row],[Status Result1]]="Aguardando autorização pgto", "sim","")</f>
        <v/>
      </c>
      <c r="AF16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VENC 28/11/2025</v>
      </c>
      <c r="AG16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VENC 28/11/2025</v>
      </c>
      <c r="AH1659" s="116"/>
      <c r="AJ1659" s="117"/>
      <c r="AK1659" s="116">
        <f>IF(Tabela1[[#This Row],[procx ticket]]="",Tabela1[[#This Row],[Data criação ticket]],Tabela1[[#This Row],[procx ticket]])</f>
        <v>0</v>
      </c>
      <c r="AL1659" s="116"/>
      <c r="AM1659" s="53">
        <v>45951</v>
      </c>
      <c r="AN16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59" s="62"/>
      <c r="AP1659" s="62" t="s">
        <v>5527</v>
      </c>
      <c r="AQ16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147660385211120HENRIQUELOJAS NOVASPersianasPERSUN</v>
      </c>
      <c r="AR1659" s="62" t="e">
        <v>#N/A</v>
      </c>
    </row>
    <row r="1660" spans="1:44" ht="15" hidden="1" customHeight="1">
      <c r="A1660" s="1">
        <f t="shared" si="91"/>
        <v>1000</v>
      </c>
      <c r="B1660" s="51">
        <v>299</v>
      </c>
      <c r="C1660" s="51" t="s">
        <v>59</v>
      </c>
      <c r="D1660" s="51" t="s">
        <v>62</v>
      </c>
      <c r="E1660" s="51" t="s">
        <v>55</v>
      </c>
      <c r="F1660" s="51" t="s">
        <v>47</v>
      </c>
      <c r="G1660" s="51" t="s">
        <v>4631</v>
      </c>
      <c r="H1660" s="51">
        <v>930</v>
      </c>
      <c r="I1660" s="51" t="s">
        <v>57</v>
      </c>
      <c r="J1660" s="51"/>
      <c r="K1660" s="51"/>
      <c r="L1660" s="51">
        <v>36123</v>
      </c>
      <c r="M1660" s="51">
        <v>604824</v>
      </c>
      <c r="N1660" s="51">
        <v>10019783</v>
      </c>
      <c r="O1660" s="51"/>
      <c r="P1660" s="46">
        <v>8397.35</v>
      </c>
      <c r="Q1660" s="46"/>
      <c r="R1660" s="46">
        <f>IF(Tabela1[[#This Row],[VALOR A PAGAR]]&gt;1,Tabela1[[#This Row],[VALOR A PAGAR]],Tabela1[[#This Row],[VALOR RC]])</f>
        <v>8397.35</v>
      </c>
      <c r="S16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0" s="51">
        <v>4500775043</v>
      </c>
      <c r="U1660" s="54" t="str">
        <f>F1660 &amp; " " &amp; " " &amp; B1660 &amp; " - " &amp; I1660 &amp; " - " &amp; "N°" &amp; H1660 &amp; " - " &amp; Tabela1[[#This Row],[Coluna1]]</f>
        <v xml:space="preserve">LAUDO DE RISCO  299 - CHIANCA - N°930 - </v>
      </c>
      <c r="V1660" s="85">
        <v>870352</v>
      </c>
      <c r="W1660" s="51"/>
      <c r="X1660" s="1" t="str">
        <f t="shared" si="90"/>
        <v>ABERTO</v>
      </c>
      <c r="Y1660" s="51" t="s">
        <v>4159</v>
      </c>
      <c r="Z1660" s="51" t="s">
        <v>4159</v>
      </c>
      <c r="AA1660" s="51" t="str">
        <f>IF(Tabela1[[#This Row],[CHAMADO]]="ABERTO",Tabela1[[#This Row],[procx status]],"")</f>
        <v>Closed</v>
      </c>
      <c r="AB1660" s="51" t="str">
        <f>IFERROR(IF(OR(Y1660="Solved",Y1660="Closed"),"OK","OUTRO"),"")</f>
        <v>OK</v>
      </c>
      <c r="AC1660" s="52">
        <f>Tabela1[[#This Row],[Data criação ticket br]]+15</f>
        <v>45661</v>
      </c>
      <c r="AD1660" s="55">
        <v>5105832638</v>
      </c>
      <c r="AE1660" s="51" t="str">
        <f>IF(Tabela1[[#This Row],[Status Result1]]="Aguardando autorização pgto", "sim","")</f>
        <v/>
      </c>
      <c r="AF166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16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1660" s="53">
        <v>45646</v>
      </c>
      <c r="AI1660" s="53" t="s">
        <v>4632</v>
      </c>
      <c r="AJ1660" s="53" t="s">
        <v>4632</v>
      </c>
      <c r="AK1660" s="53" t="str">
        <f>IF(Tabela1[[#This Row],[procx ticket]]="",Tabela1[[#This Row],[Data criação ticket]],Tabela1[[#This Row],[procx ticket]])</f>
        <v>2024-12-20</v>
      </c>
      <c r="AL1660" s="53">
        <v>45610</v>
      </c>
      <c r="AM16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16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0" s="62"/>
      <c r="AP1660" s="62"/>
      <c r="AQ16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2996048248397,35JORDANALAUDO DE RISCOPINTURA DE FACHADACHIANCA</v>
      </c>
      <c r="AR1660" s="62" t="e">
        <v>#N/A</v>
      </c>
    </row>
    <row r="1661" spans="1:44" ht="15" hidden="1" customHeight="1">
      <c r="A1661" s="1">
        <f t="shared" si="91"/>
        <v>1000</v>
      </c>
      <c r="B1661" s="51">
        <v>37</v>
      </c>
      <c r="C1661" s="51" t="s">
        <v>361</v>
      </c>
      <c r="D1661" s="51" t="s">
        <v>54</v>
      </c>
      <c r="E1661" s="51" t="s">
        <v>55</v>
      </c>
      <c r="F1661" s="51" t="s">
        <v>47</v>
      </c>
      <c r="G1661" s="51" t="s">
        <v>56</v>
      </c>
      <c r="H1661" s="51">
        <v>926</v>
      </c>
      <c r="I1661" s="51" t="s">
        <v>57</v>
      </c>
      <c r="J1661" s="51"/>
      <c r="K1661" s="51"/>
      <c r="L1661" s="51">
        <v>36123</v>
      </c>
      <c r="M1661" s="51">
        <v>604821</v>
      </c>
      <c r="N1661" s="51">
        <v>10019784</v>
      </c>
      <c r="O1661" s="51"/>
      <c r="P1661" s="46">
        <v>14347.98</v>
      </c>
      <c r="Q1661" s="46"/>
      <c r="R1661" s="46">
        <f>IF(Tabela1[[#This Row],[VALOR A PAGAR]]&gt;1,Tabela1[[#This Row],[VALOR A PAGAR]],Tabela1[[#This Row],[VALOR RC]])</f>
        <v>14347.98</v>
      </c>
      <c r="S16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1" s="51">
        <v>4500768487</v>
      </c>
      <c r="U1661" s="54" t="str">
        <f>F1661 &amp; " " &amp; " " &amp; B1661 &amp; " - " &amp; I1661 &amp; " - " &amp; "N°" &amp; H1661 &amp; " - " &amp; Tabela1[[#This Row],[Coluna1]]</f>
        <v xml:space="preserve">LAUDO DE RISCO  37 - CHIANCA - N°926 - </v>
      </c>
      <c r="V1661" s="85">
        <v>868851</v>
      </c>
      <c r="W1661" s="51"/>
      <c r="X1661" s="1" t="str">
        <f t="shared" ref="X1661:X1724" si="92">IF(V1661&lt;&gt;"","ABERTO","PENDENTE")</f>
        <v>ABERTO</v>
      </c>
      <c r="Y1661" s="51" t="s">
        <v>4159</v>
      </c>
      <c r="Z1661" s="51" t="s">
        <v>4159</v>
      </c>
      <c r="AA1661" s="51" t="str">
        <f>IF(Tabela1[[#This Row],[CHAMADO]]="ABERTO",Tabela1[[#This Row],[procx status]],"")</f>
        <v>Closed</v>
      </c>
      <c r="AB1661" s="51" t="str">
        <f>IFERROR(IF(OR(Y1661="Solved",Y1661="Closed"),"OK","OUTRO"),"")</f>
        <v>OK</v>
      </c>
      <c r="AC1661" s="52">
        <v>45660</v>
      </c>
      <c r="AD1661" s="55" t="s">
        <v>4633</v>
      </c>
      <c r="AE1661" s="51" t="str">
        <f>IF(Tabela1[[#This Row],[Status Result1]]="Aguardando autorização pgto", "sim","")</f>
        <v/>
      </c>
      <c r="AF166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6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661" s="53">
        <v>45645</v>
      </c>
      <c r="AI1661" s="53" t="s">
        <v>4634</v>
      </c>
      <c r="AJ1661" s="53" t="s">
        <v>4634</v>
      </c>
      <c r="AK1661" s="53" t="str">
        <f>IF(Tabela1[[#This Row],[procx ticket]]="",Tabela1[[#This Row],[Data criação ticket]],Tabela1[[#This Row],[procx ticket]])</f>
        <v>2024-12-19</v>
      </c>
      <c r="AL1661" s="53">
        <v>45610</v>
      </c>
      <c r="AM16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6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1" s="62"/>
      <c r="AP1661" s="62"/>
      <c r="AQ16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3760482114347,98JORDANALAUDO DE RISCOPINTURA DE FAIXADACHIANCA</v>
      </c>
      <c r="AR1661" s="62" t="e">
        <v>#N/A</v>
      </c>
    </row>
    <row r="1662" spans="1:44" ht="15" hidden="1" customHeight="1">
      <c r="A1662" s="1">
        <f t="shared" si="91"/>
        <v>1000</v>
      </c>
      <c r="B1662" s="1">
        <v>52</v>
      </c>
      <c r="C1662" s="1" t="str">
        <f>_xlfn.XLOOKUP(Tabela1[[#This Row],[FILIAL]],'CNPJ BASE jan25'!A:A,'CNPJ BASE jan25'!B:B)</f>
        <v>FOR54-DesMoreira2-CE</v>
      </c>
      <c r="D1662" s="1" t="str">
        <f>_xlfn.XLOOKUP(Tabela1[[#This Row],[FILIAL]],'CNPJ BASE jan25'!A:A,'CNPJ BASE jan25'!C:C)</f>
        <v>06.626.253/0052-00</v>
      </c>
      <c r="E1662" s="1" t="s">
        <v>76</v>
      </c>
      <c r="F1662" s="1" t="s">
        <v>4846</v>
      </c>
      <c r="G1662" s="1" t="s">
        <v>4850</v>
      </c>
      <c r="H1662" s="1">
        <v>17589</v>
      </c>
      <c r="I1662" s="1" t="s">
        <v>4845</v>
      </c>
      <c r="M1662" s="1">
        <v>604743</v>
      </c>
      <c r="P1662" s="47">
        <v>7350</v>
      </c>
      <c r="R1662" s="47">
        <f>IF(Tabela1[[#This Row],[VALOR A PAGAR]]&gt;1,Tabela1[[#This Row],[VALOR A PAGAR]],Tabela1[[#This Row],[VALOR RC]])</f>
        <v>7350</v>
      </c>
      <c r="S16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2" s="1">
        <v>4500936894</v>
      </c>
      <c r="U1662" s="54" t="str">
        <f>F1662 &amp; " " &amp; " " &amp; B1662 &amp; " - " &amp; I1662 &amp; " - " &amp; "N°" &amp; H1662 &amp; " - " &amp; Tabela1[[#This Row],[Coluna1]]</f>
        <v>SALA DE DESCANSO  52 - DUANA - N°17589 - VENC 25/10/2025</v>
      </c>
      <c r="V1662" s="85">
        <v>2764468</v>
      </c>
      <c r="W1662" s="64" t="s">
        <v>4851</v>
      </c>
      <c r="X1662" s="1" t="str">
        <f t="shared" si="92"/>
        <v>ABERTO</v>
      </c>
      <c r="Y1662" s="48"/>
      <c r="Z1662" s="51"/>
      <c r="AA1662" s="1">
        <f>IF(Tabela1[[#This Row],[CHAMADO]]="ABERTO",Tabela1[[#This Row],[procx status]],"")</f>
        <v>0</v>
      </c>
      <c r="AC1662" s="49">
        <v>45951</v>
      </c>
      <c r="AE1662" s="1" t="str">
        <f>IF(Tabela1[[#This Row],[Status Result1]]="Aguardando autorização pgto", "sim","")</f>
        <v/>
      </c>
      <c r="AF16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6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662" s="12"/>
      <c r="AJ1662" s="53"/>
      <c r="AK1662" s="12">
        <f>IF(Tabela1[[#This Row],[procx ticket]]="",Tabela1[[#This Row],[Data criação ticket]],Tabela1[[#This Row],[procx ticket]])</f>
        <v>0</v>
      </c>
      <c r="AM1662" s="53">
        <v>45940</v>
      </c>
      <c r="AN166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2" s="62"/>
      <c r="AP1662" s="62" t="s">
        <v>4852</v>
      </c>
      <c r="AQ16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526047437350HENRIQUESALA DE DESCANSOPOLTRONADUANA</v>
      </c>
      <c r="AR1662" s="62" t="e">
        <v>#N/A</v>
      </c>
    </row>
    <row r="1663" spans="1:44" ht="15" hidden="1" customHeight="1">
      <c r="A1663" s="1">
        <f t="shared" si="91"/>
        <v>1000</v>
      </c>
      <c r="B1663" s="1">
        <v>36</v>
      </c>
      <c r="C1663" s="1" t="str">
        <f>_xlfn.XLOOKUP(Tabela1[[#This Row],[FILIAL]],'CNPJ BASE jan25'!A:A,'CNPJ BASE jan25'!B:B)</f>
        <v>FOR20-13deMaio-CE#</v>
      </c>
      <c r="D1663" s="1" t="str">
        <f>_xlfn.XLOOKUP(Tabela1[[#This Row],[FILIAL]],'CNPJ BASE jan25'!A:A,'CNPJ BASE jan25'!C:C)</f>
        <v>06.626.253/0036-81</v>
      </c>
      <c r="E1663" s="1" t="s">
        <v>4025</v>
      </c>
      <c r="F1663" s="1" t="s">
        <v>4026</v>
      </c>
      <c r="G1663" s="1" t="s">
        <v>4850</v>
      </c>
      <c r="I1663" s="1" t="s">
        <v>5874</v>
      </c>
      <c r="M1663" s="1">
        <v>605784</v>
      </c>
      <c r="P1663" s="47">
        <v>3897</v>
      </c>
      <c r="R1663" s="47">
        <f>IF(Tabela1[[#This Row],[VALOR A PAGAR]]&gt;1,Tabela1[[#This Row],[VALOR A PAGAR]],Tabela1[[#This Row],[VALOR RC]])</f>
        <v>3897</v>
      </c>
      <c r="S16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3" s="1">
        <v>4500893782</v>
      </c>
      <c r="U1663" s="54" t="str">
        <f>F1663 &amp; " " &amp; " " &amp; B1663 &amp; " - " &amp; I1663 &amp; " - " &amp; "N°" &amp; H1663 &amp; " - " &amp; Tabela1[[#This Row],[Coluna1]]</f>
        <v xml:space="preserve">REVITALIZA  36 - VITRINE - N° - </v>
      </c>
      <c r="V1663" s="85">
        <v>2601162</v>
      </c>
      <c r="X1663" s="1" t="str">
        <f t="shared" si="92"/>
        <v>ABERTO</v>
      </c>
      <c r="Y1663" s="48"/>
      <c r="Z1663" s="51"/>
      <c r="AA1663" s="1">
        <f>IF(Tabela1[[#This Row],[CHAMADO]]="ABERTO",Tabela1[[#This Row],[procx status]],"")</f>
        <v>0</v>
      </c>
      <c r="AC1663" s="49">
        <v>45925</v>
      </c>
      <c r="AE1663" s="1" t="str">
        <f>IF(Tabela1[[#This Row],[Status Result1]]="Aguardando autorização pgto", "sim","")</f>
        <v/>
      </c>
      <c r="AF16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16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1663" s="116"/>
      <c r="AJ1663" s="117"/>
      <c r="AK1663" s="116">
        <f>IF(Tabela1[[#This Row],[procx ticket]]="",Tabela1[[#This Row],[Data criação ticket]],Tabela1[[#This Row],[procx ticket]])</f>
        <v>0</v>
      </c>
      <c r="AL1663" s="116"/>
      <c r="AM16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3" s="62"/>
      <c r="AP1663" s="62"/>
      <c r="AQ16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366057843897ADRIANOREVITALIZAPOLTRONAVITRINE</v>
      </c>
      <c r="AR1663" s="62" t="e">
        <v>#N/A</v>
      </c>
    </row>
    <row r="1664" spans="1:44" ht="15" hidden="1" customHeight="1">
      <c r="A1664" s="1">
        <f t="shared" si="91"/>
        <v>2000</v>
      </c>
      <c r="B1664" s="1">
        <v>7061</v>
      </c>
      <c r="C1664" s="1" t="s">
        <v>3109</v>
      </c>
      <c r="D1664" s="1" t="s">
        <v>3110</v>
      </c>
      <c r="E1664" s="1" t="s">
        <v>55</v>
      </c>
      <c r="F1664" s="1" t="s">
        <v>51</v>
      </c>
      <c r="G1664" s="1" t="s">
        <v>5289</v>
      </c>
      <c r="H1664" s="1">
        <v>136</v>
      </c>
      <c r="I1664" s="1" t="s">
        <v>5290</v>
      </c>
      <c r="L1664" s="1">
        <v>70526</v>
      </c>
      <c r="M1664" s="55">
        <v>605680</v>
      </c>
      <c r="N1664" s="1">
        <v>10020577</v>
      </c>
      <c r="P1664" s="57">
        <v>47000</v>
      </c>
      <c r="Q1664" s="47">
        <v>3500</v>
      </c>
      <c r="R1664" s="47">
        <f>IF(Tabela1[[#This Row],[VALOR A PAGAR]]&gt;1,Tabela1[[#This Row],[VALOR A PAGAR]],Tabela1[[#This Row],[VALOR RC]])</f>
        <v>3500</v>
      </c>
      <c r="S16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4" s="1">
        <v>4500848126</v>
      </c>
      <c r="U1664" s="54" t="str">
        <f>F1664 &amp; " " &amp; " " &amp; B1664 &amp; " - " &amp; I1664 &amp; " - " &amp; "N°" &amp; H1664 &amp; " - " &amp; Tabela1[[#This Row],[Coluna1]]</f>
        <v xml:space="preserve">VIRADA DE BANDEIRA  7061 - JCB - N°136 - </v>
      </c>
      <c r="V1664" s="85">
        <v>1493628</v>
      </c>
      <c r="W1664" s="89" t="s">
        <v>5291</v>
      </c>
      <c r="X1664" s="1" t="str">
        <f t="shared" si="92"/>
        <v>ABERTO</v>
      </c>
      <c r="Y1664" s="48" t="s">
        <v>75</v>
      </c>
      <c r="Z1664" s="51" t="s">
        <v>75</v>
      </c>
      <c r="AA1664" s="1" t="str">
        <f>IF(Tabela1[[#This Row],[CHAMADO]]="ABERTO",Tabela1[[#This Row],[procx status]],"")</f>
        <v/>
      </c>
      <c r="AC1664" s="49">
        <v>45757</v>
      </c>
      <c r="AD1664" s="55">
        <v>5105902637</v>
      </c>
      <c r="AE1664" s="1" t="str">
        <f>IF(Tabela1[[#This Row],[Status Result1]]="Aguardando autorização pgto", "sim","")</f>
        <v/>
      </c>
      <c r="AF16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16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1664" s="12">
        <v>45726</v>
      </c>
      <c r="AI1664" s="1" t="s">
        <v>5244</v>
      </c>
      <c r="AJ1664" s="53" t="s">
        <v>5244</v>
      </c>
      <c r="AK1664" s="12" t="str">
        <f>IF(Tabela1[[#This Row],[procx ticket]]="",Tabela1[[#This Row],[Data criação ticket]],Tabela1[[#This Row],[procx ticket]])</f>
        <v>2025-04-03</v>
      </c>
      <c r="AL1664" s="60">
        <v>45701</v>
      </c>
      <c r="AM16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03/04/2025</v>
      </c>
      <c r="AN16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4" s="62"/>
      <c r="AP1664" s="62"/>
      <c r="AQ16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706160568047000JORDANAVIRADA DE BANDEIRAPORTA DE ENROLAR MATERIALJCB</v>
      </c>
      <c r="AR1664" s="62" t="e">
        <v>#N/A</v>
      </c>
    </row>
    <row r="1665" spans="1:44" ht="15" hidden="1" customHeight="1">
      <c r="A1665" s="55">
        <v>2000</v>
      </c>
      <c r="B1665" s="55">
        <v>7061</v>
      </c>
      <c r="C1665" s="55" t="s">
        <v>3109</v>
      </c>
      <c r="D1665" s="55" t="s">
        <v>3110</v>
      </c>
      <c r="E1665" s="55" t="s">
        <v>55</v>
      </c>
      <c r="F1665" s="55" t="s">
        <v>51</v>
      </c>
      <c r="G1665" s="55" t="s">
        <v>5289</v>
      </c>
      <c r="H1665" s="55">
        <v>132</v>
      </c>
      <c r="I1665" s="55" t="s">
        <v>5290</v>
      </c>
      <c r="J1665" s="55"/>
      <c r="K1665" s="55"/>
      <c r="L1665" s="55">
        <v>70526</v>
      </c>
      <c r="M1665" s="55">
        <v>605680</v>
      </c>
      <c r="N1665" s="58">
        <v>10020577</v>
      </c>
      <c r="O1665" s="58"/>
      <c r="P1665" s="57">
        <v>47000</v>
      </c>
      <c r="Q1665" s="57">
        <v>23500</v>
      </c>
      <c r="R1665" s="88">
        <f>IF(Tabela1[[#This Row],[VALOR A PAGAR]]&gt;1,Tabela1[[#This Row],[VALOR A PAGAR]],Tabela1[[#This Row],[VALOR RC]])</f>
        <v>23500</v>
      </c>
      <c r="S16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5" s="55">
        <v>4500820931</v>
      </c>
      <c r="U1665" s="54" t="str">
        <f>F1665 &amp; " " &amp; " " &amp; B1665 &amp; " - " &amp; I1665 &amp; " - " &amp; "N°" &amp; H1665 &amp; " - " &amp; Tabela1[[#This Row],[Coluna1]]</f>
        <v xml:space="preserve">VIRADA DE BANDEIRA  7061 - JCB - N°132 - </v>
      </c>
      <c r="V1665" s="85">
        <v>1216087</v>
      </c>
      <c r="W1665" s="55"/>
      <c r="X1665" s="1" t="str">
        <f t="shared" si="92"/>
        <v>ABERTO</v>
      </c>
      <c r="Y1665" s="55" t="s">
        <v>4159</v>
      </c>
      <c r="Z1665" s="51" t="s">
        <v>4159</v>
      </c>
      <c r="AA1665" s="51" t="str">
        <f>IF(Tabela1[[#This Row],[CHAMADO]]="ABERTO",Tabela1[[#This Row],[procx status]],"")</f>
        <v>Closed</v>
      </c>
      <c r="AB1665" s="55" t="s">
        <v>4173</v>
      </c>
      <c r="AC1665" s="59">
        <v>45706</v>
      </c>
      <c r="AD1665" s="55">
        <v>5105872815</v>
      </c>
      <c r="AE1665" s="1" t="str">
        <f>IF(Tabela1[[#This Row],[Status Result1]]="Aguardando autorização pgto", "sim","")</f>
        <v/>
      </c>
      <c r="AF16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6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665" s="59">
        <v>45701</v>
      </c>
      <c r="AI1665" s="55" t="s">
        <v>4173</v>
      </c>
      <c r="AJ1665" s="53" t="s">
        <v>4173</v>
      </c>
      <c r="AK1665" s="12" t="str">
        <f>IF(Tabela1[[#This Row],[procx ticket]]="",Tabela1[[#This Row],[Data criação ticket]],Tabela1[[#This Row],[procx ticket]])</f>
        <v> </v>
      </c>
      <c r="AL1665" s="60">
        <v>45701</v>
      </c>
      <c r="AM16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6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5" s="62"/>
      <c r="AP1665" s="62"/>
      <c r="AQ16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706160568047000JORDANAVIRADA DE BANDEIRAPORTA DE ENROLAR MATERIALJCB</v>
      </c>
      <c r="AR1665" s="62" t="e">
        <v>#N/A</v>
      </c>
    </row>
    <row r="1666" spans="1:44" ht="15" hidden="1" customHeight="1">
      <c r="A1666" s="1">
        <v>2000</v>
      </c>
      <c r="B1666" s="1">
        <v>7061</v>
      </c>
      <c r="C1666" s="1" t="s">
        <v>3109</v>
      </c>
      <c r="D1666" s="1" t="s">
        <v>3110</v>
      </c>
      <c r="E1666" s="1" t="s">
        <v>55</v>
      </c>
      <c r="F1666" s="1" t="s">
        <v>51</v>
      </c>
      <c r="G1666" s="1" t="s">
        <v>5292</v>
      </c>
      <c r="H1666" s="1">
        <v>35</v>
      </c>
      <c r="I1666" s="1" t="s">
        <v>5290</v>
      </c>
      <c r="L1666" s="1">
        <v>70526</v>
      </c>
      <c r="M1666" s="55">
        <v>605680</v>
      </c>
      <c r="N1666" s="1">
        <v>10020577</v>
      </c>
      <c r="P1666" s="57">
        <v>47000</v>
      </c>
      <c r="Q1666" s="47">
        <v>20000</v>
      </c>
      <c r="R1666" s="47">
        <f>IF(Tabela1[[#This Row],[VALOR A PAGAR]]&gt;1,Tabela1[[#This Row],[VALOR A PAGAR]],Tabela1[[#This Row],[VALOR RC]])</f>
        <v>20000</v>
      </c>
      <c r="S16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6" s="1">
        <v>4500834659</v>
      </c>
      <c r="U1666" s="54" t="str">
        <f>F1666 &amp; " " &amp; " " &amp; B1666 &amp; " - " &amp; I1666 &amp; " - " &amp; "N°" &amp; H1666 &amp; " - " &amp; Tabela1[[#This Row],[Coluna1]]</f>
        <v xml:space="preserve">VIRADA DE BANDEIRA  7061 - JCB - N°35 - </v>
      </c>
      <c r="V1666" s="85">
        <v>1493597</v>
      </c>
      <c r="W1666" s="89" t="s">
        <v>5293</v>
      </c>
      <c r="X1666" s="1" t="str">
        <f t="shared" si="92"/>
        <v>ABERTO</v>
      </c>
      <c r="Y1666" s="48" t="s">
        <v>75</v>
      </c>
      <c r="Z1666" s="51" t="s">
        <v>75</v>
      </c>
      <c r="AA1666" s="51" t="str">
        <f>IF(Tabela1[[#This Row],[CHAMADO]]="ABERTO",Tabela1[[#This Row],[procx status]],"")</f>
        <v/>
      </c>
      <c r="AB1666" s="1" t="s">
        <v>4173</v>
      </c>
      <c r="AC1666" s="49">
        <v>45757</v>
      </c>
      <c r="AD1666" s="55">
        <v>5105902652</v>
      </c>
      <c r="AE1666" s="1" t="str">
        <f>IF(Tabela1[[#This Row],[Status Result1]]="Aguardando autorização pgto", "sim","")</f>
        <v/>
      </c>
      <c r="AF16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10/04/2025</v>
      </c>
      <c r="AG16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10/04/2025</v>
      </c>
      <c r="AH1666" s="12">
        <v>45705</v>
      </c>
      <c r="AI1666" s="1" t="s">
        <v>5244</v>
      </c>
      <c r="AJ1666" s="53" t="s">
        <v>5244</v>
      </c>
      <c r="AK1666" s="12" t="str">
        <f>IF(Tabela1[[#This Row],[procx ticket]]="",Tabela1[[#This Row],[Data criação ticket]],Tabela1[[#This Row],[procx ticket]])</f>
        <v>2025-04-03</v>
      </c>
      <c r="AL1666" s="60">
        <v>45701</v>
      </c>
      <c r="AM16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03/04/2025</v>
      </c>
      <c r="AN166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6" s="62"/>
      <c r="AP1666" s="62"/>
      <c r="AQ16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706160568047000JORDANAVIRADA DE BANDEIRAPORTA DE ENROLAR SERVIÇOJCB</v>
      </c>
      <c r="AR1666" s="62" t="e">
        <v>#N/A</v>
      </c>
    </row>
    <row r="1667" spans="1:44" ht="15" hidden="1" customHeight="1">
      <c r="A1667" s="1">
        <f t="shared" ref="A1667:A1698" si="93">IF(B1667&lt;7000,1000,2000)</f>
        <v>2000</v>
      </c>
      <c r="B1667" s="1" t="s">
        <v>4546</v>
      </c>
      <c r="D1667" s="1" t="s">
        <v>5264</v>
      </c>
      <c r="E1667" s="1" t="s">
        <v>30</v>
      </c>
      <c r="F1667" s="1" t="s">
        <v>4167</v>
      </c>
      <c r="G1667" s="1" t="s">
        <v>5803</v>
      </c>
      <c r="H1667" s="1">
        <v>217</v>
      </c>
      <c r="I1667" s="1" t="s">
        <v>5804</v>
      </c>
      <c r="Q1667" s="143">
        <v>18391.97</v>
      </c>
      <c r="R1667" s="47">
        <f>IF(Tabela1[[#This Row],[VALOR A PAGAR]]&gt;1,Tabela1[[#This Row],[VALOR A PAGAR]],Tabela1[[#This Row],[VALOR RC]])</f>
        <v>18391.97</v>
      </c>
      <c r="S16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7" s="1">
        <v>4500997513</v>
      </c>
      <c r="U1667" s="54" t="str">
        <f>F1667 &amp; " " &amp; " " &amp; B1667 &amp; " - " &amp; I1667 &amp; " - " &amp; "N°" &amp; H1667 &amp; " - " &amp; Tabela1[[#This Row],[Coluna1]]</f>
        <v>MISSOES HIGIENICAS  CD MA - RESOLVE SUPRIMENTOS - N°217 - Forma de pagamento: 50% de adiantamento e 50% do dia 27/11/2025. Podem programar um pgto para 7 dias e um para dia 27/11, por gentileza?</v>
      </c>
      <c r="V1667" s="161">
        <v>3048737</v>
      </c>
      <c r="W1667" s="145" t="s">
        <v>5808</v>
      </c>
      <c r="X1667" s="1" t="str">
        <f t="shared" si="92"/>
        <v>ABERTO</v>
      </c>
      <c r="Y1667" s="48"/>
      <c r="Z1667" s="51"/>
      <c r="AA1667" s="1">
        <f>IF(Tabela1[[#This Row],[CHAMADO]]="ABERTO",Tabela1[[#This Row],[procx status]],"")</f>
        <v>0</v>
      </c>
      <c r="AC1667" s="49">
        <v>45992</v>
      </c>
      <c r="AE1667" s="1" t="s">
        <v>4177</v>
      </c>
      <c r="AF16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6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667" s="116"/>
      <c r="AJ1667" s="117"/>
      <c r="AK1667" s="116">
        <f>IF(Tabela1[[#This Row],[procx ticket]]="",Tabela1[[#This Row],[Data criação ticket]],Tabela1[[#This Row],[procx ticket]])</f>
        <v>0</v>
      </c>
      <c r="AL1667" s="116"/>
      <c r="AM1667" s="53">
        <v>45973</v>
      </c>
      <c r="AN16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7" s="62" t="s">
        <v>5929</v>
      </c>
      <c r="AP1667" s="144" t="s">
        <v>5806</v>
      </c>
      <c r="AQ16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MAANDREMISSOES HIGIENICASPUFFRESOLVE SUPRIMENTOS</v>
      </c>
      <c r="AR1667" s="1" t="e">
        <v>#N/A</v>
      </c>
    </row>
    <row r="1668" spans="1:44" ht="15" hidden="1" customHeight="1">
      <c r="A1668" s="1">
        <f t="shared" si="93"/>
        <v>2000</v>
      </c>
      <c r="B1668" s="1" t="s">
        <v>4156</v>
      </c>
      <c r="E1668" s="1" t="s">
        <v>30</v>
      </c>
      <c r="F1668" s="1" t="s">
        <v>4167</v>
      </c>
      <c r="G1668" s="1" t="s">
        <v>5803</v>
      </c>
      <c r="H1668" s="1">
        <v>209</v>
      </c>
      <c r="I1668" s="1" t="s">
        <v>5804</v>
      </c>
      <c r="Q1668" s="143">
        <v>886.36</v>
      </c>
      <c r="R1668" s="47">
        <f>IF(Tabela1[[#This Row],[VALOR A PAGAR]]&gt;1,Tabela1[[#This Row],[VALOR A PAGAR]],Tabela1[[#This Row],[VALOR RC]])</f>
        <v>886.36</v>
      </c>
      <c r="S16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8" s="1">
        <v>4500997214</v>
      </c>
      <c r="U1668" s="54" t="str">
        <f>F1668 &amp; " " &amp; " " &amp; B1668 &amp; " - " &amp; I1668 &amp; " - " &amp; "N°" &amp; H1668 &amp; " - " &amp; Tabela1[[#This Row],[Coluna1]]</f>
        <v>MISSOES HIGIENICAS  CD CE - RESOLVE SUPRIMENTOS - N°209 - Forma de pagamento: 50% de adiantamento e 50% do dia 27/11/2025. Podem programar um pgto para 7 dias e um para dia 27/11, por gentileza?</v>
      </c>
      <c r="V1668" s="161">
        <v>3048729</v>
      </c>
      <c r="W1668" s="145" t="s">
        <v>5805</v>
      </c>
      <c r="X1668" s="1" t="str">
        <f t="shared" si="92"/>
        <v>ABERTO</v>
      </c>
      <c r="Y1668" s="48"/>
      <c r="Z1668" s="51"/>
      <c r="AA1668" s="1">
        <f>IF(Tabela1[[#This Row],[CHAMADO]]="ABERTO",Tabela1[[#This Row],[procx status]],"")</f>
        <v>0</v>
      </c>
      <c r="AC1668" s="49">
        <v>45981</v>
      </c>
      <c r="AD1668" s="55">
        <v>5106059873</v>
      </c>
      <c r="AE1668" s="1" t="s">
        <v>4177</v>
      </c>
      <c r="AF16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68" s="116"/>
      <c r="AJ1668" s="117"/>
      <c r="AK1668" s="116">
        <f>IF(Tabela1[[#This Row],[procx ticket]]="",Tabela1[[#This Row],[Data criação ticket]],Tabela1[[#This Row],[procx ticket]])</f>
        <v>0</v>
      </c>
      <c r="AL1668" s="116"/>
      <c r="AM1668" s="53">
        <v>45973</v>
      </c>
      <c r="AN16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8" s="62"/>
      <c r="AP1668" s="144" t="s">
        <v>5806</v>
      </c>
      <c r="AQ16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CEANDREMISSOES HIGIENICASPUFFRESOLVE SUPRIMENTOS</v>
      </c>
      <c r="AR1668" s="62" t="e">
        <v>#N/A</v>
      </c>
    </row>
    <row r="1669" spans="1:44" ht="15" hidden="1" customHeight="1">
      <c r="A1669" s="1">
        <f t="shared" si="93"/>
        <v>2000</v>
      </c>
      <c r="B1669" s="1" t="s">
        <v>4189</v>
      </c>
      <c r="D1669" s="1" t="s">
        <v>4190</v>
      </c>
      <c r="E1669" s="1" t="s">
        <v>30</v>
      </c>
      <c r="F1669" s="1" t="s">
        <v>4167</v>
      </c>
      <c r="G1669" s="1" t="s">
        <v>5803</v>
      </c>
      <c r="H1669" s="1">
        <v>210</v>
      </c>
      <c r="I1669" s="1" t="s">
        <v>5804</v>
      </c>
      <c r="Q1669" s="143">
        <v>10193.14</v>
      </c>
      <c r="R1669" s="47">
        <f>IF(Tabela1[[#This Row],[VALOR A PAGAR]]&gt;1,Tabela1[[#This Row],[VALOR A PAGAR]],Tabela1[[#This Row],[VALOR RC]])</f>
        <v>10193.14</v>
      </c>
      <c r="S16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69" s="1">
        <v>4500997235</v>
      </c>
      <c r="U1669" s="54" t="str">
        <f>F1669 &amp; " " &amp; " " &amp; B1669 &amp; " - " &amp; I1669 &amp; " - " &amp; "N°" &amp; H1669 &amp; " - " &amp; Tabela1[[#This Row],[Coluna1]]</f>
        <v>MISSOES HIGIENICAS  CD GO - RESOLVE SUPRIMENTOS - N°210 - Forma de pagamento: 50% de adiantamento e 50% do dia 27/11/2025. Podem programar um pgto para 7 dias e um para dia 27/11, por gentileza?</v>
      </c>
      <c r="V1669" s="161">
        <v>3048735</v>
      </c>
      <c r="W1669" s="145" t="s">
        <v>5807</v>
      </c>
      <c r="X1669" s="1" t="str">
        <f t="shared" si="92"/>
        <v>ABERTO</v>
      </c>
      <c r="Y1669" s="48"/>
      <c r="Z1669" s="51"/>
      <c r="AA1669" s="1">
        <f>IF(Tabela1[[#This Row],[CHAMADO]]="ABERTO",Tabela1[[#This Row],[procx status]],"")</f>
        <v>0</v>
      </c>
      <c r="AC1669" s="49">
        <v>45981</v>
      </c>
      <c r="AD1669" s="55">
        <v>5106059877</v>
      </c>
      <c r="AE1669" s="1" t="s">
        <v>4177</v>
      </c>
      <c r="AF16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69" s="116"/>
      <c r="AJ1669" s="117"/>
      <c r="AK1669" s="116">
        <f>IF(Tabela1[[#This Row],[procx ticket]]="",Tabela1[[#This Row],[Data criação ticket]],Tabela1[[#This Row],[procx ticket]])</f>
        <v>0</v>
      </c>
      <c r="AL1669" s="116"/>
      <c r="AM1669" s="53">
        <v>45973</v>
      </c>
      <c r="AN16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69" s="62"/>
      <c r="AP1669" s="144" t="s">
        <v>5806</v>
      </c>
      <c r="AQ16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GOANDREMISSOES HIGIENICASPUFFRESOLVE SUPRIMENTOS</v>
      </c>
      <c r="AR1669" s="62" t="e">
        <v>#N/A</v>
      </c>
    </row>
    <row r="1670" spans="1:44" ht="15" hidden="1" customHeight="1">
      <c r="A1670" s="1">
        <f t="shared" si="93"/>
        <v>2000</v>
      </c>
      <c r="B1670" s="1" t="s">
        <v>4545</v>
      </c>
      <c r="E1670" s="1" t="s">
        <v>30</v>
      </c>
      <c r="F1670" s="1" t="s">
        <v>4167</v>
      </c>
      <c r="G1670" s="1" t="s">
        <v>5803</v>
      </c>
      <c r="H1670" s="1">
        <v>211</v>
      </c>
      <c r="I1670" s="1" t="s">
        <v>5804</v>
      </c>
      <c r="Q1670" s="143">
        <v>3102.26</v>
      </c>
      <c r="R1670" s="47">
        <f>IF(Tabela1[[#This Row],[VALOR A PAGAR]]&gt;1,Tabela1[[#This Row],[VALOR A PAGAR]],Tabela1[[#This Row],[VALOR RC]])</f>
        <v>3102.26</v>
      </c>
      <c r="S16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0" s="1">
        <v>4500997525</v>
      </c>
      <c r="U1670" s="54" t="str">
        <f>F1670 &amp; " " &amp; " " &amp; B1670 &amp; " - " &amp; I1670 &amp; " - " &amp; "N°" &amp; H1670 &amp; " - " &amp; Tabela1[[#This Row],[Coluna1]]</f>
        <v>MISSOES HIGIENICAS  CD PE - RESOLVE SUPRIMENTOS - N°211 - Forma de pagamento: 50% de adiantamento e 50% do dia 27/11/2025. Podem programar um pgto para 7 dias e um para dia 27/11, por gentileza?</v>
      </c>
      <c r="V1670" s="161">
        <v>3048741</v>
      </c>
      <c r="W1670" s="145" t="s">
        <v>5809</v>
      </c>
      <c r="X1670" s="1" t="str">
        <f t="shared" si="92"/>
        <v>ABERTO</v>
      </c>
      <c r="Y1670" s="48"/>
      <c r="Z1670" s="51"/>
      <c r="AA1670" s="1">
        <f>IF(Tabela1[[#This Row],[CHAMADO]]="ABERTO",Tabela1[[#This Row],[procx status]],"")</f>
        <v>0</v>
      </c>
      <c r="AC1670" s="49">
        <v>45981</v>
      </c>
      <c r="AD1670" s="55">
        <v>5106059894</v>
      </c>
      <c r="AE1670" s="1" t="s">
        <v>4177</v>
      </c>
      <c r="AF16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0" s="116"/>
      <c r="AJ1670" s="117"/>
      <c r="AK1670" s="116">
        <f>IF(Tabela1[[#This Row],[procx ticket]]="",Tabela1[[#This Row],[Data criação ticket]],Tabela1[[#This Row],[procx ticket]])</f>
        <v>0</v>
      </c>
      <c r="AL1670" s="116"/>
      <c r="AM1670" s="53">
        <v>45973</v>
      </c>
      <c r="AN16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0" s="62"/>
      <c r="AP1670" s="144" t="s">
        <v>5806</v>
      </c>
      <c r="AQ16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PEANDREMISSOES HIGIENICASPUFFRESOLVE SUPRIMENTOS</v>
      </c>
      <c r="AR1670" s="62" t="e">
        <v>#N/A</v>
      </c>
    </row>
    <row r="1671" spans="1:44" ht="15" hidden="1" customHeight="1">
      <c r="A1671" s="1">
        <f t="shared" si="93"/>
        <v>2000</v>
      </c>
      <c r="B1671" s="1" t="s">
        <v>4544</v>
      </c>
      <c r="E1671" s="1" t="s">
        <v>30</v>
      </c>
      <c r="F1671" s="1" t="s">
        <v>4167</v>
      </c>
      <c r="G1671" s="1" t="s">
        <v>5803</v>
      </c>
      <c r="H1671" s="1">
        <v>213</v>
      </c>
      <c r="I1671" s="1" t="s">
        <v>5804</v>
      </c>
      <c r="K1671" s="130"/>
      <c r="Q1671" s="143">
        <v>3988.62</v>
      </c>
      <c r="R1671" s="47">
        <f>IF(Tabela1[[#This Row],[VALOR A PAGAR]]&gt;1,Tabela1[[#This Row],[VALOR A PAGAR]],Tabela1[[#This Row],[VALOR RC]])</f>
        <v>3988.62</v>
      </c>
      <c r="S16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1" s="1">
        <v>4500997535</v>
      </c>
      <c r="U1671" s="54" t="str">
        <f>F1671 &amp; " " &amp; " " &amp; B1671 &amp; " - " &amp; I1671 &amp; " - " &amp; "N°" &amp; H1671 &amp; " - " &amp; Tabela1[[#This Row],[Coluna1]]</f>
        <v>MISSOES HIGIENICAS  CD BA - RESOLVE SUPRIMENTOS - N°213 - Forma de pagamento: 50% de adiantamento e 50% do dia 27/11/2025. Podem programar um pgto para 7 dias e um para dia 27/11, por gentileza?</v>
      </c>
      <c r="V1671" s="161">
        <v>3048748</v>
      </c>
      <c r="W1671" s="145" t="s">
        <v>5810</v>
      </c>
      <c r="X1671" s="1" t="str">
        <f t="shared" si="92"/>
        <v>ABERTO</v>
      </c>
      <c r="Y1671" s="48"/>
      <c r="Z1671" s="51"/>
      <c r="AA1671" s="1">
        <f>IF(Tabela1[[#This Row],[CHAMADO]]="ABERTO",Tabela1[[#This Row],[procx status]],"")</f>
        <v>0</v>
      </c>
      <c r="AC1671" s="49">
        <v>45981</v>
      </c>
      <c r="AD1671" s="55">
        <v>5106059901</v>
      </c>
      <c r="AE1671" s="1" t="s">
        <v>4177</v>
      </c>
      <c r="AF16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1" s="116"/>
      <c r="AJ1671" s="117"/>
      <c r="AK1671" s="116">
        <f>IF(Tabela1[[#This Row],[procx ticket]]="",Tabela1[[#This Row],[Data criação ticket]],Tabela1[[#This Row],[procx ticket]])</f>
        <v>0</v>
      </c>
      <c r="AL1671" s="116"/>
      <c r="AM1671" s="53">
        <v>45973</v>
      </c>
      <c r="AN16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1" s="62"/>
      <c r="AP1671" s="144" t="s">
        <v>5806</v>
      </c>
      <c r="AQ16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BAANDREMISSOES HIGIENICASPUFFRESOLVE SUPRIMENTOS</v>
      </c>
      <c r="AR1671" s="62" t="e">
        <v>#N/A</v>
      </c>
    </row>
    <row r="1672" spans="1:44" ht="15" hidden="1" customHeight="1">
      <c r="A1672" s="1">
        <f t="shared" si="93"/>
        <v>2000</v>
      </c>
      <c r="B1672" s="1" t="s">
        <v>4538</v>
      </c>
      <c r="D1672" s="1" t="s">
        <v>4539</v>
      </c>
      <c r="E1672" s="1" t="s">
        <v>30</v>
      </c>
      <c r="F1672" s="1" t="s">
        <v>4167</v>
      </c>
      <c r="G1672" s="1" t="s">
        <v>5803</v>
      </c>
      <c r="H1672" s="1">
        <v>212</v>
      </c>
      <c r="I1672" s="1" t="s">
        <v>5804</v>
      </c>
      <c r="M1672" s="1">
        <v>606050</v>
      </c>
      <c r="Q1672" s="143">
        <v>3767.03</v>
      </c>
      <c r="R1672" s="47">
        <f>IF(Tabela1[[#This Row],[VALOR A PAGAR]]&gt;1,Tabela1[[#This Row],[VALOR A PAGAR]],Tabela1[[#This Row],[VALOR RC]])</f>
        <v>3767.03</v>
      </c>
      <c r="S16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2" s="1">
        <v>4500997547</v>
      </c>
      <c r="U1672" s="54" t="str">
        <f>F1672 &amp; " " &amp; " " &amp; B1672 &amp; " - " &amp; I1672 &amp; " - " &amp; "N°" &amp; H1672 &amp; " - " &amp; Tabela1[[#This Row],[Coluna1]]</f>
        <v>MISSOES HIGIENICAS  CD MG - RESOLVE SUPRIMENTOS - N°212 - Forma de pagamento: 50% de adiantamento e 50% do dia 27/11/2025. Podem programar um pgto para 7 dias e um para dia 27/11, por gentileza?</v>
      </c>
      <c r="V1672" s="85">
        <v>3048954</v>
      </c>
      <c r="W1672" s="89" t="s">
        <v>4176</v>
      </c>
      <c r="X1672" s="1" t="str">
        <f t="shared" si="92"/>
        <v>ABERTO</v>
      </c>
      <c r="Y1672" s="48"/>
      <c r="Z1672" s="51"/>
      <c r="AA1672" s="1">
        <f>IF(Tabela1[[#This Row],[CHAMADO]]="ABERTO",Tabela1[[#This Row],[procx status]],"")</f>
        <v>0</v>
      </c>
      <c r="AC1672" s="49">
        <v>45981</v>
      </c>
      <c r="AD1672" s="55">
        <v>5106059904</v>
      </c>
      <c r="AE1672" s="1" t="s">
        <v>4177</v>
      </c>
      <c r="AF16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2" s="116"/>
      <c r="AJ1672" s="117"/>
      <c r="AK1672" s="116">
        <f>IF(Tabela1[[#This Row],[procx ticket]]="",Tabela1[[#This Row],[Data criação ticket]],Tabela1[[#This Row],[procx ticket]])</f>
        <v>0</v>
      </c>
      <c r="AL1672" s="116"/>
      <c r="AM1672" s="53">
        <v>45973</v>
      </c>
      <c r="AN16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2" s="62"/>
      <c r="AP1672" s="144" t="s">
        <v>5806</v>
      </c>
      <c r="AQ16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MG606050ANDREMISSOES HIGIENICASPUFFRESOLVE SUPRIMENTOS</v>
      </c>
      <c r="AR1672" s="62" t="e">
        <v>#N/A</v>
      </c>
    </row>
    <row r="1673" spans="1:44" ht="15" hidden="1" customHeight="1">
      <c r="A1673" s="1">
        <f t="shared" si="93"/>
        <v>2000</v>
      </c>
      <c r="B1673" s="1" t="s">
        <v>4542</v>
      </c>
      <c r="E1673" s="1" t="s">
        <v>30</v>
      </c>
      <c r="F1673" s="1" t="s">
        <v>4167</v>
      </c>
      <c r="G1673" s="1" t="s">
        <v>5803</v>
      </c>
      <c r="H1673" s="1">
        <v>214</v>
      </c>
      <c r="I1673" s="1" t="s">
        <v>5804</v>
      </c>
      <c r="Q1673" s="143">
        <v>1107.95</v>
      </c>
      <c r="R1673" s="47">
        <f>IF(Tabela1[[#This Row],[VALOR A PAGAR]]&gt;1,Tabela1[[#This Row],[VALOR A PAGAR]],Tabela1[[#This Row],[VALOR RC]])</f>
        <v>1107.95</v>
      </c>
      <c r="S16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3" s="1">
        <v>4500997571</v>
      </c>
      <c r="U1673" s="54" t="str">
        <f>F1673 &amp; " " &amp; " " &amp; B1673 &amp; " - " &amp; I1673 &amp; " - " &amp; "N°" &amp; H1673 &amp; " - " &amp; Tabela1[[#This Row],[Coluna1]]</f>
        <v>MISSOES HIGIENICAS  CD PA - RESOLVE SUPRIMENTOS - N°214 - Forma de pagamento: 50% de adiantamento e 50% do dia 27/11/2025. Podem programar um pgto para 7 dias e um para dia 27/11, por gentileza?</v>
      </c>
      <c r="V1673" s="85">
        <v>3048959</v>
      </c>
      <c r="W1673" s="89" t="s">
        <v>4176</v>
      </c>
      <c r="X1673" s="1" t="str">
        <f t="shared" si="92"/>
        <v>ABERTO</v>
      </c>
      <c r="Y1673" s="48"/>
      <c r="Z1673" s="51"/>
      <c r="AA1673" s="1">
        <f>IF(Tabela1[[#This Row],[CHAMADO]]="ABERTO",Tabela1[[#This Row],[procx status]],"")</f>
        <v>0</v>
      </c>
      <c r="AC1673" s="49">
        <v>45981</v>
      </c>
      <c r="AD1673" s="55">
        <v>5106059908</v>
      </c>
      <c r="AE1673" s="1" t="s">
        <v>4177</v>
      </c>
      <c r="AF16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3" s="116"/>
      <c r="AJ1673" s="117"/>
      <c r="AK1673" s="116">
        <f>IF(Tabela1[[#This Row],[procx ticket]]="",Tabela1[[#This Row],[Data criação ticket]],Tabela1[[#This Row],[procx ticket]])</f>
        <v>0</v>
      </c>
      <c r="AL1673" s="116"/>
      <c r="AM1673" s="53">
        <v>45973</v>
      </c>
      <c r="AN16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3" s="62"/>
      <c r="AP1673" s="144" t="s">
        <v>5806</v>
      </c>
      <c r="AQ16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PAANDREMISSOES HIGIENICASPUFFRESOLVE SUPRIMENTOS</v>
      </c>
      <c r="AR1673" s="62" t="e">
        <v>#N/A</v>
      </c>
    </row>
    <row r="1674" spans="1:44" ht="15" hidden="1" customHeight="1">
      <c r="A1674" s="1">
        <f t="shared" si="93"/>
        <v>2000</v>
      </c>
      <c r="B1674" s="1" t="s">
        <v>4540</v>
      </c>
      <c r="E1674" s="1" t="s">
        <v>30</v>
      </c>
      <c r="F1674" s="1" t="s">
        <v>4167</v>
      </c>
      <c r="G1674" s="1" t="s">
        <v>5803</v>
      </c>
      <c r="H1674" s="1">
        <v>216</v>
      </c>
      <c r="I1674" s="1" t="s">
        <v>5804</v>
      </c>
      <c r="Q1674" s="143">
        <v>9085.19</v>
      </c>
      <c r="R1674" s="47">
        <f>IF(Tabela1[[#This Row],[VALOR A PAGAR]]&gt;1,Tabela1[[#This Row],[VALOR A PAGAR]],Tabela1[[#This Row],[VALOR RC]])</f>
        <v>9085.19</v>
      </c>
      <c r="S16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4" s="1">
        <v>4500997578</v>
      </c>
      <c r="U1674" s="54" t="str">
        <f>F1674 &amp; " " &amp; " " &amp; B1674 &amp; " - " &amp; I1674 &amp; " - " &amp; "N°" &amp; H1674 &amp; " - " &amp; Tabela1[[#This Row],[Coluna1]]</f>
        <v>MISSOES HIGIENICAS  CD SP - RESOLVE SUPRIMENTOS - N°216 - Forma de pagamento: 50% de adiantamento e 50% do dia 27/11/2025. Podem programar um pgto para 7 dias e um para dia 27/11, por gentileza?</v>
      </c>
      <c r="V1674" s="85">
        <v>3048973</v>
      </c>
      <c r="W1674" s="89" t="s">
        <v>4176</v>
      </c>
      <c r="X1674" s="1" t="str">
        <f t="shared" si="92"/>
        <v>ABERTO</v>
      </c>
      <c r="Y1674" s="48"/>
      <c r="Z1674" s="51"/>
      <c r="AA1674" s="1">
        <f>IF(Tabela1[[#This Row],[CHAMADO]]="ABERTO",Tabela1[[#This Row],[procx status]],"")</f>
        <v>0</v>
      </c>
      <c r="AC1674" s="49">
        <v>45981</v>
      </c>
      <c r="AD1674" s="55">
        <v>5106059911</v>
      </c>
      <c r="AE1674" s="1" t="s">
        <v>4177</v>
      </c>
      <c r="AF16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4" s="116"/>
      <c r="AJ1674" s="117"/>
      <c r="AK1674" s="116">
        <f>IF(Tabela1[[#This Row],[procx ticket]]="",Tabela1[[#This Row],[Data criação ticket]],Tabela1[[#This Row],[procx ticket]])</f>
        <v>0</v>
      </c>
      <c r="AL1674" s="116"/>
      <c r="AM1674" s="53">
        <v>45973</v>
      </c>
      <c r="AN16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4" s="62"/>
      <c r="AP1674" s="144" t="s">
        <v>5806</v>
      </c>
      <c r="AQ16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SPANDREMISSOES HIGIENICASPUFFRESOLVE SUPRIMENTOS</v>
      </c>
      <c r="AR1674" s="62" t="e">
        <v>#N/A</v>
      </c>
    </row>
    <row r="1675" spans="1:44" ht="15" hidden="1" customHeight="1">
      <c r="A1675" s="1">
        <f t="shared" si="93"/>
        <v>2000</v>
      </c>
      <c r="B1675" s="1" t="s">
        <v>4547</v>
      </c>
      <c r="E1675" s="1" t="s">
        <v>30</v>
      </c>
      <c r="F1675" s="1" t="s">
        <v>4167</v>
      </c>
      <c r="G1675" s="1" t="s">
        <v>5803</v>
      </c>
      <c r="H1675" s="1">
        <v>215</v>
      </c>
      <c r="I1675" s="1" t="s">
        <v>5804</v>
      </c>
      <c r="Q1675" s="143">
        <v>3767.03</v>
      </c>
      <c r="R1675" s="47">
        <f>IF(Tabela1[[#This Row],[VALOR A PAGAR]]&gt;1,Tabela1[[#This Row],[VALOR A PAGAR]],Tabela1[[#This Row],[VALOR RC]])</f>
        <v>3767.03</v>
      </c>
      <c r="S16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5" s="1">
        <v>4500997587</v>
      </c>
      <c r="U1675" s="54" t="str">
        <f>F1675 &amp; " " &amp; " " &amp; B1675 &amp; " - " &amp; I1675 &amp; " - " &amp; "N°" &amp; H1675 &amp; " - " &amp; Tabela1[[#This Row],[Coluna1]]</f>
        <v>MISSOES HIGIENICAS  CD CE2 - RESOLVE SUPRIMENTOS - N°215 - Forma de pagamento: 50% de adiantamento e 50% do dia 27/11/2025. Podem programar um pgto para 7 dias e um para dia 27/11, por gentileza?</v>
      </c>
      <c r="V1675" s="85">
        <v>3048976</v>
      </c>
      <c r="W1675" s="89" t="s">
        <v>4176</v>
      </c>
      <c r="X1675" s="1" t="str">
        <f t="shared" si="92"/>
        <v>ABERTO</v>
      </c>
      <c r="Y1675" s="48"/>
      <c r="Z1675" s="51"/>
      <c r="AA1675" s="1">
        <f>IF(Tabela1[[#This Row],[CHAMADO]]="ABERTO",Tabela1[[#This Row],[procx status]],"")</f>
        <v>0</v>
      </c>
      <c r="AC1675" s="49">
        <v>45981</v>
      </c>
      <c r="AD1675" s="55">
        <v>5106059913</v>
      </c>
      <c r="AE1675" s="1" t="s">
        <v>4177</v>
      </c>
      <c r="AF16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6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675" s="116"/>
      <c r="AJ1675" s="117"/>
      <c r="AK1675" s="116">
        <f>IF(Tabela1[[#This Row],[procx ticket]]="",Tabela1[[#This Row],[Data criação ticket]],Tabela1[[#This Row],[procx ticket]])</f>
        <v>0</v>
      </c>
      <c r="AL1675" s="116"/>
      <c r="AM1675" s="53">
        <v>45973</v>
      </c>
      <c r="AN16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5" s="62"/>
      <c r="AP1675" s="144" t="s">
        <v>5806</v>
      </c>
      <c r="AQ16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CE2ANDREMISSOES HIGIENICASPUFFRESOLVE SUPRIMENTOS</v>
      </c>
      <c r="AR1675" s="62" t="e">
        <v>#N/A</v>
      </c>
    </row>
    <row r="1676" spans="1:44" ht="15" hidden="1" customHeight="1">
      <c r="A1676" s="1">
        <f t="shared" si="93"/>
        <v>1000</v>
      </c>
      <c r="B1676" s="51">
        <v>1408</v>
      </c>
      <c r="C1676" s="51" t="s">
        <v>61</v>
      </c>
      <c r="D1676" s="51" t="s">
        <v>60</v>
      </c>
      <c r="E1676" s="51" t="s">
        <v>55</v>
      </c>
      <c r="F1676" s="51" t="s">
        <v>47</v>
      </c>
      <c r="G1676" s="51" t="s">
        <v>63</v>
      </c>
      <c r="H1676" s="51">
        <v>931</v>
      </c>
      <c r="I1676" s="51" t="s">
        <v>57</v>
      </c>
      <c r="J1676" s="51"/>
      <c r="K1676" s="51"/>
      <c r="L1676" s="51">
        <v>36123</v>
      </c>
      <c r="M1676" s="51">
        <v>605518</v>
      </c>
      <c r="N1676" s="51">
        <v>10019785</v>
      </c>
      <c r="O1676" s="51"/>
      <c r="P1676" s="46">
        <v>48053.68</v>
      </c>
      <c r="Q1676" s="46"/>
      <c r="R1676" s="46">
        <f>IF(Tabela1[[#This Row],[VALOR A PAGAR]]&gt;1,Tabela1[[#This Row],[VALOR A PAGAR]],Tabela1[[#This Row],[VALOR RC]])</f>
        <v>48053.68</v>
      </c>
      <c r="S16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6" s="51">
        <v>4500768484</v>
      </c>
      <c r="U1676" s="54" t="str">
        <f>F1676 &amp; " " &amp; " " &amp; B1676 &amp; " - " &amp; I1676 &amp; " - " &amp; "N°" &amp; H1676 &amp; " - " &amp; Tabela1[[#This Row],[Coluna1]]</f>
        <v xml:space="preserve">LAUDO DE RISCO  1408 - CHIANCA - N°931 - </v>
      </c>
      <c r="V1676" s="85">
        <v>868867</v>
      </c>
      <c r="W1676" s="51"/>
      <c r="X1676" s="1" t="str">
        <f t="shared" si="92"/>
        <v>ABERTO</v>
      </c>
      <c r="Y1676" s="51" t="s">
        <v>4159</v>
      </c>
      <c r="Z1676" s="51" t="s">
        <v>4159</v>
      </c>
      <c r="AA1676" s="51" t="str">
        <f>IF(Tabela1[[#This Row],[CHAMADO]]="ABERTO",Tabela1[[#This Row],[procx status]],"")</f>
        <v>Closed</v>
      </c>
      <c r="AB1676" s="51" t="str">
        <f>IFERROR(IF(OR(Y1676="Solved",Y1676="Closed"),"OK","OUTRO"),"")</f>
        <v>OK</v>
      </c>
      <c r="AC1676" s="52">
        <v>45294</v>
      </c>
      <c r="AD1676" s="55" t="s">
        <v>4635</v>
      </c>
      <c r="AE1676" s="51" t="str">
        <f>IF(Tabela1[[#This Row],[Status Result1]]="Aguardando autorização pgto", "sim","")</f>
        <v/>
      </c>
      <c r="AF167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03/01/2024</v>
      </c>
      <c r="AG16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03/01/2024</v>
      </c>
      <c r="AH1676" s="53">
        <v>45645</v>
      </c>
      <c r="AI1676" s="53" t="s">
        <v>4634</v>
      </c>
      <c r="AJ1676" s="53" t="s">
        <v>4634</v>
      </c>
      <c r="AK1676" s="53" t="str">
        <f>IF(Tabela1[[#This Row],[procx ticket]]="",Tabela1[[#This Row],[Data criação ticket]],Tabela1[[#This Row],[procx ticket]])</f>
        <v>2024-12-19</v>
      </c>
      <c r="AL1676" s="53">
        <v>45610</v>
      </c>
      <c r="AM16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67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6" s="62"/>
      <c r="AP1676" s="62"/>
      <c r="AQ16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140860551848053,68JORDANALAUDO DE RISCORECUPERAÇÃO ESTACIONAMENTOCHIANCA</v>
      </c>
      <c r="AR1676" s="62" t="e">
        <v>#N/A</v>
      </c>
    </row>
    <row r="1677" spans="1:44" ht="15" hidden="1" customHeight="1">
      <c r="A1677" s="1">
        <f t="shared" si="93"/>
        <v>2000</v>
      </c>
      <c r="B1677" s="51">
        <v>7389</v>
      </c>
      <c r="C1677" s="51" t="s">
        <v>83</v>
      </c>
      <c r="D1677" s="51" t="s">
        <v>3572</v>
      </c>
      <c r="E1677" s="51" t="s">
        <v>30</v>
      </c>
      <c r="F1677" s="51" t="s">
        <v>47</v>
      </c>
      <c r="G1677" s="51" t="s">
        <v>5456</v>
      </c>
      <c r="H1677" s="51">
        <v>41</v>
      </c>
      <c r="I1677" s="51" t="s">
        <v>85</v>
      </c>
      <c r="J1677" s="51"/>
      <c r="K1677" s="51"/>
      <c r="L1677" s="51"/>
      <c r="M1677" s="51">
        <v>605537</v>
      </c>
      <c r="N1677" s="51">
        <v>10020108</v>
      </c>
      <c r="O1677" s="51"/>
      <c r="P1677" s="46">
        <v>11000</v>
      </c>
      <c r="Q1677" s="46"/>
      <c r="R1677" s="46">
        <f>IF(Tabela1[[#This Row],[VALOR A PAGAR]]&gt;1,Tabela1[[#This Row],[VALOR A PAGAR]],Tabela1[[#This Row],[VALOR RC]])</f>
        <v>11000</v>
      </c>
      <c r="S16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7" s="51">
        <v>4500780310</v>
      </c>
      <c r="U1677" s="54" t="str">
        <f>F1677 &amp; " " &amp; " " &amp; B1677 &amp; " - " &amp; I1677 &amp; " - " &amp; "N°" &amp; H1677 &amp; " - " &amp; Tabela1[[#This Row],[Coluna1]]</f>
        <v xml:space="preserve">LAUDO DE RISCO  7389 - MANDACARU - N°41 - </v>
      </c>
      <c r="V1677" s="85">
        <v>897941</v>
      </c>
      <c r="W1677" s="51"/>
      <c r="X1677" s="1" t="str">
        <f t="shared" si="92"/>
        <v>ABERTO</v>
      </c>
      <c r="Y1677" s="51" t="s">
        <v>4159</v>
      </c>
      <c r="Z1677" s="51" t="s">
        <v>4159</v>
      </c>
      <c r="AA1677" s="51" t="str">
        <f>IF(Tabela1[[#This Row],[CHAMADO]]="ABERTO",Tabela1[[#This Row],[procx status]],"")</f>
        <v>Closed</v>
      </c>
      <c r="AB1677" s="51" t="str">
        <f>IFERROR(IF(OR(Y1677="Solved",Y1677="Closed"),"OK","OUTRO"),"")</f>
        <v>OK</v>
      </c>
      <c r="AC1677" s="52">
        <v>45660</v>
      </c>
      <c r="AD1677" s="55" t="s">
        <v>5457</v>
      </c>
      <c r="AE1677" s="51" t="str">
        <f>IF(Tabela1[[#This Row],[Status Result1]]="Aguardando autorização pgto", "sim","")</f>
        <v/>
      </c>
      <c r="AF167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6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677" s="53">
        <v>45294</v>
      </c>
      <c r="AI1677" s="53" t="s">
        <v>4692</v>
      </c>
      <c r="AJ1677" s="53" t="s">
        <v>4692</v>
      </c>
      <c r="AK1677" s="53" t="str">
        <f>IF(Tabela1[[#This Row],[procx ticket]]="",Tabela1[[#This Row],[Data criação ticket]],Tabela1[[#This Row],[procx ticket]])</f>
        <v>2024-12-26</v>
      </c>
      <c r="AL1677" s="53">
        <v>45639</v>
      </c>
      <c r="AM16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6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7" s="62"/>
      <c r="AP1677" s="62"/>
      <c r="AQ16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738960553711000ANDRELAUDO DE RISCORECUPERAÇÃO TOTEMMANDACARU</v>
      </c>
      <c r="AR1677" s="62" t="e">
        <v>#N/A</v>
      </c>
    </row>
    <row r="1678" spans="1:44" ht="15" hidden="1" customHeight="1">
      <c r="A1678" s="1">
        <f t="shared" si="93"/>
        <v>2000</v>
      </c>
      <c r="B1678" s="1" t="s">
        <v>4259</v>
      </c>
      <c r="C1678" s="51" t="s">
        <v>289</v>
      </c>
      <c r="D1678" s="51" t="s">
        <v>290</v>
      </c>
      <c r="E1678" s="1" t="s">
        <v>4025</v>
      </c>
      <c r="F1678" s="1" t="s">
        <v>5981</v>
      </c>
      <c r="G1678" s="1" t="s">
        <v>48</v>
      </c>
      <c r="H1678" s="1">
        <v>9</v>
      </c>
      <c r="I1678" s="1" t="s">
        <v>4695</v>
      </c>
      <c r="J1678" s="1">
        <v>1</v>
      </c>
      <c r="K1678" s="1" t="s">
        <v>27</v>
      </c>
      <c r="M1678" s="1">
        <v>605918</v>
      </c>
      <c r="N1678" s="1" t="s">
        <v>5996</v>
      </c>
      <c r="P1678" s="47">
        <v>5800</v>
      </c>
      <c r="R1678" s="47">
        <f>IF(Tabela1[[#This Row],[VALOR A PAGAR]]&gt;1,Tabela1[[#This Row],[VALOR A PAGAR]],Tabela1[[#This Row],[VALOR RC]])</f>
        <v>5800</v>
      </c>
      <c r="S16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8" s="1">
        <v>4501021071</v>
      </c>
      <c r="U1678" s="54" t="str">
        <f>F1678 &amp; " " &amp; " " &amp; B1678 &amp; " - " &amp; I1678 &amp; " - " &amp; "N°" &amp; H1678 &amp; " - " &amp; Tabela1[[#This Row],[Coluna1]]</f>
        <v xml:space="preserve">ESPECIAIS  MATRIZ (AUDITÓRIO) - CONCETTO - N°9 - </v>
      </c>
      <c r="V1678" s="85">
        <v>3345732</v>
      </c>
      <c r="W1678" s="64" t="s">
        <v>6017</v>
      </c>
      <c r="X1678" s="1" t="str">
        <f t="shared" si="92"/>
        <v>ABERTO</v>
      </c>
      <c r="Y1678" s="48"/>
      <c r="Z1678" s="51"/>
      <c r="AA1678" s="1">
        <f>IF(Tabela1[[#This Row],[CHAMADO]]="ABERTO",Tabela1[[#This Row],[procx status]],"")</f>
        <v>0</v>
      </c>
      <c r="AC1678" s="49">
        <v>46015</v>
      </c>
      <c r="AD1678" s="55">
        <v>5106083745</v>
      </c>
      <c r="AE1678" s="1" t="str">
        <f>IF(Tabela1[[#This Row],[Status Result1]]="Aguardando autorização pgto", "sim","")</f>
        <v/>
      </c>
      <c r="AF16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16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1678" s="116"/>
      <c r="AJ1678" s="117"/>
      <c r="AK1678" s="116">
        <f>IF(Tabela1[[#This Row],[procx ticket]]="",Tabela1[[#This Row],[Data criação ticket]],Tabela1[[#This Row],[procx ticket]])</f>
        <v>0</v>
      </c>
      <c r="AL1678" s="116"/>
      <c r="AM16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78" s="62"/>
      <c r="AP1678" s="62"/>
      <c r="AQ16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(AUDITÓRIO)6059185800ADRIANOESPECIAISREFORMACONCETTO</v>
      </c>
      <c r="AR1678" s="62" t="e">
        <v>#N/A</v>
      </c>
    </row>
    <row r="1679" spans="1:44" ht="15" hidden="1" customHeight="1">
      <c r="A1679" s="1">
        <f t="shared" si="93"/>
        <v>2000</v>
      </c>
      <c r="B1679" s="1">
        <v>7236</v>
      </c>
      <c r="C1679" s="1" t="s">
        <v>3371</v>
      </c>
      <c r="D1679" s="1" t="s">
        <v>3372</v>
      </c>
      <c r="E1679" s="1" t="s">
        <v>4025</v>
      </c>
      <c r="F1679" s="1" t="s">
        <v>47</v>
      </c>
      <c r="G1679" s="1" t="s">
        <v>48</v>
      </c>
      <c r="I1679" s="1" t="s">
        <v>66</v>
      </c>
      <c r="K1679" s="1" t="s">
        <v>27</v>
      </c>
      <c r="M1679" s="1">
        <v>606056</v>
      </c>
      <c r="N1679" s="1">
        <v>10023739</v>
      </c>
      <c r="P1679" s="47">
        <v>4500</v>
      </c>
      <c r="R1679" s="47">
        <f>IF(Tabela1[[#This Row],[VALOR A PAGAR]]&gt;1,Tabela1[[#This Row],[VALOR A PAGAR]],Tabela1[[#This Row],[VALOR RC]])</f>
        <v>4500</v>
      </c>
      <c r="S16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79" s="1">
        <v>4500986563</v>
      </c>
      <c r="U1679" s="54" t="str">
        <f>F1679 &amp; " " &amp; " " &amp; B1679 &amp; " - " &amp; I1679 &amp; " - " &amp; "N°" &amp; H1679 &amp; " - " &amp; Tabela1[[#This Row],[Coluna1]]</f>
        <v xml:space="preserve">LAUDO DE RISCO  7236 - DWA - N° - </v>
      </c>
      <c r="X1679" s="1" t="str">
        <f t="shared" si="92"/>
        <v>PENDENTE</v>
      </c>
      <c r="Y1679" s="48"/>
      <c r="Z1679" s="51"/>
      <c r="AA1679" s="1" t="str">
        <f>IF(Tabela1[[#This Row],[CHAMADO]]="ABERTO",Tabela1[[#This Row],[procx status]],"")</f>
        <v/>
      </c>
      <c r="AE1679" s="1" t="str">
        <f>IF(Tabela1[[#This Row],[Status Result1]]="Aguardando autorização pgto", "sim","")</f>
        <v/>
      </c>
      <c r="AF16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6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679" s="116"/>
      <c r="AJ1679" s="117"/>
      <c r="AK1679" s="116">
        <f>IF(Tabela1[[#This Row],[procx ticket]]="",Tabela1[[#This Row],[Data criação ticket]],Tabela1[[#This Row],[procx ticket]])</f>
        <v>0</v>
      </c>
      <c r="AL1679" s="116"/>
      <c r="AM16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679" s="62"/>
      <c r="AP1679" s="62"/>
      <c r="AQ16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72366060564500ADRIANOLAUDO DE RISCOREFORMADWA</v>
      </c>
      <c r="AR1679" s="62" t="e">
        <v>#N/A</v>
      </c>
    </row>
    <row r="1680" spans="1:44" ht="15" hidden="1" customHeight="1">
      <c r="A1680" s="1">
        <f t="shared" si="93"/>
        <v>2000</v>
      </c>
      <c r="B1680" s="1" t="s">
        <v>4156</v>
      </c>
      <c r="D1680" s="1" t="s">
        <v>4166</v>
      </c>
      <c r="E1680" s="1" t="s">
        <v>30</v>
      </c>
      <c r="F1680" s="1" t="s">
        <v>4157</v>
      </c>
      <c r="G1680" s="1" t="s">
        <v>48</v>
      </c>
      <c r="H1680" s="1">
        <v>1104</v>
      </c>
      <c r="I1680" s="1" t="s">
        <v>4939</v>
      </c>
      <c r="K1680" s="1" t="s">
        <v>27</v>
      </c>
      <c r="M1680" s="55">
        <v>604946</v>
      </c>
      <c r="N1680" s="1">
        <v>10023863</v>
      </c>
      <c r="P1680" s="47">
        <v>106500.00496000001</v>
      </c>
      <c r="R1680" s="47">
        <f>IF(Tabela1[[#This Row],[VALOR A PAGAR]]&gt;1,Tabela1[[#This Row],[VALOR A PAGAR]],Tabela1[[#This Row],[VALOR RC]])</f>
        <v>106500.00496000001</v>
      </c>
      <c r="S16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0" s="1">
        <v>4500992555</v>
      </c>
      <c r="U1680" s="54" t="str">
        <f>F1680 &amp; " " &amp; " " &amp; B1680 &amp; " - " &amp; I1680 &amp; " - " &amp; "N°" &amp; H1680 &amp; " - " &amp; Tabela1[[#This Row],[Coluna1]]</f>
        <v xml:space="preserve">LAUDO DE RISCO CD  CD CE - EQUILIBRA - N°1104 - </v>
      </c>
      <c r="V1680" s="85">
        <v>111</v>
      </c>
      <c r="X1680" s="1" t="str">
        <f t="shared" si="92"/>
        <v>ABERTO</v>
      </c>
      <c r="Y1680" s="48"/>
      <c r="Z1680" s="51"/>
      <c r="AA1680" s="1">
        <f>IF(Tabela1[[#This Row],[CHAMADO]]="ABERTO",Tabela1[[#This Row],[procx status]],"")</f>
        <v>0</v>
      </c>
      <c r="AC1680" s="49">
        <v>46001</v>
      </c>
      <c r="AE1680" s="1" t="str">
        <f>IF(Tabela1[[#This Row],[Status Result1]]="Aguardando autorização pgto", "sim","")</f>
        <v/>
      </c>
      <c r="AF16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6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680" s="116"/>
      <c r="AJ1680" s="117"/>
      <c r="AK1680" s="116">
        <f>IF(Tabela1[[#This Row],[procx ticket]]="",Tabela1[[#This Row],[Data criação ticket]],Tabela1[[#This Row],[procx ticket]])</f>
        <v>0</v>
      </c>
      <c r="AL1680" s="116"/>
      <c r="AM16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0" s="62"/>
      <c r="AP1680" s="62"/>
      <c r="AQ16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CE604946106500,00496ANDRELAUDO DE RISCO CDREFORMAEQUILIBRA</v>
      </c>
      <c r="AR1680" s="62" t="e">
        <v>#N/A</v>
      </c>
    </row>
    <row r="1681" spans="1:44" ht="15" hidden="1" customHeight="1">
      <c r="A1681" s="1">
        <f t="shared" si="93"/>
        <v>1000</v>
      </c>
      <c r="B1681" s="1">
        <v>328</v>
      </c>
      <c r="C1681" s="1" t="str">
        <f>_xlfn.XLOOKUP(Tabela1[[#This Row],[FILIAL]],'CNPJ BASE jan25'!A:A,'CNPJ BASE jan25'!B:B)</f>
        <v>BOV01-BoaVista-RR#</v>
      </c>
      <c r="D1681" s="1" t="str">
        <f>_xlfn.XLOOKUP(Tabela1[[#This Row],[FILIAL]],'CNPJ BASE jan25'!A:A,'CNPJ BASE jan25'!C:C)</f>
        <v>06.626.253/0328-60</v>
      </c>
      <c r="E1681" s="1" t="s">
        <v>4025</v>
      </c>
      <c r="F1681" s="1" t="s">
        <v>4485</v>
      </c>
      <c r="G1681" s="1" t="s">
        <v>48</v>
      </c>
      <c r="H1681" s="1">
        <v>401</v>
      </c>
      <c r="I1681" s="1" t="s">
        <v>5297</v>
      </c>
      <c r="M1681" s="1">
        <v>604725</v>
      </c>
      <c r="N1681" s="1">
        <v>10023143</v>
      </c>
      <c r="O1681" s="1" t="s">
        <v>4163</v>
      </c>
      <c r="P1681" s="47">
        <v>8000</v>
      </c>
      <c r="R1681" s="47">
        <f>IF(Tabela1[[#This Row],[VALOR A PAGAR]]&gt;1,Tabela1[[#This Row],[VALOR A PAGAR]],Tabela1[[#This Row],[VALOR RC]])</f>
        <v>8000</v>
      </c>
      <c r="S16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1" s="1">
        <v>4500949914</v>
      </c>
      <c r="U1681" s="54" t="str">
        <f>F1681 &amp; " " &amp; " " &amp; B1681 &amp; " - " &amp; I1681 &amp; " - " &amp; "N°" &amp; H1681 &amp; " - " &amp; Tabela1[[#This Row],[Coluna1]]</f>
        <v xml:space="preserve">RETROFIT  328 - KLONNE - N°401 - </v>
      </c>
      <c r="V1681" s="85">
        <v>3384800</v>
      </c>
      <c r="W1681" s="89" t="s">
        <v>4176</v>
      </c>
      <c r="X1681" s="1" t="str">
        <f t="shared" si="92"/>
        <v>ABERTO</v>
      </c>
      <c r="Y1681" s="48"/>
      <c r="Z1681" s="51"/>
      <c r="AA1681" s="1">
        <f>IF(Tabela1[[#This Row],[CHAMADO]]="ABERTO",Tabela1[[#This Row],[procx status]],"")</f>
        <v>0</v>
      </c>
      <c r="AC1681" s="49">
        <v>45930</v>
      </c>
      <c r="AE1681" s="1" t="s">
        <v>4177</v>
      </c>
      <c r="AF16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16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1681" s="116"/>
      <c r="AJ1681" s="117"/>
      <c r="AK1681" s="116">
        <f>IF(Tabela1[[#This Row],[procx ticket]]="",Tabela1[[#This Row],[Data criação ticket]],Tabela1[[#This Row],[procx ticket]])</f>
        <v>0</v>
      </c>
      <c r="AL1681" s="116"/>
      <c r="AM1681" s="53">
        <v>46013</v>
      </c>
      <c r="AN16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1" s="62"/>
      <c r="AP1681" s="62"/>
      <c r="AQ16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3286047258000ADRIANORETROFITREFORMAKLONNE</v>
      </c>
      <c r="AR1681" s="62" t="e">
        <v>#N/A</v>
      </c>
    </row>
    <row r="1682" spans="1:44" ht="15" hidden="1" customHeight="1">
      <c r="A1682" s="1">
        <f t="shared" si="93"/>
        <v>1000</v>
      </c>
      <c r="B1682" s="1">
        <v>829</v>
      </c>
      <c r="C1682" s="1" t="str">
        <f>_xlfn.XLOOKUP(Tabela1[[#This Row],[FILIAL]],'CNPJ BASE jan25'!A:A,'CNPJ BASE jan25'!B:B)</f>
        <v>BOV05-Para-RR</v>
      </c>
      <c r="D1682" s="1" t="str">
        <f>_xlfn.XLOOKUP(Tabela1[[#This Row],[FILIAL]],'CNPJ BASE jan25'!A:A,'CNPJ BASE jan25'!C:C)</f>
        <v>06.626.253/0829-64</v>
      </c>
      <c r="E1682" s="1" t="s">
        <v>4025</v>
      </c>
      <c r="F1682" s="1" t="s">
        <v>4485</v>
      </c>
      <c r="G1682" s="1" t="s">
        <v>48</v>
      </c>
      <c r="H1682" s="1">
        <v>421</v>
      </c>
      <c r="I1682" s="1" t="s">
        <v>5297</v>
      </c>
      <c r="M1682" s="1">
        <v>604725</v>
      </c>
      <c r="N1682" s="1">
        <v>10023143</v>
      </c>
      <c r="O1682" s="1" t="s">
        <v>4163</v>
      </c>
      <c r="P1682" s="47">
        <v>8000</v>
      </c>
      <c r="R1682" s="47">
        <f>IF(Tabela1[[#This Row],[VALOR A PAGAR]]&gt;1,Tabela1[[#This Row],[VALOR A PAGAR]],Tabela1[[#This Row],[VALOR RC]])</f>
        <v>8000</v>
      </c>
      <c r="S16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2" s="1">
        <v>4500949914</v>
      </c>
      <c r="U1682" s="54" t="str">
        <f>F1682 &amp; " " &amp; " " &amp; B1682 &amp; " - " &amp; I1682 &amp; " - " &amp; "N°" &amp; H1682 &amp; " - " &amp; Tabela1[[#This Row],[Coluna1]]</f>
        <v xml:space="preserve">RETROFIT  829 - KLONNE - N°421 - </v>
      </c>
      <c r="V1682" s="85">
        <v>3384802</v>
      </c>
      <c r="W1682" s="89" t="s">
        <v>4176</v>
      </c>
      <c r="X1682" s="1" t="str">
        <f t="shared" si="92"/>
        <v>ABERTO</v>
      </c>
      <c r="Y1682" s="48"/>
      <c r="Z1682" s="51"/>
      <c r="AA1682" s="1">
        <f>IF(Tabela1[[#This Row],[CHAMADO]]="ABERTO",Tabela1[[#This Row],[procx status]],"")</f>
        <v>0</v>
      </c>
      <c r="AC1682" s="49">
        <v>46021</v>
      </c>
      <c r="AD1682" s="55">
        <v>5106086848</v>
      </c>
      <c r="AE1682" s="1" t="s">
        <v>4177</v>
      </c>
      <c r="AF16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6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682" s="116"/>
      <c r="AJ1682" s="117"/>
      <c r="AK1682" s="116">
        <f>IF(Tabela1[[#This Row],[procx ticket]]="",Tabela1[[#This Row],[Data criação ticket]],Tabela1[[#This Row],[procx ticket]])</f>
        <v>0</v>
      </c>
      <c r="AL1682" s="116"/>
      <c r="AM1682" s="53">
        <v>46013</v>
      </c>
      <c r="AN16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2" s="62"/>
      <c r="AP1682" s="62"/>
      <c r="AQ16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8296047258000ADRIANORETROFITREFORMAKLONNE</v>
      </c>
      <c r="AR1682" s="62" t="e">
        <v>#N/A</v>
      </c>
    </row>
    <row r="1683" spans="1:44" ht="15" hidden="1" customHeight="1">
      <c r="A1683" s="1">
        <f t="shared" si="93"/>
        <v>1000</v>
      </c>
      <c r="B1683" s="1">
        <v>1235</v>
      </c>
      <c r="C1683" s="1" t="str">
        <f>_xlfn.XLOOKUP(Tabela1[[#This Row],[FILIAL]],'CNPJ BASE jan25'!A:A,'CNPJ BASE jan25'!B:B)</f>
        <v>BOV09-VilleRoy2-RR</v>
      </c>
      <c r="D1683" s="1" t="str">
        <f>_xlfn.XLOOKUP(Tabela1[[#This Row],[FILIAL]],'CNPJ BASE jan25'!A:A,'CNPJ BASE jan25'!C:C)</f>
        <v>06.626.253/1235-80</v>
      </c>
      <c r="E1683" s="1" t="s">
        <v>4025</v>
      </c>
      <c r="F1683" s="1" t="s">
        <v>4485</v>
      </c>
      <c r="G1683" s="1" t="s">
        <v>48</v>
      </c>
      <c r="H1683" s="1">
        <v>422</v>
      </c>
      <c r="I1683" s="1" t="s">
        <v>5297</v>
      </c>
      <c r="M1683" s="1">
        <v>604725</v>
      </c>
      <c r="N1683" s="1">
        <v>10023143</v>
      </c>
      <c r="O1683" s="1" t="s">
        <v>4163</v>
      </c>
      <c r="P1683" s="47">
        <v>8000</v>
      </c>
      <c r="R1683" s="47">
        <f>IF(Tabela1[[#This Row],[VALOR A PAGAR]]&gt;1,Tabela1[[#This Row],[VALOR A PAGAR]],Tabela1[[#This Row],[VALOR RC]])</f>
        <v>8000</v>
      </c>
      <c r="S16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3" s="1">
        <v>4500949914</v>
      </c>
      <c r="U1683" s="54" t="str">
        <f>F1683 &amp; " " &amp; " " &amp; B1683 &amp; " - " &amp; I1683 &amp; " - " &amp; "N°" &amp; H1683 &amp; " - " &amp; Tabela1[[#This Row],[Coluna1]]</f>
        <v xml:space="preserve">RETROFIT  1235 - KLONNE - N°422 - </v>
      </c>
      <c r="V1683" s="85">
        <v>3384808</v>
      </c>
      <c r="W1683" s="89" t="s">
        <v>4176</v>
      </c>
      <c r="X1683" s="1" t="str">
        <f t="shared" si="92"/>
        <v>ABERTO</v>
      </c>
      <c r="Y1683" s="48"/>
      <c r="Z1683" s="51"/>
      <c r="AA1683" s="1">
        <f>IF(Tabela1[[#This Row],[CHAMADO]]="ABERTO",Tabela1[[#This Row],[procx status]],"")</f>
        <v>0</v>
      </c>
      <c r="AC1683" s="49">
        <v>46021</v>
      </c>
      <c r="AD1683" s="55">
        <v>5106086851</v>
      </c>
      <c r="AE1683" s="1" t="s">
        <v>4177</v>
      </c>
      <c r="AF16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6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683" s="116"/>
      <c r="AJ1683" s="117"/>
      <c r="AK1683" s="116">
        <f>IF(Tabela1[[#This Row],[procx ticket]]="",Tabela1[[#This Row],[Data criação ticket]],Tabela1[[#This Row],[procx ticket]])</f>
        <v>0</v>
      </c>
      <c r="AL1683" s="116"/>
      <c r="AM1683" s="53">
        <v>46013</v>
      </c>
      <c r="AN16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3" s="62"/>
      <c r="AP1683" s="62"/>
      <c r="AQ16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12356047258000ADRIANORETROFITREFORMAKLONNE</v>
      </c>
      <c r="AR1683" s="62" t="e">
        <v>#N/A</v>
      </c>
    </row>
    <row r="1684" spans="1:44" ht="15" hidden="1" customHeight="1">
      <c r="A1684" s="1">
        <f t="shared" si="93"/>
        <v>1000</v>
      </c>
      <c r="B1684" s="1">
        <v>1258</v>
      </c>
      <c r="C1684" s="1" t="str">
        <f>_xlfn.XLOOKUP(Tabela1[[#This Row],[FILIAL]],'CNPJ BASE jan25'!A:A,'CNPJ BASE jan25'!B:B)</f>
        <v>BOV10-Carana-RR</v>
      </c>
      <c r="D1684" s="1" t="str">
        <f>_xlfn.XLOOKUP(Tabela1[[#This Row],[FILIAL]],'CNPJ BASE jan25'!A:A,'CNPJ BASE jan25'!C:C)</f>
        <v>06.626.253/1258-76</v>
      </c>
      <c r="E1684" s="1" t="s">
        <v>4025</v>
      </c>
      <c r="F1684" s="1" t="s">
        <v>4485</v>
      </c>
      <c r="G1684" s="1" t="s">
        <v>48</v>
      </c>
      <c r="H1684" s="1">
        <v>420</v>
      </c>
      <c r="I1684" s="1" t="s">
        <v>5297</v>
      </c>
      <c r="M1684" s="1">
        <v>604725</v>
      </c>
      <c r="N1684" s="1">
        <v>10023143</v>
      </c>
      <c r="O1684" s="1" t="s">
        <v>4163</v>
      </c>
      <c r="P1684" s="47">
        <v>8000</v>
      </c>
      <c r="R1684" s="47">
        <f>IF(Tabela1[[#This Row],[VALOR A PAGAR]]&gt;1,Tabela1[[#This Row],[VALOR A PAGAR]],Tabela1[[#This Row],[VALOR RC]])</f>
        <v>8000</v>
      </c>
      <c r="S16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4" s="1">
        <v>4500949914</v>
      </c>
      <c r="U1684" s="54" t="str">
        <f>F1684 &amp; " " &amp; " " &amp; B1684 &amp; " - " &amp; I1684 &amp; " - " &amp; "N°" &amp; H1684 &amp; " - " &amp; Tabela1[[#This Row],[Coluna1]]</f>
        <v xml:space="preserve">RETROFIT  1258 - KLONNE - N°420 - </v>
      </c>
      <c r="V1684" s="85">
        <v>3384813</v>
      </c>
      <c r="W1684" s="89" t="s">
        <v>4176</v>
      </c>
      <c r="X1684" s="1" t="str">
        <f t="shared" si="92"/>
        <v>ABERTO</v>
      </c>
      <c r="Y1684" s="48"/>
      <c r="Z1684" s="51"/>
      <c r="AA1684" s="1">
        <f>IF(Tabela1[[#This Row],[CHAMADO]]="ABERTO",Tabela1[[#This Row],[procx status]],"")</f>
        <v>0</v>
      </c>
      <c r="AC1684" s="49">
        <v>46021</v>
      </c>
      <c r="AD1684" s="55">
        <v>5106086852</v>
      </c>
      <c r="AE1684" s="1" t="s">
        <v>4177</v>
      </c>
      <c r="AF16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6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684" s="116"/>
      <c r="AJ1684" s="117"/>
      <c r="AK1684" s="116">
        <f>IF(Tabela1[[#This Row],[procx ticket]]="",Tabela1[[#This Row],[Data criação ticket]],Tabela1[[#This Row],[procx ticket]])</f>
        <v>0</v>
      </c>
      <c r="AL1684" s="116"/>
      <c r="AM1684" s="53">
        <v>46013</v>
      </c>
      <c r="AN16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4" s="62"/>
      <c r="AP1684" s="62"/>
      <c r="AQ16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12586047258000ADRIANORETROFITREFORMAKLONNE</v>
      </c>
      <c r="AR1684" s="62" t="e">
        <v>#N/A</v>
      </c>
    </row>
    <row r="1685" spans="1:44" ht="15" hidden="1" customHeight="1">
      <c r="A1685" s="1">
        <f t="shared" si="93"/>
        <v>1000</v>
      </c>
      <c r="B1685" s="1">
        <v>1172</v>
      </c>
      <c r="C1685" s="1" t="s">
        <v>102</v>
      </c>
      <c r="D1685" s="1" t="s">
        <v>2504</v>
      </c>
      <c r="E1685" s="1" t="s">
        <v>4025</v>
      </c>
      <c r="F1685" s="1" t="s">
        <v>4026</v>
      </c>
      <c r="G1685" s="1" t="s">
        <v>48</v>
      </c>
      <c r="I1685" s="1" t="s">
        <v>5303</v>
      </c>
      <c r="M1685" s="51">
        <v>605784</v>
      </c>
      <c r="N1685" s="1">
        <v>10022966</v>
      </c>
      <c r="O1685" s="1" t="s">
        <v>4163</v>
      </c>
      <c r="P1685" s="47">
        <v>14872.37</v>
      </c>
      <c r="R1685" s="47">
        <f>IF(Tabela1[[#This Row],[VALOR A PAGAR]]&gt;1,Tabela1[[#This Row],[VALOR A PAGAR]],Tabela1[[#This Row],[VALOR RC]])</f>
        <v>14872.37</v>
      </c>
      <c r="S16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5" s="1">
        <v>4500937536</v>
      </c>
      <c r="U1685" s="54" t="str">
        <f>F1685 &amp; " " &amp; " " &amp; B1685 &amp; " - " &amp; I1685 &amp; " - " &amp; "N°" &amp; H1685 &amp; " - " &amp; Tabela1[[#This Row],[Coluna1]]</f>
        <v xml:space="preserve">REVITALIZA  1172 - KPI - N° - </v>
      </c>
      <c r="X1685" s="1" t="str">
        <f t="shared" si="92"/>
        <v>PENDENTE</v>
      </c>
      <c r="Y1685" s="48"/>
      <c r="Z1685" s="51"/>
      <c r="AA1685" s="1" t="str">
        <f>IF(Tabela1[[#This Row],[CHAMADO]]="ABERTO",Tabela1[[#This Row],[procx status]],"")</f>
        <v/>
      </c>
      <c r="AE1685" s="1" t="str">
        <f>IF(Tabela1[[#This Row],[Status Result1]]="Aguardando autorização pgto", "sim","")</f>
        <v/>
      </c>
      <c r="AF16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6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685" s="12"/>
      <c r="AJ1685" s="53"/>
      <c r="AK1685" s="12">
        <f>IF(Tabela1[[#This Row],[procx ticket]]="",Tabela1[[#This Row],[Data criação ticket]],Tabela1[[#This Row],[procx ticket]])</f>
        <v>0</v>
      </c>
      <c r="AM16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685" s="62"/>
      <c r="AP1685" s="62"/>
      <c r="AQ16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117260578414872,37ADRIANOREVITALIZAREFORMAKPI</v>
      </c>
      <c r="AR1685" s="62" t="e">
        <v>#N/A</v>
      </c>
    </row>
    <row r="1686" spans="1:44" ht="15" hidden="1" customHeight="1">
      <c r="A1686" s="1">
        <f t="shared" si="93"/>
        <v>1000</v>
      </c>
      <c r="B1686" s="1">
        <v>82</v>
      </c>
      <c r="C1686" s="1" t="str">
        <f>_xlfn.XLOOKUP(Tabela1[[#This Row],[FILIAL]],'CNPJ BASE jan25'!A:A,'CNPJ BASE jan25'!B:B)</f>
        <v>NAT04-Candelaria-RN#</v>
      </c>
      <c r="D1686" s="1" t="str">
        <f>_xlfn.XLOOKUP(Tabela1[[#This Row],[FILIAL]],'CNPJ BASE jan25'!A:A,'CNPJ BASE jan25'!C:C)</f>
        <v>06.626.253/0082-17</v>
      </c>
      <c r="E1686" s="1" t="s">
        <v>30</v>
      </c>
      <c r="F1686" s="130" t="s">
        <v>4408</v>
      </c>
      <c r="G1686" s="1" t="s">
        <v>48</v>
      </c>
      <c r="I1686" s="1" t="s">
        <v>5303</v>
      </c>
      <c r="M1686" s="1">
        <v>605730</v>
      </c>
      <c r="N1686" s="1">
        <v>10023194</v>
      </c>
      <c r="O1686" s="1" t="s">
        <v>4163</v>
      </c>
      <c r="P1686" s="47">
        <v>170000</v>
      </c>
      <c r="R1686" s="47">
        <f>IF(Tabela1[[#This Row],[VALOR A PAGAR]]&gt;1,Tabela1[[#This Row],[VALOR A PAGAR]],Tabela1[[#This Row],[VALOR RC]])</f>
        <v>170000</v>
      </c>
      <c r="S16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6" s="1">
        <v>4500956409</v>
      </c>
      <c r="U1686" s="54" t="str">
        <f>F1686 &amp; " " &amp; " " &amp; B1686 &amp; " - " &amp; I1686 &amp; " - " &amp; "N°" &amp; H1686 &amp; " - " &amp; Tabela1[[#This Row],[Coluna1]]</f>
        <v xml:space="preserve">RESIZE  82 - KPI - N° - </v>
      </c>
      <c r="X1686" s="1" t="str">
        <f t="shared" si="92"/>
        <v>PENDENTE</v>
      </c>
      <c r="Y1686" s="48"/>
      <c r="Z1686" s="51"/>
      <c r="AA1686" s="1" t="str">
        <f>IF(Tabela1[[#This Row],[CHAMADO]]="ABERTO",Tabela1[[#This Row],[procx status]],"")</f>
        <v/>
      </c>
      <c r="AE1686" s="1" t="str">
        <f>IF(Tabela1[[#This Row],[Status Result1]]="Aguardando autorização pgto", "sim","")</f>
        <v/>
      </c>
      <c r="AF16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6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686" s="12"/>
      <c r="AJ1686" s="53"/>
      <c r="AK1686" s="12">
        <f>IF(Tabela1[[#This Row],[procx ticket]]="",Tabela1[[#This Row],[Data criação ticket]],Tabela1[[#This Row],[procx ticket]])</f>
        <v>0</v>
      </c>
      <c r="AM16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686" s="62"/>
      <c r="AP1686" s="62"/>
      <c r="AQ16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82605730170000ANDRERESIZEREFORMAKPI</v>
      </c>
      <c r="AR1686" s="62" t="e">
        <v>#N/A</v>
      </c>
    </row>
    <row r="1687" spans="1:44" ht="15" hidden="1" customHeight="1">
      <c r="A1687" s="1">
        <f t="shared" si="93"/>
        <v>2000</v>
      </c>
      <c r="B1687" s="1">
        <v>7078</v>
      </c>
      <c r="C1687" s="1" t="str">
        <f>_xlfn.XLOOKUP(Tabela1[[#This Row],[FILIAL]],'CNPJ BASE jan25'!A:A,'CNPJ BASE jan25'!B:B)</f>
        <v>SLU73-SLReiFra-MA-EF</v>
      </c>
      <c r="D1687" s="1" t="str">
        <f>_xlfn.XLOOKUP(Tabela1[[#This Row],[FILIAL]],'CNPJ BASE jan25'!A:A,'CNPJ BASE jan25'!C:C)</f>
        <v>04.899.316/0078-05</v>
      </c>
      <c r="E1687" s="1" t="s">
        <v>76</v>
      </c>
      <c r="F1687" s="1" t="s">
        <v>51</v>
      </c>
      <c r="G1687" s="1" t="s">
        <v>48</v>
      </c>
      <c r="I1687" s="1" t="s">
        <v>5303</v>
      </c>
      <c r="J1687" s="1">
        <v>2</v>
      </c>
      <c r="M1687" s="1">
        <v>606046</v>
      </c>
      <c r="N1687" s="1">
        <v>10024018</v>
      </c>
      <c r="P1687" s="47">
        <v>700.12</v>
      </c>
      <c r="R1687" s="47">
        <v>5492.7</v>
      </c>
      <c r="S16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7" s="1">
        <v>4501007101</v>
      </c>
      <c r="U1687" s="54" t="str">
        <f>F1687 &amp; " " &amp; " " &amp; B1687 &amp; " - " &amp; I1687 &amp; " - " &amp; "N°" &amp; H1687 &amp; " - " &amp; Tabela1[[#This Row],[Coluna1]]</f>
        <v xml:space="preserve">VIRADA DE BANDEIRA  7078 - KPI - N° - </v>
      </c>
      <c r="X1687" s="1" t="str">
        <f t="shared" si="92"/>
        <v>PENDENTE</v>
      </c>
      <c r="Y1687" s="48"/>
      <c r="Z1687" s="51"/>
      <c r="AA1687" s="1" t="str">
        <f>IF(Tabela1[[#This Row],[CHAMADO]]="ABERTO",Tabela1[[#This Row],[procx status]],"")</f>
        <v/>
      </c>
      <c r="AE1687" s="1" t="str">
        <f>IF(Tabela1[[#This Row],[Status Result1]]="Aguardando autorização pgto", "sim","")</f>
        <v/>
      </c>
      <c r="AF16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16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1687" s="116"/>
      <c r="AJ1687" s="117"/>
      <c r="AK1687" s="116">
        <f>IF(Tabela1[[#This Row],[procx ticket]]="",Tabela1[[#This Row],[Data criação ticket]],Tabela1[[#This Row],[procx ticket]])</f>
        <v>0</v>
      </c>
      <c r="AL1687" s="116"/>
      <c r="AM16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1687" s="62"/>
      <c r="AP1687" s="62"/>
      <c r="AQ16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7078606046700,12HENRIQUEVIRADA DE BANDEIRAREFORMAKPI</v>
      </c>
      <c r="AR1687" s="62" t="e">
        <v>#N/A</v>
      </c>
    </row>
    <row r="1688" spans="1:44" ht="15" hidden="1" customHeight="1">
      <c r="A1688" s="1">
        <f t="shared" si="93"/>
        <v>2000</v>
      </c>
      <c r="B1688" s="1" t="s">
        <v>4544</v>
      </c>
      <c r="D1688" s="1" t="s">
        <v>4837</v>
      </c>
      <c r="E1688" s="1" t="s">
        <v>30</v>
      </c>
      <c r="F1688" s="1" t="s">
        <v>4167</v>
      </c>
      <c r="G1688" s="1" t="s">
        <v>48</v>
      </c>
      <c r="H1688" s="1">
        <v>20918</v>
      </c>
      <c r="I1688" s="1" t="s">
        <v>5303</v>
      </c>
      <c r="J1688" s="1">
        <v>2</v>
      </c>
      <c r="M1688" s="1">
        <v>606050</v>
      </c>
      <c r="N1688" s="1">
        <v>10024014</v>
      </c>
      <c r="P1688" s="47">
        <v>225012.62</v>
      </c>
      <c r="R1688" s="47">
        <f>IF(Tabela1[[#This Row],[VALOR A PAGAR]]&gt;1,Tabela1[[#This Row],[VALOR A PAGAR]],Tabela1[[#This Row],[VALOR RC]])</f>
        <v>225012.62</v>
      </c>
      <c r="S16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8" s="1">
        <v>4501007097</v>
      </c>
      <c r="U1688" s="54" t="str">
        <f>F1688 &amp; " " &amp; " " &amp; B1688 &amp; " - " &amp; I1688 &amp; " - " &amp; "N°" &amp; H1688 &amp; " - " &amp; Tabela1[[#This Row],[Coluna1]]</f>
        <v xml:space="preserve">MISSOES HIGIENICAS  CD BA - KPI - N°20918 - </v>
      </c>
      <c r="V1688" s="85">
        <v>3384818</v>
      </c>
      <c r="W1688" s="89" t="s">
        <v>4176</v>
      </c>
      <c r="X1688" s="1" t="str">
        <f t="shared" si="92"/>
        <v>ABERTO</v>
      </c>
      <c r="Y1688" s="48"/>
      <c r="Z1688" s="51"/>
      <c r="AA1688" s="1">
        <f>IF(Tabela1[[#This Row],[CHAMADO]]="ABERTO",Tabela1[[#This Row],[procx status]],"")</f>
        <v>0</v>
      </c>
      <c r="AE1688" s="1" t="s">
        <v>4177</v>
      </c>
      <c r="AF16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16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1688" s="116"/>
      <c r="AJ1688" s="117"/>
      <c r="AK1688" s="116">
        <f>IF(Tabela1[[#This Row],[procx ticket]]="",Tabela1[[#This Row],[Data criação ticket]],Tabela1[[#This Row],[procx ticket]])</f>
        <v>0</v>
      </c>
      <c r="AL1688" s="116"/>
      <c r="AM1688" s="53">
        <v>46013</v>
      </c>
      <c r="AN16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1688" s="62"/>
      <c r="AP1688" s="62"/>
      <c r="AQ16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BA606050225012,62ANDREMISSOES HIGIENICASREFORMAKPI</v>
      </c>
      <c r="AR1688" s="62" t="e">
        <v>#N/A</v>
      </c>
    </row>
    <row r="1689" spans="1:44" ht="15" hidden="1" customHeight="1">
      <c r="A1689" s="1">
        <f t="shared" si="93"/>
        <v>2000</v>
      </c>
      <c r="B1689" s="1">
        <v>7228</v>
      </c>
      <c r="C1689" s="1" t="str">
        <f>_xlfn.XLOOKUP(Tabela1[[#This Row],[FILIAL]],'CNPJ BASE jan25'!A:A,'CNPJ BASE jan25'!B:B)</f>
        <v>FOR194-ShDePas-CE-EF</v>
      </c>
      <c r="D1689" s="1" t="str">
        <f>_xlfn.XLOOKUP(Tabela1[[#This Row],[FILIAL]],'CNPJ BASE jan25'!A:A,'CNPJ BASE jan25'!C:C)</f>
        <v>04.899.316/0228-63</v>
      </c>
      <c r="E1689" s="1" t="s">
        <v>4025</v>
      </c>
      <c r="F1689" s="1" t="s">
        <v>51</v>
      </c>
      <c r="G1689" s="1" t="s">
        <v>48</v>
      </c>
      <c r="I1689" s="1" t="s">
        <v>5648</v>
      </c>
      <c r="M1689" s="1">
        <v>605562</v>
      </c>
      <c r="N1689" s="1">
        <v>10023925</v>
      </c>
      <c r="P1689" s="47">
        <v>70000.004499907212</v>
      </c>
      <c r="R1689" s="47">
        <f>IF(Tabela1[[#This Row],[VALOR A PAGAR]]&gt;1,Tabela1[[#This Row],[VALOR A PAGAR]],Tabela1[[#This Row],[VALOR RC]])</f>
        <v>70000.004499907212</v>
      </c>
      <c r="S16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89" s="1">
        <v>4501003471</v>
      </c>
      <c r="U1689" s="54" t="str">
        <f>F1689 &amp; " " &amp; " " &amp; B1689 &amp; " - " &amp; I1689 &amp; " - " &amp; "N°" &amp; H1689 &amp; " - " &amp; Tabela1[[#This Row],[Coluna1]]</f>
        <v xml:space="preserve">VIRADA DE BANDEIRA  7228 - PLANAC - N° - </v>
      </c>
      <c r="V1689" s="85">
        <v>111</v>
      </c>
      <c r="X1689" s="1" t="str">
        <f t="shared" si="92"/>
        <v>ABERTO</v>
      </c>
      <c r="Y1689" s="48"/>
      <c r="Z1689" s="51"/>
      <c r="AA1689" s="1">
        <f>IF(Tabela1[[#This Row],[CHAMADO]]="ABERTO",Tabela1[[#This Row],[procx status]],"")</f>
        <v>0</v>
      </c>
      <c r="AC1689" s="49">
        <v>46000</v>
      </c>
      <c r="AE1689" s="1" t="str">
        <f>IF(Tabela1[[#This Row],[Status Result1]]="Aguardando autorização pgto", "sim","")</f>
        <v/>
      </c>
      <c r="AF16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6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689" s="116"/>
      <c r="AJ1689" s="117"/>
      <c r="AK1689" s="116">
        <f>IF(Tabela1[[#This Row],[procx ticket]]="",Tabela1[[#This Row],[Data criação ticket]],Tabela1[[#This Row],[procx ticket]])</f>
        <v>0</v>
      </c>
      <c r="AL1689" s="116"/>
      <c r="AM16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89" s="62"/>
      <c r="AP1689" s="62"/>
      <c r="AQ16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722860556270000,0044999072ADRIANOVIRADA DE BANDEIRAREFORMAPLANAC</v>
      </c>
      <c r="AR1689" s="62" t="e">
        <v>#N/A</v>
      </c>
    </row>
    <row r="1690" spans="1:44" ht="15" hidden="1" customHeight="1">
      <c r="A1690" s="1">
        <f t="shared" si="93"/>
        <v>2000</v>
      </c>
      <c r="B1690" s="1">
        <v>7228</v>
      </c>
      <c r="C1690" s="1" t="str">
        <f>_xlfn.XLOOKUP(Tabela1[[#This Row],[FILIAL]],'CNPJ BASE jan25'!A:A,'CNPJ BASE jan25'!B:B)</f>
        <v>FOR194-ShDePas-CE-EF</v>
      </c>
      <c r="D1690" s="1" t="str">
        <f>_xlfn.XLOOKUP(Tabela1[[#This Row],[FILIAL]],'CNPJ BASE jan25'!A:A,'CNPJ BASE jan25'!C:C)</f>
        <v>04.899.316/0228-63</v>
      </c>
      <c r="E1690" s="1" t="s">
        <v>4025</v>
      </c>
      <c r="F1690" s="1" t="s">
        <v>51</v>
      </c>
      <c r="G1690" s="1" t="s">
        <v>48</v>
      </c>
      <c r="I1690" s="1" t="s">
        <v>5648</v>
      </c>
      <c r="M1690" s="1">
        <v>605562</v>
      </c>
      <c r="N1690" s="1">
        <v>10023925</v>
      </c>
      <c r="P1690" s="47">
        <v>24000.00123504164</v>
      </c>
      <c r="R1690" s="47">
        <f>IF(Tabela1[[#This Row],[VALOR A PAGAR]]&gt;1,Tabela1[[#This Row],[VALOR A PAGAR]],Tabela1[[#This Row],[VALOR RC]])</f>
        <v>24000.00123504164</v>
      </c>
      <c r="S16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0" s="1">
        <v>4501003471</v>
      </c>
      <c r="U1690" s="54" t="str">
        <f>F1690 &amp; " " &amp; " " &amp; B1690 &amp; " - " &amp; I1690 &amp; " - " &amp; "N°" &amp; H1690 &amp; " - " &amp; Tabela1[[#This Row],[Coluna1]]</f>
        <v xml:space="preserve">VIRADA DE BANDEIRA  7228 - PLANAC - N° - </v>
      </c>
      <c r="V1690" s="85">
        <v>111</v>
      </c>
      <c r="X1690" s="1" t="str">
        <f t="shared" si="92"/>
        <v>ABERTO</v>
      </c>
      <c r="Y1690" s="48"/>
      <c r="Z1690" s="51"/>
      <c r="AA1690" s="1">
        <f>IF(Tabela1[[#This Row],[CHAMADO]]="ABERTO",Tabela1[[#This Row],[procx status]],"")</f>
        <v>0</v>
      </c>
      <c r="AC1690" s="49">
        <v>46000</v>
      </c>
      <c r="AE1690" s="1" t="str">
        <f>IF(Tabela1[[#This Row],[Status Result1]]="Aguardando autorização pgto", "sim","")</f>
        <v/>
      </c>
      <c r="AF16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6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690" s="116"/>
      <c r="AJ1690" s="117"/>
      <c r="AK1690" s="116">
        <f>IF(Tabela1[[#This Row],[procx ticket]]="",Tabela1[[#This Row],[Data criação ticket]],Tabela1[[#This Row],[procx ticket]])</f>
        <v>0</v>
      </c>
      <c r="AL1690" s="116"/>
      <c r="AM16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0" s="62"/>
      <c r="AP1690" s="62"/>
      <c r="AQ16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722860556224000,0012350416ADRIANOVIRADA DE BANDEIRAREFORMAPLANAC</v>
      </c>
      <c r="AR1690" s="62" t="e">
        <v>#N/A</v>
      </c>
    </row>
    <row r="1691" spans="1:44" ht="15" hidden="1" customHeight="1">
      <c r="A1691" s="1">
        <f t="shared" si="93"/>
        <v>2000</v>
      </c>
      <c r="B1691" s="1" t="s">
        <v>4547</v>
      </c>
      <c r="D1691" s="1" t="s">
        <v>4839</v>
      </c>
      <c r="E1691" s="1" t="s">
        <v>30</v>
      </c>
      <c r="F1691" s="1" t="s">
        <v>4167</v>
      </c>
      <c r="G1691" s="1" t="s">
        <v>48</v>
      </c>
      <c r="H1691" s="1">
        <v>4123</v>
      </c>
      <c r="I1691" s="1" t="s">
        <v>5648</v>
      </c>
      <c r="J1691" s="1">
        <v>1</v>
      </c>
      <c r="K1691" s="1" t="s">
        <v>27</v>
      </c>
      <c r="M1691" s="1">
        <v>606012</v>
      </c>
      <c r="N1691" s="1">
        <v>10024171</v>
      </c>
      <c r="P1691" s="47">
        <v>234146.61</v>
      </c>
      <c r="R1691" s="47">
        <f>IF(Tabela1[[#This Row],[VALOR A PAGAR]]&gt;1,Tabela1[[#This Row],[VALOR A PAGAR]],Tabela1[[#This Row],[VALOR RC]])</f>
        <v>234146.61</v>
      </c>
      <c r="S16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1" s="1">
        <v>4501014406</v>
      </c>
      <c r="U1691" s="54" t="str">
        <f>F1691 &amp; " " &amp; " " &amp; B1691 &amp; " - " &amp; I1691 &amp; " - " &amp; "N°" &amp; H1691 &amp; " - " &amp; Tabela1[[#This Row],[Coluna1]]</f>
        <v>MISSOES HIGIENICAS  CD CE2 - PLANAC - N°4123 - aguardando saldo</v>
      </c>
      <c r="V1691" s="85">
        <v>3327601</v>
      </c>
      <c r="W1691" s="89" t="s">
        <v>4176</v>
      </c>
      <c r="X1691" s="1" t="str">
        <f t="shared" si="92"/>
        <v>ABERTO</v>
      </c>
      <c r="Y1691" s="48"/>
      <c r="Z1691" s="51"/>
      <c r="AA1691" s="1">
        <f>IF(Tabela1[[#This Row],[CHAMADO]]="ABERTO",Tabela1[[#This Row],[procx status]],"")</f>
        <v>0</v>
      </c>
      <c r="AC1691" s="49">
        <v>46014</v>
      </c>
      <c r="AD1691" s="55">
        <v>5106083837</v>
      </c>
      <c r="AE1691" s="1" t="s">
        <v>4177</v>
      </c>
      <c r="AF16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16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1691" s="116"/>
      <c r="AJ1691" s="117"/>
      <c r="AK1691" s="116">
        <f>IF(Tabela1[[#This Row],[procx ticket]]="",Tabela1[[#This Row],[Data criação ticket]],Tabela1[[#This Row],[procx ticket]])</f>
        <v>0</v>
      </c>
      <c r="AL1691" s="116"/>
      <c r="AM1691" s="53">
        <v>46006</v>
      </c>
      <c r="AN16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1" s="62"/>
      <c r="AP1691" s="62" t="s">
        <v>4714</v>
      </c>
      <c r="AQ16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CE2606012234146,61ANDREMISSOES HIGIENICASREFORMAPLANAC</v>
      </c>
      <c r="AR1691" s="62" t="e">
        <v>#N/A</v>
      </c>
    </row>
    <row r="1692" spans="1:44" ht="15" hidden="1" customHeight="1">
      <c r="A1692" s="1">
        <f t="shared" si="93"/>
        <v>2000</v>
      </c>
      <c r="B1692" s="1" t="s">
        <v>4538</v>
      </c>
      <c r="D1692" s="1" t="s">
        <v>4539</v>
      </c>
      <c r="E1692" s="1" t="s">
        <v>30</v>
      </c>
      <c r="F1692" s="1" t="s">
        <v>4167</v>
      </c>
      <c r="G1692" s="1" t="s">
        <v>48</v>
      </c>
      <c r="H1692" s="1">
        <v>2482</v>
      </c>
      <c r="I1692" s="1" t="s">
        <v>5872</v>
      </c>
      <c r="J1692" s="1">
        <v>1</v>
      </c>
      <c r="K1692" s="1" t="s">
        <v>27</v>
      </c>
      <c r="M1692" s="1">
        <v>606050</v>
      </c>
      <c r="N1692" s="1">
        <v>10024013</v>
      </c>
      <c r="P1692" s="47">
        <v>160940</v>
      </c>
      <c r="R1692" s="47">
        <f>IF(Tabela1[[#This Row],[VALOR A PAGAR]]&gt;1,Tabela1[[#This Row],[VALOR A PAGAR]],Tabela1[[#This Row],[VALOR RC]])</f>
        <v>160940</v>
      </c>
      <c r="S16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2" s="1">
        <v>4501007096</v>
      </c>
      <c r="U1692" s="54" t="str">
        <f>F1692 &amp; " " &amp; " " &amp; B1692 &amp; " - " &amp; I1692 &amp; " - " &amp; "N°" &amp; H1692 &amp; " - " &amp; Tabela1[[#This Row],[Coluna1]]</f>
        <v xml:space="preserve">MISSOES HIGIENICAS  CD MG - TRIACON - N°2482 - </v>
      </c>
      <c r="V1692" s="85">
        <v>3365442</v>
      </c>
      <c r="W1692" s="89" t="s">
        <v>4176</v>
      </c>
      <c r="X1692" s="1" t="str">
        <f t="shared" si="92"/>
        <v>ABERTO</v>
      </c>
      <c r="Y1692" s="48"/>
      <c r="Z1692" s="51"/>
      <c r="AA1692" s="1">
        <f>IF(Tabela1[[#This Row],[CHAMADO]]="ABERTO",Tabela1[[#This Row],[procx status]],"")</f>
        <v>0</v>
      </c>
      <c r="AC1692" s="49">
        <v>46021</v>
      </c>
      <c r="AD1692" s="55">
        <v>5106086810</v>
      </c>
      <c r="AE1692" s="1" t="s">
        <v>4177</v>
      </c>
      <c r="AF16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16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1692" s="116"/>
      <c r="AJ1692" s="117"/>
      <c r="AK1692" s="116">
        <f>IF(Tabela1[[#This Row],[procx ticket]]="",Tabela1[[#This Row],[Data criação ticket]],Tabela1[[#This Row],[procx ticket]])</f>
        <v>0</v>
      </c>
      <c r="AL1692" s="116"/>
      <c r="AM1692" s="53">
        <v>46010</v>
      </c>
      <c r="AN16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2" s="62"/>
      <c r="AP1692" s="62"/>
      <c r="AQ16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MG606050160940ANDREMISSOES HIGIENICASREFORMATRIACON</v>
      </c>
      <c r="AR1692" s="62" t="e">
        <v>#N/A</v>
      </c>
    </row>
    <row r="1693" spans="1:44" ht="15" hidden="1" customHeight="1">
      <c r="A1693" s="1">
        <f t="shared" si="93"/>
        <v>1000</v>
      </c>
      <c r="B1693" s="1">
        <v>238</v>
      </c>
      <c r="C1693" s="1" t="str">
        <f>_xlfn.XLOOKUP(Tabela1[[#This Row],[FILIAL]],'CNPJ BASE jan25'!A:A,'CNPJ BASE jan25'!B:B)</f>
        <v>FOR52-AntSales3-CE</v>
      </c>
      <c r="D1693" s="1" t="str">
        <f>_xlfn.XLOOKUP(Tabela1[[#This Row],[FILIAL]],'CNPJ BASE jan25'!A:A,'CNPJ BASE jan25'!C:C)</f>
        <v>06.626.253/0238-79</v>
      </c>
      <c r="E1693" s="1" t="s">
        <v>30</v>
      </c>
      <c r="F1693" s="130" t="s">
        <v>47</v>
      </c>
      <c r="G1693" s="1" t="s">
        <v>48</v>
      </c>
      <c r="H1693" s="1">
        <v>1047</v>
      </c>
      <c r="I1693" s="1" t="s">
        <v>57</v>
      </c>
      <c r="J1693" s="1">
        <v>1</v>
      </c>
      <c r="K1693" s="1" t="s">
        <v>27</v>
      </c>
      <c r="M1693" s="51">
        <v>605203</v>
      </c>
      <c r="N1693" s="1">
        <v>10024017</v>
      </c>
      <c r="P1693" s="47">
        <v>5492.7</v>
      </c>
      <c r="R1693" s="47">
        <f>IF(Tabela1[[#This Row],[VALOR A PAGAR]]&gt;1,Tabela1[[#This Row],[VALOR A PAGAR]],Tabela1[[#This Row],[VALOR RC]])</f>
        <v>5492.7</v>
      </c>
      <c r="S16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3" s="1">
        <v>4501007433</v>
      </c>
      <c r="U1693" s="54" t="str">
        <f>F1693 &amp; " " &amp; " " &amp; B1693 &amp; " - " &amp; I1693 &amp; " - " &amp; "N°" &amp; H1693 &amp; " - " &amp; Tabela1[[#This Row],[Coluna1]]</f>
        <v>LAUDO DE RISCO  238 - CHIANCA - N°1047 - ok</v>
      </c>
      <c r="V1693" s="85">
        <v>3274652</v>
      </c>
      <c r="W1693" s="89" t="s">
        <v>4176</v>
      </c>
      <c r="X1693" s="1" t="str">
        <f t="shared" si="92"/>
        <v>ABERTO</v>
      </c>
      <c r="Y1693" s="48"/>
      <c r="Z1693" s="51"/>
      <c r="AA1693" s="1">
        <f>IF(Tabela1[[#This Row],[CHAMADO]]="ABERTO",Tabela1[[#This Row],[procx status]],"")</f>
        <v>0</v>
      </c>
      <c r="AC1693" s="49">
        <v>46013</v>
      </c>
      <c r="AD1693" s="55">
        <v>5106082509</v>
      </c>
      <c r="AE1693" s="1" t="s">
        <v>4177</v>
      </c>
      <c r="AF16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6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693" s="116"/>
      <c r="AJ1693" s="117"/>
      <c r="AK1693" s="116">
        <f>IF(Tabela1[[#This Row],[procx ticket]]="",Tabela1[[#This Row],[Data criação ticket]],Tabela1[[#This Row],[procx ticket]])</f>
        <v>0</v>
      </c>
      <c r="AL1693" s="116"/>
      <c r="AM1693" s="53">
        <v>45999</v>
      </c>
      <c r="AN16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3" s="62"/>
      <c r="AP1693" s="62" t="s">
        <v>4649</v>
      </c>
      <c r="AQ16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2386052035492,7ANDRELAUDO DE RISCOREFORMACHIANCA</v>
      </c>
      <c r="AR1693" s="62" t="e">
        <v>#N/A</v>
      </c>
    </row>
    <row r="1694" spans="1:44" ht="15" hidden="1" customHeight="1">
      <c r="A1694" s="1">
        <f t="shared" si="93"/>
        <v>2000</v>
      </c>
      <c r="B1694" s="1" t="s">
        <v>4156</v>
      </c>
      <c r="D1694" s="1" t="s">
        <v>4166</v>
      </c>
      <c r="E1694" s="1" t="s">
        <v>30</v>
      </c>
      <c r="F1694" s="1" t="s">
        <v>4167</v>
      </c>
      <c r="G1694" s="1" t="s">
        <v>48</v>
      </c>
      <c r="H1694" s="1">
        <v>1048</v>
      </c>
      <c r="I1694" s="1" t="s">
        <v>57</v>
      </c>
      <c r="J1694" s="1">
        <v>1</v>
      </c>
      <c r="K1694" s="1" t="s">
        <v>27</v>
      </c>
      <c r="M1694" s="1">
        <v>606050</v>
      </c>
      <c r="N1694" s="1">
        <v>10023998</v>
      </c>
      <c r="P1694" s="47">
        <v>17000</v>
      </c>
      <c r="R1694" s="47">
        <f>IF(Tabela1[[#This Row],[VALOR A PAGAR]]&gt;1,Tabela1[[#This Row],[VALOR A PAGAR]],Tabela1[[#This Row],[VALOR RC]])</f>
        <v>17000</v>
      </c>
      <c r="S16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4" s="1">
        <v>4501007456</v>
      </c>
      <c r="U1694" s="54" t="str">
        <f>F1694 &amp; " " &amp; " " &amp; B1694 &amp; " - " &amp; I1694 &amp; " - " &amp; "N°" &amp; H1694 &amp; " - " &amp; Tabela1[[#This Row],[Coluna1]]</f>
        <v xml:space="preserve">MISSOES HIGIENICAS  CD CE - CHIANCA - N°1048 - </v>
      </c>
      <c r="V1694" s="85">
        <v>3274660</v>
      </c>
      <c r="W1694" s="89" t="s">
        <v>4176</v>
      </c>
      <c r="X1694" s="1" t="str">
        <f t="shared" si="92"/>
        <v>ABERTO</v>
      </c>
      <c r="Y1694" s="48"/>
      <c r="Z1694" s="51"/>
      <c r="AA1694" s="1">
        <f>IF(Tabela1[[#This Row],[CHAMADO]]="ABERTO",Tabela1[[#This Row],[procx status]],"")</f>
        <v>0</v>
      </c>
      <c r="AC1694" s="49">
        <v>46013</v>
      </c>
      <c r="AD1694" s="55">
        <v>5106082512</v>
      </c>
      <c r="AE1694" s="1" t="s">
        <v>4177</v>
      </c>
      <c r="AF16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6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694" s="116"/>
      <c r="AJ1694" s="117"/>
      <c r="AK1694" s="116">
        <f>IF(Tabela1[[#This Row],[procx ticket]]="",Tabela1[[#This Row],[Data criação ticket]],Tabela1[[#This Row],[procx ticket]])</f>
        <v>0</v>
      </c>
      <c r="AL1694" s="116"/>
      <c r="AM1694" s="53">
        <v>45999</v>
      </c>
      <c r="AN16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4" s="62"/>
      <c r="AP1694" s="62"/>
      <c r="AQ16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CE60605017000ANDREMISSOES HIGIENICASREFORMACHIANCA</v>
      </c>
      <c r="AR1694" s="62" t="e">
        <v>#N/A</v>
      </c>
    </row>
    <row r="1695" spans="1:44" ht="15" hidden="1" customHeight="1">
      <c r="A1695" s="1">
        <f t="shared" si="93"/>
        <v>2000</v>
      </c>
      <c r="B1695" s="1" t="s">
        <v>4540</v>
      </c>
      <c r="D1695" s="1" t="s">
        <v>4541</v>
      </c>
      <c r="E1695" s="1" t="s">
        <v>30</v>
      </c>
      <c r="F1695" s="1" t="s">
        <v>4167</v>
      </c>
      <c r="G1695" s="1" t="s">
        <v>48</v>
      </c>
      <c r="H1695" s="1">
        <v>375</v>
      </c>
      <c r="I1695" s="1" t="s">
        <v>4713</v>
      </c>
      <c r="J1695" s="1">
        <v>1</v>
      </c>
      <c r="K1695" s="1" t="s">
        <v>27</v>
      </c>
      <c r="M1695" s="1">
        <v>606012</v>
      </c>
      <c r="N1695" s="1">
        <v>10024172</v>
      </c>
      <c r="P1695" s="47">
        <v>133664.19</v>
      </c>
      <c r="R1695" s="47">
        <f>IF(Tabela1[[#This Row],[VALOR A PAGAR]]&gt;1,Tabela1[[#This Row],[VALOR A PAGAR]],Tabela1[[#This Row],[VALOR RC]])</f>
        <v>133664.19</v>
      </c>
      <c r="S16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5" s="1">
        <v>4501014411</v>
      </c>
      <c r="U1695" s="54" t="str">
        <f>F1695 &amp; " " &amp; " " &amp; B1695 &amp; " - " &amp; I1695 &amp; " - " &amp; "N°" &amp; H1695 &amp; " - " &amp; Tabela1[[#This Row],[Coluna1]]</f>
        <v xml:space="preserve">MISSOES HIGIENICAS  CD SP - CRIHAR - N°375 - </v>
      </c>
      <c r="V1695" s="85">
        <v>3302371</v>
      </c>
      <c r="W1695" s="89" t="s">
        <v>4176</v>
      </c>
      <c r="X1695" s="1" t="str">
        <f t="shared" si="92"/>
        <v>ABERTO</v>
      </c>
      <c r="Y1695" s="48"/>
      <c r="Z1695" s="51"/>
      <c r="AA1695" s="1">
        <f>IF(Tabela1[[#This Row],[CHAMADO]]="ABERTO",Tabela1[[#This Row],[procx status]],"")</f>
        <v>0</v>
      </c>
      <c r="AC1695" s="49">
        <v>46014</v>
      </c>
      <c r="AD1695" s="55">
        <v>5106083014</v>
      </c>
      <c r="AE1695" s="1" t="s">
        <v>4177</v>
      </c>
      <c r="AF16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23/12/2025</v>
      </c>
      <c r="AG16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23/12/2025</v>
      </c>
      <c r="AH1695" s="116"/>
      <c r="AJ1695" s="117"/>
      <c r="AK1695" s="116">
        <f>IF(Tabela1[[#This Row],[procx ticket]]="",Tabela1[[#This Row],[Data criação ticket]],Tabela1[[#This Row],[procx ticket]])</f>
        <v>0</v>
      </c>
      <c r="AL1695" s="116"/>
      <c r="AM1695" s="53">
        <v>46002</v>
      </c>
      <c r="AN16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5" s="62"/>
      <c r="AP1695" s="62"/>
      <c r="AQ16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SP606012133664,19ANDREMISSOES HIGIENICASREFORMACRIHAR</v>
      </c>
      <c r="AR1695" s="62" t="e">
        <v>#N/A</v>
      </c>
    </row>
    <row r="1696" spans="1:44" ht="15" hidden="1" customHeight="1">
      <c r="A1696" s="1">
        <f t="shared" si="93"/>
        <v>2000</v>
      </c>
      <c r="B1696" s="1" t="s">
        <v>4542</v>
      </c>
      <c r="D1696" s="1" t="s">
        <v>4838</v>
      </c>
      <c r="E1696" s="1" t="s">
        <v>30</v>
      </c>
      <c r="F1696" s="1" t="s">
        <v>4167</v>
      </c>
      <c r="G1696" s="1" t="s">
        <v>48</v>
      </c>
      <c r="H1696" s="1">
        <v>1584</v>
      </c>
      <c r="I1696" s="1" t="s">
        <v>66</v>
      </c>
      <c r="J1696" s="1">
        <v>1</v>
      </c>
      <c r="K1696" s="1" t="s">
        <v>27</v>
      </c>
      <c r="M1696" s="1">
        <v>606012</v>
      </c>
      <c r="N1696" s="1">
        <v>10024170</v>
      </c>
      <c r="P1696" s="47">
        <v>184159.41</v>
      </c>
      <c r="R1696" s="47">
        <f>IF(Tabela1[[#This Row],[VALOR A PAGAR]]&gt;1,Tabela1[[#This Row],[VALOR A PAGAR]],Tabela1[[#This Row],[VALOR RC]])</f>
        <v>184159.41</v>
      </c>
      <c r="S16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6" s="1">
        <v>4501014402</v>
      </c>
      <c r="U1696" s="54" t="str">
        <f>F1696 &amp; " " &amp; " " &amp; B1696 &amp; " - " &amp; I1696 &amp; " - " &amp; "N°" &amp; H1696 &amp; " - " &amp; Tabela1[[#This Row],[Coluna1]]</f>
        <v>MISSOES HIGIENICAS  CD PA - DWA - N°1584 - aguardando saldo</v>
      </c>
      <c r="V1696" s="85">
        <v>3302376</v>
      </c>
      <c r="W1696" s="89" t="s">
        <v>4176</v>
      </c>
      <c r="X1696" s="1" t="str">
        <f t="shared" si="92"/>
        <v>ABERTO</v>
      </c>
      <c r="Y1696" s="48"/>
      <c r="Z1696" s="51"/>
      <c r="AA1696" s="1">
        <f>IF(Tabela1[[#This Row],[CHAMADO]]="ABERTO",Tabela1[[#This Row],[procx status]],"")</f>
        <v>0</v>
      </c>
      <c r="AC1696" s="49">
        <v>46013</v>
      </c>
      <c r="AD1696" s="55">
        <v>5106082518</v>
      </c>
      <c r="AE1696" s="1" t="s">
        <v>4177</v>
      </c>
      <c r="AF16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22/12/2025</v>
      </c>
      <c r="AG16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22/12/2025</v>
      </c>
      <c r="AH1696" s="116"/>
      <c r="AJ1696" s="117"/>
      <c r="AK1696" s="116">
        <f>IF(Tabela1[[#This Row],[procx ticket]]="",Tabela1[[#This Row],[Data criação ticket]],Tabela1[[#This Row],[procx ticket]])</f>
        <v>0</v>
      </c>
      <c r="AL1696" s="116"/>
      <c r="AM1696" s="53">
        <v>46002</v>
      </c>
      <c r="AN16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6" s="62"/>
      <c r="AP1696" s="62" t="s">
        <v>4714</v>
      </c>
      <c r="AQ16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PA606012184159,41ANDREMISSOES HIGIENICASREFORMADWA</v>
      </c>
      <c r="AR1696" s="62" t="e">
        <v>#N/A</v>
      </c>
    </row>
    <row r="1697" spans="1:44" ht="15" hidden="1" customHeight="1">
      <c r="A1697" s="1">
        <f t="shared" si="93"/>
        <v>2000</v>
      </c>
      <c r="B1697" s="1" t="s">
        <v>4156</v>
      </c>
      <c r="D1697" s="1" t="s">
        <v>4166</v>
      </c>
      <c r="E1697" s="1" t="s">
        <v>30</v>
      </c>
      <c r="F1697" s="1" t="s">
        <v>4167</v>
      </c>
      <c r="G1697" s="1" t="s">
        <v>48</v>
      </c>
      <c r="H1697" s="1">
        <v>293</v>
      </c>
      <c r="I1697" s="1" t="s">
        <v>4947</v>
      </c>
      <c r="M1697" s="1">
        <v>606050</v>
      </c>
      <c r="N1697" s="1">
        <v>10023706</v>
      </c>
      <c r="O1697" s="1" t="s">
        <v>4163</v>
      </c>
      <c r="P1697" s="47">
        <v>133154.56</v>
      </c>
      <c r="Q1697" s="47">
        <v>53262</v>
      </c>
      <c r="R1697" s="47">
        <f>IF(Tabela1[[#This Row],[VALOR A PAGAR]]&gt;1,Tabela1[[#This Row],[VALOR A PAGAR]],Tabela1[[#This Row],[VALOR RC]])</f>
        <v>53262</v>
      </c>
      <c r="S16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7" s="1">
        <v>4500992536</v>
      </c>
      <c r="U1697" s="54" t="str">
        <f>F1697 &amp; " " &amp; " " &amp; B1697 &amp; " - " &amp; I1697 &amp; " - " &amp; "N°" &amp; H1697 &amp; " - " &amp; Tabela1[[#This Row],[Coluna1]]</f>
        <v xml:space="preserve">MISSOES HIGIENICAS  CD CE - E-TEC - N°293 - </v>
      </c>
      <c r="V1697" s="85">
        <v>3275043</v>
      </c>
      <c r="W1697" s="89" t="s">
        <v>4176</v>
      </c>
      <c r="X1697" s="1" t="str">
        <f t="shared" si="92"/>
        <v>ABERTO</v>
      </c>
      <c r="Y1697" s="48"/>
      <c r="Z1697" s="51"/>
      <c r="AA1697" s="1">
        <f>IF(Tabela1[[#This Row],[CHAMADO]]="ABERTO",Tabela1[[#This Row],[procx status]],"")</f>
        <v>0</v>
      </c>
      <c r="AC1697" s="49">
        <v>46008</v>
      </c>
      <c r="AE1697" s="1" t="s">
        <v>4177</v>
      </c>
      <c r="AF16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6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697" s="116"/>
      <c r="AJ1697" s="117"/>
      <c r="AK1697" s="116">
        <f>IF(Tabela1[[#This Row],[procx ticket]]="",Tabela1[[#This Row],[Data criação ticket]],Tabela1[[#This Row],[procx ticket]])</f>
        <v>0</v>
      </c>
      <c r="AL1697" s="116"/>
      <c r="AM1697" s="53">
        <v>45999</v>
      </c>
      <c r="AN16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7" s="62"/>
      <c r="AP1697" s="62"/>
      <c r="AQ16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CE606050133154,56ANDREMISSOES HIGIENICASREFORMAE-TEC</v>
      </c>
      <c r="AR1697" s="62" t="e">
        <v>#N/A</v>
      </c>
    </row>
    <row r="1698" spans="1:44" ht="15" hidden="1" customHeight="1">
      <c r="A1698" s="1">
        <f t="shared" si="93"/>
        <v>1000</v>
      </c>
      <c r="B1698" s="1">
        <v>320</v>
      </c>
      <c r="C1698" s="1" t="s">
        <v>4161</v>
      </c>
      <c r="D1698" s="1" t="s">
        <v>875</v>
      </c>
      <c r="E1698" s="1" t="s">
        <v>4025</v>
      </c>
      <c r="F1698" s="1" t="s">
        <v>23</v>
      </c>
      <c r="G1698" s="1" t="s">
        <v>48</v>
      </c>
      <c r="H1698" s="1">
        <v>148</v>
      </c>
      <c r="I1698" s="1" t="s">
        <v>5290</v>
      </c>
      <c r="J1698" s="1">
        <v>1</v>
      </c>
      <c r="L1698" s="1">
        <v>70526</v>
      </c>
      <c r="M1698" s="1">
        <v>605973</v>
      </c>
      <c r="N1698" s="1">
        <v>10024221</v>
      </c>
      <c r="P1698" s="47">
        <v>15000</v>
      </c>
      <c r="Q1698" s="47">
        <v>7500</v>
      </c>
      <c r="R1698" s="47">
        <f>IF(Tabela1[[#This Row],[VALOR A PAGAR]]&gt;1,Tabela1[[#This Row],[VALOR A PAGAR]],Tabela1[[#This Row],[VALOR RC]])</f>
        <v>7500</v>
      </c>
      <c r="S16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8" s="1">
        <v>4501018360</v>
      </c>
      <c r="U1698" s="54" t="str">
        <f>F1698 &amp; " " &amp; " " &amp; B1698 &amp; " - " &amp; I1698 &amp; " - " &amp; "N°" &amp; H1698 &amp; " - " &amp; Tabela1[[#This Row],[Coluna1]]</f>
        <v xml:space="preserve">LOJAS NOVAS  320 - JCB - N°148 - </v>
      </c>
      <c r="V1698" s="85">
        <v>3295410</v>
      </c>
      <c r="W1698" s="89" t="s">
        <v>4176</v>
      </c>
      <c r="X1698" s="1" t="str">
        <f t="shared" si="92"/>
        <v>ABERTO</v>
      </c>
      <c r="Y1698" s="48"/>
      <c r="Z1698" s="51"/>
      <c r="AA1698" s="1">
        <f>IF(Tabela1[[#This Row],[CHAMADO]]="ABERTO",Tabela1[[#This Row],[procx status]],"")</f>
        <v>0</v>
      </c>
      <c r="AC1698" s="49">
        <v>46010</v>
      </c>
      <c r="AE1698" s="1" t="s">
        <v>4177</v>
      </c>
      <c r="AF16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16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1698" s="116"/>
      <c r="AJ1698" s="117"/>
      <c r="AK1698" s="116">
        <f>IF(Tabela1[[#This Row],[procx ticket]]="",Tabela1[[#This Row],[Data criação ticket]],Tabela1[[#This Row],[procx ticket]])</f>
        <v>0</v>
      </c>
      <c r="AL1698" s="116"/>
      <c r="AM1698" s="53">
        <v>46001</v>
      </c>
      <c r="AN16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8" s="62"/>
      <c r="AP1698" s="62"/>
      <c r="AQ16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32060597315000ADRIANOLOJAS NOVASREFORMAJCB</v>
      </c>
      <c r="AR1698" s="62" t="e">
        <v>#N/A</v>
      </c>
    </row>
    <row r="1699" spans="1:44" ht="15" hidden="1" customHeight="1">
      <c r="A1699" s="1">
        <f t="shared" ref="A1699:A1730" si="94">IF(B1699&lt;7000,1000,2000)</f>
        <v>1000</v>
      </c>
      <c r="B1699" s="1">
        <v>1225</v>
      </c>
      <c r="C1699" s="1" t="str">
        <f>_xlfn.XLOOKUP(Tabela1[[#This Row],[FILIAL]],'CNPJ BASE jan25'!A:A,'CNPJ BASE jan25'!B:B)</f>
        <v>BSB15-AsaSul6-DF</v>
      </c>
      <c r="D1699" s="1" t="str">
        <f>_xlfn.XLOOKUP(Tabela1[[#This Row],[FILIAL]],'CNPJ BASE jan25'!A:A,'CNPJ BASE jan25'!C:C)</f>
        <v>06.626.253/1225-08</v>
      </c>
      <c r="E1699" s="1" t="s">
        <v>30</v>
      </c>
      <c r="F1699" s="1" t="s">
        <v>47</v>
      </c>
      <c r="G1699" s="51" t="s">
        <v>48</v>
      </c>
      <c r="I1699" s="1" t="s">
        <v>120</v>
      </c>
      <c r="M1699" s="1">
        <v>605695</v>
      </c>
      <c r="N1699" s="1">
        <v>10020674</v>
      </c>
      <c r="O1699" s="1" t="s">
        <v>4163</v>
      </c>
      <c r="P1699" s="47">
        <v>2500</v>
      </c>
      <c r="R1699" s="47">
        <f>IF(Tabela1[[#This Row],[VALOR A PAGAR]]&gt;1,Tabela1[[#This Row],[VALOR A PAGAR]],Tabela1[[#This Row],[VALOR RC]])</f>
        <v>2500</v>
      </c>
      <c r="S16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699" s="1">
        <v>4500833960</v>
      </c>
      <c r="U1699" s="54" t="str">
        <f>F1699 &amp; " " &amp; " " &amp; B1699 &amp; " - " &amp; I1699 &amp; " - " &amp; "N°" &amp; H1699 &amp; " - " &amp; Tabela1[[#This Row],[Coluna1]]</f>
        <v xml:space="preserve">LAUDO DE RISCO  1225 - PLANORC - N° - </v>
      </c>
      <c r="V1699" s="85">
        <v>111111</v>
      </c>
      <c r="X1699" s="1" t="str">
        <f t="shared" si="92"/>
        <v>ABERTO</v>
      </c>
      <c r="Y1699" s="48" t="s">
        <v>75</v>
      </c>
      <c r="Z1699" s="51" t="s">
        <v>75</v>
      </c>
      <c r="AA1699" s="1" t="str">
        <f>IF(Tabela1[[#This Row],[CHAMADO]]="ABERTO",Tabela1[[#This Row],[procx status]],"")</f>
        <v/>
      </c>
      <c r="AC1699" s="49">
        <v>45658</v>
      </c>
      <c r="AE1699" s="1" t="str">
        <f>IF(Tabela1[[#This Row],[Status Result1]]="Aguardando autorização pgto", "sim","")</f>
        <v/>
      </c>
      <c r="AF16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6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699" s="12">
        <v>45716</v>
      </c>
      <c r="AI1699" s="1" t="s">
        <v>75</v>
      </c>
      <c r="AJ1699" s="53" t="s">
        <v>75</v>
      </c>
      <c r="AK1699" s="12" t="str">
        <f>IF(Tabela1[[#This Row],[procx ticket]]="",Tabela1[[#This Row],[Data criação ticket]],Tabela1[[#This Row],[procx ticket]])</f>
        <v/>
      </c>
      <c r="AL1699" s="60">
        <v>45716</v>
      </c>
      <c r="AM16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69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699" s="62"/>
      <c r="AP1699" s="62"/>
      <c r="AQ16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12256056952500ANDRELAUDO DE RISCOREFORMAPLANORC</v>
      </c>
      <c r="AR1699" s="62" t="e">
        <v>#N/A</v>
      </c>
    </row>
    <row r="1700" spans="1:44" ht="15" hidden="1" customHeight="1">
      <c r="A1700" s="1">
        <f t="shared" si="94"/>
        <v>1000</v>
      </c>
      <c r="B1700" s="1">
        <v>383</v>
      </c>
      <c r="C1700" s="1" t="str">
        <f>_xlfn.XLOOKUP(Tabela1[[#This Row],[FILIAL]],'CNPJ BASE jan25'!A:A,'CNPJ BASE jan25'!B:B)</f>
        <v>BSB10-AsaNorte2-DF</v>
      </c>
      <c r="D1700" s="1" t="str">
        <f>_xlfn.XLOOKUP(Tabela1[[#This Row],[FILIAL]],'CNPJ BASE jan25'!A:A,'CNPJ BASE jan25'!C:C)</f>
        <v>06.626.253/0383-96</v>
      </c>
      <c r="E1700" s="1" t="s">
        <v>30</v>
      </c>
      <c r="F1700" s="1" t="s">
        <v>47</v>
      </c>
      <c r="G1700" s="51" t="s">
        <v>48</v>
      </c>
      <c r="I1700" s="1" t="s">
        <v>120</v>
      </c>
      <c r="M1700" s="1">
        <v>605764</v>
      </c>
      <c r="N1700" s="1">
        <v>10020682</v>
      </c>
      <c r="O1700" s="1" t="s">
        <v>4163</v>
      </c>
      <c r="P1700" s="47">
        <v>2500</v>
      </c>
      <c r="R1700" s="47">
        <f>IF(Tabela1[[#This Row],[VALOR A PAGAR]]&gt;1,Tabela1[[#This Row],[VALOR A PAGAR]],Tabela1[[#This Row],[VALOR RC]])</f>
        <v>2500</v>
      </c>
      <c r="S17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0" s="1">
        <v>4500834132</v>
      </c>
      <c r="U1700" s="54" t="str">
        <f>F1700 &amp; " " &amp; " " &amp; B1700 &amp; " - " &amp; I1700 &amp; " - " &amp; "N°" &amp; H1700 &amp; " - " &amp; Tabela1[[#This Row],[Coluna1]]</f>
        <v xml:space="preserve">LAUDO DE RISCO  383 - PLANORC - N° - </v>
      </c>
      <c r="V1700" s="85">
        <v>111111</v>
      </c>
      <c r="X1700" s="1" t="str">
        <f t="shared" si="92"/>
        <v>ABERTO</v>
      </c>
      <c r="Y1700" s="48" t="s">
        <v>75</v>
      </c>
      <c r="Z1700" s="51" t="s">
        <v>75</v>
      </c>
      <c r="AA1700" s="1" t="str">
        <f>IF(Tabela1[[#This Row],[CHAMADO]]="ABERTO",Tabela1[[#This Row],[procx status]],"")</f>
        <v/>
      </c>
      <c r="AC1700" s="49">
        <v>45658</v>
      </c>
      <c r="AE1700" s="1" t="str">
        <f>IF(Tabela1[[#This Row],[Status Result1]]="Aguardando autorização pgto", "sim","")</f>
        <v/>
      </c>
      <c r="AF17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0" s="12">
        <v>45716</v>
      </c>
      <c r="AI1700" s="1" t="s">
        <v>75</v>
      </c>
      <c r="AJ1700" s="53" t="s">
        <v>75</v>
      </c>
      <c r="AK1700" s="12" t="str">
        <f>IF(Tabela1[[#This Row],[procx ticket]]="",Tabela1[[#This Row],[Data criação ticket]],Tabela1[[#This Row],[procx ticket]])</f>
        <v/>
      </c>
      <c r="AL1700" s="60">
        <v>45721</v>
      </c>
      <c r="AM17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0" s="62"/>
      <c r="AP1700" s="62"/>
      <c r="AQ17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3836057642500ANDRELAUDO DE RISCOREFORMAPLANORC</v>
      </c>
      <c r="AR1700" s="62" t="e">
        <v>#N/A</v>
      </c>
    </row>
    <row r="1701" spans="1:44" ht="15" hidden="1" customHeight="1">
      <c r="A1701" s="1">
        <f t="shared" si="94"/>
        <v>1000</v>
      </c>
      <c r="B1701" s="1">
        <v>305</v>
      </c>
      <c r="C1701" s="1" t="str">
        <f>_xlfn.XLOOKUP(Tabela1[[#This Row],[FILIAL]],'CNPJ BASE jan25'!A:A,'CNPJ BASE jan25'!B:B)</f>
        <v>BSB01-Brasilia-DF</v>
      </c>
      <c r="D1701" s="1" t="str">
        <f>_xlfn.XLOOKUP(Tabela1[[#This Row],[FILIAL]],'CNPJ BASE jan25'!A:A,'CNPJ BASE jan25'!C:C)</f>
        <v>06.626.253/0305-73</v>
      </c>
      <c r="E1701" s="1" t="s">
        <v>30</v>
      </c>
      <c r="F1701" s="1" t="s">
        <v>47</v>
      </c>
      <c r="G1701" s="51" t="s">
        <v>48</v>
      </c>
      <c r="I1701" s="1" t="s">
        <v>120</v>
      </c>
      <c r="M1701" s="1">
        <v>605766</v>
      </c>
      <c r="N1701" s="1">
        <v>10020683</v>
      </c>
      <c r="O1701" s="1" t="s">
        <v>4163</v>
      </c>
      <c r="P1701" s="47">
        <v>2500</v>
      </c>
      <c r="R1701" s="47">
        <f>IF(Tabela1[[#This Row],[VALOR A PAGAR]]&gt;1,Tabela1[[#This Row],[VALOR A PAGAR]],Tabela1[[#This Row],[VALOR RC]])</f>
        <v>2500</v>
      </c>
      <c r="S17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1" s="1">
        <v>4500834150</v>
      </c>
      <c r="U1701" s="54" t="str">
        <f>F1701 &amp; " " &amp; " " &amp; B1701 &amp; " - " &amp; I1701 &amp; " - " &amp; "N°" &amp; H1701 &amp; " - " &amp; Tabela1[[#This Row],[Coluna1]]</f>
        <v xml:space="preserve">LAUDO DE RISCO  305 - PLANORC - N° - </v>
      </c>
      <c r="V1701" s="85">
        <v>111111</v>
      </c>
      <c r="X1701" s="1" t="str">
        <f t="shared" si="92"/>
        <v>ABERTO</v>
      </c>
      <c r="Y1701" s="48" t="s">
        <v>75</v>
      </c>
      <c r="Z1701" s="51" t="s">
        <v>75</v>
      </c>
      <c r="AA1701" s="1" t="str">
        <f>IF(Tabela1[[#This Row],[CHAMADO]]="ABERTO",Tabela1[[#This Row],[procx status]],"")</f>
        <v/>
      </c>
      <c r="AC1701" s="49">
        <v>45658</v>
      </c>
      <c r="AE1701" s="1" t="str">
        <f>IF(Tabela1[[#This Row],[Status Result1]]="Aguardando autorização pgto", "sim","")</f>
        <v/>
      </c>
      <c r="AF17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1" s="12">
        <v>45716</v>
      </c>
      <c r="AI1701" s="1" t="s">
        <v>75</v>
      </c>
      <c r="AJ1701" s="53" t="s">
        <v>75</v>
      </c>
      <c r="AK1701" s="12" t="str">
        <f>IF(Tabela1[[#This Row],[procx ticket]]="",Tabela1[[#This Row],[Data criação ticket]],Tabela1[[#This Row],[procx ticket]])</f>
        <v/>
      </c>
      <c r="AL1701" s="60">
        <v>45721</v>
      </c>
      <c r="AM17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1" s="62"/>
      <c r="AP1701" s="62"/>
      <c r="AQ17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3056057662500ANDRELAUDO DE RISCOREFORMAPLANORC</v>
      </c>
      <c r="AR1701" s="62" t="e">
        <v>#N/A</v>
      </c>
    </row>
    <row r="1702" spans="1:44" ht="15" hidden="1" customHeight="1">
      <c r="A1702" s="1">
        <f t="shared" si="94"/>
        <v>2000</v>
      </c>
      <c r="B1702" s="1">
        <v>7377</v>
      </c>
      <c r="C1702" s="1" t="str">
        <f>_xlfn.XLOOKUP(Tabela1[[#This Row],[FILIAL]],'CNPJ BASE jan25'!A:A,'CNPJ BASE jan25'!B:B)</f>
        <v>AGA06-MarNebli-TO-EF</v>
      </c>
      <c r="D1702" s="1" t="str">
        <f>_xlfn.XLOOKUP(Tabela1[[#This Row],[FILIAL]],'CNPJ BASE jan25'!A:A,'CNPJ BASE jan25'!C:C)</f>
        <v>04.899.316/0377-04</v>
      </c>
      <c r="E1702" s="1" t="s">
        <v>30</v>
      </c>
      <c r="F1702" s="1" t="s">
        <v>47</v>
      </c>
      <c r="G1702" s="51" t="s">
        <v>48</v>
      </c>
      <c r="I1702" s="1" t="s">
        <v>120</v>
      </c>
      <c r="M1702" s="1">
        <v>605778</v>
      </c>
      <c r="N1702" s="1">
        <v>10020710</v>
      </c>
      <c r="O1702" s="1" t="s">
        <v>4163</v>
      </c>
      <c r="P1702" s="47">
        <v>2500</v>
      </c>
      <c r="R1702" s="47">
        <f>IF(Tabela1[[#This Row],[VALOR A PAGAR]]&gt;1,Tabela1[[#This Row],[VALOR A PAGAR]],Tabela1[[#This Row],[VALOR RC]])</f>
        <v>2500</v>
      </c>
      <c r="S17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2" s="1">
        <v>4500834152</v>
      </c>
      <c r="U1702" s="54" t="str">
        <f>F1702 &amp; " " &amp; " " &amp; B1702 &amp; " - " &amp; I1702 &amp; " - " &amp; "N°" &amp; H1702 &amp; " - " &amp; Tabela1[[#This Row],[Coluna1]]</f>
        <v xml:space="preserve">LAUDO DE RISCO  7377 - PLANORC - N° - </v>
      </c>
      <c r="V1702" s="85">
        <v>111111</v>
      </c>
      <c r="X1702" s="1" t="str">
        <f t="shared" si="92"/>
        <v>ABERTO</v>
      </c>
      <c r="Y1702" s="48" t="s">
        <v>75</v>
      </c>
      <c r="Z1702" s="51" t="s">
        <v>75</v>
      </c>
      <c r="AA1702" s="1" t="str">
        <f>IF(Tabela1[[#This Row],[CHAMADO]]="ABERTO",Tabela1[[#This Row],[procx status]],"")</f>
        <v/>
      </c>
      <c r="AC1702" s="49">
        <v>45658</v>
      </c>
      <c r="AE1702" s="1" t="str">
        <f>IF(Tabela1[[#This Row],[Status Result1]]="Aguardando autorização pgto", "sim","")</f>
        <v/>
      </c>
      <c r="AF17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2" s="12">
        <v>45716</v>
      </c>
      <c r="AI1702" s="1" t="s">
        <v>75</v>
      </c>
      <c r="AJ1702" s="53" t="s">
        <v>75</v>
      </c>
      <c r="AK1702" s="12" t="str">
        <f>IF(Tabela1[[#This Row],[procx ticket]]="",Tabela1[[#This Row],[Data criação ticket]],Tabela1[[#This Row],[procx ticket]])</f>
        <v/>
      </c>
      <c r="AL1702" s="60">
        <v>45721</v>
      </c>
      <c r="AM17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2" s="62"/>
      <c r="AP1702" s="62"/>
      <c r="AQ17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73776057782500ANDRELAUDO DE RISCOREFORMAPLANORC</v>
      </c>
      <c r="AR1702" s="62" t="e">
        <v>#N/A</v>
      </c>
    </row>
    <row r="1703" spans="1:44" ht="15" hidden="1" customHeight="1">
      <c r="A1703" s="1">
        <f t="shared" si="94"/>
        <v>2000</v>
      </c>
      <c r="B1703" s="1">
        <v>7382</v>
      </c>
      <c r="C1703" s="1" t="str">
        <f>_xlfn.XLOOKUP(Tabela1[[#This Row],[FILIAL]],'CNPJ BASE jan25'!A:A,'CNPJ BASE jan25'!B:B)</f>
        <v>AGA07-CoJoaLim-TO-EF</v>
      </c>
      <c r="D1703" s="1" t="str">
        <f>_xlfn.XLOOKUP(Tabela1[[#This Row],[FILIAL]],'CNPJ BASE jan25'!A:A,'CNPJ BASE jan25'!C:C)</f>
        <v>04.899.316/0382-71</v>
      </c>
      <c r="E1703" s="1" t="s">
        <v>30</v>
      </c>
      <c r="F1703" s="1" t="s">
        <v>47</v>
      </c>
      <c r="G1703" s="51" t="s">
        <v>48</v>
      </c>
      <c r="I1703" s="1" t="s">
        <v>120</v>
      </c>
      <c r="M1703" s="1">
        <v>605777</v>
      </c>
      <c r="N1703" s="1">
        <v>10020709</v>
      </c>
      <c r="O1703" s="1" t="s">
        <v>4163</v>
      </c>
      <c r="P1703" s="47">
        <v>2500</v>
      </c>
      <c r="R1703" s="47">
        <f>IF(Tabela1[[#This Row],[VALOR A PAGAR]]&gt;1,Tabela1[[#This Row],[VALOR A PAGAR]],Tabela1[[#This Row],[VALOR RC]])</f>
        <v>2500</v>
      </c>
      <c r="S17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3" s="1">
        <v>4500834154</v>
      </c>
      <c r="U1703" s="54" t="str">
        <f>F1703 &amp; " " &amp; " " &amp; B1703 &amp; " - " &amp; I1703 &amp; " - " &amp; "N°" &amp; H1703 &amp; " - " &amp; Tabela1[[#This Row],[Coluna1]]</f>
        <v xml:space="preserve">LAUDO DE RISCO  7382 - PLANORC - N° - </v>
      </c>
      <c r="V1703" s="85">
        <v>111111</v>
      </c>
      <c r="X1703" s="1" t="str">
        <f t="shared" si="92"/>
        <v>ABERTO</v>
      </c>
      <c r="Y1703" s="48" t="s">
        <v>75</v>
      </c>
      <c r="Z1703" s="51" t="s">
        <v>75</v>
      </c>
      <c r="AA1703" s="1" t="str">
        <f>IF(Tabela1[[#This Row],[CHAMADO]]="ABERTO",Tabela1[[#This Row],[procx status]],"")</f>
        <v/>
      </c>
      <c r="AC1703" s="49">
        <v>45658</v>
      </c>
      <c r="AE1703" s="1" t="str">
        <f>IF(Tabela1[[#This Row],[Status Result1]]="Aguardando autorização pgto", "sim","")</f>
        <v/>
      </c>
      <c r="AF17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3" s="12">
        <v>45716</v>
      </c>
      <c r="AI1703" s="1" t="s">
        <v>75</v>
      </c>
      <c r="AJ1703" s="53" t="s">
        <v>75</v>
      </c>
      <c r="AK1703" s="12" t="str">
        <f>IF(Tabela1[[#This Row],[procx ticket]]="",Tabela1[[#This Row],[Data criação ticket]],Tabela1[[#This Row],[procx ticket]])</f>
        <v/>
      </c>
      <c r="AL1703" s="60">
        <v>45721</v>
      </c>
      <c r="AM17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3" s="62"/>
      <c r="AP1703" s="62"/>
      <c r="AQ17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73826057772500ANDRELAUDO DE RISCOREFORMAPLANORC</v>
      </c>
      <c r="AR1703" s="62" t="e">
        <v>#N/A</v>
      </c>
    </row>
    <row r="1704" spans="1:44" ht="15" hidden="1" customHeight="1">
      <c r="A1704" s="1">
        <f t="shared" si="94"/>
        <v>1000</v>
      </c>
      <c r="B1704" s="1">
        <v>1221</v>
      </c>
      <c r="C1704" s="1" t="str">
        <f>_xlfn.XLOOKUP(Tabela1[[#This Row],[FILIAL]],'CNPJ BASE jan25'!A:A,'CNPJ BASE jan25'!B:B)</f>
        <v>BSB14-AsaSul5-DF</v>
      </c>
      <c r="D1704" s="1" t="str">
        <f>_xlfn.XLOOKUP(Tabela1[[#This Row],[FILIAL]],'CNPJ BASE jan25'!A:A,'CNPJ BASE jan25'!C:C)</f>
        <v>06.626.253/1221-84</v>
      </c>
      <c r="E1704" s="1" t="s">
        <v>30</v>
      </c>
      <c r="F1704" s="1" t="s">
        <v>47</v>
      </c>
      <c r="G1704" s="51" t="s">
        <v>48</v>
      </c>
      <c r="I1704" s="1" t="s">
        <v>120</v>
      </c>
      <c r="M1704" s="1">
        <v>605696</v>
      </c>
      <c r="N1704" s="1">
        <v>10020691</v>
      </c>
      <c r="O1704" s="1" t="s">
        <v>4163</v>
      </c>
      <c r="P1704" s="47">
        <v>2500</v>
      </c>
      <c r="R1704" s="47">
        <f>IF(Tabela1[[#This Row],[VALOR A PAGAR]]&gt;1,Tabela1[[#This Row],[VALOR A PAGAR]],Tabela1[[#This Row],[VALOR RC]])</f>
        <v>2500</v>
      </c>
      <c r="S17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4" s="1">
        <v>4500835538</v>
      </c>
      <c r="U1704" s="54" t="str">
        <f>F1704 &amp; " " &amp; " " &amp; B1704 &amp; " - " &amp; I1704 &amp; " - " &amp; "N°" &amp; H1704 &amp; " - " &amp; Tabela1[[#This Row],[Coluna1]]</f>
        <v xml:space="preserve">LAUDO DE RISCO  1221 - PLANORC - N° - </v>
      </c>
      <c r="V1704" s="85">
        <v>111111</v>
      </c>
      <c r="X1704" s="1" t="str">
        <f t="shared" si="92"/>
        <v>ABERTO</v>
      </c>
      <c r="Y1704" s="48" t="s">
        <v>75</v>
      </c>
      <c r="Z1704" s="51" t="s">
        <v>75</v>
      </c>
      <c r="AA1704" s="1" t="str">
        <f>IF(Tabela1[[#This Row],[CHAMADO]]="ABERTO",Tabela1[[#This Row],[procx status]],"")</f>
        <v/>
      </c>
      <c r="AC1704" s="49">
        <v>45658</v>
      </c>
      <c r="AE1704" s="1" t="str">
        <f>IF(Tabela1[[#This Row],[Status Result1]]="Aguardando autorização pgto", "sim","")</f>
        <v/>
      </c>
      <c r="AF17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4" s="12">
        <v>45716</v>
      </c>
      <c r="AI1704" s="1" t="s">
        <v>75</v>
      </c>
      <c r="AJ1704" s="53" t="s">
        <v>75</v>
      </c>
      <c r="AK1704" s="12" t="str">
        <f>IF(Tabela1[[#This Row],[procx ticket]]="",Tabela1[[#This Row],[Data criação ticket]],Tabela1[[#This Row],[procx ticket]])</f>
        <v/>
      </c>
      <c r="AL1704" s="60">
        <v>45721</v>
      </c>
      <c r="AM17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4" s="62"/>
      <c r="AP1704" s="62"/>
      <c r="AQ17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12216056962500ANDRELAUDO DE RISCOREFORMAPLANORC</v>
      </c>
      <c r="AR1704" s="62" t="e">
        <v>#N/A</v>
      </c>
    </row>
    <row r="1705" spans="1:44" ht="15" hidden="1" customHeight="1">
      <c r="A1705" s="1">
        <f t="shared" si="94"/>
        <v>1000</v>
      </c>
      <c r="B1705" s="1">
        <v>1158</v>
      </c>
      <c r="C1705" s="1" t="str">
        <f>_xlfn.XLOOKUP(Tabela1[[#This Row],[FILIAL]],'CNPJ BASE jan25'!A:A,'CNPJ BASE jan25'!B:B)</f>
        <v>BSB12-RiachoFundo-DF</v>
      </c>
      <c r="D1705" s="1" t="str">
        <f>_xlfn.XLOOKUP(Tabela1[[#This Row],[FILIAL]],'CNPJ BASE jan25'!A:A,'CNPJ BASE jan25'!C:C)</f>
        <v>06.626.253/1158-03</v>
      </c>
      <c r="E1705" s="1" t="s">
        <v>30</v>
      </c>
      <c r="F1705" s="1" t="s">
        <v>47</v>
      </c>
      <c r="G1705" s="51" t="s">
        <v>48</v>
      </c>
      <c r="I1705" s="1" t="s">
        <v>120</v>
      </c>
      <c r="M1705" s="1">
        <v>605697</v>
      </c>
      <c r="N1705" s="1">
        <v>10020692</v>
      </c>
      <c r="O1705" s="1" t="s">
        <v>4163</v>
      </c>
      <c r="P1705" s="47">
        <v>2500</v>
      </c>
      <c r="R1705" s="47">
        <f>IF(Tabela1[[#This Row],[VALOR A PAGAR]]&gt;1,Tabela1[[#This Row],[VALOR A PAGAR]],Tabela1[[#This Row],[VALOR RC]])</f>
        <v>2500</v>
      </c>
      <c r="S17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5" s="1">
        <v>4500835539</v>
      </c>
      <c r="U1705" s="54" t="str">
        <f>F1705 &amp; " " &amp; " " &amp; B1705 &amp; " - " &amp; I1705 &amp; " - " &amp; "N°" &amp; H1705 &amp; " - " &amp; Tabela1[[#This Row],[Coluna1]]</f>
        <v xml:space="preserve">LAUDO DE RISCO  1158 - PLANORC - N° - </v>
      </c>
      <c r="V1705" s="85">
        <v>111111</v>
      </c>
      <c r="X1705" s="1" t="str">
        <f t="shared" si="92"/>
        <v>ABERTO</v>
      </c>
      <c r="Y1705" s="48" t="s">
        <v>75</v>
      </c>
      <c r="Z1705" s="51" t="s">
        <v>75</v>
      </c>
      <c r="AA1705" s="1" t="str">
        <f>IF(Tabela1[[#This Row],[CHAMADO]]="ABERTO",Tabela1[[#This Row],[procx status]],"")</f>
        <v/>
      </c>
      <c r="AC1705" s="49">
        <v>45658</v>
      </c>
      <c r="AE1705" s="1" t="str">
        <f>IF(Tabela1[[#This Row],[Status Result1]]="Aguardando autorização pgto", "sim","")</f>
        <v/>
      </c>
      <c r="AF17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5" s="12">
        <v>45716</v>
      </c>
      <c r="AI1705" s="1" t="s">
        <v>75</v>
      </c>
      <c r="AJ1705" s="53" t="s">
        <v>75</v>
      </c>
      <c r="AK1705" s="12" t="str">
        <f>IF(Tabela1[[#This Row],[procx ticket]]="",Tabela1[[#This Row],[Data criação ticket]],Tabela1[[#This Row],[procx ticket]])</f>
        <v/>
      </c>
      <c r="AL1705" s="60">
        <v>45721</v>
      </c>
      <c r="AM17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5" s="62"/>
      <c r="AP1705" s="62"/>
      <c r="AQ17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11586056972500ANDRELAUDO DE RISCOREFORMAPLANORC</v>
      </c>
      <c r="AR1705" s="62" t="e">
        <v>#N/A</v>
      </c>
    </row>
    <row r="1706" spans="1:44" ht="15" hidden="1" customHeight="1">
      <c r="A1706" s="1">
        <f t="shared" si="94"/>
        <v>1000</v>
      </c>
      <c r="B1706" s="1">
        <v>871</v>
      </c>
      <c r="C1706" s="1" t="str">
        <f>_xlfn.XLOOKUP(Tabela1[[#This Row],[FILIAL]],'CNPJ BASE jan25'!A:A,'CNPJ BASE jan25'!B:B)</f>
        <v>SAL26-ShParalela-BA</v>
      </c>
      <c r="D1706" s="1" t="str">
        <f>_xlfn.XLOOKUP(Tabela1[[#This Row],[FILIAL]],'CNPJ BASE jan25'!A:A,'CNPJ BASE jan25'!C:C)</f>
        <v>06.626.253/0871-76</v>
      </c>
      <c r="E1706" s="1" t="s">
        <v>30</v>
      </c>
      <c r="F1706" s="1" t="s">
        <v>47</v>
      </c>
      <c r="G1706" s="51" t="s">
        <v>48</v>
      </c>
      <c r="I1706" s="1" t="s">
        <v>120</v>
      </c>
      <c r="M1706" s="1">
        <v>605698</v>
      </c>
      <c r="N1706" s="1">
        <v>10020693</v>
      </c>
      <c r="O1706" s="1" t="s">
        <v>4163</v>
      </c>
      <c r="P1706" s="47">
        <v>2500</v>
      </c>
      <c r="R1706" s="47">
        <f>IF(Tabela1[[#This Row],[VALOR A PAGAR]]&gt;1,Tabela1[[#This Row],[VALOR A PAGAR]],Tabela1[[#This Row],[VALOR RC]])</f>
        <v>2500</v>
      </c>
      <c r="S17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6" s="1">
        <v>4500835540</v>
      </c>
      <c r="U1706" s="54" t="str">
        <f>F1706 &amp; " " &amp; " " &amp; B1706 &amp; " - " &amp; I1706 &amp; " - " &amp; "N°" &amp; H1706 &amp; " - " &amp; Tabela1[[#This Row],[Coluna1]]</f>
        <v xml:space="preserve">LAUDO DE RISCO  871 - PLANORC - N° - </v>
      </c>
      <c r="V1706" s="85">
        <v>111111</v>
      </c>
      <c r="X1706" s="1" t="str">
        <f t="shared" si="92"/>
        <v>ABERTO</v>
      </c>
      <c r="Y1706" s="48" t="s">
        <v>75</v>
      </c>
      <c r="Z1706" s="51" t="s">
        <v>75</v>
      </c>
      <c r="AA1706" s="1" t="str">
        <f>IF(Tabela1[[#This Row],[CHAMADO]]="ABERTO",Tabela1[[#This Row],[procx status]],"")</f>
        <v/>
      </c>
      <c r="AC1706" s="49">
        <v>45658</v>
      </c>
      <c r="AE1706" s="1" t="str">
        <f>IF(Tabela1[[#This Row],[Status Result1]]="Aguardando autorização pgto", "sim","")</f>
        <v/>
      </c>
      <c r="AF17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6" s="12">
        <v>45716</v>
      </c>
      <c r="AI1706" s="1" t="s">
        <v>75</v>
      </c>
      <c r="AJ1706" s="53" t="s">
        <v>75</v>
      </c>
      <c r="AK1706" s="12" t="str">
        <f>IF(Tabela1[[#This Row],[procx ticket]]="",Tabela1[[#This Row],[Data criação ticket]],Tabela1[[#This Row],[procx ticket]])</f>
        <v/>
      </c>
      <c r="AL1706" s="60">
        <v>45721</v>
      </c>
      <c r="AM17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6" s="62"/>
      <c r="AP1706" s="62"/>
      <c r="AQ17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8716056982500ANDRELAUDO DE RISCOREFORMAPLANORC</v>
      </c>
      <c r="AR1706" s="62" t="e">
        <v>#N/A</v>
      </c>
    </row>
    <row r="1707" spans="1:44" ht="15" hidden="1" customHeight="1">
      <c r="A1707" s="1">
        <f t="shared" si="94"/>
        <v>1000</v>
      </c>
      <c r="B1707" s="1">
        <v>862</v>
      </c>
      <c r="C1707" s="1" t="str">
        <f>_xlfn.XLOOKUP(Tabela1[[#This Row],[FILIAL]],'CNPJ BASE jan25'!A:A,'CNPJ BASE jan25'!B:B)</f>
        <v>FLO03-Bocaiuva-SC</v>
      </c>
      <c r="D1707" s="1" t="str">
        <f>_xlfn.XLOOKUP(Tabela1[[#This Row],[FILIAL]],'CNPJ BASE jan25'!A:A,'CNPJ BASE jan25'!C:C)</f>
        <v>06.626.253/0862-85</v>
      </c>
      <c r="E1707" s="1" t="s">
        <v>30</v>
      </c>
      <c r="F1707" s="1" t="s">
        <v>47</v>
      </c>
      <c r="G1707" s="51" t="s">
        <v>48</v>
      </c>
      <c r="I1707" s="1" t="s">
        <v>120</v>
      </c>
      <c r="M1707" s="1">
        <v>605699</v>
      </c>
      <c r="N1707" s="1">
        <v>10020694</v>
      </c>
      <c r="O1707" s="1" t="s">
        <v>4163</v>
      </c>
      <c r="P1707" s="47">
        <v>2500</v>
      </c>
      <c r="R1707" s="47">
        <f>IF(Tabela1[[#This Row],[VALOR A PAGAR]]&gt;1,Tabela1[[#This Row],[VALOR A PAGAR]],Tabela1[[#This Row],[VALOR RC]])</f>
        <v>2500</v>
      </c>
      <c r="S17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7" s="1">
        <v>4500835541</v>
      </c>
      <c r="U1707" s="54" t="str">
        <f>F1707 &amp; " " &amp; " " &amp; B1707 &amp; " - " &amp; I1707 &amp; " - " &amp; "N°" &amp; H1707 &amp; " - " &amp; Tabela1[[#This Row],[Coluna1]]</f>
        <v xml:space="preserve">LAUDO DE RISCO  862 - PLANORC - N° - </v>
      </c>
      <c r="V1707" s="85">
        <v>111111</v>
      </c>
      <c r="X1707" s="1" t="str">
        <f t="shared" si="92"/>
        <v>ABERTO</v>
      </c>
      <c r="Y1707" s="48" t="s">
        <v>75</v>
      </c>
      <c r="Z1707" s="51" t="s">
        <v>75</v>
      </c>
      <c r="AA1707" s="1" t="str">
        <f>IF(Tabela1[[#This Row],[CHAMADO]]="ABERTO",Tabela1[[#This Row],[procx status]],"")</f>
        <v/>
      </c>
      <c r="AC1707" s="49">
        <v>45658</v>
      </c>
      <c r="AE1707" s="1" t="str">
        <f>IF(Tabela1[[#This Row],[Status Result1]]="Aguardando autorização pgto", "sim","")</f>
        <v/>
      </c>
      <c r="AF17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7" s="12">
        <v>45716</v>
      </c>
      <c r="AI1707" s="1" t="s">
        <v>75</v>
      </c>
      <c r="AJ1707" s="53" t="s">
        <v>75</v>
      </c>
      <c r="AK1707" s="12" t="str">
        <f>IF(Tabela1[[#This Row],[procx ticket]]="",Tabela1[[#This Row],[Data criação ticket]],Tabela1[[#This Row],[procx ticket]])</f>
        <v/>
      </c>
      <c r="AL1707" s="60">
        <v>45721</v>
      </c>
      <c r="AM17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7" s="62"/>
      <c r="AP1707" s="62"/>
      <c r="AQ17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8626056992500ANDRELAUDO DE RISCOREFORMAPLANORC</v>
      </c>
      <c r="AR1707" s="62" t="e">
        <v>#N/A</v>
      </c>
    </row>
    <row r="1708" spans="1:44" ht="15" hidden="1" customHeight="1">
      <c r="A1708" s="1">
        <f t="shared" si="94"/>
        <v>1000</v>
      </c>
      <c r="B1708" s="1">
        <v>837</v>
      </c>
      <c r="C1708" s="1" t="str">
        <f>_xlfn.XLOOKUP(Tabela1[[#This Row],[FILIAL]],'CNPJ BASE jan25'!A:A,'CNPJ BASE jan25'!B:B)</f>
        <v>BSB07-VicentPires-DF</v>
      </c>
      <c r="D1708" s="1" t="str">
        <f>_xlfn.XLOOKUP(Tabela1[[#This Row],[FILIAL]],'CNPJ BASE jan25'!A:A,'CNPJ BASE jan25'!C:C)</f>
        <v>06.626.253/0837-74</v>
      </c>
      <c r="E1708" s="1" t="s">
        <v>30</v>
      </c>
      <c r="F1708" s="1" t="s">
        <v>47</v>
      </c>
      <c r="G1708" s="51" t="s">
        <v>48</v>
      </c>
      <c r="I1708" s="1" t="s">
        <v>120</v>
      </c>
      <c r="M1708" s="1">
        <v>605760</v>
      </c>
      <c r="N1708" s="1">
        <v>10020695</v>
      </c>
      <c r="O1708" s="1" t="s">
        <v>4163</v>
      </c>
      <c r="P1708" s="47">
        <v>2500</v>
      </c>
      <c r="R1708" s="47">
        <f>IF(Tabela1[[#This Row],[VALOR A PAGAR]]&gt;1,Tabela1[[#This Row],[VALOR A PAGAR]],Tabela1[[#This Row],[VALOR RC]])</f>
        <v>2500</v>
      </c>
      <c r="S17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8" s="1">
        <v>4500835543</v>
      </c>
      <c r="U1708" s="54" t="str">
        <f>F1708 &amp; " " &amp; " " &amp; B1708 &amp; " - " &amp; I1708 &amp; " - " &amp; "N°" &amp; H1708 &amp; " - " &amp; Tabela1[[#This Row],[Coluna1]]</f>
        <v xml:space="preserve">LAUDO DE RISCO  837 - PLANORC - N° - </v>
      </c>
      <c r="V1708" s="85">
        <v>111111</v>
      </c>
      <c r="X1708" s="1" t="str">
        <f t="shared" si="92"/>
        <v>ABERTO</v>
      </c>
      <c r="Y1708" s="48" t="s">
        <v>75</v>
      </c>
      <c r="Z1708" s="51" t="s">
        <v>75</v>
      </c>
      <c r="AA1708" s="1" t="str">
        <f>IF(Tabela1[[#This Row],[CHAMADO]]="ABERTO",Tabela1[[#This Row],[procx status]],"")</f>
        <v/>
      </c>
      <c r="AC1708" s="49">
        <v>45658</v>
      </c>
      <c r="AE1708" s="1" t="str">
        <f>IF(Tabela1[[#This Row],[Status Result1]]="Aguardando autorização pgto", "sim","")</f>
        <v/>
      </c>
      <c r="AF17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8" s="12">
        <v>45716</v>
      </c>
      <c r="AI1708" s="1" t="s">
        <v>75</v>
      </c>
      <c r="AJ1708" s="53" t="s">
        <v>75</v>
      </c>
      <c r="AK1708" s="12" t="str">
        <f>IF(Tabela1[[#This Row],[procx ticket]]="",Tabela1[[#This Row],[Data criação ticket]],Tabela1[[#This Row],[procx ticket]])</f>
        <v/>
      </c>
      <c r="AL1708" s="60">
        <v>45721</v>
      </c>
      <c r="AM17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8" s="62"/>
      <c r="AP1708" s="62"/>
      <c r="AQ17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8376057602500ANDRELAUDO DE RISCOREFORMAPLANORC</v>
      </c>
      <c r="AR1708" s="62" t="e">
        <v>#N/A</v>
      </c>
    </row>
    <row r="1709" spans="1:44" ht="15" hidden="1" customHeight="1">
      <c r="A1709" s="1">
        <f t="shared" si="94"/>
        <v>1000</v>
      </c>
      <c r="B1709" s="1">
        <v>636</v>
      </c>
      <c r="C1709" s="1" t="str">
        <f>_xlfn.XLOOKUP(Tabela1[[#This Row],[FILIAL]],'CNPJ BASE jan25'!A:A,'CNPJ BASE jan25'!B:B)</f>
        <v>BSB06-Guara-DF#</v>
      </c>
      <c r="D1709" s="1" t="str">
        <f>_xlfn.XLOOKUP(Tabela1[[#This Row],[FILIAL]],'CNPJ BASE jan25'!A:A,'CNPJ BASE jan25'!C:C)</f>
        <v>06.626.253/0636-68</v>
      </c>
      <c r="E1709" s="1" t="s">
        <v>30</v>
      </c>
      <c r="F1709" s="1" t="s">
        <v>47</v>
      </c>
      <c r="G1709" s="51" t="s">
        <v>48</v>
      </c>
      <c r="I1709" s="1" t="s">
        <v>120</v>
      </c>
      <c r="M1709" s="1">
        <v>605761</v>
      </c>
      <c r="N1709" s="1">
        <v>10020696</v>
      </c>
      <c r="O1709" s="1" t="s">
        <v>4163</v>
      </c>
      <c r="P1709" s="47">
        <v>2500</v>
      </c>
      <c r="R1709" s="47">
        <f>IF(Tabela1[[#This Row],[VALOR A PAGAR]]&gt;1,Tabela1[[#This Row],[VALOR A PAGAR]],Tabela1[[#This Row],[VALOR RC]])</f>
        <v>2500</v>
      </c>
      <c r="S17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09" s="1">
        <v>4500835544</v>
      </c>
      <c r="U1709" s="54" t="str">
        <f>F1709 &amp; " " &amp; " " &amp; B1709 &amp; " - " &amp; I1709 &amp; " - " &amp; "N°" &amp; H1709 &amp; " - " &amp; Tabela1[[#This Row],[Coluna1]]</f>
        <v xml:space="preserve">LAUDO DE RISCO  636 - PLANORC - N° - </v>
      </c>
      <c r="V1709" s="85">
        <v>111111</v>
      </c>
      <c r="X1709" s="1" t="str">
        <f t="shared" si="92"/>
        <v>ABERTO</v>
      </c>
      <c r="Y1709" s="48" t="s">
        <v>75</v>
      </c>
      <c r="Z1709" s="51" t="s">
        <v>75</v>
      </c>
      <c r="AA1709" s="1" t="str">
        <f>IF(Tabela1[[#This Row],[CHAMADO]]="ABERTO",Tabela1[[#This Row],[procx status]],"")</f>
        <v/>
      </c>
      <c r="AC1709" s="49">
        <v>45658</v>
      </c>
      <c r="AE1709" s="1" t="str">
        <f>IF(Tabela1[[#This Row],[Status Result1]]="Aguardando autorização pgto", "sim","")</f>
        <v/>
      </c>
      <c r="AF17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09" s="12">
        <v>45716</v>
      </c>
      <c r="AI1709" s="1" t="s">
        <v>75</v>
      </c>
      <c r="AJ1709" s="53" t="s">
        <v>75</v>
      </c>
      <c r="AK1709" s="12" t="str">
        <f>IF(Tabela1[[#This Row],[procx ticket]]="",Tabela1[[#This Row],[Data criação ticket]],Tabela1[[#This Row],[procx ticket]])</f>
        <v/>
      </c>
      <c r="AL1709" s="60">
        <v>45721</v>
      </c>
      <c r="AM17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0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09" s="62"/>
      <c r="AP1709" s="62"/>
      <c r="AQ17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6366057612500ANDRELAUDO DE RISCOREFORMAPLANORC</v>
      </c>
      <c r="AR1709" s="62" t="e">
        <v>#N/A</v>
      </c>
    </row>
    <row r="1710" spans="1:44" ht="15" hidden="1" customHeight="1">
      <c r="A1710" s="1">
        <f t="shared" si="94"/>
        <v>1000</v>
      </c>
      <c r="B1710" s="1">
        <v>623</v>
      </c>
      <c r="C1710" s="1" t="str">
        <f>_xlfn.XLOOKUP(Tabela1[[#This Row],[FILIAL]],'CNPJ BASE jan25'!A:A,'CNPJ BASE jan25'!B:B)</f>
        <v>BSB05-AguasClara-DF#</v>
      </c>
      <c r="D1710" s="1" t="str">
        <f>_xlfn.XLOOKUP(Tabela1[[#This Row],[FILIAL]],'CNPJ BASE jan25'!A:A,'CNPJ BASE jan25'!C:C)</f>
        <v>06.626.253/0623-43</v>
      </c>
      <c r="E1710" s="1" t="s">
        <v>30</v>
      </c>
      <c r="F1710" s="1" t="s">
        <v>47</v>
      </c>
      <c r="G1710" s="51" t="s">
        <v>48</v>
      </c>
      <c r="I1710" s="1" t="s">
        <v>120</v>
      </c>
      <c r="M1710" s="1">
        <v>605762</v>
      </c>
      <c r="N1710" s="1">
        <v>10020697</v>
      </c>
      <c r="O1710" s="1" t="s">
        <v>4163</v>
      </c>
      <c r="P1710" s="47">
        <v>2500</v>
      </c>
      <c r="R1710" s="47">
        <f>IF(Tabela1[[#This Row],[VALOR A PAGAR]]&gt;1,Tabela1[[#This Row],[VALOR A PAGAR]],Tabela1[[#This Row],[VALOR RC]])</f>
        <v>2500</v>
      </c>
      <c r="S17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0" s="1">
        <v>4500835545</v>
      </c>
      <c r="U1710" s="54" t="str">
        <f>F1710 &amp; " " &amp; " " &amp; B1710 &amp; " - " &amp; I1710 &amp; " - " &amp; "N°" &amp; H1710 &amp; " - " &amp; Tabela1[[#This Row],[Coluna1]]</f>
        <v xml:space="preserve">LAUDO DE RISCO  623 - PLANORC - N° - </v>
      </c>
      <c r="V1710" s="85">
        <v>111111</v>
      </c>
      <c r="X1710" s="1" t="str">
        <f t="shared" si="92"/>
        <v>ABERTO</v>
      </c>
      <c r="Y1710" s="48" t="s">
        <v>75</v>
      </c>
      <c r="Z1710" s="51" t="s">
        <v>75</v>
      </c>
      <c r="AA1710" s="1" t="str">
        <f>IF(Tabela1[[#This Row],[CHAMADO]]="ABERTO",Tabela1[[#This Row],[procx status]],"")</f>
        <v/>
      </c>
      <c r="AC1710" s="49">
        <v>45658</v>
      </c>
      <c r="AE1710" s="1" t="str">
        <f>IF(Tabela1[[#This Row],[Status Result1]]="Aguardando autorização pgto", "sim","")</f>
        <v/>
      </c>
      <c r="AF17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0" s="12">
        <v>45716</v>
      </c>
      <c r="AI1710" s="1" t="s">
        <v>75</v>
      </c>
      <c r="AJ1710" s="53" t="s">
        <v>75</v>
      </c>
      <c r="AK1710" s="12" t="str">
        <f>IF(Tabela1[[#This Row],[procx ticket]]="",Tabela1[[#This Row],[Data criação ticket]],Tabela1[[#This Row],[procx ticket]])</f>
        <v/>
      </c>
      <c r="AL1710" s="60">
        <v>45721</v>
      </c>
      <c r="AM17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0" s="62"/>
      <c r="AP1710" s="62"/>
      <c r="AQ17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6236057622500ANDRELAUDO DE RISCOREFORMAPLANORC</v>
      </c>
      <c r="AR1710" s="62" t="e">
        <v>#N/A</v>
      </c>
    </row>
    <row r="1711" spans="1:44" ht="15" hidden="1" customHeight="1">
      <c r="A1711" s="1">
        <f t="shared" si="94"/>
        <v>1000</v>
      </c>
      <c r="B1711" s="1">
        <v>533</v>
      </c>
      <c r="C1711" s="1" t="str">
        <f>_xlfn.XLOOKUP(Tabela1[[#This Row],[FILIAL]],'CNPJ BASE jan25'!A:A,'CNPJ BASE jan25'!B:B)</f>
        <v>BSB04-Samambaia-DF</v>
      </c>
      <c r="D1711" s="1" t="str">
        <f>_xlfn.XLOOKUP(Tabela1[[#This Row],[FILIAL]],'CNPJ BASE jan25'!A:A,'CNPJ BASE jan25'!C:C)</f>
        <v>06.626.253/0533-52</v>
      </c>
      <c r="E1711" s="1" t="s">
        <v>30</v>
      </c>
      <c r="F1711" s="1" t="s">
        <v>47</v>
      </c>
      <c r="G1711" s="51" t="s">
        <v>48</v>
      </c>
      <c r="I1711" s="1" t="s">
        <v>120</v>
      </c>
      <c r="M1711" s="1">
        <v>605763</v>
      </c>
      <c r="N1711" s="1">
        <v>10020698</v>
      </c>
      <c r="O1711" s="1" t="s">
        <v>4163</v>
      </c>
      <c r="P1711" s="47">
        <v>2500</v>
      </c>
      <c r="R1711" s="47">
        <f>IF(Tabela1[[#This Row],[VALOR A PAGAR]]&gt;1,Tabela1[[#This Row],[VALOR A PAGAR]],Tabela1[[#This Row],[VALOR RC]])</f>
        <v>2500</v>
      </c>
      <c r="S17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1" s="1">
        <v>4500835546</v>
      </c>
      <c r="U1711" s="54" t="str">
        <f>F1711 &amp; " " &amp; " " &amp; B1711 &amp; " - " &amp; I1711 &amp; " - " &amp; "N°" &amp; H1711 &amp; " - " &amp; Tabela1[[#This Row],[Coluna1]]</f>
        <v xml:space="preserve">LAUDO DE RISCO  533 - PLANORC - N° - </v>
      </c>
      <c r="V1711" s="85">
        <v>111111</v>
      </c>
      <c r="X1711" s="1" t="str">
        <f t="shared" si="92"/>
        <v>ABERTO</v>
      </c>
      <c r="Y1711" s="48" t="s">
        <v>75</v>
      </c>
      <c r="Z1711" s="51" t="s">
        <v>75</v>
      </c>
      <c r="AA1711" s="1" t="str">
        <f>IF(Tabela1[[#This Row],[CHAMADO]]="ABERTO",Tabela1[[#This Row],[procx status]],"")</f>
        <v/>
      </c>
      <c r="AC1711" s="49">
        <v>45658</v>
      </c>
      <c r="AE1711" s="1" t="str">
        <f>IF(Tabela1[[#This Row],[Status Result1]]="Aguardando autorização pgto", "sim","")</f>
        <v/>
      </c>
      <c r="AF17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1" s="12">
        <v>45716</v>
      </c>
      <c r="AI1711" s="1" t="s">
        <v>75</v>
      </c>
      <c r="AJ1711" s="53" t="s">
        <v>75</v>
      </c>
      <c r="AK1711" s="12" t="str">
        <f>IF(Tabela1[[#This Row],[procx ticket]]="",Tabela1[[#This Row],[Data criação ticket]],Tabela1[[#This Row],[procx ticket]])</f>
        <v/>
      </c>
      <c r="AL1711" s="60">
        <v>45721</v>
      </c>
      <c r="AM17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1" s="62"/>
      <c r="AP1711" s="62"/>
      <c r="AQ17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5336057632500ANDRELAUDO DE RISCOREFORMAPLANORC</v>
      </c>
      <c r="AR1711" s="62" t="e">
        <v>#N/A</v>
      </c>
    </row>
    <row r="1712" spans="1:44" ht="15" hidden="1" customHeight="1">
      <c r="A1712" s="1">
        <f t="shared" si="94"/>
        <v>1000</v>
      </c>
      <c r="B1712" s="1">
        <v>337</v>
      </c>
      <c r="C1712" s="1" t="str">
        <f>_xlfn.XLOOKUP(Tabela1[[#This Row],[FILIAL]],'CNPJ BASE jan25'!A:A,'CNPJ BASE jan25'!B:B)</f>
        <v>BSB02-AsaNorte-DF</v>
      </c>
      <c r="D1712" s="1" t="str">
        <f>_xlfn.XLOOKUP(Tabela1[[#This Row],[FILIAL]],'CNPJ BASE jan25'!A:A,'CNPJ BASE jan25'!C:C)</f>
        <v>06.626.253/0337-50</v>
      </c>
      <c r="E1712" s="1" t="s">
        <v>30</v>
      </c>
      <c r="F1712" s="1" t="s">
        <v>47</v>
      </c>
      <c r="G1712" s="51" t="s">
        <v>48</v>
      </c>
      <c r="I1712" s="1" t="s">
        <v>120</v>
      </c>
      <c r="M1712" s="1">
        <v>605765</v>
      </c>
      <c r="N1712" s="1">
        <v>10020699</v>
      </c>
      <c r="O1712" s="1" t="s">
        <v>4163</v>
      </c>
      <c r="P1712" s="47">
        <v>2500</v>
      </c>
      <c r="R1712" s="47">
        <f>IF(Tabela1[[#This Row],[VALOR A PAGAR]]&gt;1,Tabela1[[#This Row],[VALOR A PAGAR]],Tabela1[[#This Row],[VALOR RC]])</f>
        <v>2500</v>
      </c>
      <c r="S17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2" s="1">
        <v>4500835547</v>
      </c>
      <c r="U1712" s="54" t="str">
        <f>F1712 &amp; " " &amp; " " &amp; B1712 &amp; " - " &amp; I1712 &amp; " - " &amp; "N°" &amp; H1712 &amp; " - " &amp; Tabela1[[#This Row],[Coluna1]]</f>
        <v xml:space="preserve">LAUDO DE RISCO  337 - PLANORC - N° - </v>
      </c>
      <c r="V1712" s="85">
        <v>111111</v>
      </c>
      <c r="X1712" s="1" t="str">
        <f t="shared" si="92"/>
        <v>ABERTO</v>
      </c>
      <c r="Y1712" s="48" t="s">
        <v>75</v>
      </c>
      <c r="Z1712" s="51" t="s">
        <v>75</v>
      </c>
      <c r="AA1712" s="1" t="str">
        <f>IF(Tabela1[[#This Row],[CHAMADO]]="ABERTO",Tabela1[[#This Row],[procx status]],"")</f>
        <v/>
      </c>
      <c r="AC1712" s="49">
        <v>45658</v>
      </c>
      <c r="AE1712" s="1" t="str">
        <f>IF(Tabela1[[#This Row],[Status Result1]]="Aguardando autorização pgto", "sim","")</f>
        <v/>
      </c>
      <c r="AF17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2" s="12">
        <v>45716</v>
      </c>
      <c r="AI1712" s="1" t="s">
        <v>75</v>
      </c>
      <c r="AJ1712" s="53" t="s">
        <v>75</v>
      </c>
      <c r="AK1712" s="12" t="str">
        <f>IF(Tabela1[[#This Row],[procx ticket]]="",Tabela1[[#This Row],[Data criação ticket]],Tabela1[[#This Row],[procx ticket]])</f>
        <v/>
      </c>
      <c r="AL1712" s="60">
        <v>45721</v>
      </c>
      <c r="AM17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2" s="62"/>
      <c r="AP1712" s="62"/>
      <c r="AQ17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3376057652500ANDRELAUDO DE RISCOREFORMAPLANORC</v>
      </c>
      <c r="AR1712" s="62" t="e">
        <v>#N/A</v>
      </c>
    </row>
    <row r="1713" spans="1:44" ht="15" hidden="1" customHeight="1">
      <c r="A1713" s="1">
        <f t="shared" si="94"/>
        <v>1000</v>
      </c>
      <c r="B1713" s="1">
        <v>1131</v>
      </c>
      <c r="C1713" s="1" t="str">
        <f>_xlfn.XLOOKUP(Tabela1[[#This Row],[FILIAL]],'CNPJ BASE jan25'!A:A,'CNPJ BASE jan25'!B:B)</f>
        <v>AGA05-13deMaio-TO#</v>
      </c>
      <c r="D1713" s="1" t="str">
        <f>_xlfn.XLOOKUP(Tabela1[[#This Row],[FILIAL]],'CNPJ BASE jan25'!A:A,'CNPJ BASE jan25'!C:C)</f>
        <v>06.626.253/1131-93</v>
      </c>
      <c r="E1713" s="1" t="s">
        <v>30</v>
      </c>
      <c r="F1713" s="1" t="s">
        <v>47</v>
      </c>
      <c r="G1713" s="51" t="s">
        <v>48</v>
      </c>
      <c r="I1713" s="1" t="s">
        <v>120</v>
      </c>
      <c r="M1713" s="1">
        <v>605769</v>
      </c>
      <c r="N1713" s="1">
        <v>10020701</v>
      </c>
      <c r="O1713" s="1" t="s">
        <v>4163</v>
      </c>
      <c r="P1713" s="47">
        <v>2500</v>
      </c>
      <c r="R1713" s="47">
        <f>IF(Tabela1[[#This Row],[VALOR A PAGAR]]&gt;1,Tabela1[[#This Row],[VALOR A PAGAR]],Tabela1[[#This Row],[VALOR RC]])</f>
        <v>2500</v>
      </c>
      <c r="S17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3" s="1">
        <v>4500835548</v>
      </c>
      <c r="U1713" s="54" t="str">
        <f>F1713 &amp; " " &amp; " " &amp; B1713 &amp; " - " &amp; I1713 &amp; " - " &amp; "N°" &amp; H1713 &amp; " - " &amp; Tabela1[[#This Row],[Coluna1]]</f>
        <v xml:space="preserve">LAUDO DE RISCO  1131 - PLANORC - N° - </v>
      </c>
      <c r="V1713" s="85">
        <v>111111</v>
      </c>
      <c r="X1713" s="1" t="str">
        <f t="shared" si="92"/>
        <v>ABERTO</v>
      </c>
      <c r="Y1713" s="48" t="s">
        <v>75</v>
      </c>
      <c r="Z1713" s="51" t="s">
        <v>75</v>
      </c>
      <c r="AA1713" s="1" t="str">
        <f>IF(Tabela1[[#This Row],[CHAMADO]]="ABERTO",Tabela1[[#This Row],[procx status]],"")</f>
        <v/>
      </c>
      <c r="AC1713" s="49">
        <v>45658</v>
      </c>
      <c r="AE1713" s="1" t="str">
        <f>IF(Tabela1[[#This Row],[Status Result1]]="Aguardando autorização pgto", "sim","")</f>
        <v/>
      </c>
      <c r="AF17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3" s="12">
        <v>45716</v>
      </c>
      <c r="AI1713" s="1" t="s">
        <v>75</v>
      </c>
      <c r="AJ1713" s="53" t="s">
        <v>75</v>
      </c>
      <c r="AK1713" s="12" t="str">
        <f>IF(Tabela1[[#This Row],[procx ticket]]="",Tabela1[[#This Row],[Data criação ticket]],Tabela1[[#This Row],[procx ticket]])</f>
        <v/>
      </c>
      <c r="AL1713" s="60">
        <v>45721</v>
      </c>
      <c r="AM17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3" s="62"/>
      <c r="AP1713" s="62"/>
      <c r="AQ17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11316057692500ANDRELAUDO DE RISCOREFORMAPLANORC</v>
      </c>
      <c r="AR1713" s="62" t="e">
        <v>#N/A</v>
      </c>
    </row>
    <row r="1714" spans="1:44" ht="15" hidden="1" customHeight="1">
      <c r="A1714" s="1">
        <f t="shared" si="94"/>
        <v>1000</v>
      </c>
      <c r="B1714" s="1">
        <v>1025</v>
      </c>
      <c r="C1714" s="1" t="str">
        <f>_xlfn.XLOOKUP(Tabela1[[#This Row],[FILIAL]],'CNPJ BASE jan25'!A:A,'CNPJ BASE jan25'!B:B)</f>
        <v>GUR02-AvGoias-TO</v>
      </c>
      <c r="D1714" s="1" t="str">
        <f>_xlfn.XLOOKUP(Tabela1[[#This Row],[FILIAL]],'CNPJ BASE jan25'!A:A,'CNPJ BASE jan25'!C:C)</f>
        <v>06.626.253/1025-82</v>
      </c>
      <c r="E1714" s="1" t="s">
        <v>30</v>
      </c>
      <c r="F1714" s="1" t="s">
        <v>47</v>
      </c>
      <c r="G1714" s="51" t="s">
        <v>48</v>
      </c>
      <c r="I1714" s="1" t="s">
        <v>120</v>
      </c>
      <c r="M1714" s="1">
        <v>605770</v>
      </c>
      <c r="N1714" s="1">
        <v>10020702</v>
      </c>
      <c r="O1714" s="1" t="s">
        <v>4163</v>
      </c>
      <c r="P1714" s="47">
        <v>2500</v>
      </c>
      <c r="R1714" s="47">
        <f>IF(Tabela1[[#This Row],[VALOR A PAGAR]]&gt;1,Tabela1[[#This Row],[VALOR A PAGAR]],Tabela1[[#This Row],[VALOR RC]])</f>
        <v>2500</v>
      </c>
      <c r="S17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4" s="1">
        <v>4500835549</v>
      </c>
      <c r="U1714" s="54" t="str">
        <f>F1714 &amp; " " &amp; " " &amp; B1714 &amp; " - " &amp; I1714 &amp; " - " &amp; "N°" &amp; H1714 &amp; " - " &amp; Tabela1[[#This Row],[Coluna1]]</f>
        <v xml:space="preserve">LAUDO DE RISCO  1025 - PLANORC - N° - </v>
      </c>
      <c r="V1714" s="85">
        <v>111111</v>
      </c>
      <c r="X1714" s="1" t="str">
        <f t="shared" si="92"/>
        <v>ABERTO</v>
      </c>
      <c r="Y1714" s="48" t="s">
        <v>75</v>
      </c>
      <c r="Z1714" s="51" t="s">
        <v>75</v>
      </c>
      <c r="AA1714" s="1" t="str">
        <f>IF(Tabela1[[#This Row],[CHAMADO]]="ABERTO",Tabela1[[#This Row],[procx status]],"")</f>
        <v/>
      </c>
      <c r="AC1714" s="49">
        <v>45658</v>
      </c>
      <c r="AE1714" s="1" t="str">
        <f>IF(Tabela1[[#This Row],[Status Result1]]="Aguardando autorização pgto", "sim","")</f>
        <v/>
      </c>
      <c r="AF17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4" s="12">
        <v>45716</v>
      </c>
      <c r="AI1714" s="1" t="s">
        <v>75</v>
      </c>
      <c r="AJ1714" s="53" t="s">
        <v>75</v>
      </c>
      <c r="AK1714" s="12" t="str">
        <f>IF(Tabela1[[#This Row],[procx ticket]]="",Tabela1[[#This Row],[Data criação ticket]],Tabela1[[#This Row],[procx ticket]])</f>
        <v/>
      </c>
      <c r="AL1714" s="60">
        <v>45721</v>
      </c>
      <c r="AM17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4" s="62"/>
      <c r="AP1714" s="62"/>
      <c r="AQ17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10256057702500ANDRELAUDO DE RISCOREFORMAPLANORC</v>
      </c>
      <c r="AR1714" s="62" t="e">
        <v>#N/A</v>
      </c>
    </row>
    <row r="1715" spans="1:44" ht="15" hidden="1" customHeight="1">
      <c r="A1715" s="1">
        <f t="shared" si="94"/>
        <v>1000</v>
      </c>
      <c r="B1715" s="1">
        <v>757</v>
      </c>
      <c r="C1715" s="1" t="str">
        <f>_xlfn.XLOOKUP(Tabela1[[#This Row],[FILIAL]],'CNPJ BASE jan25'!A:A,'CNPJ BASE jan25'!B:B)</f>
        <v>PTO01-PTocantins-TO</v>
      </c>
      <c r="D1715" s="1" t="str">
        <f>_xlfn.XLOOKUP(Tabela1[[#This Row],[FILIAL]],'CNPJ BASE jan25'!A:A,'CNPJ BASE jan25'!C:C)</f>
        <v>06.626.253/0757-55</v>
      </c>
      <c r="E1715" s="1" t="s">
        <v>30</v>
      </c>
      <c r="F1715" s="1" t="s">
        <v>47</v>
      </c>
      <c r="G1715" s="51" t="s">
        <v>48</v>
      </c>
      <c r="I1715" s="1" t="s">
        <v>120</v>
      </c>
      <c r="M1715" s="1">
        <v>605772</v>
      </c>
      <c r="N1715" s="1">
        <v>10020704</v>
      </c>
      <c r="O1715" s="1" t="s">
        <v>4163</v>
      </c>
      <c r="P1715" s="47">
        <v>2500</v>
      </c>
      <c r="R1715" s="47">
        <f>IF(Tabela1[[#This Row],[VALOR A PAGAR]]&gt;1,Tabela1[[#This Row],[VALOR A PAGAR]],Tabela1[[#This Row],[VALOR RC]])</f>
        <v>2500</v>
      </c>
      <c r="S17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5" s="1">
        <v>4500835551</v>
      </c>
      <c r="U1715" s="54" t="str">
        <f>F1715 &amp; " " &amp; " " &amp; B1715 &amp; " - " &amp; I1715 &amp; " - " &amp; "N°" &amp; H1715 &amp; " - " &amp; Tabela1[[#This Row],[Coluna1]]</f>
        <v xml:space="preserve">LAUDO DE RISCO  757 - PLANORC - N° - </v>
      </c>
      <c r="V1715" s="85">
        <v>111111</v>
      </c>
      <c r="X1715" s="1" t="str">
        <f t="shared" si="92"/>
        <v>ABERTO</v>
      </c>
      <c r="Y1715" s="48" t="s">
        <v>75</v>
      </c>
      <c r="Z1715" s="51" t="s">
        <v>75</v>
      </c>
      <c r="AA1715" s="1" t="str">
        <f>IF(Tabela1[[#This Row],[CHAMADO]]="ABERTO",Tabela1[[#This Row],[procx status]],"")</f>
        <v/>
      </c>
      <c r="AC1715" s="49">
        <v>45658</v>
      </c>
      <c r="AE1715" s="1" t="str">
        <f>IF(Tabela1[[#This Row],[Status Result1]]="Aguardando autorização pgto", "sim","")</f>
        <v/>
      </c>
      <c r="AF17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5" s="12">
        <v>45716</v>
      </c>
      <c r="AI1715" s="1" t="s">
        <v>75</v>
      </c>
      <c r="AJ1715" s="53" t="s">
        <v>75</v>
      </c>
      <c r="AK1715" s="12" t="str">
        <f>IF(Tabela1[[#This Row],[procx ticket]]="",Tabela1[[#This Row],[Data criação ticket]],Tabela1[[#This Row],[procx ticket]])</f>
        <v/>
      </c>
      <c r="AL1715" s="60">
        <v>45721</v>
      </c>
      <c r="AM17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5" s="62"/>
      <c r="AP1715" s="62"/>
      <c r="AQ17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7576057722500ANDRELAUDO DE RISCOREFORMAPLANORC</v>
      </c>
      <c r="AR1715" s="62" t="e">
        <v>#N/A</v>
      </c>
    </row>
    <row r="1716" spans="1:44" ht="15" hidden="1" customHeight="1">
      <c r="A1716" s="1">
        <f t="shared" si="94"/>
        <v>1000</v>
      </c>
      <c r="B1716" s="1">
        <v>403</v>
      </c>
      <c r="C1716" s="1" t="str">
        <f>_xlfn.XLOOKUP(Tabela1[[#This Row],[FILIAL]],'CNPJ BASE jan25'!A:A,'CNPJ BASE jan25'!B:B)</f>
        <v>GUR01-Gurupi-TO</v>
      </c>
      <c r="D1716" s="1" t="str">
        <f>_xlfn.XLOOKUP(Tabela1[[#This Row],[FILIAL]],'CNPJ BASE jan25'!A:A,'CNPJ BASE jan25'!C:C)</f>
        <v>06.626.253/0403-74</v>
      </c>
      <c r="E1716" s="1" t="s">
        <v>30</v>
      </c>
      <c r="F1716" s="1" t="s">
        <v>47</v>
      </c>
      <c r="G1716" s="51" t="s">
        <v>48</v>
      </c>
      <c r="I1716" s="1" t="s">
        <v>120</v>
      </c>
      <c r="M1716" s="1">
        <v>605773</v>
      </c>
      <c r="N1716" s="1">
        <v>10020705</v>
      </c>
      <c r="O1716" s="1" t="s">
        <v>4163</v>
      </c>
      <c r="P1716" s="47">
        <v>2500</v>
      </c>
      <c r="R1716" s="47">
        <f>IF(Tabela1[[#This Row],[VALOR A PAGAR]]&gt;1,Tabela1[[#This Row],[VALOR A PAGAR]],Tabela1[[#This Row],[VALOR RC]])</f>
        <v>2500</v>
      </c>
      <c r="S17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6" s="1">
        <v>4500835552</v>
      </c>
      <c r="U1716" s="54" t="str">
        <f>F1716 &amp; " " &amp; " " &amp; B1716 &amp; " - " &amp; I1716 &amp; " - " &amp; "N°" &amp; H1716 &amp; " - " &amp; Tabela1[[#This Row],[Coluna1]]</f>
        <v xml:space="preserve">LAUDO DE RISCO  403 - PLANORC - N° - </v>
      </c>
      <c r="V1716" s="85">
        <v>111111</v>
      </c>
      <c r="X1716" s="1" t="str">
        <f t="shared" si="92"/>
        <v>ABERTO</v>
      </c>
      <c r="Y1716" s="48" t="s">
        <v>75</v>
      </c>
      <c r="Z1716" s="51" t="s">
        <v>75</v>
      </c>
      <c r="AA1716" s="1" t="str">
        <f>IF(Tabela1[[#This Row],[CHAMADO]]="ABERTO",Tabela1[[#This Row],[procx status]],"")</f>
        <v/>
      </c>
      <c r="AC1716" s="49">
        <v>45658</v>
      </c>
      <c r="AE1716" s="1" t="str">
        <f>IF(Tabela1[[#This Row],[Status Result1]]="Aguardando autorização pgto", "sim","")</f>
        <v/>
      </c>
      <c r="AF17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6" s="12">
        <v>45716</v>
      </c>
      <c r="AI1716" s="1" t="s">
        <v>75</v>
      </c>
      <c r="AJ1716" s="53" t="s">
        <v>75</v>
      </c>
      <c r="AK1716" s="12" t="str">
        <f>IF(Tabela1[[#This Row],[procx ticket]]="",Tabela1[[#This Row],[Data criação ticket]],Tabela1[[#This Row],[procx ticket]])</f>
        <v/>
      </c>
      <c r="AL1716" s="60">
        <v>45721</v>
      </c>
      <c r="AM17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6" s="62"/>
      <c r="AP1716" s="62"/>
      <c r="AQ17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4036057732500ANDRELAUDO DE RISCOREFORMAPLANORC</v>
      </c>
      <c r="AR1716" s="62" t="e">
        <v>#N/A</v>
      </c>
    </row>
    <row r="1717" spans="1:44" ht="15" hidden="1" customHeight="1">
      <c r="A1717" s="1">
        <f t="shared" si="94"/>
        <v>1000</v>
      </c>
      <c r="B1717" s="1">
        <v>838</v>
      </c>
      <c r="C1717" s="1" t="str">
        <f>_xlfn.XLOOKUP(Tabela1[[#This Row],[FILIAL]],'CNPJ BASE jan25'!A:A,'CNPJ BASE jan25'!B:B)</f>
        <v>BOV06-EstrelaDalv-RR</v>
      </c>
      <c r="D1717" s="1" t="str">
        <f>_xlfn.XLOOKUP(Tabela1[[#This Row],[FILIAL]],'CNPJ BASE jan25'!A:A,'CNPJ BASE jan25'!C:C)</f>
        <v>06.626.253/0838-55</v>
      </c>
      <c r="E1717" s="1" t="s">
        <v>30</v>
      </c>
      <c r="F1717" s="1" t="s">
        <v>47</v>
      </c>
      <c r="G1717" s="51" t="s">
        <v>48</v>
      </c>
      <c r="I1717" s="1" t="s">
        <v>120</v>
      </c>
      <c r="M1717" s="1">
        <v>605774</v>
      </c>
      <c r="N1717" s="1">
        <v>10020706</v>
      </c>
      <c r="O1717" s="1" t="s">
        <v>4163</v>
      </c>
      <c r="P1717" s="47">
        <v>2500</v>
      </c>
      <c r="R1717" s="47">
        <f>IF(Tabela1[[#This Row],[VALOR A PAGAR]]&gt;1,Tabela1[[#This Row],[VALOR A PAGAR]],Tabela1[[#This Row],[VALOR RC]])</f>
        <v>2500</v>
      </c>
      <c r="S17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7" s="1">
        <v>4500835554</v>
      </c>
      <c r="U1717" s="54" t="str">
        <f>F1717 &amp; " " &amp; " " &amp; B1717 &amp; " - " &amp; I1717 &amp; " - " &amp; "N°" &amp; H1717 &amp; " - " &amp; Tabela1[[#This Row],[Coluna1]]</f>
        <v xml:space="preserve">LAUDO DE RISCO  838 - PLANORC - N° - </v>
      </c>
      <c r="V1717" s="85">
        <v>111111</v>
      </c>
      <c r="X1717" s="1" t="str">
        <f t="shared" si="92"/>
        <v>ABERTO</v>
      </c>
      <c r="Y1717" s="48" t="s">
        <v>75</v>
      </c>
      <c r="Z1717" s="51" t="s">
        <v>75</v>
      </c>
      <c r="AA1717" s="1" t="str">
        <f>IF(Tabela1[[#This Row],[CHAMADO]]="ABERTO",Tabela1[[#This Row],[procx status]],"")</f>
        <v/>
      </c>
      <c r="AC1717" s="49">
        <v>45658</v>
      </c>
      <c r="AE1717" s="1" t="str">
        <f>IF(Tabela1[[#This Row],[Status Result1]]="Aguardando autorização pgto", "sim","")</f>
        <v/>
      </c>
      <c r="AF17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7" s="12">
        <v>45716</v>
      </c>
      <c r="AI1717" s="1" t="s">
        <v>75</v>
      </c>
      <c r="AJ1717" s="53" t="s">
        <v>75</v>
      </c>
      <c r="AK1717" s="12" t="str">
        <f>IF(Tabela1[[#This Row],[procx ticket]]="",Tabela1[[#This Row],[Data criação ticket]],Tabela1[[#This Row],[procx ticket]])</f>
        <v/>
      </c>
      <c r="AL1717" s="60">
        <v>45721</v>
      </c>
      <c r="AM17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7" s="62"/>
      <c r="AP1717" s="62"/>
      <c r="AQ17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8386057742500ANDRELAUDO DE RISCOREFORMAPLANORC</v>
      </c>
      <c r="AR1717" s="62" t="e">
        <v>#N/A</v>
      </c>
    </row>
    <row r="1718" spans="1:44" ht="15" hidden="1" customHeight="1">
      <c r="A1718" s="1">
        <f t="shared" si="94"/>
        <v>1000</v>
      </c>
      <c r="B1718" s="1">
        <v>829</v>
      </c>
      <c r="C1718" s="1" t="str">
        <f>_xlfn.XLOOKUP(Tabela1[[#This Row],[FILIAL]],'CNPJ BASE jan25'!A:A,'CNPJ BASE jan25'!B:B)</f>
        <v>BOV05-Para-RR</v>
      </c>
      <c r="D1718" s="1" t="str">
        <f>_xlfn.XLOOKUP(Tabela1[[#This Row],[FILIAL]],'CNPJ BASE jan25'!A:A,'CNPJ BASE jan25'!C:C)</f>
        <v>06.626.253/0829-64</v>
      </c>
      <c r="E1718" s="1" t="s">
        <v>30</v>
      </c>
      <c r="F1718" s="1" t="s">
        <v>47</v>
      </c>
      <c r="G1718" s="51" t="s">
        <v>48</v>
      </c>
      <c r="I1718" s="1" t="s">
        <v>120</v>
      </c>
      <c r="M1718" s="1">
        <v>605775</v>
      </c>
      <c r="N1718" s="1">
        <v>10020707</v>
      </c>
      <c r="O1718" s="1" t="s">
        <v>4163</v>
      </c>
      <c r="P1718" s="47">
        <v>2500</v>
      </c>
      <c r="R1718" s="47">
        <f>IF(Tabela1[[#This Row],[VALOR A PAGAR]]&gt;1,Tabela1[[#This Row],[VALOR A PAGAR]],Tabela1[[#This Row],[VALOR RC]])</f>
        <v>2500</v>
      </c>
      <c r="S17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8" s="1">
        <v>4500835555</v>
      </c>
      <c r="U1718" s="54" t="str">
        <f>F1718 &amp; " " &amp; " " &amp; B1718 &amp; " - " &amp; I1718 &amp; " - " &amp; "N°" &amp; H1718 &amp; " - " &amp; Tabela1[[#This Row],[Coluna1]]</f>
        <v xml:space="preserve">LAUDO DE RISCO  829 - PLANORC - N° - </v>
      </c>
      <c r="V1718" s="85">
        <v>111111</v>
      </c>
      <c r="X1718" s="1" t="str">
        <f t="shared" si="92"/>
        <v>ABERTO</v>
      </c>
      <c r="Y1718" s="48" t="s">
        <v>75</v>
      </c>
      <c r="Z1718" s="51" t="s">
        <v>75</v>
      </c>
      <c r="AA1718" s="1" t="str">
        <f>IF(Tabela1[[#This Row],[CHAMADO]]="ABERTO",Tabela1[[#This Row],[procx status]],"")</f>
        <v/>
      </c>
      <c r="AC1718" s="49">
        <v>45658</v>
      </c>
      <c r="AE1718" s="1" t="str">
        <f>IF(Tabela1[[#This Row],[Status Result1]]="Aguardando autorização pgto", "sim","")</f>
        <v/>
      </c>
      <c r="AF17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8" s="12">
        <v>45716</v>
      </c>
      <c r="AI1718" s="1" t="s">
        <v>75</v>
      </c>
      <c r="AJ1718" s="53" t="s">
        <v>75</v>
      </c>
      <c r="AK1718" s="12" t="str">
        <f>IF(Tabela1[[#This Row],[procx ticket]]="",Tabela1[[#This Row],[Data criação ticket]],Tabela1[[#This Row],[procx ticket]])</f>
        <v/>
      </c>
      <c r="AL1718" s="60">
        <v>45721</v>
      </c>
      <c r="AM17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8" s="62"/>
      <c r="AP1718" s="62"/>
      <c r="AQ17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8296057752500ANDRELAUDO DE RISCOREFORMAPLANORC</v>
      </c>
      <c r="AR1718" s="62" t="e">
        <v>#N/A</v>
      </c>
    </row>
    <row r="1719" spans="1:44" ht="15" hidden="1" customHeight="1">
      <c r="A1719" s="1">
        <f t="shared" si="94"/>
        <v>1000</v>
      </c>
      <c r="B1719" s="1">
        <v>382</v>
      </c>
      <c r="C1719" s="1" t="str">
        <f>_xlfn.XLOOKUP(Tabela1[[#This Row],[FILIAL]],'CNPJ BASE jan25'!A:A,'CNPJ BASE jan25'!B:B)</f>
        <v>BOV02-AtaideTeive-RR</v>
      </c>
      <c r="D1719" s="1" t="str">
        <f>_xlfn.XLOOKUP(Tabela1[[#This Row],[FILIAL]],'CNPJ BASE jan25'!A:A,'CNPJ BASE jan25'!C:C)</f>
        <v>06.626.253/0382-05</v>
      </c>
      <c r="E1719" s="1" t="s">
        <v>30</v>
      </c>
      <c r="F1719" s="1" t="s">
        <v>47</v>
      </c>
      <c r="G1719" s="51" t="s">
        <v>48</v>
      </c>
      <c r="I1719" s="1" t="s">
        <v>120</v>
      </c>
      <c r="M1719" s="1">
        <v>605776</v>
      </c>
      <c r="N1719" s="1">
        <v>10020708</v>
      </c>
      <c r="O1719" s="1" t="s">
        <v>4163</v>
      </c>
      <c r="P1719" s="47">
        <v>2500</v>
      </c>
      <c r="R1719" s="47">
        <f>IF(Tabela1[[#This Row],[VALOR A PAGAR]]&gt;1,Tabela1[[#This Row],[VALOR A PAGAR]],Tabela1[[#This Row],[VALOR RC]])</f>
        <v>2500</v>
      </c>
      <c r="S17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19" s="1">
        <v>4500835556</v>
      </c>
      <c r="U1719" s="54" t="str">
        <f>F1719 &amp; " " &amp; " " &amp; B1719 &amp; " - " &amp; I1719 &amp; " - " &amp; "N°" &amp; H1719 &amp; " - " &amp; Tabela1[[#This Row],[Coluna1]]</f>
        <v xml:space="preserve">LAUDO DE RISCO  382 - PLANORC - N° - </v>
      </c>
      <c r="V1719" s="85">
        <v>111111</v>
      </c>
      <c r="X1719" s="1" t="str">
        <f t="shared" si="92"/>
        <v>ABERTO</v>
      </c>
      <c r="Y1719" s="48" t="s">
        <v>75</v>
      </c>
      <c r="Z1719" s="51" t="s">
        <v>75</v>
      </c>
      <c r="AA1719" s="1" t="str">
        <f>IF(Tabela1[[#This Row],[CHAMADO]]="ABERTO",Tabela1[[#This Row],[procx status]],"")</f>
        <v/>
      </c>
      <c r="AC1719" s="49">
        <v>45658</v>
      </c>
      <c r="AE1719" s="1" t="str">
        <f>IF(Tabela1[[#This Row],[Status Result1]]="Aguardando autorização pgto", "sim","")</f>
        <v/>
      </c>
      <c r="AF17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17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1719" s="12">
        <v>45716</v>
      </c>
      <c r="AI1719" s="1" t="s">
        <v>75</v>
      </c>
      <c r="AJ1719" s="53" t="s">
        <v>75</v>
      </c>
      <c r="AK1719" s="12" t="str">
        <f>IF(Tabela1[[#This Row],[procx ticket]]="",Tabela1[[#This Row],[Data criação ticket]],Tabela1[[#This Row],[procx ticket]])</f>
        <v/>
      </c>
      <c r="AL1719" s="60">
        <v>45721</v>
      </c>
      <c r="AM17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1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19" s="62"/>
      <c r="AP1719" s="62"/>
      <c r="AQ17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3826057762500ANDRELAUDO DE RISCOREFORMAPLANORC</v>
      </c>
      <c r="AR1719" s="62" t="e">
        <v>#N/A</v>
      </c>
    </row>
    <row r="1720" spans="1:44" ht="15" hidden="1" customHeight="1">
      <c r="A1720" s="1">
        <f t="shared" si="94"/>
        <v>1000</v>
      </c>
      <c r="B1720" s="1">
        <v>937</v>
      </c>
      <c r="C1720" s="1" t="str">
        <f>_xlfn.XLOOKUP(Tabela1[[#This Row],[FILIAL]],'CNPJ BASE jan25'!A:A,'CNPJ BASE jan25'!B:B)</f>
        <v>SMC01-SaoMiguel-AL</v>
      </c>
      <c r="D1720" s="1" t="str">
        <f>_xlfn.XLOOKUP(Tabela1[[#This Row],[FILIAL]],'CNPJ BASE jan25'!A:A,'CNPJ BASE jan25'!C:C)</f>
        <v>06.626.253/0937-37</v>
      </c>
      <c r="E1720" s="1" t="s">
        <v>4025</v>
      </c>
      <c r="F1720" s="1" t="s">
        <v>47</v>
      </c>
      <c r="G1720" s="1" t="s">
        <v>48</v>
      </c>
      <c r="H1720" s="1">
        <v>3976</v>
      </c>
      <c r="I1720" s="1" t="s">
        <v>5648</v>
      </c>
      <c r="M1720" s="1">
        <v>605929</v>
      </c>
      <c r="N1720" s="1">
        <v>10022271</v>
      </c>
      <c r="O1720" s="1" t="s">
        <v>4163</v>
      </c>
      <c r="P1720" s="47">
        <v>169000</v>
      </c>
      <c r="Q1720" s="47">
        <v>84500</v>
      </c>
      <c r="R1720" s="47">
        <f>IF(Tabela1[[#This Row],[VALOR A PAGAR]]&gt;1,Tabela1[[#This Row],[VALOR A PAGAR]],Tabela1[[#This Row],[VALOR RC]])</f>
        <v>84500</v>
      </c>
      <c r="S17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0" s="1">
        <v>4500899803</v>
      </c>
      <c r="U1720" s="54" t="str">
        <f>F1720 &amp; " " &amp; " " &amp; B1720 &amp; " - " &amp; I1720 &amp; " - " &amp; "N°" &amp; H1720 &amp; " - " &amp; Tabela1[[#This Row],[Coluna1]]</f>
        <v xml:space="preserve">LAUDO DE RISCO  937 - PLANAC - N°3976 - </v>
      </c>
      <c r="V1720" s="85">
        <v>2010601</v>
      </c>
      <c r="W1720" s="89" t="s">
        <v>5694</v>
      </c>
      <c r="X1720" s="1" t="str">
        <f t="shared" si="92"/>
        <v>ABERTO</v>
      </c>
      <c r="Y1720" s="48"/>
      <c r="Z1720" s="51">
        <v>0</v>
      </c>
      <c r="AA1720" s="1">
        <f>IF(Tabela1[[#This Row],[CHAMADO]]="ABERTO",Tabela1[[#This Row],[procx status]],"")</f>
        <v>0</v>
      </c>
      <c r="AC1720" s="49">
        <v>45839</v>
      </c>
      <c r="AD1720" s="90">
        <v>5105956895</v>
      </c>
      <c r="AE1720" s="1" t="str">
        <f>IF(Tabela1[[#This Row],[Status Result1]]="Aguardando autorização pgto", "sim","")</f>
        <v/>
      </c>
      <c r="AF17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01/07/2025</v>
      </c>
      <c r="AG17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01/07/2025</v>
      </c>
      <c r="AH1720" s="12"/>
      <c r="AI1720" s="1" t="s">
        <v>4234</v>
      </c>
      <c r="AJ1720" s="53" t="s">
        <v>4482</v>
      </c>
      <c r="AK1720" s="12" t="str">
        <f>IF(Tabela1[[#This Row],[procx ticket]]="",Tabela1[[#This Row],[Data criação ticket]],Tabela1[[#This Row],[procx ticket]])</f>
        <v>2025-06-20</v>
      </c>
      <c r="AM17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0" s="62"/>
      <c r="AP1720" s="62"/>
      <c r="AQ17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937605929169000ADRIANOLAUDO DE RISCOREFORMAPLANAC</v>
      </c>
      <c r="AR1720" s="62" t="e">
        <v>#N/A</v>
      </c>
    </row>
    <row r="1721" spans="1:44" ht="15" hidden="1" customHeight="1">
      <c r="A1721" s="1">
        <f t="shared" si="94"/>
        <v>1000</v>
      </c>
      <c r="B1721" s="1">
        <v>1219</v>
      </c>
      <c r="C1721" s="1" t="str">
        <f>_xlfn.XLOOKUP(Tabela1[[#This Row],[FILIAL]],'CNPJ BASE jan25'!A:A,'CNPJ BASE jan25'!B:B)</f>
        <v>BOV08-BrigEduardo-RR</v>
      </c>
      <c r="D1721" s="1" t="str">
        <f>_xlfn.XLOOKUP(Tabela1[[#This Row],[FILIAL]],'CNPJ BASE jan25'!A:A,'CNPJ BASE jan25'!C:C)</f>
        <v>06.626.253/1219-60</v>
      </c>
      <c r="E1721" s="1" t="s">
        <v>4025</v>
      </c>
      <c r="F1721" s="1" t="s">
        <v>4485</v>
      </c>
      <c r="G1721" s="1" t="s">
        <v>48</v>
      </c>
      <c r="H1721" s="1">
        <v>405</v>
      </c>
      <c r="I1721" s="1" t="s">
        <v>5297</v>
      </c>
      <c r="M1721" s="1">
        <v>604725</v>
      </c>
      <c r="N1721" s="1">
        <v>10023143</v>
      </c>
      <c r="O1721" s="1" t="s">
        <v>4163</v>
      </c>
      <c r="P1721" s="47">
        <v>8000</v>
      </c>
      <c r="R1721" s="47">
        <f>IF(Tabela1[[#This Row],[VALOR A PAGAR]]&gt;1,Tabela1[[#This Row],[VALOR A PAGAR]],Tabela1[[#This Row],[VALOR RC]])</f>
        <v>8000</v>
      </c>
      <c r="S17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1" s="1">
        <v>4500949914</v>
      </c>
      <c r="U1721" s="54" t="str">
        <f>F1721 &amp; " " &amp; " " &amp; B1721 &amp; " - " &amp; I1721 &amp; " - " &amp; "N°" &amp; H1721 &amp; " - " &amp; Tabela1[[#This Row],[Coluna1]]</f>
        <v xml:space="preserve">RETROFIT  1219 - KLONNE - N°405 - </v>
      </c>
      <c r="V1721" s="85">
        <v>2641807</v>
      </c>
      <c r="W1721" s="64" t="s">
        <v>5302</v>
      </c>
      <c r="X1721" s="1" t="str">
        <f t="shared" si="92"/>
        <v>ABERTO</v>
      </c>
      <c r="Y1721" s="48"/>
      <c r="Z1721" s="51"/>
      <c r="AA1721" s="1">
        <f>IF(Tabela1[[#This Row],[CHAMADO]]="ABERTO",Tabela1[[#This Row],[procx status]],"")</f>
        <v>0</v>
      </c>
      <c r="AC1721" s="49">
        <v>45931</v>
      </c>
      <c r="AE1721" s="1" t="str">
        <f>IF(Tabela1[[#This Row],[Status Result1]]="Aguardando autorização pgto", "sim","")</f>
        <v/>
      </c>
      <c r="AF17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1" s="116"/>
      <c r="AJ1721" s="117"/>
      <c r="AK1721" s="116">
        <f>IF(Tabela1[[#This Row],[procx ticket]]="",Tabela1[[#This Row],[Data criação ticket]],Tabela1[[#This Row],[procx ticket]])</f>
        <v>0</v>
      </c>
      <c r="AL1721" s="116"/>
      <c r="AM1721" s="53" t="s">
        <v>5298</v>
      </c>
      <c r="AN17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1" s="62"/>
      <c r="AP1721" s="62"/>
      <c r="AQ17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12196047258000ADRIANORETROFITREFORMAKLONNE</v>
      </c>
      <c r="AR1721" s="62" t="e">
        <v>#N/A</v>
      </c>
    </row>
    <row r="1722" spans="1:44" ht="15" hidden="1" customHeight="1">
      <c r="A1722" s="1">
        <f t="shared" si="94"/>
        <v>2000</v>
      </c>
      <c r="B1722" s="1">
        <v>7187</v>
      </c>
      <c r="C1722" s="1" t="str">
        <f>_xlfn.XLOOKUP(Tabela1[[#This Row],[FILIAL]],'CNPJ BASE jan25'!A:A,'CNPJ BASE jan25'!B:B)</f>
        <v>FOR164-OliPaiv-CE-EF</v>
      </c>
      <c r="D1722" s="1" t="str">
        <f>_xlfn.XLOOKUP(Tabela1[[#This Row],[FILIAL]],'CNPJ BASE jan25'!A:A,'CNPJ BASE jan25'!C:C)</f>
        <v>04.899.316/0187-50</v>
      </c>
      <c r="E1722" s="1" t="s">
        <v>4025</v>
      </c>
      <c r="F1722" s="1" t="s">
        <v>51</v>
      </c>
      <c r="G1722" s="1" t="s">
        <v>48</v>
      </c>
      <c r="H1722" s="1">
        <v>4058</v>
      </c>
      <c r="I1722" s="1" t="s">
        <v>5648</v>
      </c>
      <c r="M1722" s="1">
        <v>605992</v>
      </c>
      <c r="N1722" s="1">
        <v>10023049</v>
      </c>
      <c r="O1722" s="1" t="s">
        <v>4163</v>
      </c>
      <c r="P1722" s="47">
        <v>70000</v>
      </c>
      <c r="Q1722" s="47">
        <v>35000</v>
      </c>
      <c r="R1722" s="47">
        <f>IF(Tabela1[[#This Row],[VALOR A PAGAR]]&gt;1,Tabela1[[#This Row],[VALOR A PAGAR]],Tabela1[[#This Row],[VALOR RC]])</f>
        <v>35000</v>
      </c>
      <c r="S17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2" s="1">
        <v>4500942854</v>
      </c>
      <c r="U1722" s="54" t="str">
        <f>F1722 &amp; " " &amp; " " &amp; B1722 &amp; " - " &amp; I1722 &amp; " - " &amp; "N°" &amp; H1722 &amp; " - " &amp; Tabela1[[#This Row],[Coluna1]]</f>
        <v>VIRADA DE BANDEIRA  7187 - PLANAC - N°4058 - aguardando orç ajustado</v>
      </c>
      <c r="V1722" s="85">
        <v>2637646</v>
      </c>
      <c r="W1722" s="64" t="s">
        <v>5708</v>
      </c>
      <c r="X1722" s="1" t="str">
        <f t="shared" si="92"/>
        <v>ABERTO</v>
      </c>
      <c r="Y1722" s="48"/>
      <c r="Z1722" s="51"/>
      <c r="AA1722" s="1">
        <f>IF(Tabela1[[#This Row],[CHAMADO]]="ABERTO",Tabela1[[#This Row],[procx status]],"")</f>
        <v>0</v>
      </c>
      <c r="AC1722" s="49">
        <v>45931</v>
      </c>
      <c r="AD1722" s="55">
        <v>5106021985</v>
      </c>
      <c r="AE1722" s="1" t="str">
        <f>IF(Tabela1[[#This Row],[Status Result1]]="Aguardando autorização pgto", "sim","")</f>
        <v/>
      </c>
      <c r="AF17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2" s="116"/>
      <c r="AJ1722" s="117"/>
      <c r="AK1722" s="116">
        <f>IF(Tabela1[[#This Row],[procx ticket]]="",Tabela1[[#This Row],[Data criação ticket]],Tabela1[[#This Row],[procx ticket]])</f>
        <v>0</v>
      </c>
      <c r="AL1722" s="116"/>
      <c r="AM1722" s="53" t="s">
        <v>5298</v>
      </c>
      <c r="AN17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2" s="62"/>
      <c r="AP1722" s="62" t="s">
        <v>5709</v>
      </c>
      <c r="AQ17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718760599270000ADRIANOVIRADA DE BANDEIRAREFORMAPLANAC</v>
      </c>
      <c r="AR1722" s="62" t="e">
        <v>#N/A</v>
      </c>
    </row>
    <row r="1723" spans="1:44" ht="15" hidden="1" customHeight="1">
      <c r="A1723" s="1">
        <f t="shared" si="94"/>
        <v>2000</v>
      </c>
      <c r="B1723" s="1">
        <v>7060</v>
      </c>
      <c r="C1723" s="1" t="str">
        <f>_xlfn.XLOOKUP(Tabela1[[#This Row],[FILIAL]],'CNPJ BASE jan25'!A:A,'CNPJ BASE jan25'!B:B)</f>
        <v>FOR149-Expedic-CE-EF</v>
      </c>
      <c r="D1723" s="1" t="str">
        <f>_xlfn.XLOOKUP(Tabela1[[#This Row],[FILIAL]],'CNPJ BASE jan25'!A:A,'CNPJ BASE jan25'!C:C)</f>
        <v>04.899.316/0060-78</v>
      </c>
      <c r="E1723" s="1" t="s">
        <v>4025</v>
      </c>
      <c r="F1723" s="1" t="s">
        <v>51</v>
      </c>
      <c r="G1723" s="1" t="s">
        <v>48</v>
      </c>
      <c r="H1723" s="1">
        <v>4054</v>
      </c>
      <c r="I1723" s="1" t="s">
        <v>5648</v>
      </c>
      <c r="M1723" s="1">
        <v>605997</v>
      </c>
      <c r="O1723" s="1" t="s">
        <v>4163</v>
      </c>
      <c r="P1723" s="47">
        <v>70000</v>
      </c>
      <c r="Q1723" s="47">
        <v>35000</v>
      </c>
      <c r="R1723" s="47">
        <f>IF(Tabela1[[#This Row],[VALOR A PAGAR]]&gt;1,Tabela1[[#This Row],[VALOR A PAGAR]],Tabela1[[#This Row],[VALOR RC]])</f>
        <v>35000</v>
      </c>
      <c r="S17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3" s="1">
        <v>4500963749</v>
      </c>
      <c r="U1723" s="54" t="str">
        <f>F1723 &amp; " " &amp; " " &amp; B1723 &amp; " - " &amp; I1723 &amp; " - " &amp; "N°" &amp; H1723 &amp; " - " &amp; Tabela1[[#This Row],[Coluna1]]</f>
        <v xml:space="preserve">VIRADA DE BANDEIRA  7060 - PLANAC - N°4054 - </v>
      </c>
      <c r="V1723" s="85">
        <v>2637646</v>
      </c>
      <c r="W1723" s="64" t="s">
        <v>5708</v>
      </c>
      <c r="X1723" s="1" t="str">
        <f t="shared" si="92"/>
        <v>ABERTO</v>
      </c>
      <c r="Y1723" s="48"/>
      <c r="Z1723" s="51"/>
      <c r="AA1723" s="1">
        <f>IF(Tabela1[[#This Row],[CHAMADO]]="ABERTO",Tabela1[[#This Row],[procx status]],"")</f>
        <v>0</v>
      </c>
      <c r="AC1723" s="49">
        <v>45931</v>
      </c>
      <c r="AD1723" s="55">
        <v>5106021958</v>
      </c>
      <c r="AE1723" s="1" t="str">
        <f>IF(Tabela1[[#This Row],[Status Result1]]="Aguardando autorização pgto", "sim","")</f>
        <v/>
      </c>
      <c r="AF17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3" s="116"/>
      <c r="AJ1723" s="117"/>
      <c r="AK1723" s="116">
        <f>IF(Tabela1[[#This Row],[procx ticket]]="",Tabela1[[#This Row],[Data criação ticket]],Tabela1[[#This Row],[procx ticket]])</f>
        <v>0</v>
      </c>
      <c r="AL1723" s="116"/>
      <c r="AM1723" s="53" t="e">
        <v>#N/A</v>
      </c>
      <c r="AN17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3" s="62"/>
      <c r="AP1723" s="62"/>
      <c r="AQ17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706060599770000ADRIANOVIRADA DE BANDEIRAREFORMAPLANAC</v>
      </c>
      <c r="AR1723" s="62" t="e">
        <v>#N/A</v>
      </c>
    </row>
    <row r="1724" spans="1:44" ht="15" hidden="1" customHeight="1">
      <c r="A1724" s="1">
        <f t="shared" si="94"/>
        <v>2000</v>
      </c>
      <c r="B1724" s="1">
        <v>7161</v>
      </c>
      <c r="C1724" s="1" t="str">
        <f>_xlfn.XLOOKUP(Tabela1[[#This Row],[FILIAL]],'CNPJ BASE jan25'!A:A,'CNPJ BASE jan25'!B:B)</f>
        <v>FOR161-AntSale-CE-EF</v>
      </c>
      <c r="D1724" s="1" t="str">
        <f>_xlfn.XLOOKUP(Tabela1[[#This Row],[FILIAL]],'CNPJ BASE jan25'!A:A,'CNPJ BASE jan25'!C:C)</f>
        <v>04.899.316/0161-11</v>
      </c>
      <c r="E1724" s="1" t="s">
        <v>4025</v>
      </c>
      <c r="F1724" s="1" t="s">
        <v>51</v>
      </c>
      <c r="G1724" s="1" t="s">
        <v>48</v>
      </c>
      <c r="H1724" s="1">
        <v>4055</v>
      </c>
      <c r="I1724" s="1" t="s">
        <v>5648</v>
      </c>
      <c r="M1724" s="1">
        <v>605999</v>
      </c>
      <c r="O1724" s="1" t="s">
        <v>4163</v>
      </c>
      <c r="P1724" s="47">
        <v>70000</v>
      </c>
      <c r="Q1724" s="47">
        <v>35000</v>
      </c>
      <c r="R1724" s="47">
        <f>IF(Tabela1[[#This Row],[VALOR A PAGAR]]&gt;1,Tabela1[[#This Row],[VALOR A PAGAR]],Tabela1[[#This Row],[VALOR RC]])</f>
        <v>35000</v>
      </c>
      <c r="S17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4" s="1">
        <v>4500963752</v>
      </c>
      <c r="U1724" s="54" t="str">
        <f>F1724 &amp; " " &amp; " " &amp; B1724 &amp; " - " &amp; I1724 &amp; " - " &amp; "N°" &amp; H1724 &amp; " - " &amp; Tabela1[[#This Row],[Coluna1]]</f>
        <v xml:space="preserve">VIRADA DE BANDEIRA  7161 - PLANAC - N°4055 - </v>
      </c>
      <c r="V1724" s="85">
        <v>2637646</v>
      </c>
      <c r="W1724" s="64" t="s">
        <v>5708</v>
      </c>
      <c r="X1724" s="1" t="str">
        <f t="shared" si="92"/>
        <v>ABERTO</v>
      </c>
      <c r="Y1724" s="48"/>
      <c r="Z1724" s="51"/>
      <c r="AA1724" s="1">
        <f>IF(Tabela1[[#This Row],[CHAMADO]]="ABERTO",Tabela1[[#This Row],[procx status]],"")</f>
        <v>0</v>
      </c>
      <c r="AC1724" s="49">
        <v>45931</v>
      </c>
      <c r="AD1724" s="55">
        <v>5106021961</v>
      </c>
      <c r="AE1724" s="1" t="str">
        <f>IF(Tabela1[[#This Row],[Status Result1]]="Aguardando autorização pgto", "sim","")</f>
        <v/>
      </c>
      <c r="AF17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4" s="116"/>
      <c r="AJ1724" s="117"/>
      <c r="AK1724" s="116">
        <f>IF(Tabela1[[#This Row],[procx ticket]]="",Tabela1[[#This Row],[Data criação ticket]],Tabela1[[#This Row],[procx ticket]])</f>
        <v>0</v>
      </c>
      <c r="AL1724" s="116"/>
      <c r="AM1724" s="53" t="e">
        <v>#N/A</v>
      </c>
      <c r="AN17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4" s="62"/>
      <c r="AP1724" s="62"/>
      <c r="AQ17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716160599970000ADRIANOVIRADA DE BANDEIRAREFORMAPLANAC</v>
      </c>
      <c r="AR1724" s="62" t="e">
        <v>#N/A</v>
      </c>
    </row>
    <row r="1725" spans="1:44" ht="15" hidden="1" customHeight="1">
      <c r="A1725" s="1">
        <f t="shared" si="94"/>
        <v>2000</v>
      </c>
      <c r="B1725" s="1">
        <v>7170</v>
      </c>
      <c r="C1725" s="1" t="str">
        <f>_xlfn.XLOOKUP(Tabela1[[#This Row],[FILIAL]],'CNPJ BASE jan25'!A:A,'CNPJ BASE jan25'!B:B)</f>
        <v>FOR162-PonViei-CE-EF</v>
      </c>
      <c r="D1725" s="1" t="str">
        <f>_xlfn.XLOOKUP(Tabela1[[#This Row],[FILIAL]],'CNPJ BASE jan25'!A:A,'CNPJ BASE jan25'!C:C)</f>
        <v>04.899.316/0170-02</v>
      </c>
      <c r="E1725" s="1" t="s">
        <v>4025</v>
      </c>
      <c r="F1725" s="1" t="s">
        <v>51</v>
      </c>
      <c r="G1725" s="1" t="s">
        <v>48</v>
      </c>
      <c r="H1725" s="1">
        <v>4056</v>
      </c>
      <c r="I1725" s="1" t="s">
        <v>5648</v>
      </c>
      <c r="M1725" s="1">
        <v>606020</v>
      </c>
      <c r="O1725" s="1" t="s">
        <v>4163</v>
      </c>
      <c r="P1725" s="47">
        <v>70000</v>
      </c>
      <c r="Q1725" s="47">
        <v>35000</v>
      </c>
      <c r="R1725" s="47">
        <f>IF(Tabela1[[#This Row],[VALOR A PAGAR]]&gt;1,Tabela1[[#This Row],[VALOR A PAGAR]],Tabela1[[#This Row],[VALOR RC]])</f>
        <v>35000</v>
      </c>
      <c r="S17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5" s="1">
        <v>4500963754</v>
      </c>
      <c r="U1725" s="54" t="str">
        <f>F1725 &amp; " " &amp; " " &amp; B1725 &amp; " - " &amp; I1725 &amp; " - " &amp; "N°" &amp; H1725 &amp; " - " &amp; Tabela1[[#This Row],[Coluna1]]</f>
        <v xml:space="preserve">VIRADA DE BANDEIRA  7170 - PLANAC - N°4056 - </v>
      </c>
      <c r="V1725" s="85">
        <v>2637646</v>
      </c>
      <c r="W1725" s="64" t="s">
        <v>5708</v>
      </c>
      <c r="X1725" s="1" t="str">
        <f t="shared" ref="X1725:X1788" si="95">IF(V1725&lt;&gt;"","ABERTO","PENDENTE")</f>
        <v>ABERTO</v>
      </c>
      <c r="Y1725" s="48"/>
      <c r="Z1725" s="51"/>
      <c r="AA1725" s="1">
        <f>IF(Tabela1[[#This Row],[CHAMADO]]="ABERTO",Tabela1[[#This Row],[procx status]],"")</f>
        <v>0</v>
      </c>
      <c r="AC1725" s="49">
        <v>45931</v>
      </c>
      <c r="AD1725" s="55">
        <v>5106021964</v>
      </c>
      <c r="AE1725" s="1" t="str">
        <f>IF(Tabela1[[#This Row],[Status Result1]]="Aguardando autorização pgto", "sim","")</f>
        <v/>
      </c>
      <c r="AF17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5" s="116"/>
      <c r="AJ1725" s="117"/>
      <c r="AK1725" s="116">
        <f>IF(Tabela1[[#This Row],[procx ticket]]="",Tabela1[[#This Row],[Data criação ticket]],Tabela1[[#This Row],[procx ticket]])</f>
        <v>0</v>
      </c>
      <c r="AL1725" s="116"/>
      <c r="AM1725" s="53" t="e">
        <v>#N/A</v>
      </c>
      <c r="AN17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5" s="62"/>
      <c r="AP1725" s="62"/>
      <c r="AQ17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717060602070000ADRIANOVIRADA DE BANDEIRAREFORMAPLANAC</v>
      </c>
      <c r="AR1725" s="62" t="e">
        <v>#N/A</v>
      </c>
    </row>
    <row r="1726" spans="1:44" ht="15" hidden="1" customHeight="1">
      <c r="A1726" s="1">
        <f t="shared" si="94"/>
        <v>2000</v>
      </c>
      <c r="B1726" s="1">
        <v>7194</v>
      </c>
      <c r="C1726" s="1" t="str">
        <f>_xlfn.XLOOKUP(Tabela1[[#This Row],[FILIAL]],'CNPJ BASE jan25'!A:A,'CNPJ BASE jan25'!B:B)</f>
        <v>QUI02-TabEneas-CE-EF</v>
      </c>
      <c r="D1726" s="1" t="str">
        <f>_xlfn.XLOOKUP(Tabela1[[#This Row],[FILIAL]],'CNPJ BASE jan25'!A:A,'CNPJ BASE jan25'!C:C)</f>
        <v>04.899.316/0194-80</v>
      </c>
      <c r="E1726" s="1" t="s">
        <v>4025</v>
      </c>
      <c r="F1726" s="1" t="s">
        <v>51</v>
      </c>
      <c r="G1726" s="1" t="s">
        <v>48</v>
      </c>
      <c r="H1726" s="1">
        <v>4059</v>
      </c>
      <c r="I1726" s="1" t="s">
        <v>5648</v>
      </c>
      <c r="M1726" s="1">
        <v>606025</v>
      </c>
      <c r="O1726" s="1" t="s">
        <v>4163</v>
      </c>
      <c r="P1726" s="47">
        <v>70000</v>
      </c>
      <c r="Q1726" s="47">
        <v>35000</v>
      </c>
      <c r="R1726" s="47">
        <f>IF(Tabela1[[#This Row],[VALOR A PAGAR]]&gt;1,Tabela1[[#This Row],[VALOR A PAGAR]],Tabela1[[#This Row],[VALOR RC]])</f>
        <v>35000</v>
      </c>
      <c r="S17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6" s="1">
        <v>4500963756</v>
      </c>
      <c r="U1726" s="54" t="str">
        <f>F1726 &amp; " " &amp; " " &amp; B1726 &amp; " - " &amp; I1726 &amp; " - " &amp; "N°" &amp; H1726 &amp; " - " &amp; Tabela1[[#This Row],[Coluna1]]</f>
        <v xml:space="preserve">VIRADA DE BANDEIRA  7194 - PLANAC - N°4059 - </v>
      </c>
      <c r="V1726" s="85">
        <v>2637646</v>
      </c>
      <c r="W1726" s="64" t="s">
        <v>5708</v>
      </c>
      <c r="X1726" s="1" t="str">
        <f t="shared" si="95"/>
        <v>ABERTO</v>
      </c>
      <c r="Y1726" s="48"/>
      <c r="Z1726" s="51"/>
      <c r="AA1726" s="1">
        <f>IF(Tabela1[[#This Row],[CHAMADO]]="ABERTO",Tabela1[[#This Row],[procx status]],"")</f>
        <v>0</v>
      </c>
      <c r="AC1726" s="49">
        <v>45931</v>
      </c>
      <c r="AD1726" s="55">
        <v>5106021975</v>
      </c>
      <c r="AE1726" s="1" t="str">
        <f>IF(Tabela1[[#This Row],[Status Result1]]="Aguardando autorização pgto", "sim","")</f>
        <v/>
      </c>
      <c r="AF17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6" s="116"/>
      <c r="AJ1726" s="117"/>
      <c r="AK1726" s="116">
        <f>IF(Tabela1[[#This Row],[procx ticket]]="",Tabela1[[#This Row],[Data criação ticket]],Tabela1[[#This Row],[procx ticket]])</f>
        <v>0</v>
      </c>
      <c r="AL1726" s="116"/>
      <c r="AM1726" s="53" t="e">
        <v>#N/A</v>
      </c>
      <c r="AN17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6" s="62"/>
      <c r="AP1726" s="62"/>
      <c r="AQ17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719460602570000ADRIANOVIRADA DE BANDEIRAREFORMAPLANAC</v>
      </c>
      <c r="AR1726" s="62" t="e">
        <v>#N/A</v>
      </c>
    </row>
    <row r="1727" spans="1:44" ht="15" hidden="1" customHeight="1">
      <c r="A1727" s="1">
        <f t="shared" si="94"/>
        <v>2000</v>
      </c>
      <c r="B1727" s="1">
        <v>7279</v>
      </c>
      <c r="C1727" s="1" t="str">
        <f>_xlfn.XLOOKUP(Tabela1[[#This Row],[FILIAL]],'CNPJ BASE jan25'!A:A,'CNPJ BASE jan25'!B:B)</f>
        <v>SOB08-CeJosSab-CE-EF</v>
      </c>
      <c r="D1727" s="1" t="str">
        <f>_xlfn.XLOOKUP(Tabela1[[#This Row],[FILIAL]],'CNPJ BASE jan25'!A:A,'CNPJ BASE jan25'!C:C)</f>
        <v>04.899.316/0279-03</v>
      </c>
      <c r="E1727" s="1" t="s">
        <v>4025</v>
      </c>
      <c r="F1727" s="1" t="s">
        <v>51</v>
      </c>
      <c r="G1727" s="1" t="s">
        <v>48</v>
      </c>
      <c r="H1727" s="1">
        <v>4060</v>
      </c>
      <c r="I1727" s="1" t="s">
        <v>5648</v>
      </c>
      <c r="M1727" s="1">
        <v>606026</v>
      </c>
      <c r="O1727" s="1" t="s">
        <v>4163</v>
      </c>
      <c r="P1727" s="47">
        <v>70000</v>
      </c>
      <c r="Q1727" s="47">
        <v>35000</v>
      </c>
      <c r="R1727" s="47">
        <f>IF(Tabela1[[#This Row],[VALOR A PAGAR]]&gt;1,Tabela1[[#This Row],[VALOR A PAGAR]],Tabela1[[#This Row],[VALOR RC]])</f>
        <v>35000</v>
      </c>
      <c r="S17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7" s="1">
        <v>4500963763</v>
      </c>
      <c r="U1727" s="54" t="str">
        <f>F1727 &amp; " " &amp; " " &amp; B1727 &amp; " - " &amp; I1727 &amp; " - " &amp; "N°" &amp; H1727 &amp; " - " &amp; Tabela1[[#This Row],[Coluna1]]</f>
        <v xml:space="preserve">VIRADA DE BANDEIRA  7279 - PLANAC - N°4060 - </v>
      </c>
      <c r="V1727" s="85">
        <v>2637646</v>
      </c>
      <c r="W1727" s="64" t="s">
        <v>5708</v>
      </c>
      <c r="X1727" s="1" t="str">
        <f t="shared" si="95"/>
        <v>ABERTO</v>
      </c>
      <c r="Y1727" s="48"/>
      <c r="Z1727" s="51"/>
      <c r="AA1727" s="1">
        <f>IF(Tabela1[[#This Row],[CHAMADO]]="ABERTO",Tabela1[[#This Row],[procx status]],"")</f>
        <v>0</v>
      </c>
      <c r="AC1727" s="49">
        <v>45931</v>
      </c>
      <c r="AD1727" s="55">
        <v>5106021977</v>
      </c>
      <c r="AE1727" s="1" t="str">
        <f>IF(Tabela1[[#This Row],[Status Result1]]="Aguardando autorização pgto", "sim","")</f>
        <v/>
      </c>
      <c r="AF17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7" s="116"/>
      <c r="AJ1727" s="117"/>
      <c r="AK1727" s="116">
        <f>IF(Tabela1[[#This Row],[procx ticket]]="",Tabela1[[#This Row],[Data criação ticket]],Tabela1[[#This Row],[procx ticket]])</f>
        <v>0</v>
      </c>
      <c r="AL1727" s="116"/>
      <c r="AM1727" s="53" t="e">
        <v>#N/A</v>
      </c>
      <c r="AN17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7" s="62"/>
      <c r="AP1727" s="62"/>
      <c r="AQ17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727960602670000ADRIANOVIRADA DE BANDEIRAREFORMAPLANAC</v>
      </c>
      <c r="AR1727" s="62" t="e">
        <v>#N/A</v>
      </c>
    </row>
    <row r="1728" spans="1:44" ht="15" hidden="1" customHeight="1">
      <c r="A1728" s="1">
        <f t="shared" si="94"/>
        <v>2000</v>
      </c>
      <c r="B1728" s="1">
        <v>7302</v>
      </c>
      <c r="C1728" s="1" t="str">
        <f>_xlfn.XLOOKUP(Tabela1[[#This Row],[FILIAL]],'CNPJ BASE jan25'!A:A,'CNPJ BASE jan25'!B:B)</f>
        <v>FOR181-DesMore-CE-EF</v>
      </c>
      <c r="D1728" s="1" t="str">
        <f>_xlfn.XLOOKUP(Tabela1[[#This Row],[FILIAL]],'CNPJ BASE jan25'!A:A,'CNPJ BASE jan25'!C:C)</f>
        <v>04.899.316/0302-97</v>
      </c>
      <c r="E1728" s="1" t="s">
        <v>4025</v>
      </c>
      <c r="F1728" s="1" t="s">
        <v>51</v>
      </c>
      <c r="G1728" s="1" t="s">
        <v>48</v>
      </c>
      <c r="H1728" s="1">
        <v>4057</v>
      </c>
      <c r="I1728" s="1" t="s">
        <v>5648</v>
      </c>
      <c r="M1728" s="1">
        <v>606021</v>
      </c>
      <c r="O1728" s="1" t="s">
        <v>4163</v>
      </c>
      <c r="P1728" s="47">
        <v>70000</v>
      </c>
      <c r="Q1728" s="47">
        <v>35000</v>
      </c>
      <c r="R1728" s="47">
        <f>IF(Tabela1[[#This Row],[VALOR A PAGAR]]&gt;1,Tabela1[[#This Row],[VALOR A PAGAR]],Tabela1[[#This Row],[VALOR RC]])</f>
        <v>35000</v>
      </c>
      <c r="S17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8" s="1">
        <v>4500963765</v>
      </c>
      <c r="U1728" s="54" t="str">
        <f>F1728 &amp; " " &amp; " " &amp; B1728 &amp; " - " &amp; I1728 &amp; " - " &amp; "N°" &amp; H1728 &amp; " - " &amp; Tabela1[[#This Row],[Coluna1]]</f>
        <v xml:space="preserve">VIRADA DE BANDEIRA  7302 - PLANAC - N°4057 - </v>
      </c>
      <c r="V1728" s="85">
        <v>2637646</v>
      </c>
      <c r="W1728" s="64" t="s">
        <v>5708</v>
      </c>
      <c r="X1728" s="1" t="str">
        <f t="shared" si="95"/>
        <v>ABERTO</v>
      </c>
      <c r="Y1728" s="48"/>
      <c r="Z1728" s="51"/>
      <c r="AA1728" s="1">
        <f>IF(Tabela1[[#This Row],[CHAMADO]]="ABERTO",Tabela1[[#This Row],[procx status]],"")</f>
        <v>0</v>
      </c>
      <c r="AC1728" s="49">
        <v>45931</v>
      </c>
      <c r="AD1728" s="55">
        <v>5106021980</v>
      </c>
      <c r="AE1728" s="1" t="str">
        <f>IF(Tabela1[[#This Row],[Status Result1]]="Aguardando autorização pgto", "sim","")</f>
        <v/>
      </c>
      <c r="AF17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01/10/2025</v>
      </c>
      <c r="AG17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01/10/2025</v>
      </c>
      <c r="AH1728" s="116"/>
      <c r="AJ1728" s="117"/>
      <c r="AK1728" s="116">
        <f>IF(Tabela1[[#This Row],[procx ticket]]="",Tabela1[[#This Row],[Data criação ticket]],Tabela1[[#This Row],[procx ticket]])</f>
        <v>0</v>
      </c>
      <c r="AL1728" s="116"/>
      <c r="AM1728" s="53" t="e">
        <v>#N/A</v>
      </c>
      <c r="AN17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8" s="62"/>
      <c r="AP1728" s="62"/>
      <c r="AQ17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730260602170000ADRIANOVIRADA DE BANDEIRAREFORMAPLANAC</v>
      </c>
      <c r="AR1728" s="62" t="e">
        <v>#N/A</v>
      </c>
    </row>
    <row r="1729" spans="1:44" ht="15" hidden="1" customHeight="1">
      <c r="A1729" s="1">
        <f t="shared" si="94"/>
        <v>2000</v>
      </c>
      <c r="B1729" s="1" t="s">
        <v>4156</v>
      </c>
      <c r="D1729" s="1" t="s">
        <v>4166</v>
      </c>
      <c r="E1729" s="1" t="s">
        <v>30</v>
      </c>
      <c r="F1729" s="1" t="s">
        <v>4167</v>
      </c>
      <c r="G1729" s="1" t="s">
        <v>48</v>
      </c>
      <c r="H1729" s="1">
        <v>4414</v>
      </c>
      <c r="I1729" s="1" t="s">
        <v>4579</v>
      </c>
      <c r="L1729" s="1">
        <v>102976</v>
      </c>
      <c r="M1729" s="1">
        <v>606050</v>
      </c>
      <c r="P1729" s="47">
        <v>14700</v>
      </c>
      <c r="R1729" s="47">
        <f>IF(Tabela1[[#This Row],[VALOR A PAGAR]]&gt;1,Tabela1[[#This Row],[VALOR A PAGAR]],Tabela1[[#This Row],[VALOR RC]])</f>
        <v>14700</v>
      </c>
      <c r="S17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29" s="1">
        <v>4500991835</v>
      </c>
      <c r="U1729" s="54" t="str">
        <f>F1729 &amp; " " &amp; " " &amp; B1729 &amp; " - " &amp; I1729 &amp; " - " &amp; "N°" &amp; H1729 &amp; " - " &amp; Tabela1[[#This Row],[Coluna1]]</f>
        <v xml:space="preserve">MISSOES HIGIENICAS  CD CE - CHEGOU AGUA - N°4414 - </v>
      </c>
      <c r="V1729" s="85">
        <v>2919075</v>
      </c>
      <c r="W1729" s="64" t="s">
        <v>4580</v>
      </c>
      <c r="X1729" s="1" t="str">
        <f t="shared" si="95"/>
        <v>ABERTO</v>
      </c>
      <c r="Y1729" s="48"/>
      <c r="Z1729" s="51"/>
      <c r="AA1729" s="1">
        <f>IF(Tabela1[[#This Row],[CHAMADO]]="ABERTO",Tabela1[[#This Row],[procx status]],"")</f>
        <v>0</v>
      </c>
      <c r="AC1729" s="49">
        <v>45962</v>
      </c>
      <c r="AD1729" s="55">
        <v>5106049474</v>
      </c>
      <c r="AE1729" s="1" t="str">
        <f>IF(Tabela1[[#This Row],[Status Result1]]="Aguardando autorização pgto", "sim","")</f>
        <v/>
      </c>
      <c r="AF17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01/11/2025</v>
      </c>
      <c r="AG17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01/11/2025</v>
      </c>
      <c r="AH1729" s="116"/>
      <c r="AJ1729" s="117"/>
      <c r="AK1729" s="116">
        <f>IF(Tabela1[[#This Row],[procx ticket]]="",Tabela1[[#This Row],[Data criação ticket]],Tabela1[[#This Row],[procx ticket]])</f>
        <v>0</v>
      </c>
      <c r="AL1729" s="116"/>
      <c r="AM17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29" s="62"/>
      <c r="AP1729" s="62"/>
      <c r="AQ17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CE60605014700ANDREMISSOES HIGIENICASREFORMACHEGOU AGUA</v>
      </c>
      <c r="AR1729" s="62" t="e">
        <v>#N/A</v>
      </c>
    </row>
    <row r="1730" spans="1:44" ht="15" hidden="1" customHeight="1">
      <c r="A1730" s="1">
        <f t="shared" si="94"/>
        <v>2000</v>
      </c>
      <c r="B1730" s="1">
        <v>7190</v>
      </c>
      <c r="C1730" s="1" t="str">
        <f>_xlfn.XLOOKUP(Tabela1[[#This Row],[FILIAL]],'CNPJ BASE jan25'!A:A,'CNPJ BASE jan25'!B:B)</f>
        <v>CAU05-EdMotCor-CE-EF</v>
      </c>
      <c r="D1730" s="1" t="str">
        <f>_xlfn.XLOOKUP(Tabela1[[#This Row],[FILIAL]],'CNPJ BASE jan25'!A:A,'CNPJ BASE jan25'!C:C)</f>
        <v>04.899.316/0190-56</v>
      </c>
      <c r="E1730" s="1" t="s">
        <v>55</v>
      </c>
      <c r="F1730" s="1" t="s">
        <v>4408</v>
      </c>
      <c r="G1730" s="1" t="s">
        <v>48</v>
      </c>
      <c r="H1730" s="1">
        <v>387</v>
      </c>
      <c r="I1730" s="1" t="s">
        <v>4409</v>
      </c>
      <c r="K1730" s="1" t="s">
        <v>27</v>
      </c>
      <c r="M1730" s="1">
        <v>605847</v>
      </c>
      <c r="N1730" s="1">
        <v>10023760</v>
      </c>
      <c r="O1730" s="1" t="s">
        <v>4163</v>
      </c>
      <c r="P1730" s="47">
        <v>57293.68</v>
      </c>
      <c r="R1730" s="47">
        <f>IF(Tabela1[[#This Row],[VALOR A PAGAR]]&gt;1,Tabela1[[#This Row],[VALOR A PAGAR]],Tabela1[[#This Row],[VALOR RC]])</f>
        <v>57293.68</v>
      </c>
      <c r="S17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0" s="1">
        <v>4500991150</v>
      </c>
      <c r="U1730" s="54" t="str">
        <f>F1730 &amp; " " &amp; " " &amp; B1730 &amp; " - " &amp; I1730 &amp; " - " &amp; "N°" &amp; H1730 &amp; " - " &amp; Tabela1[[#This Row],[Coluna1]]</f>
        <v xml:space="preserve">RESIZE  7190 - CARMELI - N°387 - </v>
      </c>
      <c r="V1730" s="85">
        <v>2976156</v>
      </c>
      <c r="W1730" s="89" t="s">
        <v>4176</v>
      </c>
      <c r="X1730" s="1" t="str">
        <f t="shared" si="95"/>
        <v>ABERTO</v>
      </c>
      <c r="Y1730" s="48"/>
      <c r="Z1730" s="51"/>
      <c r="AA1730" s="1">
        <f>IF(Tabela1[[#This Row],[CHAMADO]]="ABERTO",Tabela1[[#This Row],[procx status]],"")</f>
        <v>0</v>
      </c>
      <c r="AC1730" s="49">
        <v>45992</v>
      </c>
      <c r="AD1730" s="55">
        <v>5106057832</v>
      </c>
      <c r="AE1730" s="1" t="s">
        <v>4177</v>
      </c>
      <c r="AF17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01/12/2025</v>
      </c>
      <c r="AG17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01/12/2025</v>
      </c>
      <c r="AH1730" s="116"/>
      <c r="AJ1730" s="117"/>
      <c r="AK1730" s="116">
        <f>IF(Tabela1[[#This Row],[procx ticket]]="",Tabela1[[#This Row],[Data criação ticket]],Tabela1[[#This Row],[procx ticket]])</f>
        <v>0</v>
      </c>
      <c r="AL1730" s="116"/>
      <c r="AM1730" s="53">
        <v>45966</v>
      </c>
      <c r="AN17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0" s="62"/>
      <c r="AP1730" s="62"/>
      <c r="AQ17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719060584757293,68JORDANARESIZEREFORMACARMELI</v>
      </c>
      <c r="AR1730" s="62" t="e">
        <v>#N/A</v>
      </c>
    </row>
    <row r="1731" spans="1:44" ht="15" hidden="1" customHeight="1">
      <c r="A1731" s="1">
        <v>1000</v>
      </c>
      <c r="B1731" s="51" t="s">
        <v>4156</v>
      </c>
      <c r="C1731" s="51" t="s">
        <v>75</v>
      </c>
      <c r="D1731" s="1" t="s">
        <v>4166</v>
      </c>
      <c r="E1731" s="51" t="s">
        <v>30</v>
      </c>
      <c r="F1731" s="51" t="s">
        <v>4157</v>
      </c>
      <c r="G1731" s="51" t="s">
        <v>48</v>
      </c>
      <c r="H1731" s="51">
        <v>382</v>
      </c>
      <c r="I1731" s="51" t="s">
        <v>4667</v>
      </c>
      <c r="J1731" s="51"/>
      <c r="K1731" s="51"/>
      <c r="L1731" s="51">
        <v>70407</v>
      </c>
      <c r="M1731" s="51">
        <v>604946</v>
      </c>
      <c r="N1731" s="51"/>
      <c r="O1731" s="51"/>
      <c r="P1731" s="46">
        <v>349716.76</v>
      </c>
      <c r="Q1731" s="46"/>
      <c r="R1731" s="46">
        <f>IF(Tabela1[[#This Row],[VALOR A PAGAR]]&gt;1,Tabela1[[#This Row],[VALOR A PAGAR]],Tabela1[[#This Row],[VALOR RC]])</f>
        <v>349716.76</v>
      </c>
      <c r="S17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1" s="51">
        <v>4500663430</v>
      </c>
      <c r="U1731" s="54" t="str">
        <f>F1731 &amp; " " &amp; " " &amp; B1731 &amp; " - " &amp; I1731 &amp; " - " &amp; "N°" &amp; H1731 &amp; " - " &amp; Tabela1[[#This Row],[Coluna1]]</f>
        <v xml:space="preserve">LAUDO DE RISCO CD  CD CE - CNEX - N°382 - </v>
      </c>
      <c r="V1731" s="85">
        <v>882038</v>
      </c>
      <c r="W1731" s="51"/>
      <c r="X1731" s="1" t="str">
        <f t="shared" si="95"/>
        <v>ABERTO</v>
      </c>
      <c r="Y1731" s="51" t="s">
        <v>4159</v>
      </c>
      <c r="Z1731" s="51" t="s">
        <v>4159</v>
      </c>
      <c r="AA1731" s="51" t="str">
        <f>IF(Tabela1[[#This Row],[CHAMADO]]="ABERTO",Tabela1[[#This Row],[procx status]],"")</f>
        <v>Closed</v>
      </c>
      <c r="AB1731" s="51" t="str">
        <f t="shared" ref="AB1731:AB1736" si="96">IFERROR(IF(OR(Y1731="Solved",Y1731="Closed"),"OK","OUTRO"),"")</f>
        <v>OK</v>
      </c>
      <c r="AC1731" s="52">
        <v>45293</v>
      </c>
      <c r="AD1731" s="55" t="s">
        <v>4687</v>
      </c>
      <c r="AE1731" s="51" t="str">
        <f>IF(Tabela1[[#This Row],[Status Result1]]="Aguardando autorização pgto", "sim","")</f>
        <v/>
      </c>
      <c r="AF173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02/01/2024</v>
      </c>
      <c r="AG17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02/01/2024</v>
      </c>
      <c r="AH1731" s="53">
        <v>45649</v>
      </c>
      <c r="AI1731" s="53" t="s">
        <v>4232</v>
      </c>
      <c r="AJ1731" s="53" t="s">
        <v>4232</v>
      </c>
      <c r="AK1731" s="53" t="str">
        <f>IF(Tabela1[[#This Row],[procx ticket]]="",Tabela1[[#This Row],[Data criação ticket]],Tabela1[[#This Row],[procx ticket]])</f>
        <v>2024-12-23</v>
      </c>
      <c r="AL1731" s="53" t="s">
        <v>75</v>
      </c>
      <c r="AM17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173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1" s="62"/>
      <c r="AP1731" s="62"/>
      <c r="AQ17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CE604946349716,76ANDRELAUDO DE RISCO CDREFORMACNEX</v>
      </c>
      <c r="AR1731" s="62" t="e">
        <v>#N/A</v>
      </c>
    </row>
    <row r="1732" spans="1:44" ht="15" hidden="1" customHeight="1">
      <c r="A1732" s="1">
        <f t="shared" ref="A1732:A1763" si="97">IF(B1732&lt;7000,1000,2000)</f>
        <v>1000</v>
      </c>
      <c r="B1732" s="51">
        <v>80</v>
      </c>
      <c r="C1732" s="51" t="s">
        <v>443</v>
      </c>
      <c r="D1732" s="1" t="s">
        <v>227</v>
      </c>
      <c r="E1732" s="51" t="s">
        <v>30</v>
      </c>
      <c r="F1732" s="51" t="s">
        <v>47</v>
      </c>
      <c r="G1732" s="51" t="s">
        <v>48</v>
      </c>
      <c r="H1732" s="51">
        <v>1426</v>
      </c>
      <c r="I1732" s="51" t="s">
        <v>66</v>
      </c>
      <c r="J1732" s="51"/>
      <c r="K1732" s="51"/>
      <c r="L1732" s="51">
        <v>88448</v>
      </c>
      <c r="M1732" s="51">
        <v>605487</v>
      </c>
      <c r="N1732" s="51"/>
      <c r="O1732" s="51"/>
      <c r="P1732" s="46">
        <v>107743.34</v>
      </c>
      <c r="Q1732" s="46"/>
      <c r="R1732" s="46">
        <f>IF(Tabela1[[#This Row],[VALOR A PAGAR]]&gt;1,Tabela1[[#This Row],[VALOR A PAGAR]],Tabela1[[#This Row],[VALOR RC]])</f>
        <v>107743.34</v>
      </c>
      <c r="S17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2" s="51">
        <v>4500765286</v>
      </c>
      <c r="U1732" s="54" t="str">
        <f>F1732 &amp; " " &amp; " " &amp; B1732 &amp; " - " &amp; I1732 &amp; " - " &amp; "N°" &amp; H1732 &amp; " - " &amp; Tabela1[[#This Row],[Coluna1]]</f>
        <v xml:space="preserve">LAUDO DE RISCO  80 - DWA - N°1426 - </v>
      </c>
      <c r="V1732" s="85">
        <v>865612</v>
      </c>
      <c r="W1732" s="51"/>
      <c r="X1732" s="1" t="str">
        <f t="shared" si="95"/>
        <v>ABERTO</v>
      </c>
      <c r="Y1732" s="51" t="s">
        <v>4159</v>
      </c>
      <c r="Z1732" s="51" t="s">
        <v>4159</v>
      </c>
      <c r="AA1732" s="51" t="str">
        <f>IF(Tabela1[[#This Row],[CHAMADO]]="ABERTO",Tabela1[[#This Row],[procx status]],"")</f>
        <v>Closed</v>
      </c>
      <c r="AB1732" s="51" t="str">
        <f t="shared" si="96"/>
        <v>OK</v>
      </c>
      <c r="AC1732" s="52">
        <v>45659</v>
      </c>
      <c r="AD1732" s="55">
        <v>5105832608</v>
      </c>
      <c r="AE1732" s="51" t="str">
        <f>IF(Tabela1[[#This Row],[Status Result1]]="Aguardando autorização pgto", "sim","")</f>
        <v/>
      </c>
      <c r="AF173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7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732" s="53">
        <v>45645</v>
      </c>
      <c r="AI1732" s="53" t="s">
        <v>4634</v>
      </c>
      <c r="AJ1732" s="53" t="s">
        <v>4634</v>
      </c>
      <c r="AK1732" s="53" t="str">
        <f>IF(Tabela1[[#This Row],[procx ticket]]="",Tabela1[[#This Row],[Data criação ticket]],Tabela1[[#This Row],[procx ticket]])</f>
        <v>2024-12-19</v>
      </c>
      <c r="AL1732" s="53" t="s">
        <v>75</v>
      </c>
      <c r="AM17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73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2" s="62"/>
      <c r="AP1732" s="62"/>
      <c r="AQ17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80605487107743,34ANDRELAUDO DE RISCOREFORMADWA</v>
      </c>
      <c r="AR1732" s="62" t="e">
        <v>#N/A</v>
      </c>
    </row>
    <row r="1733" spans="1:44" ht="15" hidden="1" customHeight="1">
      <c r="A1733" s="1">
        <f t="shared" si="97"/>
        <v>2000</v>
      </c>
      <c r="B1733" s="51">
        <v>7012</v>
      </c>
      <c r="C1733" s="51" t="s">
        <v>3024</v>
      </c>
      <c r="D1733" s="51" t="s">
        <v>3025</v>
      </c>
      <c r="E1733" s="51" t="s">
        <v>30</v>
      </c>
      <c r="F1733" s="51" t="s">
        <v>51</v>
      </c>
      <c r="G1733" s="51" t="s">
        <v>48</v>
      </c>
      <c r="H1733" s="51">
        <v>3912</v>
      </c>
      <c r="I1733" s="51" t="s">
        <v>5648</v>
      </c>
      <c r="J1733" s="51"/>
      <c r="K1733" s="51"/>
      <c r="L1733" s="51">
        <v>51315</v>
      </c>
      <c r="M1733" s="51">
        <v>605494</v>
      </c>
      <c r="N1733" s="51">
        <v>10020017</v>
      </c>
      <c r="O1733" s="51"/>
      <c r="P1733" s="46">
        <v>74000</v>
      </c>
      <c r="Q1733" s="46"/>
      <c r="R1733" s="46">
        <f>IF(Tabela1[[#This Row],[VALOR A PAGAR]]&gt;1,Tabela1[[#This Row],[VALOR A PAGAR]],Tabela1[[#This Row],[VALOR RC]])</f>
        <v>74000</v>
      </c>
      <c r="S17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3" s="51">
        <v>4500764625</v>
      </c>
      <c r="U1733" s="54" t="str">
        <f>F1733 &amp; " " &amp; " " &amp; B1733 &amp; " - " &amp; I1733 &amp; " - " &amp; "N°" &amp; H1733 &amp; " - " &amp; Tabela1[[#This Row],[Coluna1]]</f>
        <v xml:space="preserve">VIRADA DE BANDEIRA  7012 - PLANAC - N°3912 - </v>
      </c>
      <c r="V1733" s="85">
        <v>860418</v>
      </c>
      <c r="W1733" s="51"/>
      <c r="X1733" s="1" t="str">
        <f t="shared" si="95"/>
        <v>ABERTO</v>
      </c>
      <c r="Y1733" s="51" t="s">
        <v>4159</v>
      </c>
      <c r="Z1733" s="51" t="s">
        <v>4159</v>
      </c>
      <c r="AA1733" s="51" t="str">
        <f>IF(Tabela1[[#This Row],[CHAMADO]]="ABERTO",Tabela1[[#This Row],[procx status]],"")</f>
        <v>Closed</v>
      </c>
      <c r="AB1733" s="51" t="str">
        <f t="shared" si="96"/>
        <v>OK</v>
      </c>
      <c r="AC1733" s="52">
        <f>Tabela1[[#This Row],[Data criação ticket br]]+15</f>
        <v>45659</v>
      </c>
      <c r="AD1733" s="55">
        <v>5105829168</v>
      </c>
      <c r="AE1733" s="51" t="str">
        <f>IF(Tabela1[[#This Row],[Status Result1]]="Aguardando autorização pgto", "sim","")</f>
        <v/>
      </c>
      <c r="AF173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7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733" s="53">
        <v>45642</v>
      </c>
      <c r="AI1733" s="53" t="s">
        <v>4583</v>
      </c>
      <c r="AJ1733" s="53" t="s">
        <v>4583</v>
      </c>
      <c r="AK1733" s="53" t="str">
        <f>IF(Tabela1[[#This Row],[procx ticket]]="",Tabela1[[#This Row],[Data criação ticket]],Tabela1[[#This Row],[procx ticket]])</f>
        <v>2024-12-18</v>
      </c>
      <c r="AL1733" s="53">
        <v>45628</v>
      </c>
      <c r="AM17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17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3" s="62"/>
      <c r="AP1733" s="62"/>
      <c r="AQ17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701260549474000ANDREVIRADA DE BANDEIRAREFORMAPLANAC</v>
      </c>
      <c r="AR1733" s="62" t="e">
        <v>#N/A</v>
      </c>
    </row>
    <row r="1734" spans="1:44" ht="15" hidden="1" customHeight="1">
      <c r="A1734" s="1">
        <f t="shared" si="97"/>
        <v>2000</v>
      </c>
      <c r="B1734" s="51">
        <v>7066</v>
      </c>
      <c r="C1734" s="51" t="s">
        <v>115</v>
      </c>
      <c r="D1734" s="51" t="s">
        <v>3113</v>
      </c>
      <c r="E1734" s="51" t="s">
        <v>30</v>
      </c>
      <c r="F1734" s="51" t="s">
        <v>51</v>
      </c>
      <c r="G1734" s="51" t="s">
        <v>48</v>
      </c>
      <c r="H1734" s="51">
        <v>3911</v>
      </c>
      <c r="I1734" s="51" t="s">
        <v>5648</v>
      </c>
      <c r="J1734" s="51"/>
      <c r="K1734" s="51"/>
      <c r="L1734" s="51">
        <v>51315</v>
      </c>
      <c r="M1734" s="51">
        <v>605495</v>
      </c>
      <c r="N1734" s="51">
        <v>10020018</v>
      </c>
      <c r="O1734" s="51"/>
      <c r="P1734" s="46">
        <v>94000</v>
      </c>
      <c r="Q1734" s="46"/>
      <c r="R1734" s="46">
        <f>IF(Tabela1[[#This Row],[VALOR A PAGAR]]&gt;1,Tabela1[[#This Row],[VALOR A PAGAR]],Tabela1[[#This Row],[VALOR RC]])</f>
        <v>94000</v>
      </c>
      <c r="S17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4" s="51">
        <v>4500764626</v>
      </c>
      <c r="U1734" s="54" t="str">
        <f>F1734 &amp; " " &amp; " " &amp; B1734 &amp; " - " &amp; I1734 &amp; " - " &amp; "N°" &amp; H1734 &amp; " - " &amp; Tabela1[[#This Row],[Coluna1]]</f>
        <v xml:space="preserve">VIRADA DE BANDEIRA  7066 - PLANAC - N°3911 - </v>
      </c>
      <c r="V1734" s="85">
        <v>860586</v>
      </c>
      <c r="W1734" s="51"/>
      <c r="X1734" s="1" t="str">
        <f t="shared" si="95"/>
        <v>ABERTO</v>
      </c>
      <c r="Y1734" s="51" t="s">
        <v>4159</v>
      </c>
      <c r="Z1734" s="51" t="s">
        <v>4159</v>
      </c>
      <c r="AA1734" s="51" t="str">
        <f>IF(Tabela1[[#This Row],[CHAMADO]]="ABERTO",Tabela1[[#This Row],[procx status]],"")</f>
        <v>Closed</v>
      </c>
      <c r="AB1734" s="51" t="str">
        <f t="shared" si="96"/>
        <v>OK</v>
      </c>
      <c r="AC1734" s="52">
        <f>Tabela1[[#This Row],[Data criação ticket br]]+15</f>
        <v>45659</v>
      </c>
      <c r="AD1734" s="55">
        <v>5105829202</v>
      </c>
      <c r="AE1734" s="51" t="str">
        <f>IF(Tabela1[[#This Row],[Status Result1]]="Aguardando autorização pgto", "sim","")</f>
        <v/>
      </c>
      <c r="AF173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7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734" s="53">
        <v>45642</v>
      </c>
      <c r="AI1734" s="53" t="s">
        <v>4583</v>
      </c>
      <c r="AJ1734" s="53" t="s">
        <v>4583</v>
      </c>
      <c r="AK1734" s="53" t="str">
        <f>IF(Tabela1[[#This Row],[procx ticket]]="",Tabela1[[#This Row],[Data criação ticket]],Tabela1[[#This Row],[procx ticket]])</f>
        <v>2024-12-18</v>
      </c>
      <c r="AL1734" s="53">
        <v>45628</v>
      </c>
      <c r="AM17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17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4" s="62"/>
      <c r="AP1734" s="62"/>
      <c r="AQ17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706660549594000ANDREVIRADA DE BANDEIRAREFORMAPLANAC</v>
      </c>
      <c r="AR1734" s="62" t="e">
        <v>#N/A</v>
      </c>
    </row>
    <row r="1735" spans="1:44" ht="15" hidden="1" customHeight="1">
      <c r="A1735" s="1">
        <f t="shared" si="97"/>
        <v>2000</v>
      </c>
      <c r="B1735" s="51">
        <v>7092</v>
      </c>
      <c r="C1735" s="51" t="s">
        <v>117</v>
      </c>
      <c r="D1735" s="51" t="s">
        <v>3154</v>
      </c>
      <c r="E1735" s="51" t="s">
        <v>30</v>
      </c>
      <c r="F1735" s="51" t="s">
        <v>51</v>
      </c>
      <c r="G1735" s="51" t="s">
        <v>48</v>
      </c>
      <c r="H1735" s="51">
        <v>3910</v>
      </c>
      <c r="I1735" s="51" t="s">
        <v>5648</v>
      </c>
      <c r="J1735" s="51"/>
      <c r="K1735" s="51"/>
      <c r="L1735" s="51">
        <v>51315</v>
      </c>
      <c r="M1735" s="51">
        <v>605565</v>
      </c>
      <c r="N1735" s="51">
        <v>10020022</v>
      </c>
      <c r="O1735" s="51"/>
      <c r="P1735" s="46">
        <v>79368.56</v>
      </c>
      <c r="Q1735" s="46"/>
      <c r="R1735" s="46">
        <f>IF(Tabela1[[#This Row],[VALOR A PAGAR]]&gt;1,Tabela1[[#This Row],[VALOR A PAGAR]],Tabela1[[#This Row],[VALOR RC]])</f>
        <v>79368.56</v>
      </c>
      <c r="S17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5" s="51">
        <v>4500764634</v>
      </c>
      <c r="U1735" s="54" t="str">
        <f>F1735 &amp; " " &amp; " " &amp; B1735 &amp; " - " &amp; I1735 &amp; " - " &amp; "N°" &amp; H1735 &amp; " - " &amp; Tabela1[[#This Row],[Coluna1]]</f>
        <v xml:space="preserve">VIRADA DE BANDEIRA  7092 - PLANAC - N°3910 - </v>
      </c>
      <c r="V1735" s="85">
        <v>860444</v>
      </c>
      <c r="W1735" s="51"/>
      <c r="X1735" s="1" t="str">
        <f t="shared" si="95"/>
        <v>ABERTO</v>
      </c>
      <c r="Y1735" s="51" t="s">
        <v>4159</v>
      </c>
      <c r="Z1735" s="51" t="s">
        <v>4159</v>
      </c>
      <c r="AA1735" s="51" t="str">
        <f>IF(Tabela1[[#This Row],[CHAMADO]]="ABERTO",Tabela1[[#This Row],[procx status]],"")</f>
        <v>Closed</v>
      </c>
      <c r="AB1735" s="51" t="str">
        <f t="shared" si="96"/>
        <v>OK</v>
      </c>
      <c r="AC1735" s="52">
        <f>Tabela1[[#This Row],[Data criação ticket br]]+15</f>
        <v>45659</v>
      </c>
      <c r="AD1735" s="55">
        <v>5105829199</v>
      </c>
      <c r="AE1735" s="51" t="str">
        <f>IF(Tabela1[[#This Row],[Status Result1]]="Aguardando autorização pgto", "sim","")</f>
        <v/>
      </c>
      <c r="AF173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7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735" s="53">
        <v>45642</v>
      </c>
      <c r="AI1735" s="53" t="s">
        <v>4583</v>
      </c>
      <c r="AJ1735" s="53" t="s">
        <v>4583</v>
      </c>
      <c r="AK1735" s="53" t="str">
        <f>IF(Tabela1[[#This Row],[procx ticket]]="",Tabela1[[#This Row],[Data criação ticket]],Tabela1[[#This Row],[procx ticket]])</f>
        <v>2024-12-18</v>
      </c>
      <c r="AL1735" s="53">
        <v>45628</v>
      </c>
      <c r="AM17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17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5" s="62"/>
      <c r="AP1735" s="62"/>
      <c r="AQ17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709260556579368,56ANDREVIRADA DE BANDEIRAREFORMAPLANAC</v>
      </c>
      <c r="AR1735" s="62" t="e">
        <v>#N/A</v>
      </c>
    </row>
    <row r="1736" spans="1:44" ht="15" hidden="1" customHeight="1">
      <c r="A1736" s="1">
        <f t="shared" si="97"/>
        <v>1000</v>
      </c>
      <c r="B1736" s="51">
        <v>289</v>
      </c>
      <c r="C1736" s="51" t="s">
        <v>814</v>
      </c>
      <c r="D1736" s="1" t="s">
        <v>815</v>
      </c>
      <c r="E1736" s="51" t="s">
        <v>30</v>
      </c>
      <c r="F1736" s="51" t="s">
        <v>47</v>
      </c>
      <c r="G1736" s="51" t="s">
        <v>48</v>
      </c>
      <c r="H1736" s="51">
        <v>2365</v>
      </c>
      <c r="I1736" s="51" t="s">
        <v>5872</v>
      </c>
      <c r="J1736" s="51"/>
      <c r="K1736" s="51"/>
      <c r="L1736" s="51"/>
      <c r="M1736" s="51">
        <v>605421</v>
      </c>
      <c r="N1736" s="51"/>
      <c r="O1736" s="51"/>
      <c r="P1736" s="46">
        <v>35000</v>
      </c>
      <c r="Q1736" s="46"/>
      <c r="R1736" s="46">
        <f>IF(Tabela1[[#This Row],[VALOR A PAGAR]]&gt;1,Tabela1[[#This Row],[VALOR A PAGAR]],Tabela1[[#This Row],[VALOR RC]])</f>
        <v>35000</v>
      </c>
      <c r="S17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6" s="51">
        <v>4500780205</v>
      </c>
      <c r="U1736" s="54" t="str">
        <f>F1736 &amp; " " &amp; " " &amp; B1736 &amp; " - " &amp; I1736 &amp; " - " &amp; "N°" &amp; H1736 &amp; " - " &amp; Tabela1[[#This Row],[Coluna1]]</f>
        <v xml:space="preserve">LAUDO DE RISCO  289 - TRIACON - N°2365 - </v>
      </c>
      <c r="V1736" s="85">
        <v>894758</v>
      </c>
      <c r="W1736" s="51"/>
      <c r="X1736" s="1" t="str">
        <f t="shared" si="95"/>
        <v>ABERTO</v>
      </c>
      <c r="Y1736" s="51" t="s">
        <v>4159</v>
      </c>
      <c r="Z1736" s="51" t="s">
        <v>4159</v>
      </c>
      <c r="AA1736" s="51" t="str">
        <f>IF(Tabela1[[#This Row],[CHAMADO]]="ABERTO",Tabela1[[#This Row],[procx status]],"")</f>
        <v>Closed</v>
      </c>
      <c r="AB1736" s="51" t="str">
        <f t="shared" si="96"/>
        <v>OK</v>
      </c>
      <c r="AC1736" s="52">
        <v>45659</v>
      </c>
      <c r="AD1736" s="55" t="s">
        <v>5873</v>
      </c>
      <c r="AE1736" s="51" t="str">
        <f>IF(Tabela1[[#This Row],[Status Result1]]="Aguardando autorização pgto", "sim","")</f>
        <v/>
      </c>
      <c r="AF173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17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1736" s="53">
        <v>45294</v>
      </c>
      <c r="AI1736" s="53" t="s">
        <v>4692</v>
      </c>
      <c r="AJ1736" s="53" t="s">
        <v>4692</v>
      </c>
      <c r="AK1736" s="53" t="str">
        <f>IF(Tabela1[[#This Row],[procx ticket]]="",Tabela1[[#This Row],[Data criação ticket]],Tabela1[[#This Row],[procx ticket]])</f>
        <v>2024-12-26</v>
      </c>
      <c r="AL1736" s="53" t="s">
        <v>75</v>
      </c>
      <c r="AM17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73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6" s="62"/>
      <c r="AP1736" s="62"/>
      <c r="AQ17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28960542135000ANDRELAUDO DE RISCOREFORMATRIACON</v>
      </c>
      <c r="AR1736" s="62" t="e">
        <v>#N/A</v>
      </c>
    </row>
    <row r="1737" spans="1:44" ht="15" hidden="1" customHeight="1">
      <c r="A1737" s="1">
        <f t="shared" si="97"/>
        <v>2000</v>
      </c>
      <c r="B1737" s="1">
        <v>7087</v>
      </c>
      <c r="C1737" s="1" t="s">
        <v>3146</v>
      </c>
      <c r="D1737" s="1" t="s">
        <v>3147</v>
      </c>
      <c r="E1737" s="1" t="s">
        <v>55</v>
      </c>
      <c r="F1737" s="1" t="s">
        <v>51</v>
      </c>
      <c r="G1737" s="1" t="s">
        <v>48</v>
      </c>
      <c r="H1737" s="1">
        <v>281</v>
      </c>
      <c r="I1737" s="1" t="s">
        <v>4409</v>
      </c>
      <c r="L1737" s="56">
        <v>78957</v>
      </c>
      <c r="M1737" s="55">
        <v>604744</v>
      </c>
      <c r="N1737" s="1">
        <v>10021102</v>
      </c>
      <c r="O1737" s="1" t="s">
        <v>4163</v>
      </c>
      <c r="P1737" s="47">
        <v>5500</v>
      </c>
      <c r="R1737" s="47">
        <f>IF(Tabela1[[#This Row],[VALOR A PAGAR]]&gt;1,Tabela1[[#This Row],[VALOR A PAGAR]],Tabela1[[#This Row],[VALOR RC]])</f>
        <v>5500</v>
      </c>
      <c r="S17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7" s="1">
        <v>4500864923</v>
      </c>
      <c r="U1737" s="54" t="str">
        <f>F1737 &amp; " " &amp; " " &amp; B1737 &amp; " - " &amp; I1737 &amp; " - " &amp; "N°" &amp; H1737 &amp; " - " &amp; Tabela1[[#This Row],[Coluna1]]</f>
        <v xml:space="preserve">VIRADA DE BANDEIRA  7087 - CARMELI - N°281 - </v>
      </c>
      <c r="V1737" s="85">
        <v>1631516</v>
      </c>
      <c r="W1737" s="89" t="s">
        <v>4454</v>
      </c>
      <c r="X1737" s="1" t="str">
        <f t="shared" si="95"/>
        <v>ABERTO</v>
      </c>
      <c r="Y1737" s="48"/>
      <c r="Z1737" s="51">
        <v>0</v>
      </c>
      <c r="AA1737" s="1">
        <f>IF(Tabela1[[#This Row],[CHAMADO]]="ABERTO",Tabela1[[#This Row],[procx status]],"")</f>
        <v>0</v>
      </c>
      <c r="AC1737" s="12">
        <v>45779</v>
      </c>
      <c r="AD1737" s="55">
        <v>5105917377</v>
      </c>
      <c r="AE1737" s="1" t="str">
        <f>IF(Tabela1[[#This Row],[Status Result1]]="Aguardando autorização pgto", "sim","")</f>
        <v/>
      </c>
      <c r="AF17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37" s="12">
        <v>45754</v>
      </c>
      <c r="AI1737" s="1" t="s">
        <v>4455</v>
      </c>
      <c r="AJ1737" s="53" t="s">
        <v>4455</v>
      </c>
      <c r="AK1737" s="12" t="str">
        <f>IF(Tabela1[[#This Row],[procx ticket]]="",Tabela1[[#This Row],[Data criação ticket]],Tabela1[[#This Row],[procx ticket]])</f>
        <v>2025-04-24</v>
      </c>
      <c r="AL1737" s="60">
        <v>45754</v>
      </c>
      <c r="AM17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7" s="62"/>
      <c r="AP1737" s="62"/>
      <c r="AQ17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70876047445500JORDANAVIRADA DE BANDEIRAREFORMACARMELI</v>
      </c>
      <c r="AR1737" s="62" t="e">
        <v>#N/A</v>
      </c>
    </row>
    <row r="1738" spans="1:44" ht="15" hidden="1" customHeight="1">
      <c r="A1738" s="1">
        <f t="shared" si="97"/>
        <v>2000</v>
      </c>
      <c r="B1738" s="1">
        <v>7498</v>
      </c>
      <c r="C1738" s="1" t="s">
        <v>3733</v>
      </c>
      <c r="D1738" s="1" t="s">
        <v>3734</v>
      </c>
      <c r="E1738" s="1" t="s">
        <v>55</v>
      </c>
      <c r="F1738" s="1" t="s">
        <v>51</v>
      </c>
      <c r="G1738" s="1" t="s">
        <v>48</v>
      </c>
      <c r="H1738" s="1">
        <v>284</v>
      </c>
      <c r="I1738" s="1" t="s">
        <v>4409</v>
      </c>
      <c r="L1738" s="56">
        <v>78957</v>
      </c>
      <c r="M1738" s="55">
        <v>605681</v>
      </c>
      <c r="N1738" s="1">
        <v>10021104</v>
      </c>
      <c r="O1738" s="1" t="s">
        <v>4163</v>
      </c>
      <c r="P1738" s="47">
        <v>2800</v>
      </c>
      <c r="R1738" s="47">
        <f>IF(Tabela1[[#This Row],[VALOR A PAGAR]]&gt;1,Tabela1[[#This Row],[VALOR A PAGAR]],Tabela1[[#This Row],[VALOR RC]])</f>
        <v>2800</v>
      </c>
      <c r="S17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8" s="1">
        <v>4500864929</v>
      </c>
      <c r="U1738" s="54" t="str">
        <f>F1738 &amp; " " &amp; " " &amp; B1738 &amp; " - " &amp; I1738 &amp; " - " &amp; "N°" &amp; H1738 &amp; " - " &amp; Tabela1[[#This Row],[Coluna1]]</f>
        <v xml:space="preserve">VIRADA DE BANDEIRA  7498 - CARMELI - N°284 - </v>
      </c>
      <c r="V1738" s="85">
        <v>1631534</v>
      </c>
      <c r="W1738" s="89" t="s">
        <v>4457</v>
      </c>
      <c r="X1738" s="1" t="str">
        <f t="shared" si="95"/>
        <v>ABERTO</v>
      </c>
      <c r="Y1738" s="48"/>
      <c r="Z1738" s="51">
        <v>0</v>
      </c>
      <c r="AA1738" s="1">
        <f>IF(Tabela1[[#This Row],[CHAMADO]]="ABERTO",Tabela1[[#This Row],[procx status]],"")</f>
        <v>0</v>
      </c>
      <c r="AC1738" s="12">
        <v>45779</v>
      </c>
      <c r="AD1738" s="55">
        <v>5105917379</v>
      </c>
      <c r="AE1738" s="1" t="str">
        <f>IF(Tabela1[[#This Row],[Status Result1]]="Aguardando autorização pgto", "sim","")</f>
        <v/>
      </c>
      <c r="AF17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38" s="12">
        <v>45754</v>
      </c>
      <c r="AI1738" s="1" t="s">
        <v>4455</v>
      </c>
      <c r="AJ1738" s="53" t="s">
        <v>4455</v>
      </c>
      <c r="AK1738" s="12" t="str">
        <f>IF(Tabela1[[#This Row],[procx ticket]]="",Tabela1[[#This Row],[Data criação ticket]],Tabela1[[#This Row],[procx ticket]])</f>
        <v>2025-04-24</v>
      </c>
      <c r="AL1738" s="60">
        <v>45754</v>
      </c>
      <c r="AM17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3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8" s="62"/>
      <c r="AP1738" s="62"/>
      <c r="AQ17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74986056812800JORDANAVIRADA DE BANDEIRAREFORMACARMELI</v>
      </c>
      <c r="AR1738" s="62" t="e">
        <v>#N/A</v>
      </c>
    </row>
    <row r="1739" spans="1:44" ht="15" hidden="1" customHeight="1">
      <c r="A1739" s="1">
        <f t="shared" si="97"/>
        <v>2000</v>
      </c>
      <c r="B1739" s="1">
        <v>7198</v>
      </c>
      <c r="C1739" s="1" t="s">
        <v>3312</v>
      </c>
      <c r="D1739" s="1" t="s">
        <v>3313</v>
      </c>
      <c r="E1739" s="1" t="s">
        <v>55</v>
      </c>
      <c r="F1739" s="1" t="s">
        <v>51</v>
      </c>
      <c r="G1739" s="1" t="s">
        <v>48</v>
      </c>
      <c r="H1739" s="1">
        <v>285</v>
      </c>
      <c r="I1739" s="1" t="s">
        <v>4409</v>
      </c>
      <c r="L1739" s="56">
        <v>78957</v>
      </c>
      <c r="M1739" s="55">
        <v>605683</v>
      </c>
      <c r="N1739" s="1">
        <v>10021103</v>
      </c>
      <c r="O1739" s="1" t="s">
        <v>4163</v>
      </c>
      <c r="P1739" s="47">
        <v>3000</v>
      </c>
      <c r="R1739" s="47">
        <f>IF(Tabela1[[#This Row],[VALOR A PAGAR]]&gt;1,Tabela1[[#This Row],[VALOR A PAGAR]],Tabela1[[#This Row],[VALOR RC]])</f>
        <v>3000</v>
      </c>
      <c r="S17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39" s="1">
        <v>4500864932</v>
      </c>
      <c r="U1739" s="54" t="str">
        <f>F1739 &amp; " " &amp; " " &amp; B1739 &amp; " - " &amp; I1739 &amp; " - " &amp; "N°" &amp; H1739 &amp; " - " &amp; Tabela1[[#This Row],[Coluna1]]</f>
        <v xml:space="preserve">VIRADA DE BANDEIRA  7198 - CARMELI - N°285 - </v>
      </c>
      <c r="V1739" s="85">
        <v>1631546</v>
      </c>
      <c r="W1739" s="1" t="s">
        <v>4456</v>
      </c>
      <c r="X1739" s="1" t="str">
        <f t="shared" si="95"/>
        <v>ABERTO</v>
      </c>
      <c r="Y1739" s="48"/>
      <c r="Z1739" s="51">
        <v>0</v>
      </c>
      <c r="AA1739" s="1">
        <f>IF(Tabela1[[#This Row],[CHAMADO]]="ABERTO",Tabela1[[#This Row],[procx status]],"")</f>
        <v>0</v>
      </c>
      <c r="AC1739" s="12">
        <v>45779</v>
      </c>
      <c r="AD1739" s="55">
        <v>5105917382</v>
      </c>
      <c r="AE1739" s="1" t="str">
        <f>IF(Tabela1[[#This Row],[Status Result1]]="Aguardando autorização pgto", "sim","")</f>
        <v/>
      </c>
      <c r="AF17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39" s="12">
        <v>45754</v>
      </c>
      <c r="AI1739" s="1" t="s">
        <v>4455</v>
      </c>
      <c r="AJ1739" s="53" t="s">
        <v>4455</v>
      </c>
      <c r="AK1739" s="12" t="str">
        <f>IF(Tabela1[[#This Row],[procx ticket]]="",Tabela1[[#This Row],[Data criação ticket]],Tabela1[[#This Row],[procx ticket]])</f>
        <v>2025-04-24</v>
      </c>
      <c r="AL1739" s="60">
        <v>45754</v>
      </c>
      <c r="AM17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3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39" s="62"/>
      <c r="AP1739" s="62"/>
      <c r="AQ17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71986056833000JORDANAVIRADA DE BANDEIRAREFORMACARMELI</v>
      </c>
      <c r="AR1739" s="62" t="e">
        <v>#N/A</v>
      </c>
    </row>
    <row r="1740" spans="1:44" ht="15" hidden="1" customHeight="1">
      <c r="A1740" s="1">
        <f t="shared" si="97"/>
        <v>2000</v>
      </c>
      <c r="B1740" s="1">
        <v>7061</v>
      </c>
      <c r="C1740" s="1" t="s">
        <v>3109</v>
      </c>
      <c r="D1740" s="1" t="s">
        <v>3110</v>
      </c>
      <c r="E1740" s="1" t="s">
        <v>55</v>
      </c>
      <c r="F1740" s="1" t="s">
        <v>51</v>
      </c>
      <c r="G1740" s="1" t="s">
        <v>48</v>
      </c>
      <c r="H1740" s="1">
        <v>283</v>
      </c>
      <c r="I1740" s="1" t="s">
        <v>4409</v>
      </c>
      <c r="L1740" s="56">
        <v>78957</v>
      </c>
      <c r="M1740" s="55">
        <v>605680</v>
      </c>
      <c r="N1740" s="1">
        <v>10021342</v>
      </c>
      <c r="O1740" s="1" t="s">
        <v>4163</v>
      </c>
      <c r="P1740" s="47">
        <v>9500</v>
      </c>
      <c r="R1740" s="47">
        <f>IF(Tabela1[[#This Row],[VALOR A PAGAR]]&gt;1,Tabela1[[#This Row],[VALOR A PAGAR]],Tabela1[[#This Row],[VALOR RC]])</f>
        <v>9500</v>
      </c>
      <c r="S17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0" s="1">
        <v>4500864943</v>
      </c>
      <c r="U1740" s="54" t="str">
        <f>F1740 &amp; " " &amp; " " &amp; B1740 &amp; " - " &amp; I1740 &amp; " - " &amp; "N°" &amp; H1740 &amp; " - " &amp; Tabela1[[#This Row],[Coluna1]]</f>
        <v xml:space="preserve">VIRADA DE BANDEIRA  7061 - CARMELI - N°283 - </v>
      </c>
      <c r="V1740" s="85">
        <v>1631504</v>
      </c>
      <c r="W1740" s="89" t="s">
        <v>4458</v>
      </c>
      <c r="X1740" s="1" t="str">
        <f t="shared" si="95"/>
        <v>ABERTO</v>
      </c>
      <c r="Y1740" s="48"/>
      <c r="Z1740" s="51">
        <v>0</v>
      </c>
      <c r="AA1740" s="1">
        <f>IF(Tabela1[[#This Row],[CHAMADO]]="ABERTO",Tabela1[[#This Row],[procx status]],"")</f>
        <v>0</v>
      </c>
      <c r="AC1740" s="49">
        <v>45779</v>
      </c>
      <c r="AD1740" s="55">
        <v>5105917374</v>
      </c>
      <c r="AE1740" s="1" t="str">
        <f>IF(Tabela1[[#This Row],[Status Result1]]="Aguardando autorização pgto", "sim","")</f>
        <v/>
      </c>
      <c r="AF17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40" s="12">
        <v>45751</v>
      </c>
      <c r="AI1740" s="1" t="s">
        <v>4455</v>
      </c>
      <c r="AJ1740" s="53" t="s">
        <v>4455</v>
      </c>
      <c r="AK1740" s="12" t="str">
        <f>IF(Tabela1[[#This Row],[procx ticket]]="",Tabela1[[#This Row],[Data criação ticket]],Tabela1[[#This Row],[procx ticket]])</f>
        <v>2025-04-24</v>
      </c>
      <c r="AL1740" s="60">
        <v>45757</v>
      </c>
      <c r="AM17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4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0" s="62"/>
      <c r="AP1740" s="62"/>
      <c r="AQ17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70616056809500JORDANAVIRADA DE BANDEIRAREFORMACARMELI</v>
      </c>
      <c r="AR1740" s="62" t="e">
        <v>#N/A</v>
      </c>
    </row>
    <row r="1741" spans="1:44" ht="15" hidden="1" customHeight="1">
      <c r="A1741" s="1">
        <f t="shared" si="97"/>
        <v>2000</v>
      </c>
      <c r="B1741" s="1" t="s">
        <v>4156</v>
      </c>
      <c r="D1741" s="1" t="s">
        <v>4166</v>
      </c>
      <c r="E1741" s="1" t="s">
        <v>30</v>
      </c>
      <c r="F1741" s="1" t="s">
        <v>4157</v>
      </c>
      <c r="G1741" s="1" t="s">
        <v>48</v>
      </c>
      <c r="H1741" s="1">
        <v>991</v>
      </c>
      <c r="I1741" s="1" t="s">
        <v>4939</v>
      </c>
      <c r="M1741" s="55">
        <v>604946</v>
      </c>
      <c r="N1741" s="1">
        <v>10020675</v>
      </c>
      <c r="P1741" s="47">
        <v>516200</v>
      </c>
      <c r="Q1741" s="5">
        <v>110852.05</v>
      </c>
      <c r="R1741" s="47">
        <f>IF(Tabela1[[#This Row],[VALOR A PAGAR]]&gt;1,Tabela1[[#This Row],[VALOR A PAGAR]],Tabela1[[#This Row],[VALOR RC]])</f>
        <v>110852.05</v>
      </c>
      <c r="S17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1" s="48">
        <v>4500833987</v>
      </c>
      <c r="U1741" s="54" t="str">
        <f>F1741 &amp; " " &amp; " " &amp; B1741 &amp; " - " &amp; I1741 &amp; " - " &amp; "N°" &amp; H1741 &amp; " - " &amp; Tabela1[[#This Row],[Coluna1]]</f>
        <v xml:space="preserve">LAUDO DE RISCO CD  CD CE - EQUILIBRA - N°991 - </v>
      </c>
      <c r="V1741" s="85">
        <v>1629228</v>
      </c>
      <c r="W1741" s="89" t="s">
        <v>4942</v>
      </c>
      <c r="X1741" s="1" t="str">
        <f t="shared" si="95"/>
        <v>ABERTO</v>
      </c>
      <c r="Y1741" s="48"/>
      <c r="Z1741" s="51">
        <v>0</v>
      </c>
      <c r="AA1741" s="1">
        <f>IF(Tabela1[[#This Row],[CHAMADO]]="ABERTO",Tabela1[[#This Row],[procx status]],"")</f>
        <v>0</v>
      </c>
      <c r="AC1741" s="12">
        <v>45779</v>
      </c>
      <c r="AD1741" s="68">
        <v>5105917389</v>
      </c>
      <c r="AE1741" s="1" t="str">
        <f>IF(Tabela1[[#This Row],[Status Result1]]="Aguardando autorização pgto", "sim","")</f>
        <v/>
      </c>
      <c r="AF17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41" s="12">
        <v>45770</v>
      </c>
      <c r="AI1741" s="1" t="s">
        <v>4455</v>
      </c>
      <c r="AJ1741" s="53" t="s">
        <v>4455</v>
      </c>
      <c r="AK1741" s="12" t="str">
        <f>IF(Tabela1[[#This Row],[procx ticket]]="",Tabela1[[#This Row],[Data criação ticket]],Tabela1[[#This Row],[procx ticket]])</f>
        <v>2025-04-24</v>
      </c>
      <c r="AM17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1" s="62"/>
      <c r="AP1741" s="62"/>
      <c r="AQ17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CE604946516200ANDRELAUDO DE RISCO CDREFORMAEQUILIBRA</v>
      </c>
      <c r="AR1741" s="62" t="e">
        <v>#N/A</v>
      </c>
    </row>
    <row r="1742" spans="1:44" ht="15" hidden="1" customHeight="1">
      <c r="A1742" s="1">
        <f t="shared" si="97"/>
        <v>2000</v>
      </c>
      <c r="B1742" s="1">
        <v>7478</v>
      </c>
      <c r="C1742" s="1" t="s">
        <v>3705</v>
      </c>
      <c r="D1742" s="1" t="s">
        <v>3706</v>
      </c>
      <c r="E1742" s="1" t="s">
        <v>76</v>
      </c>
      <c r="F1742" s="1" t="s">
        <v>47</v>
      </c>
      <c r="G1742" s="1" t="s">
        <v>48</v>
      </c>
      <c r="H1742" s="1">
        <v>3940</v>
      </c>
      <c r="I1742" s="1" t="s">
        <v>5648</v>
      </c>
      <c r="M1742" s="1">
        <v>605749</v>
      </c>
      <c r="N1742" s="1">
        <v>10020995</v>
      </c>
      <c r="P1742" s="47">
        <v>31389.48</v>
      </c>
      <c r="R1742" s="47">
        <f>IF(Tabela1[[#This Row],[VALOR A PAGAR]]&gt;1,Tabela1[[#This Row],[VALOR A PAGAR]],Tabela1[[#This Row],[VALOR RC]])</f>
        <v>31389.48</v>
      </c>
      <c r="S17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2" s="1">
        <v>4500848813</v>
      </c>
      <c r="U1742" s="54" t="str">
        <f>F1742 &amp; " " &amp; " " &amp; B1742 &amp; " - " &amp; I1742 &amp; " - " &amp; "N°" &amp; H1742 &amp; " - " &amp; Tabela1[[#This Row],[Coluna1]]</f>
        <v xml:space="preserve">LAUDO DE RISCO  7478 - PLANAC - N°3940 - </v>
      </c>
      <c r="V1742" s="85">
        <v>1628915</v>
      </c>
      <c r="W1742" s="89" t="s">
        <v>5658</v>
      </c>
      <c r="X1742" s="1" t="str">
        <f t="shared" si="95"/>
        <v>ABERTO</v>
      </c>
      <c r="Y1742" s="48"/>
      <c r="Z1742" s="51">
        <v>0</v>
      </c>
      <c r="AA1742" s="1">
        <f>IF(Tabela1[[#This Row],[CHAMADO]]="ABERTO",Tabela1[[#This Row],[procx status]],"")</f>
        <v>0</v>
      </c>
      <c r="AC1742" s="12">
        <v>45779</v>
      </c>
      <c r="AD1742" s="55">
        <v>5105917346</v>
      </c>
      <c r="AE1742" s="1" t="str">
        <f>IF(Tabela1[[#This Row],[Status Result1]]="Aguardando autorização pgto", "sim","")</f>
        <v/>
      </c>
      <c r="AF17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02/05/2025</v>
      </c>
      <c r="AG17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02/05/2025</v>
      </c>
      <c r="AH1742" s="12">
        <v>45750</v>
      </c>
      <c r="AI1742" s="1" t="s">
        <v>4455</v>
      </c>
      <c r="AJ1742" s="53" t="s">
        <v>4455</v>
      </c>
      <c r="AK1742" s="12" t="str">
        <f>IF(Tabela1[[#This Row],[procx ticket]]="",Tabela1[[#This Row],[Data criação ticket]],Tabela1[[#This Row],[procx ticket]])</f>
        <v>2025-04-24</v>
      </c>
      <c r="AL1742" s="60">
        <v>45740</v>
      </c>
      <c r="AM17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7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2" s="62"/>
      <c r="AP1742" s="62"/>
      <c r="AQ17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747860574931389,48HENRIQUELAUDO DE RISCOREFORMAPLANAC</v>
      </c>
      <c r="AR1742" s="62" t="e">
        <v>#N/A</v>
      </c>
    </row>
    <row r="1743" spans="1:44" ht="15" hidden="1" customHeight="1">
      <c r="A1743" s="1">
        <f t="shared" si="97"/>
        <v>1000</v>
      </c>
      <c r="B1743" s="1">
        <v>299</v>
      </c>
      <c r="C1743" s="1" t="s">
        <v>59</v>
      </c>
      <c r="D1743" s="1" t="s">
        <v>62</v>
      </c>
      <c r="E1743" s="1" t="s">
        <v>55</v>
      </c>
      <c r="F1743" s="1" t="s">
        <v>4026</v>
      </c>
      <c r="G1743" s="1" t="s">
        <v>48</v>
      </c>
      <c r="H1743" s="1">
        <v>978</v>
      </c>
      <c r="I1743" s="1" t="s">
        <v>57</v>
      </c>
      <c r="M1743" s="1">
        <v>605784</v>
      </c>
      <c r="N1743" s="1">
        <v>10021495</v>
      </c>
      <c r="O1743" s="1" t="s">
        <v>4163</v>
      </c>
      <c r="P1743" s="47">
        <v>45000.39</v>
      </c>
      <c r="R1743" s="47">
        <f>IF(Tabela1[[#This Row],[VALOR A PAGAR]]&gt;1,Tabela1[[#This Row],[VALOR A PAGAR]],Tabela1[[#This Row],[VALOR RC]])</f>
        <v>45000.39</v>
      </c>
      <c r="S17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3" s="1">
        <v>4500867493</v>
      </c>
      <c r="U1743" s="54" t="str">
        <f>F1743 &amp; " " &amp; " " &amp; B1743 &amp; " - " &amp; I1743 &amp; " - " &amp; "N°" &amp; H1743 &amp; " - " &amp; Tabela1[[#This Row],[Coluna1]]</f>
        <v xml:space="preserve">REVITALIZA  299 - CHIANCA - N°978 - </v>
      </c>
      <c r="V1743" s="85">
        <v>1838751</v>
      </c>
      <c r="W1743" s="89" t="s">
        <v>4639</v>
      </c>
      <c r="X1743" s="1" t="str">
        <f t="shared" si="95"/>
        <v>ABERTO</v>
      </c>
      <c r="Y1743" s="48"/>
      <c r="Z1743" s="51">
        <v>0</v>
      </c>
      <c r="AA1743" s="1">
        <f>IF(Tabela1[[#This Row],[CHAMADO]]="ABERTO",Tabela1[[#This Row],[procx status]],"")</f>
        <v>0</v>
      </c>
      <c r="AC1743" s="49">
        <v>45810</v>
      </c>
      <c r="AD1743" s="55">
        <v>5105937468</v>
      </c>
      <c r="AE1743" s="1" t="str">
        <f>IF(Tabela1[[#This Row],[Status Result1]]="Aguardando autorização pgto", "sim","")</f>
        <v/>
      </c>
      <c r="AF17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17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1743" s="12">
        <v>45763</v>
      </c>
      <c r="AI1743" s="1" t="s">
        <v>4379</v>
      </c>
      <c r="AJ1743" s="53" t="s">
        <v>4379</v>
      </c>
      <c r="AK1743" s="12" t="str">
        <f>IF(Tabela1[[#This Row],[procx ticket]]="",Tabela1[[#This Row],[Data criação ticket]],Tabela1[[#This Row],[procx ticket]])</f>
        <v>2025-05-26</v>
      </c>
      <c r="AL1743" s="12">
        <v>45763</v>
      </c>
      <c r="AM17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17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3" s="62"/>
      <c r="AP1743" s="62"/>
      <c r="AQ17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29960578445000,39JORDANAREVITALIZAREFORMACHIANCA</v>
      </c>
      <c r="AR1743" s="62" t="e">
        <v>#N/A</v>
      </c>
    </row>
    <row r="1744" spans="1:44" ht="15" hidden="1" customHeight="1">
      <c r="A1744" s="1">
        <f t="shared" si="97"/>
        <v>2000</v>
      </c>
      <c r="B1744" s="1">
        <v>7418</v>
      </c>
      <c r="C1744" s="1" t="s">
        <v>3621</v>
      </c>
      <c r="D1744" s="1" t="s">
        <v>3622</v>
      </c>
      <c r="E1744" s="1" t="s">
        <v>55</v>
      </c>
      <c r="F1744" s="1" t="s">
        <v>4026</v>
      </c>
      <c r="G1744" s="1" t="s">
        <v>48</v>
      </c>
      <c r="H1744" s="1">
        <v>977</v>
      </c>
      <c r="I1744" s="1" t="s">
        <v>57</v>
      </c>
      <c r="M1744" s="1">
        <v>605785</v>
      </c>
      <c r="N1744" s="1">
        <v>10021496</v>
      </c>
      <c r="O1744" s="1" t="s">
        <v>4163</v>
      </c>
      <c r="P1744" s="47">
        <v>15000.1</v>
      </c>
      <c r="R1744" s="47">
        <f>IF(Tabela1[[#This Row],[VALOR A PAGAR]]&gt;1,Tabela1[[#This Row],[VALOR A PAGAR]],Tabela1[[#This Row],[VALOR RC]])</f>
        <v>15000.1</v>
      </c>
      <c r="S17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4" s="1">
        <v>4500874561</v>
      </c>
      <c r="U1744" s="54" t="str">
        <f>F1744 &amp; " " &amp; " " &amp; B1744 &amp; " - " &amp; I1744 &amp; " - " &amp; "N°" &amp; H1744 &amp; " - " &amp; Tabela1[[#This Row],[Coluna1]]</f>
        <v xml:space="preserve">REVITALIZA  7418 - CHIANCA - N°977 - </v>
      </c>
      <c r="V1744" s="85">
        <v>1838737</v>
      </c>
      <c r="W1744" s="89" t="s">
        <v>4640</v>
      </c>
      <c r="X1744" s="1" t="str">
        <f t="shared" si="95"/>
        <v>ABERTO</v>
      </c>
      <c r="Y1744" s="48"/>
      <c r="Z1744" s="51">
        <v>0</v>
      </c>
      <c r="AA1744" s="1">
        <f>IF(Tabela1[[#This Row],[CHAMADO]]="ABERTO",Tabela1[[#This Row],[procx status]],"")</f>
        <v>0</v>
      </c>
      <c r="AC1744" s="49">
        <v>45810</v>
      </c>
      <c r="AD1744" s="55">
        <v>5105937463</v>
      </c>
      <c r="AE1744" s="1" t="str">
        <f>IF(Tabela1[[#This Row],[Status Result1]]="Aguardando autorização pgto", "sim","")</f>
        <v/>
      </c>
      <c r="AF17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17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1744" s="12">
        <v>45763</v>
      </c>
      <c r="AI1744" s="1" t="s">
        <v>4379</v>
      </c>
      <c r="AJ1744" s="53" t="s">
        <v>4379</v>
      </c>
      <c r="AK1744" s="12" t="str">
        <f>IF(Tabela1[[#This Row],[procx ticket]]="",Tabela1[[#This Row],[Data criação ticket]],Tabela1[[#This Row],[procx ticket]])</f>
        <v>2025-05-26</v>
      </c>
      <c r="AL1744" s="12">
        <v>45763</v>
      </c>
      <c r="AM17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17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4" s="62"/>
      <c r="AP1744" s="62"/>
      <c r="AQ17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741860578515000,1JORDANAREVITALIZAREFORMACHIANCA</v>
      </c>
      <c r="AR1744" s="62" t="e">
        <v>#N/A</v>
      </c>
    </row>
    <row r="1745" spans="1:44" ht="15" hidden="1" customHeight="1">
      <c r="A1745" s="1">
        <f t="shared" si="97"/>
        <v>1000</v>
      </c>
      <c r="B1745" s="1">
        <v>238</v>
      </c>
      <c r="C1745" s="1" t="str">
        <f>_xlfn.XLOOKUP(Tabela1[[#This Row],[FILIAL]],'CNPJ BASE jan25'!A:A,'CNPJ BASE jan25'!B:B)</f>
        <v>FOR52-AntSales3-CE</v>
      </c>
      <c r="D1745" s="1" t="str">
        <f>_xlfn.XLOOKUP(Tabela1[[#This Row],[FILIAL]],'CNPJ BASE jan25'!A:A,'CNPJ BASE jan25'!C:C)</f>
        <v>06.626.253/0238-79</v>
      </c>
      <c r="E1745" s="1" t="s">
        <v>30</v>
      </c>
      <c r="F1745" s="1" t="s">
        <v>47</v>
      </c>
      <c r="G1745" s="1" t="s">
        <v>48</v>
      </c>
      <c r="H1745" s="1">
        <v>976</v>
      </c>
      <c r="I1745" s="1" t="s">
        <v>57</v>
      </c>
      <c r="M1745" s="1">
        <v>605203</v>
      </c>
      <c r="N1745" s="1">
        <v>10021914</v>
      </c>
      <c r="O1745" s="1" t="s">
        <v>4163</v>
      </c>
      <c r="P1745" s="47">
        <v>235000</v>
      </c>
      <c r="R1745" s="47">
        <f>IF(Tabela1[[#This Row],[VALOR A PAGAR]]&gt;1,Tabela1[[#This Row],[VALOR A PAGAR]],Tabela1[[#This Row],[VALOR RC]])</f>
        <v>235000</v>
      </c>
      <c r="S17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5" s="1">
        <v>4500881865</v>
      </c>
      <c r="U1745" s="54" t="str">
        <f>F1745 &amp; " " &amp; " " &amp; B1745 &amp; " - " &amp; I1745 &amp; " - " &amp; "N°" &amp; H1745 &amp; " - " &amp; Tabela1[[#This Row],[Coluna1]]</f>
        <v xml:space="preserve">LAUDO DE RISCO  238 - CHIANCA - N°976 - </v>
      </c>
      <c r="V1745" s="85">
        <v>1838703</v>
      </c>
      <c r="W1745" s="89" t="s">
        <v>4643</v>
      </c>
      <c r="X1745" s="1" t="str">
        <f t="shared" si="95"/>
        <v>ABERTO</v>
      </c>
      <c r="Y1745" s="48"/>
      <c r="Z1745" s="51">
        <v>0</v>
      </c>
      <c r="AA1745" s="1">
        <f>IF(Tabela1[[#This Row],[CHAMADO]]="ABERTO",Tabela1[[#This Row],[procx status]],"")</f>
        <v>0</v>
      </c>
      <c r="AC1745" s="49">
        <v>45810</v>
      </c>
      <c r="AD1745" s="90">
        <v>5105937467</v>
      </c>
      <c r="AE1745" s="1" t="str">
        <f>IF(Tabela1[[#This Row],[Status Result1]]="Aguardando autorização pgto", "sim","")</f>
        <v/>
      </c>
      <c r="AF17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17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1745" s="12">
        <v>45793</v>
      </c>
      <c r="AI1745" s="1" t="s">
        <v>4379</v>
      </c>
      <c r="AJ1745" s="53" t="s">
        <v>4379</v>
      </c>
      <c r="AK1745" s="12" t="str">
        <f>IF(Tabela1[[#This Row],[procx ticket]]="",Tabela1[[#This Row],[Data criação ticket]],Tabela1[[#This Row],[procx ticket]])</f>
        <v>2025-05-26</v>
      </c>
      <c r="AM17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17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5" s="62"/>
      <c r="AP1745" s="62"/>
      <c r="AQ17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238605203235000ANDRELAUDO DE RISCOREFORMACHIANCA</v>
      </c>
      <c r="AR1745" s="62" t="e">
        <v>#N/A</v>
      </c>
    </row>
    <row r="1746" spans="1:44" ht="15" hidden="1" customHeight="1">
      <c r="A1746" s="1">
        <f t="shared" si="97"/>
        <v>2000</v>
      </c>
      <c r="B1746" s="1" t="s">
        <v>4156</v>
      </c>
      <c r="D1746" s="1" t="s">
        <v>4166</v>
      </c>
      <c r="E1746" s="1" t="s">
        <v>30</v>
      </c>
      <c r="F1746" s="1" t="s">
        <v>4157</v>
      </c>
      <c r="G1746" s="1" t="s">
        <v>48</v>
      </c>
      <c r="H1746" s="1">
        <v>995</v>
      </c>
      <c r="I1746" s="1" t="s">
        <v>4939</v>
      </c>
      <c r="M1746" s="55">
        <v>604946</v>
      </c>
      <c r="N1746" s="1">
        <v>10020675</v>
      </c>
      <c r="P1746" s="47">
        <v>516200</v>
      </c>
      <c r="Q1746" s="47">
        <v>147193.37</v>
      </c>
      <c r="R1746" s="47">
        <f>IF(Tabela1[[#This Row],[VALOR A PAGAR]]&gt;1,Tabela1[[#This Row],[VALOR A PAGAR]],Tabela1[[#This Row],[VALOR RC]])</f>
        <v>147193.37</v>
      </c>
      <c r="S17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6" s="48">
        <v>4500833987</v>
      </c>
      <c r="U1746" s="54" t="str">
        <f>F1746 &amp; " " &amp; " " &amp; B1746 &amp; " - " &amp; I1746 &amp; " - " &amp; "N°" &amp; H1746 &amp; " - " &amp; Tabela1[[#This Row],[Coluna1]]</f>
        <v xml:space="preserve">LAUDO DE RISCO CD  CD CE - EQUILIBRA - N°995 - </v>
      </c>
      <c r="V1746" s="85">
        <v>1840660</v>
      </c>
      <c r="W1746" s="89" t="s">
        <v>4943</v>
      </c>
      <c r="X1746" s="1" t="str">
        <f t="shared" si="95"/>
        <v>ABERTO</v>
      </c>
      <c r="Y1746" s="48"/>
      <c r="Z1746" s="51">
        <v>0</v>
      </c>
      <c r="AA1746" s="1">
        <f>IF(Tabela1[[#This Row],[CHAMADO]]="ABERTO",Tabela1[[#This Row],[procx status]],"")</f>
        <v>0</v>
      </c>
      <c r="AC1746" s="49">
        <v>45810</v>
      </c>
      <c r="AD1746" s="55">
        <v>5105937574</v>
      </c>
      <c r="AE1746" s="1" t="str">
        <f>IF(Tabela1[[#This Row],[Status Result1]]="Aguardando autorização pgto", "sim","")</f>
        <v/>
      </c>
      <c r="AF17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02/06/2025</v>
      </c>
      <c r="AG17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02/06/2025</v>
      </c>
      <c r="AH1746" s="12">
        <v>45803</v>
      </c>
      <c r="AI1746" s="1" t="s">
        <v>4379</v>
      </c>
      <c r="AJ1746" s="53" t="s">
        <v>4379</v>
      </c>
      <c r="AK1746" s="12" t="str">
        <f>IF(Tabela1[[#This Row],[procx ticket]]="",Tabela1[[#This Row],[Data criação ticket]],Tabela1[[#This Row],[procx ticket]])</f>
        <v>2025-05-26</v>
      </c>
      <c r="AM17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26/05/2025</v>
      </c>
      <c r="AN17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6" s="62"/>
      <c r="AP1746" s="62"/>
      <c r="AQ17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CE604946516200ANDRELAUDO DE RISCO CDREFORMAEQUILIBRA</v>
      </c>
      <c r="AR1746" s="62" t="e">
        <v>#N/A</v>
      </c>
    </row>
    <row r="1747" spans="1:44" ht="15" hidden="1" customHeight="1">
      <c r="A1747" s="1">
        <f t="shared" si="97"/>
        <v>2000</v>
      </c>
      <c r="B1747" s="1">
        <v>7441</v>
      </c>
      <c r="C1747" s="1" t="str">
        <f>_xlfn.XLOOKUP(Tabela1[[#This Row],[FILIAL]],'CNPJ BASE jan25'!A:A,'CNPJ BASE jan25'!B:B)</f>
        <v>XIN01-Xinguara-PA-EF</v>
      </c>
      <c r="D1747" s="1" t="str">
        <f>_xlfn.XLOOKUP(Tabela1[[#This Row],[FILIAL]],'CNPJ BASE jan25'!A:A,'CNPJ BASE jan25'!C:C)</f>
        <v>04.899.316/0441-66</v>
      </c>
      <c r="E1747" s="1" t="s">
        <v>76</v>
      </c>
      <c r="F1747" s="1" t="s">
        <v>51</v>
      </c>
      <c r="G1747" s="1" t="s">
        <v>48</v>
      </c>
      <c r="H1747" s="1">
        <v>323</v>
      </c>
      <c r="I1747" s="1" t="s">
        <v>4409</v>
      </c>
      <c r="M1747" s="1">
        <v>605920</v>
      </c>
      <c r="N1747" s="1">
        <v>10022160</v>
      </c>
      <c r="P1747" s="47">
        <v>85000</v>
      </c>
      <c r="Q1747" s="47">
        <v>50000</v>
      </c>
      <c r="R1747" s="47">
        <f>IF(Tabela1[[#This Row],[VALOR A PAGAR]]&gt;1,Tabela1[[#This Row],[VALOR A PAGAR]],Tabela1[[#This Row],[VALOR RC]])</f>
        <v>50000</v>
      </c>
      <c r="S17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7" s="1">
        <v>4500895046</v>
      </c>
      <c r="U1747" s="54" t="str">
        <f>F1747 &amp; " " &amp; " " &amp; B1747 &amp; " - " &amp; I1747 &amp; " - " &amp; "N°" &amp; H1747 &amp; " - " &amp; Tabela1[[#This Row],[Coluna1]]</f>
        <v>VIRADA DE BANDEIRA  7441 - CARMELI - N°323 - aguardando miro</v>
      </c>
      <c r="V1747" s="85">
        <v>2005752</v>
      </c>
      <c r="W1747" s="89" t="s">
        <v>4481</v>
      </c>
      <c r="X1747" s="1" t="str">
        <f t="shared" si="95"/>
        <v>ABERTO</v>
      </c>
      <c r="Y1747" s="48"/>
      <c r="Z1747" s="51">
        <v>0</v>
      </c>
      <c r="AA1747" s="1">
        <f>IF(Tabela1[[#This Row],[CHAMADO]]="ABERTO",Tabela1[[#This Row],[procx status]],"")</f>
        <v>0</v>
      </c>
      <c r="AC1747" s="49">
        <v>45840</v>
      </c>
      <c r="AD1747" s="90">
        <v>5105957921</v>
      </c>
      <c r="AE1747" s="1" t="str">
        <f>IF(Tabela1[[#This Row],[Status Result1]]="Aguardando autorização pgto", "sim","")</f>
        <v/>
      </c>
      <c r="AF17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47" s="12">
        <v>45810</v>
      </c>
      <c r="AI1747" s="53" t="s">
        <v>4482</v>
      </c>
      <c r="AJ1747" s="53" t="s">
        <v>4482</v>
      </c>
      <c r="AK1747" s="12" t="str">
        <f>IF(Tabela1[[#This Row],[procx ticket]]="",Tabela1[[#This Row],[Data criação ticket]],Tabela1[[#This Row],[procx ticket]])</f>
        <v>2025-06-20</v>
      </c>
      <c r="AM17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7" s="62" t="s">
        <v>4300</v>
      </c>
      <c r="AP1747" s="62" t="s">
        <v>4297</v>
      </c>
      <c r="AQ17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744160592085000HENRIQUEVIRADA DE BANDEIRAREFORMACARMELI</v>
      </c>
      <c r="AR1747" s="62" t="e">
        <v>#N/A</v>
      </c>
    </row>
    <row r="1748" spans="1:44" ht="15" hidden="1" customHeight="1">
      <c r="A1748" s="1">
        <f t="shared" si="97"/>
        <v>1000</v>
      </c>
      <c r="B1748" s="1">
        <v>99</v>
      </c>
      <c r="C1748" s="1" t="str">
        <f>_xlfn.XLOOKUP(Tabela1[[#This Row],[FILIAL]],'CNPJ BASE jan25'!A:A,'CNPJ BASE jan25'!B:B)</f>
        <v>MOS02-FelipeGuer-RN#</v>
      </c>
      <c r="D1748" s="1" t="str">
        <f>_xlfn.XLOOKUP(Tabela1[[#This Row],[FILIAL]],'CNPJ BASE jan25'!A:A,'CNPJ BASE jan25'!C:C)</f>
        <v>06.626.253/0099-65</v>
      </c>
      <c r="E1748" s="1" t="s">
        <v>4025</v>
      </c>
      <c r="F1748" s="1" t="s">
        <v>47</v>
      </c>
      <c r="G1748" s="1" t="s">
        <v>48</v>
      </c>
      <c r="H1748" s="1">
        <v>317</v>
      </c>
      <c r="I1748" s="1" t="s">
        <v>4504</v>
      </c>
      <c r="M1748" s="1">
        <v>605603</v>
      </c>
      <c r="N1748" s="1">
        <v>10022001</v>
      </c>
      <c r="O1748" s="1" t="s">
        <v>4163</v>
      </c>
      <c r="P1748" s="47">
        <v>11094.18</v>
      </c>
      <c r="Q1748" s="47">
        <v>11094.18</v>
      </c>
      <c r="R1748" s="47">
        <f>IF(Tabela1[[#This Row],[VALOR A PAGAR]]&gt;1,Tabela1[[#This Row],[VALOR A PAGAR]],Tabela1[[#This Row],[VALOR RC]])</f>
        <v>11094.18</v>
      </c>
      <c r="S17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8" s="1">
        <v>4500894409</v>
      </c>
      <c r="U1748" s="54" t="str">
        <f>F1748 &amp; " " &amp; " " &amp; B1748 &amp; " - " &amp; I1748 &amp; " - " &amp; "N°" &amp; H1748 &amp; " - " &amp; Tabela1[[#This Row],[Coluna1]]</f>
        <v xml:space="preserve">LAUDO DE RISCO  99 - CARMELI  - N°317 - </v>
      </c>
      <c r="V1748" s="85">
        <v>1987536</v>
      </c>
      <c r="W1748" s="89" t="s">
        <v>4505</v>
      </c>
      <c r="X1748" s="1" t="str">
        <f t="shared" si="95"/>
        <v>ABERTO</v>
      </c>
      <c r="Y1748" s="48"/>
      <c r="Z1748" s="51">
        <v>0</v>
      </c>
      <c r="AA1748" s="1">
        <f>IF(Tabela1[[#This Row],[CHAMADO]]="ABERTO",Tabela1[[#This Row],[procx status]],"")</f>
        <v>0</v>
      </c>
      <c r="AC1748" s="49">
        <v>45840</v>
      </c>
      <c r="AD1748" s="90">
        <v>5105957698</v>
      </c>
      <c r="AE1748" s="1" t="str">
        <f>IF(Tabela1[[#This Row],[Status Result1]]="Aguardando autorização pgto", "sim","")</f>
        <v/>
      </c>
      <c r="AF17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48" s="12">
        <v>45806</v>
      </c>
      <c r="AI1748" s="1" t="s">
        <v>4381</v>
      </c>
      <c r="AJ1748" s="53" t="s">
        <v>4381</v>
      </c>
      <c r="AK1748" s="12" t="str">
        <f>IF(Tabela1[[#This Row],[procx ticket]]="",Tabela1[[#This Row],[Data criação ticket]],Tabela1[[#This Row],[procx ticket]])</f>
        <v>2025-06-17</v>
      </c>
      <c r="AM17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7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8" s="62"/>
      <c r="AP1748" s="62"/>
      <c r="AQ17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 xml:space="preserve">9960560311094,18ADRIANOLAUDO DE RISCOREFORMACARMELI </v>
      </c>
      <c r="AR1748" s="62" t="e">
        <v>#N/A</v>
      </c>
    </row>
    <row r="1749" spans="1:44" ht="15" hidden="1" customHeight="1">
      <c r="A1749" s="1">
        <f t="shared" si="97"/>
        <v>1000</v>
      </c>
      <c r="B1749" s="1">
        <v>382</v>
      </c>
      <c r="C1749" s="1" t="str">
        <f>_xlfn.XLOOKUP(Tabela1[[#This Row],[FILIAL]],'CNPJ BASE jan25'!A:A,'CNPJ BASE jan25'!B:B)</f>
        <v>BOV02-AtaideTeive-RR</v>
      </c>
      <c r="D1749" s="1" t="str">
        <f>_xlfn.XLOOKUP(Tabela1[[#This Row],[FILIAL]],'CNPJ BASE jan25'!A:A,'CNPJ BASE jan25'!C:C)</f>
        <v>06.626.253/0382-05</v>
      </c>
      <c r="E1749" s="1" t="s">
        <v>4025</v>
      </c>
      <c r="F1749" s="1" t="s">
        <v>47</v>
      </c>
      <c r="G1749" s="1" t="s">
        <v>48</v>
      </c>
      <c r="H1749" s="1">
        <v>318</v>
      </c>
      <c r="I1749" s="1" t="s">
        <v>4504</v>
      </c>
      <c r="M1749" s="1">
        <v>605776</v>
      </c>
      <c r="N1749" s="1">
        <v>10022003</v>
      </c>
      <c r="O1749" s="1" t="s">
        <v>4163</v>
      </c>
      <c r="P1749" s="47">
        <v>3762.13</v>
      </c>
      <c r="Q1749" s="47">
        <v>3762.13</v>
      </c>
      <c r="R1749" s="47">
        <f>IF(Tabela1[[#This Row],[VALOR A PAGAR]]&gt;1,Tabela1[[#This Row],[VALOR A PAGAR]],Tabela1[[#This Row],[VALOR RC]])</f>
        <v>3762.13</v>
      </c>
      <c r="S17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49" s="1">
        <v>4500894418</v>
      </c>
      <c r="U1749" s="54" t="str">
        <f>F1749 &amp; " " &amp; " " &amp; B1749 &amp; " - " &amp; I1749 &amp; " - " &amp; "N°" &amp; H1749 &amp; " - " &amp; Tabela1[[#This Row],[Coluna1]]</f>
        <v xml:space="preserve">LAUDO DE RISCO  382 - CARMELI  - N°318 - </v>
      </c>
      <c r="V1749" s="85">
        <v>1987577</v>
      </c>
      <c r="W1749" s="89" t="s">
        <v>4506</v>
      </c>
      <c r="X1749" s="1" t="str">
        <f t="shared" si="95"/>
        <v>ABERTO</v>
      </c>
      <c r="Y1749" s="48"/>
      <c r="Z1749" s="51">
        <v>0</v>
      </c>
      <c r="AA1749" s="1">
        <f>IF(Tabela1[[#This Row],[CHAMADO]]="ABERTO",Tabela1[[#This Row],[procx status]],"")</f>
        <v>0</v>
      </c>
      <c r="AC1749" s="49">
        <v>45840</v>
      </c>
      <c r="AD1749" s="55">
        <v>5105957795</v>
      </c>
      <c r="AE1749" s="1" t="str">
        <f>IF(Tabela1[[#This Row],[Status Result1]]="Aguardando autorização pgto", "sim","")</f>
        <v/>
      </c>
      <c r="AF17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49" s="12">
        <v>45806</v>
      </c>
      <c r="AI1749" s="1" t="s">
        <v>4381</v>
      </c>
      <c r="AJ1749" s="53" t="s">
        <v>4381</v>
      </c>
      <c r="AK1749" s="12" t="str">
        <f>IF(Tabela1[[#This Row],[procx ticket]]="",Tabela1[[#This Row],[Data criação ticket]],Tabela1[[#This Row],[procx ticket]])</f>
        <v>2025-06-17</v>
      </c>
      <c r="AM17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7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49" s="62"/>
      <c r="AP1749" s="62"/>
      <c r="AQ17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 xml:space="preserve">3826057763762,13ADRIANOLAUDO DE RISCOREFORMACARMELI </v>
      </c>
      <c r="AR1749" s="62" t="e">
        <v>#N/A</v>
      </c>
    </row>
    <row r="1750" spans="1:44" ht="15" hidden="1" customHeight="1">
      <c r="A1750" s="1">
        <f t="shared" si="97"/>
        <v>1000</v>
      </c>
      <c r="B1750" s="1">
        <v>94</v>
      </c>
      <c r="C1750" s="1" t="str">
        <f>_xlfn.XLOOKUP(Tabela1[[#This Row],[FILIAL]],'CNPJ BASE jan25'!A:A,'CNPJ BASE jan25'!B:B)</f>
        <v>NAT06-RobertoFre-RN#</v>
      </c>
      <c r="D1750" s="1" t="str">
        <f>_xlfn.XLOOKUP(Tabela1[[#This Row],[FILIAL]],'CNPJ BASE jan25'!A:A,'CNPJ BASE jan25'!C:C)</f>
        <v>06.626.253/0094-50</v>
      </c>
      <c r="E1750" s="1" t="s">
        <v>4025</v>
      </c>
      <c r="F1750" s="1" t="s">
        <v>47</v>
      </c>
      <c r="G1750" s="1" t="s">
        <v>48</v>
      </c>
      <c r="H1750" s="1">
        <v>319</v>
      </c>
      <c r="I1750" s="1" t="s">
        <v>4504</v>
      </c>
      <c r="M1750" s="1">
        <v>605600</v>
      </c>
      <c r="N1750" s="1">
        <v>10022017</v>
      </c>
      <c r="O1750" s="1" t="s">
        <v>4163</v>
      </c>
      <c r="P1750" s="47">
        <v>22513.279999999999</v>
      </c>
      <c r="Q1750" s="47">
        <v>22513.279999999999</v>
      </c>
      <c r="R1750" s="47">
        <f>IF(Tabela1[[#This Row],[VALOR A PAGAR]]&gt;1,Tabela1[[#This Row],[VALOR A PAGAR]],Tabela1[[#This Row],[VALOR RC]])</f>
        <v>22513.279999999999</v>
      </c>
      <c r="S17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0" s="1">
        <v>4500894485</v>
      </c>
      <c r="U1750" s="54" t="str">
        <f>F1750 &amp; " " &amp; " " &amp; B1750 &amp; " - " &amp; I1750 &amp; " - " &amp; "N°" &amp; H1750 &amp; " - " &amp; Tabela1[[#This Row],[Coluna1]]</f>
        <v xml:space="preserve">LAUDO DE RISCO  94 - CARMELI  - N°319 - </v>
      </c>
      <c r="V1750" s="85">
        <v>1987446</v>
      </c>
      <c r="W1750" s="89" t="s">
        <v>4509</v>
      </c>
      <c r="X1750" s="1" t="str">
        <f t="shared" si="95"/>
        <v>ABERTO</v>
      </c>
      <c r="Y1750" s="48"/>
      <c r="Z1750" s="51">
        <v>0</v>
      </c>
      <c r="AA1750" s="1">
        <f>IF(Tabela1[[#This Row],[CHAMADO]]="ABERTO",Tabela1[[#This Row],[procx status]],"")</f>
        <v>0</v>
      </c>
      <c r="AC1750" s="49">
        <v>45840</v>
      </c>
      <c r="AD1750" s="90">
        <v>5105957841</v>
      </c>
      <c r="AE1750" s="1" t="str">
        <f>IF(Tabela1[[#This Row],[Status Result1]]="Aguardando autorização pgto", "sim","")</f>
        <v/>
      </c>
      <c r="AF17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0" s="12">
        <v>45806</v>
      </c>
      <c r="AI1750" s="1" t="s">
        <v>4381</v>
      </c>
      <c r="AJ1750" s="53" t="s">
        <v>4381</v>
      </c>
      <c r="AK1750" s="12" t="str">
        <f>IF(Tabela1[[#This Row],[procx ticket]]="",Tabela1[[#This Row],[Data criação ticket]],Tabela1[[#This Row],[procx ticket]])</f>
        <v>2025-06-17</v>
      </c>
      <c r="AM17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7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0" s="62"/>
      <c r="AP1750" s="62"/>
      <c r="AQ17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 xml:space="preserve">9460560022513,28ADRIANOLAUDO DE RISCOREFORMACARMELI </v>
      </c>
      <c r="AR1750" s="62" t="e">
        <v>#N/A</v>
      </c>
    </row>
    <row r="1751" spans="1:44" ht="15" hidden="1" customHeight="1">
      <c r="A1751" s="1">
        <f t="shared" si="97"/>
        <v>1000</v>
      </c>
      <c r="B1751" s="1">
        <v>336</v>
      </c>
      <c r="C1751" s="1" t="str">
        <f>_xlfn.XLOOKUP(Tabela1[[#This Row],[FILIAL]],'CNPJ BASE jan25'!A:A,'CNPJ BASE jan25'!B:B)</f>
        <v>NAT14-HermesFonse-RN</v>
      </c>
      <c r="D1751" s="1" t="str">
        <f>_xlfn.XLOOKUP(Tabela1[[#This Row],[FILIAL]],'CNPJ BASE jan25'!A:A,'CNPJ BASE jan25'!C:C)</f>
        <v>06.626.253/0336-70</v>
      </c>
      <c r="E1751" s="1" t="s">
        <v>4025</v>
      </c>
      <c r="F1751" s="1" t="s">
        <v>47</v>
      </c>
      <c r="G1751" s="1" t="s">
        <v>48</v>
      </c>
      <c r="H1751" s="1">
        <v>320</v>
      </c>
      <c r="I1751" s="1" t="s">
        <v>4504</v>
      </c>
      <c r="M1751" s="1">
        <v>605618</v>
      </c>
      <c r="N1751" s="1">
        <v>10022018</v>
      </c>
      <c r="O1751" s="1" t="s">
        <v>4163</v>
      </c>
      <c r="P1751" s="47">
        <v>21551.24</v>
      </c>
      <c r="Q1751" s="47">
        <v>21551.24</v>
      </c>
      <c r="R1751" s="47">
        <f>IF(Tabela1[[#This Row],[VALOR A PAGAR]]&gt;1,Tabela1[[#This Row],[VALOR A PAGAR]],Tabela1[[#This Row],[VALOR RC]])</f>
        <v>21551.24</v>
      </c>
      <c r="S17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1" s="1">
        <v>4500894515</v>
      </c>
      <c r="U1751" s="54" t="str">
        <f>F1751 &amp; " " &amp; " " &amp; B1751 &amp; " - " &amp; I1751 &amp; " - " &amp; "N°" &amp; H1751 &amp; " - " &amp; Tabela1[[#This Row],[Coluna1]]</f>
        <v xml:space="preserve">LAUDO DE RISCO  336 - CARMELI  - N°320 - </v>
      </c>
      <c r="V1751" s="85">
        <v>1987498</v>
      </c>
      <c r="W1751" s="89" t="s">
        <v>4510</v>
      </c>
      <c r="X1751" s="1" t="str">
        <f t="shared" si="95"/>
        <v>ABERTO</v>
      </c>
      <c r="Y1751" s="48"/>
      <c r="Z1751" s="51">
        <v>0</v>
      </c>
      <c r="AA1751" s="1">
        <f>IF(Tabela1[[#This Row],[CHAMADO]]="ABERTO",Tabela1[[#This Row],[procx status]],"")</f>
        <v>0</v>
      </c>
      <c r="AC1751" s="49">
        <v>45840</v>
      </c>
      <c r="AD1751" s="90">
        <v>5105957704</v>
      </c>
      <c r="AE1751" s="1" t="str">
        <f>IF(Tabela1[[#This Row],[Status Result1]]="Aguardando autorização pgto", "sim","")</f>
        <v/>
      </c>
      <c r="AF17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1" s="12">
        <v>45806</v>
      </c>
      <c r="AI1751" s="1" t="s">
        <v>4381</v>
      </c>
      <c r="AJ1751" s="53" t="s">
        <v>4381</v>
      </c>
      <c r="AK1751" s="12" t="str">
        <f>IF(Tabela1[[#This Row],[procx ticket]]="",Tabela1[[#This Row],[Data criação ticket]],Tabela1[[#This Row],[procx ticket]])</f>
        <v>2025-06-17</v>
      </c>
      <c r="AM17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17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1" s="62"/>
      <c r="AP1751" s="62"/>
      <c r="AQ17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 xml:space="preserve">33660561821551,24ADRIANOLAUDO DE RISCOREFORMACARMELI </v>
      </c>
      <c r="AR1751" s="62" t="e">
        <v>#N/A</v>
      </c>
    </row>
    <row r="1752" spans="1:44" ht="15" hidden="1" customHeight="1">
      <c r="A1752" s="1">
        <f t="shared" si="97"/>
        <v>1000</v>
      </c>
      <c r="B1752" s="1">
        <v>83</v>
      </c>
      <c r="C1752" s="1" t="str">
        <f>_xlfn.XLOOKUP(Tabela1[[#This Row],[FILIAL]],'CNPJ BASE jan25'!A:A,'CNPJ BASE jan25'!B:B)</f>
        <v>NAT03-TomazLandi-RN#</v>
      </c>
      <c r="D1752" s="1" t="str">
        <f>_xlfn.XLOOKUP(Tabela1[[#This Row],[FILIAL]],'CNPJ BASE jan25'!A:A,'CNPJ BASE jan25'!C:C)</f>
        <v>06.626.253/0083-06</v>
      </c>
      <c r="E1752" s="1" t="s">
        <v>4025</v>
      </c>
      <c r="F1752" s="1" t="s">
        <v>47</v>
      </c>
      <c r="G1752" s="1" t="s">
        <v>48</v>
      </c>
      <c r="H1752" s="1">
        <v>311</v>
      </c>
      <c r="I1752" s="1" t="s">
        <v>4504</v>
      </c>
      <c r="M1752" s="1">
        <v>604768</v>
      </c>
      <c r="N1752" s="1">
        <v>10022016</v>
      </c>
      <c r="O1752" s="1" t="s">
        <v>4163</v>
      </c>
      <c r="P1752" s="47">
        <v>29921</v>
      </c>
      <c r="Q1752" s="47">
        <v>29921</v>
      </c>
      <c r="R1752" s="47">
        <f>IF(Tabela1[[#This Row],[VALOR A PAGAR]]&gt;1,Tabela1[[#This Row],[VALOR A PAGAR]],Tabela1[[#This Row],[VALOR RC]])</f>
        <v>29921</v>
      </c>
      <c r="S17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2" s="1">
        <v>4500896974</v>
      </c>
      <c r="U1752" s="54" t="str">
        <f>F1752 &amp; " " &amp; " " &amp; B1752 &amp; " - " &amp; I1752 &amp; " - " &amp; "N°" &amp; H1752 &amp; " - " &amp; Tabela1[[#This Row],[Coluna1]]</f>
        <v>LAUDO DE RISCO  83 - CARMELI  - N°311 - ajustado</v>
      </c>
      <c r="V1752" s="85">
        <v>1947848</v>
      </c>
      <c r="W1752" s="89" t="s">
        <v>4507</v>
      </c>
      <c r="X1752" s="1" t="str">
        <f t="shared" si="95"/>
        <v>ABERTO</v>
      </c>
      <c r="Y1752" s="48"/>
      <c r="Z1752" s="51">
        <v>0</v>
      </c>
      <c r="AA1752" s="1">
        <f>IF(Tabela1[[#This Row],[CHAMADO]]="ABERTO",Tabela1[[#This Row],[procx status]],"")</f>
        <v>0</v>
      </c>
      <c r="AC1752" s="49">
        <v>45840</v>
      </c>
      <c r="AD1752" s="90">
        <v>5105957732</v>
      </c>
      <c r="AE1752" s="1" t="str">
        <f>IF(Tabela1[[#This Row],[Status Result1]]="Aguardando autorização pgto", "sim","")</f>
        <v/>
      </c>
      <c r="AF17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2" s="12">
        <v>45806</v>
      </c>
      <c r="AI1752" s="1" t="s">
        <v>4427</v>
      </c>
      <c r="AJ1752" s="53" t="s">
        <v>4427</v>
      </c>
      <c r="AK1752" s="12" t="str">
        <f>IF(Tabela1[[#This Row],[procx ticket]]="",Tabela1[[#This Row],[Data criação ticket]],Tabela1[[#This Row],[procx ticket]])</f>
        <v>2025-06-11</v>
      </c>
      <c r="AM17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17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2" s="62" t="s">
        <v>4174</v>
      </c>
      <c r="AP1752" s="62" t="s">
        <v>4508</v>
      </c>
      <c r="AQ17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 xml:space="preserve">8360476829921ADRIANOLAUDO DE RISCOREFORMACARMELI </v>
      </c>
      <c r="AR1752" s="62" t="e">
        <v>#N/A</v>
      </c>
    </row>
    <row r="1753" spans="1:44" ht="15" hidden="1" customHeight="1">
      <c r="A1753" s="1">
        <f t="shared" si="97"/>
        <v>2000</v>
      </c>
      <c r="B1753" s="1">
        <v>7243</v>
      </c>
      <c r="C1753" s="1" t="str">
        <f>_xlfn.XLOOKUP(Tabela1[[#This Row],[FILIAL]],'CNPJ BASE jan25'!A:A,'CNPJ BASE jan25'!B:B)</f>
        <v>MDR01-MaeDoRio-PA-EF</v>
      </c>
      <c r="D1753" s="1" t="str">
        <f>_xlfn.XLOOKUP(Tabela1[[#This Row],[FILIAL]],'CNPJ BASE jan25'!A:A,'CNPJ BASE jan25'!C:C)</f>
        <v>04.899.316/0243-00</v>
      </c>
      <c r="E1753" s="1" t="s">
        <v>76</v>
      </c>
      <c r="F1753" s="1" t="s">
        <v>51</v>
      </c>
      <c r="G1753" s="1" t="s">
        <v>48</v>
      </c>
      <c r="H1753" s="1">
        <v>1491</v>
      </c>
      <c r="I1753" s="1" t="s">
        <v>66</v>
      </c>
      <c r="M1753" s="1">
        <v>605853</v>
      </c>
      <c r="N1753" s="1">
        <v>10022329</v>
      </c>
      <c r="O1753" s="1" t="s">
        <v>4163</v>
      </c>
      <c r="P1753" s="47">
        <v>65000</v>
      </c>
      <c r="R1753" s="47">
        <f>IF(Tabela1[[#This Row],[VALOR A PAGAR]]&gt;1,Tabela1[[#This Row],[VALOR A PAGAR]],Tabela1[[#This Row],[VALOR RC]])</f>
        <v>65000</v>
      </c>
      <c r="S17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3" s="1">
        <v>4500905532</v>
      </c>
      <c r="U1753" s="54" t="str">
        <f>F1753 &amp; " " &amp; " " &amp; B1753 &amp; " - " &amp; I1753 &amp; " - " &amp; "N°" &amp; H1753 &amp; " - " &amp; Tabela1[[#This Row],[Coluna1]]</f>
        <v xml:space="preserve">VIRADA DE BANDEIRA  7243 - DWA - N°1491 - </v>
      </c>
      <c r="V1753" s="85">
        <v>2032005</v>
      </c>
      <c r="W1753" s="89" t="s">
        <v>4910</v>
      </c>
      <c r="X1753" s="1" t="str">
        <f t="shared" si="95"/>
        <v>ABERTO</v>
      </c>
      <c r="Y1753" s="48"/>
      <c r="Z1753" s="51">
        <v>0</v>
      </c>
      <c r="AA1753" s="1">
        <f>IF(Tabela1[[#This Row],[CHAMADO]]="ABERTO",Tabela1[[#This Row],[procx status]],"")</f>
        <v>0</v>
      </c>
      <c r="AC1753" s="49">
        <v>45840</v>
      </c>
      <c r="AD1753" s="90">
        <v>5105957800</v>
      </c>
      <c r="AE1753" s="1" t="str">
        <f>IF(Tabela1[[#This Row],[Status Result1]]="Aguardando autorização pgto", "sim","")</f>
        <v/>
      </c>
      <c r="AF17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3" s="12"/>
      <c r="AI1753" s="1" t="s">
        <v>4234</v>
      </c>
      <c r="AJ1753" s="53" t="s">
        <v>4909</v>
      </c>
      <c r="AK1753" s="12" t="str">
        <f>IF(Tabela1[[#This Row],[procx ticket]]="",Tabela1[[#This Row],[Data criação ticket]],Tabela1[[#This Row],[procx ticket]])</f>
        <v>2025-06-24</v>
      </c>
      <c r="AM17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3" s="62"/>
      <c r="AP1753" s="62"/>
      <c r="AQ17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724360585365000HENRIQUEVIRADA DE BANDEIRAREFORMADWA</v>
      </c>
      <c r="AR1753" s="62" t="e">
        <v>#N/A</v>
      </c>
    </row>
    <row r="1754" spans="1:44" ht="15" hidden="1" customHeight="1">
      <c r="A1754" s="1">
        <f t="shared" si="97"/>
        <v>2000</v>
      </c>
      <c r="B1754" s="1">
        <v>7109</v>
      </c>
      <c r="C1754" s="1" t="str">
        <f>_xlfn.XLOOKUP(Tabela1[[#This Row],[FILIAL]],'CNPJ BASE jan25'!A:A,'CNPJ BASE jan25'!B:B)</f>
        <v>BEL59-ConJoaAl-PA-EF</v>
      </c>
      <c r="D1754" s="1" t="str">
        <f>_xlfn.XLOOKUP(Tabela1[[#This Row],[FILIAL]],'CNPJ BASE jan25'!A:A,'CNPJ BASE jan25'!C:C)</f>
        <v>04.899.316/0109-38</v>
      </c>
      <c r="E1754" s="1" t="s">
        <v>76</v>
      </c>
      <c r="F1754" s="1" t="s">
        <v>51</v>
      </c>
      <c r="G1754" s="1" t="s">
        <v>48</v>
      </c>
      <c r="H1754" s="1">
        <v>1492</v>
      </c>
      <c r="I1754" s="1" t="s">
        <v>66</v>
      </c>
      <c r="M1754" s="1">
        <v>605249</v>
      </c>
      <c r="N1754" s="1">
        <v>10022343</v>
      </c>
      <c r="O1754" s="1" t="s">
        <v>4163</v>
      </c>
      <c r="P1754" s="47">
        <v>55000</v>
      </c>
      <c r="R1754" s="47">
        <f>IF(Tabela1[[#This Row],[VALOR A PAGAR]]&gt;1,Tabela1[[#This Row],[VALOR A PAGAR]],Tabela1[[#This Row],[VALOR RC]])</f>
        <v>55000</v>
      </c>
      <c r="S17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4" s="1">
        <v>4500905535</v>
      </c>
      <c r="U1754" s="54" t="str">
        <f>F1754 &amp; " " &amp; " " &amp; B1754 &amp; " - " &amp; I1754 &amp; " - " &amp; "N°" &amp; H1754 &amp; " - " &amp; Tabela1[[#This Row],[Coluna1]]</f>
        <v xml:space="preserve">VIRADA DE BANDEIRA  7109 - DWA - N°1492 - </v>
      </c>
      <c r="V1754" s="85">
        <v>2032021</v>
      </c>
      <c r="W1754" s="89" t="s">
        <v>4911</v>
      </c>
      <c r="X1754" s="1" t="str">
        <f t="shared" si="95"/>
        <v>ABERTO</v>
      </c>
      <c r="Y1754" s="48"/>
      <c r="Z1754" s="51">
        <v>0</v>
      </c>
      <c r="AA1754" s="1">
        <f>IF(Tabela1[[#This Row],[CHAMADO]]="ABERTO",Tabela1[[#This Row],[procx status]],"")</f>
        <v>0</v>
      </c>
      <c r="AC1754" s="49">
        <v>45840</v>
      </c>
      <c r="AD1754" s="55">
        <v>5105957802</v>
      </c>
      <c r="AE1754" s="1" t="str">
        <f>IF(Tabela1[[#This Row],[Status Result1]]="Aguardando autorização pgto", "sim","")</f>
        <v/>
      </c>
      <c r="AF17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4" s="12"/>
      <c r="AI1754" s="1" t="s">
        <v>4234</v>
      </c>
      <c r="AJ1754" s="53" t="s">
        <v>4909</v>
      </c>
      <c r="AK1754" s="12" t="str">
        <f>IF(Tabela1[[#This Row],[procx ticket]]="",Tabela1[[#This Row],[Data criação ticket]],Tabela1[[#This Row],[procx ticket]])</f>
        <v>2025-06-24</v>
      </c>
      <c r="AM17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4" s="62"/>
      <c r="AP1754" s="62"/>
      <c r="AQ17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710960524955000HENRIQUEVIRADA DE BANDEIRAREFORMADWA</v>
      </c>
      <c r="AR1754" s="62" t="e">
        <v>#N/A</v>
      </c>
    </row>
    <row r="1755" spans="1:44" ht="15" hidden="1" customHeight="1">
      <c r="A1755" s="1">
        <f t="shared" si="97"/>
        <v>1000</v>
      </c>
      <c r="B1755" s="1">
        <v>1090</v>
      </c>
      <c r="C1755" s="1" t="str">
        <f>_xlfn.XLOOKUP(Tabela1[[#This Row],[FILIAL]],'CNPJ BASE jan25'!A:A,'CNPJ BASE jan25'!B:B)</f>
        <v>MAC21-AntGouveia-AL</v>
      </c>
      <c r="D1755" s="1" t="str">
        <f>_xlfn.XLOOKUP(Tabela1[[#This Row],[FILIAL]],'CNPJ BASE jan25'!A:A,'CNPJ BASE jan25'!C:C)</f>
        <v>06.626.253/1090-80</v>
      </c>
      <c r="E1755" s="1" t="s">
        <v>4025</v>
      </c>
      <c r="F1755" s="1" t="s">
        <v>47</v>
      </c>
      <c r="G1755" s="1" t="s">
        <v>48</v>
      </c>
      <c r="H1755" s="1">
        <v>130</v>
      </c>
      <c r="I1755" s="1" t="s">
        <v>4972</v>
      </c>
      <c r="M1755" s="1">
        <v>605856</v>
      </c>
      <c r="N1755" s="1">
        <v>10022014</v>
      </c>
      <c r="O1755" s="1" t="s">
        <v>4163</v>
      </c>
      <c r="P1755" s="47">
        <v>155000</v>
      </c>
      <c r="Q1755" s="47">
        <v>77500</v>
      </c>
      <c r="R1755" s="47">
        <f>IF(Tabela1[[#This Row],[VALOR A PAGAR]]&gt;1,Tabela1[[#This Row],[VALOR A PAGAR]],Tabela1[[#This Row],[VALOR RC]])</f>
        <v>77500</v>
      </c>
      <c r="S17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5" s="1">
        <v>4500894472</v>
      </c>
      <c r="U1755" s="54" t="str">
        <f>F1755 &amp; " " &amp; " " &amp; B1755 &amp; " - " &amp; I1755 &amp; " - " &amp; "N°" &amp; H1755 &amp; " - " &amp; Tabela1[[#This Row],[Coluna1]]</f>
        <v>LAUDO DE RISCO  1090 - GM ENGENHARIA - N°130 - fazer miro</v>
      </c>
      <c r="V1755" s="85">
        <v>2005666</v>
      </c>
      <c r="W1755" s="89" t="s">
        <v>5001</v>
      </c>
      <c r="X1755" s="1" t="str">
        <f t="shared" si="95"/>
        <v>ABERTO</v>
      </c>
      <c r="Y1755" s="48"/>
      <c r="Z1755" s="51">
        <v>0</v>
      </c>
      <c r="AA1755" s="1">
        <f>IF(Tabela1[[#This Row],[CHAMADO]]="ABERTO",Tabela1[[#This Row],[procx status]],"")</f>
        <v>0</v>
      </c>
      <c r="AC1755" s="49">
        <v>45840</v>
      </c>
      <c r="AD1755" s="90">
        <v>5105957926</v>
      </c>
      <c r="AE1755" s="1" t="str">
        <f>IF(Tabela1[[#This Row],[Status Result1]]="Aguardando autorização pgto", "sim","")</f>
        <v/>
      </c>
      <c r="AF17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5" s="12">
        <v>45806</v>
      </c>
      <c r="AI1755" s="53" t="s">
        <v>4482</v>
      </c>
      <c r="AJ1755" s="53" t="s">
        <v>4482</v>
      </c>
      <c r="AK1755" s="12" t="str">
        <f>IF(Tabela1[[#This Row],[procx ticket]]="",Tabela1[[#This Row],[Data criação ticket]],Tabela1[[#This Row],[procx ticket]])</f>
        <v>2025-06-20</v>
      </c>
      <c r="AM17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5" s="62" t="s">
        <v>4404</v>
      </c>
      <c r="AP1755" s="62" t="s">
        <v>4978</v>
      </c>
      <c r="AQ17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1090605856155000ADRIANOLAUDO DE RISCOREFORMAGM ENGENHARIA</v>
      </c>
      <c r="AR1755" s="62" t="e">
        <v>#N/A</v>
      </c>
    </row>
    <row r="1756" spans="1:44" ht="15" hidden="1" customHeight="1">
      <c r="A1756" s="1">
        <f t="shared" si="97"/>
        <v>2000</v>
      </c>
      <c r="B1756" s="1">
        <v>7319</v>
      </c>
      <c r="C1756" s="1" t="str">
        <f>_xlfn.XLOOKUP(Tabela1[[#This Row],[FILIAL]],'CNPJ BASE jan25'!A:A,'CNPJ BASE jan25'!B:B)</f>
        <v>FOR131-FreiMan-CE-EF</v>
      </c>
      <c r="D1756" s="1" t="str">
        <f>_xlfn.XLOOKUP(Tabela1[[#This Row],[FILIAL]],'CNPJ BASE jan25'!A:A,'CNPJ BASE jan25'!C:C)</f>
        <v>04.899.316/0319-35</v>
      </c>
      <c r="E1756" s="1" t="s">
        <v>55</v>
      </c>
      <c r="F1756" s="1" t="s">
        <v>51</v>
      </c>
      <c r="G1756" s="1" t="s">
        <v>48</v>
      </c>
      <c r="H1756" s="1">
        <v>3978</v>
      </c>
      <c r="I1756" s="1" t="s">
        <v>5648</v>
      </c>
      <c r="M1756" s="1">
        <v>605689</v>
      </c>
      <c r="N1756" s="1">
        <v>10022047</v>
      </c>
      <c r="O1756" s="1" t="s">
        <v>4163</v>
      </c>
      <c r="P1756" s="47">
        <v>70000</v>
      </c>
      <c r="Q1756" s="47">
        <v>35000</v>
      </c>
      <c r="R1756" s="47">
        <f>IF(Tabela1[[#This Row],[VALOR A PAGAR]]&gt;1,Tabela1[[#This Row],[VALOR A PAGAR]],Tabela1[[#This Row],[VALOR RC]])</f>
        <v>35000</v>
      </c>
      <c r="S17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6" s="1">
        <v>4500894558</v>
      </c>
      <c r="U1756" s="54" t="str">
        <f>F1756 &amp; " " &amp; " " &amp; B1756 &amp; " - " &amp; I1756 &amp; " - " &amp; "N°" &amp; H1756 &amp; " - " &amp; Tabela1[[#This Row],[Coluna1]]</f>
        <v>VIRADA DE BANDEIRA  7319 - PLANAC - N°3978 - pedido ajustado</v>
      </c>
      <c r="V1756" s="85">
        <v>2010614</v>
      </c>
      <c r="W1756" s="89" t="s">
        <v>5684</v>
      </c>
      <c r="X1756" s="1" t="str">
        <f t="shared" si="95"/>
        <v>ABERTO</v>
      </c>
      <c r="Y1756" s="48"/>
      <c r="Z1756" s="51">
        <v>0</v>
      </c>
      <c r="AA1756" s="1">
        <f>IF(Tabela1[[#This Row],[CHAMADO]]="ABERTO",Tabela1[[#This Row],[procx status]],"")</f>
        <v>0</v>
      </c>
      <c r="AC1756" s="49">
        <v>45840</v>
      </c>
      <c r="AD1756" s="90">
        <v>5105957973</v>
      </c>
      <c r="AE1756" s="1" t="str">
        <f>IF(Tabela1[[#This Row],[Status Result1]]="Aguardando autorização pgto", "sim","")</f>
        <v/>
      </c>
      <c r="AF17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6" s="12"/>
      <c r="AI1756" s="53" t="s">
        <v>4482</v>
      </c>
      <c r="AJ1756" s="53" t="s">
        <v>4482</v>
      </c>
      <c r="AK1756" s="12" t="str">
        <f>IF(Tabela1[[#This Row],[procx ticket]]="",Tabela1[[#This Row],[Data criação ticket]],Tabela1[[#This Row],[procx ticket]])</f>
        <v>2025-06-20</v>
      </c>
      <c r="AM17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5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6" s="62" t="s">
        <v>4174</v>
      </c>
      <c r="AP1756" s="62" t="s">
        <v>4524</v>
      </c>
      <c r="AQ17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731960568970000JORDANAVIRADA DE BANDEIRAREFORMAPLANAC</v>
      </c>
      <c r="AR1756" s="62" t="e">
        <v>#N/A</v>
      </c>
    </row>
    <row r="1757" spans="1:44" ht="15" hidden="1" customHeight="1">
      <c r="A1757" s="1">
        <f t="shared" si="97"/>
        <v>2000</v>
      </c>
      <c r="B1757" s="1">
        <v>7357</v>
      </c>
      <c r="C1757" s="1" t="str">
        <f>_xlfn.XLOOKUP(Tabela1[[#This Row],[FILIAL]],'CNPJ BASE jan25'!A:A,'CNPJ BASE jan25'!B:B)</f>
        <v>FOR137-WasSoar-CE-EF</v>
      </c>
      <c r="D1757" s="1" t="str">
        <f>_xlfn.XLOOKUP(Tabela1[[#This Row],[FILIAL]],'CNPJ BASE jan25'!A:A,'CNPJ BASE jan25'!C:C)</f>
        <v>04.899.316/0357-60</v>
      </c>
      <c r="E1757" s="1" t="s">
        <v>55</v>
      </c>
      <c r="F1757" s="1" t="s">
        <v>51</v>
      </c>
      <c r="G1757" s="1" t="s">
        <v>48</v>
      </c>
      <c r="H1757" s="1">
        <v>3979</v>
      </c>
      <c r="I1757" s="1" t="s">
        <v>5648</v>
      </c>
      <c r="M1757" s="1">
        <v>605848</v>
      </c>
      <c r="N1757" s="1">
        <v>10022048</v>
      </c>
      <c r="O1757" s="1" t="s">
        <v>4163</v>
      </c>
      <c r="P1757" s="47">
        <v>70000</v>
      </c>
      <c r="Q1757" s="47">
        <v>35000</v>
      </c>
      <c r="R1757" s="47">
        <f>IF(Tabela1[[#This Row],[VALOR A PAGAR]]&gt;1,Tabela1[[#This Row],[VALOR A PAGAR]],Tabela1[[#This Row],[VALOR RC]])</f>
        <v>35000</v>
      </c>
      <c r="S17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7" s="1">
        <v>4500894559</v>
      </c>
      <c r="U1757" s="54" t="str">
        <f>F1757 &amp; " " &amp; " " &amp; B1757 &amp; " - " &amp; I1757 &amp; " - " &amp; "N°" &amp; H1757 &amp; " - " &amp; Tabela1[[#This Row],[Coluna1]]</f>
        <v>VIRADA DE BANDEIRA  7357 - PLANAC - N°3979 - pedido ajustado</v>
      </c>
      <c r="V1757" s="85">
        <v>2010626</v>
      </c>
      <c r="W1757" s="89" t="s">
        <v>5686</v>
      </c>
      <c r="X1757" s="1" t="str">
        <f t="shared" si="95"/>
        <v>ABERTO</v>
      </c>
      <c r="Y1757" s="48"/>
      <c r="Z1757" s="51">
        <v>0</v>
      </c>
      <c r="AA1757" s="1">
        <f>IF(Tabela1[[#This Row],[CHAMADO]]="ABERTO",Tabela1[[#This Row],[procx status]],"")</f>
        <v>0</v>
      </c>
      <c r="AC1757" s="49">
        <v>45840</v>
      </c>
      <c r="AD1757" s="90">
        <v>5105957976</v>
      </c>
      <c r="AE1757" s="1" t="str">
        <f>IF(Tabela1[[#This Row],[Status Result1]]="Aguardando autorização pgto", "sim","")</f>
        <v/>
      </c>
      <c r="AF17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7" s="12"/>
      <c r="AI1757" s="53" t="s">
        <v>4482</v>
      </c>
      <c r="AJ1757" s="53" t="s">
        <v>4482</v>
      </c>
      <c r="AK1757" s="12" t="str">
        <f>IF(Tabela1[[#This Row],[procx ticket]]="",Tabela1[[#This Row],[Data criação ticket]],Tabela1[[#This Row],[procx ticket]])</f>
        <v>2025-06-20</v>
      </c>
      <c r="AM17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7" s="62" t="s">
        <v>4174</v>
      </c>
      <c r="AP1757" s="62" t="s">
        <v>4524</v>
      </c>
      <c r="AQ17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735760584870000JORDANAVIRADA DE BANDEIRAREFORMAPLANAC</v>
      </c>
      <c r="AR1757" s="62" t="e">
        <v>#N/A</v>
      </c>
    </row>
    <row r="1758" spans="1:44" ht="15" hidden="1" customHeight="1">
      <c r="A1758" s="1">
        <f t="shared" si="97"/>
        <v>2000</v>
      </c>
      <c r="B1758" s="1">
        <v>7363</v>
      </c>
      <c r="C1758" s="1" t="str">
        <f>_xlfn.XLOOKUP(Tabela1[[#This Row],[FILIAL]],'CNPJ BASE jan25'!A:A,'CNPJ BASE jan25'!B:B)</f>
        <v>FOR140-DSilMun-CE-EF</v>
      </c>
      <c r="D1758" s="1" t="str">
        <f>_xlfn.XLOOKUP(Tabela1[[#This Row],[FILIAL]],'CNPJ BASE jan25'!A:A,'CNPJ BASE jan25'!C:C)</f>
        <v>04.899.316/0363-09</v>
      </c>
      <c r="E1758" s="1" t="s">
        <v>55</v>
      </c>
      <c r="F1758" s="1" t="s">
        <v>51</v>
      </c>
      <c r="G1758" s="1" t="s">
        <v>48</v>
      </c>
      <c r="H1758" s="1">
        <v>3980</v>
      </c>
      <c r="I1758" s="1" t="s">
        <v>5648</v>
      </c>
      <c r="M1758" s="1">
        <v>605849</v>
      </c>
      <c r="N1758" s="1">
        <v>10022049</v>
      </c>
      <c r="O1758" s="1" t="s">
        <v>4163</v>
      </c>
      <c r="P1758" s="47">
        <v>70000</v>
      </c>
      <c r="Q1758" s="47">
        <v>35000</v>
      </c>
      <c r="R1758" s="47">
        <f>IF(Tabela1[[#This Row],[VALOR A PAGAR]]&gt;1,Tabela1[[#This Row],[VALOR A PAGAR]],Tabela1[[#This Row],[VALOR RC]])</f>
        <v>35000</v>
      </c>
      <c r="S17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8" s="1">
        <v>4500894561</v>
      </c>
      <c r="U1758" s="54" t="str">
        <f>F1758 &amp; " " &amp; " " &amp; B1758 &amp; " - " &amp; I1758 &amp; " - " &amp; "N°" &amp; H1758 &amp; " - " &amp; Tabela1[[#This Row],[Coluna1]]</f>
        <v xml:space="preserve">VIRADA DE BANDEIRA  7363 - PLANAC - N°3980 - </v>
      </c>
      <c r="V1758" s="85">
        <v>2010631</v>
      </c>
      <c r="W1758" s="89" t="s">
        <v>5688</v>
      </c>
      <c r="X1758" s="1" t="str">
        <f t="shared" si="95"/>
        <v>ABERTO</v>
      </c>
      <c r="Y1758" s="48"/>
      <c r="Z1758" s="51">
        <v>0</v>
      </c>
      <c r="AA1758" s="1">
        <f>IF(Tabela1[[#This Row],[CHAMADO]]="ABERTO",Tabela1[[#This Row],[procx status]],"")</f>
        <v>0</v>
      </c>
      <c r="AC1758" s="49">
        <v>45840</v>
      </c>
      <c r="AD1758" s="55">
        <v>5105957930</v>
      </c>
      <c r="AE1758" s="1" t="str">
        <f>IF(Tabela1[[#This Row],[Status Result1]]="Aguardando autorização pgto", "sim","")</f>
        <v/>
      </c>
      <c r="AF17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8" s="12"/>
      <c r="AI1758" s="53" t="s">
        <v>4482</v>
      </c>
      <c r="AJ1758" s="53" t="s">
        <v>4482</v>
      </c>
      <c r="AK1758" s="12" t="str">
        <f>IF(Tabela1[[#This Row],[procx ticket]]="",Tabela1[[#This Row],[Data criação ticket]],Tabela1[[#This Row],[procx ticket]])</f>
        <v>2025-06-20</v>
      </c>
      <c r="AM17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8" s="62"/>
      <c r="AP1758" s="62"/>
      <c r="AQ17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736360584970000JORDANAVIRADA DE BANDEIRAREFORMAPLANAC</v>
      </c>
      <c r="AR1758" s="62" t="e">
        <v>#N/A</v>
      </c>
    </row>
    <row r="1759" spans="1:44" ht="15" hidden="1" customHeight="1">
      <c r="A1759" s="1">
        <f t="shared" si="97"/>
        <v>2000</v>
      </c>
      <c r="B1759" s="1">
        <v>7412</v>
      </c>
      <c r="C1759" s="1" t="str">
        <f>_xlfn.XLOOKUP(Tabela1[[#This Row],[FILIAL]],'CNPJ BASE jan25'!A:A,'CNPJ BASE jan25'!B:B)</f>
        <v>FOR186-RuiBarb-CE-EF</v>
      </c>
      <c r="D1759" s="1" t="str">
        <f>_xlfn.XLOOKUP(Tabela1[[#This Row],[FILIAL]],'CNPJ BASE jan25'!A:A,'CNPJ BASE jan25'!C:C)</f>
        <v>04.899.316/0412-21</v>
      </c>
      <c r="E1759" s="1" t="s">
        <v>55</v>
      </c>
      <c r="F1759" s="1" t="s">
        <v>51</v>
      </c>
      <c r="G1759" s="1" t="s">
        <v>48</v>
      </c>
      <c r="H1759" s="1">
        <v>3981</v>
      </c>
      <c r="I1759" s="1" t="s">
        <v>5648</v>
      </c>
      <c r="M1759" s="1">
        <v>605850</v>
      </c>
      <c r="N1759" s="1">
        <v>10022050</v>
      </c>
      <c r="O1759" s="1" t="s">
        <v>4163</v>
      </c>
      <c r="P1759" s="47">
        <v>70000</v>
      </c>
      <c r="Q1759" s="47">
        <v>35000</v>
      </c>
      <c r="R1759" s="47">
        <f>IF(Tabela1[[#This Row],[VALOR A PAGAR]]&gt;1,Tabela1[[#This Row],[VALOR A PAGAR]],Tabela1[[#This Row],[VALOR RC]])</f>
        <v>35000</v>
      </c>
      <c r="S175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59" s="1">
        <v>4500894563</v>
      </c>
      <c r="U1759" s="54" t="str">
        <f>F1759 &amp; " " &amp; " " &amp; B1759 &amp; " - " &amp; I1759 &amp; " - " &amp; "N°" &amp; H1759 &amp; " - " &amp; Tabela1[[#This Row],[Coluna1]]</f>
        <v xml:space="preserve">VIRADA DE BANDEIRA  7412 - PLANAC - N°3981 - </v>
      </c>
      <c r="V1759" s="85">
        <v>2010648</v>
      </c>
      <c r="W1759" s="89" t="s">
        <v>5690</v>
      </c>
      <c r="X1759" s="1" t="str">
        <f t="shared" si="95"/>
        <v>ABERTO</v>
      </c>
      <c r="Y1759" s="48"/>
      <c r="Z1759" s="51">
        <v>0</v>
      </c>
      <c r="AA1759" s="1">
        <f>IF(Tabela1[[#This Row],[CHAMADO]]="ABERTO",Tabela1[[#This Row],[procx status]],"")</f>
        <v>0</v>
      </c>
      <c r="AC1759" s="49">
        <v>45840</v>
      </c>
      <c r="AD1759" s="55">
        <v>5105957941</v>
      </c>
      <c r="AE1759" s="1" t="str">
        <f>IF(Tabela1[[#This Row],[Status Result1]]="Aguardando autorização pgto", "sim","")</f>
        <v/>
      </c>
      <c r="AF17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02/07/2025</v>
      </c>
      <c r="AG17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02/07/2025</v>
      </c>
      <c r="AH1759" s="12"/>
      <c r="AI1759" s="53" t="s">
        <v>4482</v>
      </c>
      <c r="AJ1759" s="53" t="s">
        <v>4482</v>
      </c>
      <c r="AK1759" s="12" t="str">
        <f>IF(Tabela1[[#This Row],[procx ticket]]="",Tabela1[[#This Row],[Data criação ticket]],Tabela1[[#This Row],[procx ticket]])</f>
        <v>2025-06-20</v>
      </c>
      <c r="AM17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20/06/2025</v>
      </c>
      <c r="AN17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59" s="62"/>
      <c r="AP1759" s="62"/>
      <c r="AQ17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741260585070000JORDANAVIRADA DE BANDEIRAREFORMAPLANAC</v>
      </c>
      <c r="AR1759" s="62" t="e">
        <v>#N/A</v>
      </c>
    </row>
    <row r="1760" spans="1:44" ht="15" hidden="1" customHeight="1">
      <c r="A1760" s="1">
        <f t="shared" si="97"/>
        <v>1000</v>
      </c>
      <c r="B1760" s="51">
        <v>140</v>
      </c>
      <c r="C1760" s="1" t="s">
        <v>46</v>
      </c>
      <c r="D1760" s="51" t="s">
        <v>538</v>
      </c>
      <c r="E1760" s="51" t="s">
        <v>30</v>
      </c>
      <c r="F1760" s="51" t="s">
        <v>47</v>
      </c>
      <c r="G1760" s="51" t="s">
        <v>48</v>
      </c>
      <c r="H1760" s="51">
        <v>5453</v>
      </c>
      <c r="I1760" s="1" t="s">
        <v>4249</v>
      </c>
      <c r="K1760" s="51"/>
      <c r="L1760" s="51">
        <v>70259</v>
      </c>
      <c r="M1760" s="51">
        <v>605316</v>
      </c>
      <c r="N1760" s="51">
        <v>10020113</v>
      </c>
      <c r="O1760" s="51"/>
      <c r="P1760" s="46">
        <v>5600</v>
      </c>
      <c r="Q1760" s="46"/>
      <c r="R1760" s="46">
        <f>IF(Tabela1[[#This Row],[VALOR A PAGAR]]&gt;1,Tabela1[[#This Row],[VALOR A PAGAR]],Tabela1[[#This Row],[VALOR RC]])</f>
        <v>5600</v>
      </c>
      <c r="S176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0" s="51">
        <v>4500776900</v>
      </c>
      <c r="U1760" s="54" t="str">
        <f>F1760 &amp; " " &amp; " " &amp; B1760 &amp; " - " &amp; I1760 &amp; " - " &amp; "N°" &amp; H1760 &amp; " - " &amp; Tabela1[[#This Row],[Coluna1]]</f>
        <v xml:space="preserve">LAUDO DE RISCO  140 - ALVO K - N°5453 - </v>
      </c>
      <c r="V1760" s="85">
        <v>903355</v>
      </c>
      <c r="W1760" s="51"/>
      <c r="X1760" s="1" t="str">
        <f t="shared" si="95"/>
        <v>ABERTO</v>
      </c>
      <c r="Y1760" s="51" t="s">
        <v>4159</v>
      </c>
      <c r="Z1760" s="51" t="s">
        <v>4159</v>
      </c>
      <c r="AA1760" s="51" t="str">
        <f>IF(Tabela1[[#This Row],[CHAMADO]]="ABERTO",Tabela1[[#This Row],[procx status]],"")</f>
        <v>Closed</v>
      </c>
      <c r="AB1760" s="51" t="str">
        <f t="shared" ref="AB1760:AB1765" si="98">IFERROR(IF(OR(Y1760="Solved",Y1760="Closed"),"OK","OUTRO"),"")</f>
        <v>OK</v>
      </c>
      <c r="AC1760" s="52">
        <v>45660</v>
      </c>
      <c r="AD1760" s="55">
        <v>5105834806</v>
      </c>
      <c r="AE1760" s="51" t="str">
        <f>IF(Tabela1[[#This Row],[Status Result1]]="Aguardando autorização pgto", "sim","")</f>
        <v/>
      </c>
      <c r="AF176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0" s="53">
        <v>45649</v>
      </c>
      <c r="AI1760" s="53" t="s">
        <v>4256</v>
      </c>
      <c r="AJ1760" s="53" t="s">
        <v>4256</v>
      </c>
      <c r="AK1760" s="53" t="str">
        <f>IF(Tabela1[[#This Row],[procx ticket]]="",Tabela1[[#This Row],[Data criação ticket]],Tabela1[[#This Row],[procx ticket]])</f>
        <v>2024-12-27</v>
      </c>
      <c r="AL1760" s="53">
        <v>45639</v>
      </c>
      <c r="AM17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27/12/2024</v>
      </c>
      <c r="AN17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0" s="62"/>
      <c r="AP1760" s="62"/>
      <c r="AQ17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1406053165600ANDRELAUDO DE RISCOREFORMAALVO K</v>
      </c>
      <c r="AR1760" s="62" t="e">
        <v>#N/A</v>
      </c>
    </row>
    <row r="1761" spans="1:44" ht="15" hidden="1" customHeight="1">
      <c r="A1761" s="1">
        <f t="shared" si="97"/>
        <v>1000</v>
      </c>
      <c r="B1761" s="51">
        <v>443</v>
      </c>
      <c r="C1761" s="51" t="s">
        <v>1106</v>
      </c>
      <c r="D1761" s="1" t="s">
        <v>1107</v>
      </c>
      <c r="E1761" s="51" t="s">
        <v>30</v>
      </c>
      <c r="F1761" s="51" t="s">
        <v>47</v>
      </c>
      <c r="G1761" s="51" t="s">
        <v>48</v>
      </c>
      <c r="H1761" s="51">
        <v>352</v>
      </c>
      <c r="I1761" s="51" t="s">
        <v>4667</v>
      </c>
      <c r="J1761" s="51"/>
      <c r="K1761" s="51"/>
      <c r="L1761" s="51">
        <v>70407</v>
      </c>
      <c r="M1761" s="51">
        <v>605314</v>
      </c>
      <c r="N1761" s="51"/>
      <c r="O1761" s="51"/>
      <c r="P1761" s="46">
        <v>17994.21</v>
      </c>
      <c r="Q1761" s="46"/>
      <c r="R1761" s="46">
        <f>IF(Tabela1[[#This Row],[VALOR A PAGAR]]&gt;1,Tabela1[[#This Row],[VALOR A PAGAR]],Tabela1[[#This Row],[VALOR RC]])</f>
        <v>17994.21</v>
      </c>
      <c r="S17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1" s="51">
        <v>4500714097</v>
      </c>
      <c r="U1761" s="54" t="str">
        <f>F1761 &amp; " " &amp; " " &amp; B1761 &amp; " - " &amp; I1761 &amp; " - " &amp; "N°" &amp; H1761 &amp; " - " &amp; Tabela1[[#This Row],[Coluna1]]</f>
        <v xml:space="preserve">LAUDO DE RISCO  443 - CNEX - N°352 - </v>
      </c>
      <c r="V1761" s="85">
        <v>869961</v>
      </c>
      <c r="W1761" s="51"/>
      <c r="X1761" s="1" t="str">
        <f t="shared" si="95"/>
        <v>ABERTO</v>
      </c>
      <c r="Y1761" s="51" t="s">
        <v>4159</v>
      </c>
      <c r="Z1761" s="51" t="s">
        <v>4159</v>
      </c>
      <c r="AA1761" s="51" t="str">
        <f>IF(Tabela1[[#This Row],[CHAMADO]]="ABERTO",Tabela1[[#This Row],[procx status]],"")</f>
        <v>Closed</v>
      </c>
      <c r="AB1761" s="51" t="str">
        <f t="shared" si="98"/>
        <v>OK</v>
      </c>
      <c r="AC1761" s="52">
        <v>45660</v>
      </c>
      <c r="AD1761" s="55" t="s">
        <v>4676</v>
      </c>
      <c r="AE1761" s="51" t="str">
        <f>IF(Tabela1[[#This Row],[Status Result1]]="Aguardando autorização pgto", "sim","")</f>
        <v/>
      </c>
      <c r="AF176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1" s="53">
        <v>45646</v>
      </c>
      <c r="AI1761" s="53" t="s">
        <v>4632</v>
      </c>
      <c r="AJ1761" s="53" t="s">
        <v>4632</v>
      </c>
      <c r="AK1761" s="53" t="str">
        <f>IF(Tabela1[[#This Row],[procx ticket]]="",Tabela1[[#This Row],[Data criação ticket]],Tabela1[[#This Row],[procx ticket]])</f>
        <v>2024-12-20</v>
      </c>
      <c r="AL1761" s="53" t="s">
        <v>75</v>
      </c>
      <c r="AM17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17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1" s="62"/>
      <c r="AP1761" s="62"/>
      <c r="AQ17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44360531417994,21ANDRELAUDO DE RISCOREFORMACNEX</v>
      </c>
      <c r="AR1761" s="62" t="e">
        <v>#N/A</v>
      </c>
    </row>
    <row r="1762" spans="1:44" ht="15" hidden="1" customHeight="1">
      <c r="A1762" s="1">
        <f t="shared" si="97"/>
        <v>1000</v>
      </c>
      <c r="B1762" s="51">
        <v>144</v>
      </c>
      <c r="C1762" s="51" t="s">
        <v>545</v>
      </c>
      <c r="D1762" s="1" t="s">
        <v>546</v>
      </c>
      <c r="E1762" s="51" t="s">
        <v>30</v>
      </c>
      <c r="F1762" s="51" t="s">
        <v>47</v>
      </c>
      <c r="G1762" s="51" t="s">
        <v>48</v>
      </c>
      <c r="H1762" s="51">
        <v>379</v>
      </c>
      <c r="I1762" s="51" t="s">
        <v>4667</v>
      </c>
      <c r="J1762" s="51"/>
      <c r="K1762" s="51"/>
      <c r="L1762" s="51">
        <v>70407</v>
      </c>
      <c r="M1762" s="51">
        <v>605378</v>
      </c>
      <c r="N1762" s="51"/>
      <c r="O1762" s="51"/>
      <c r="P1762" s="46">
        <v>36373.870000000003</v>
      </c>
      <c r="Q1762" s="46"/>
      <c r="R1762" s="46">
        <f>IF(Tabela1[[#This Row],[VALOR A PAGAR]]&gt;1,Tabela1[[#This Row],[VALOR A PAGAR]],Tabela1[[#This Row],[VALOR RC]])</f>
        <v>36373.870000000003</v>
      </c>
      <c r="S17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2" s="51">
        <v>4500768419</v>
      </c>
      <c r="U1762" s="54" t="str">
        <f>F1762 &amp; " " &amp; " " &amp; B1762 &amp; " - " &amp; I1762 &amp; " - " &amp; "N°" &amp; H1762 &amp; " - " &amp; Tabela1[[#This Row],[Coluna1]]</f>
        <v xml:space="preserve">LAUDO DE RISCO  144 - CNEX - N°379 - </v>
      </c>
      <c r="V1762" s="85">
        <v>897103</v>
      </c>
      <c r="W1762" s="51"/>
      <c r="X1762" s="1" t="str">
        <f t="shared" si="95"/>
        <v>ABERTO</v>
      </c>
      <c r="Y1762" s="51" t="s">
        <v>4159</v>
      </c>
      <c r="Z1762" s="51" t="s">
        <v>4159</v>
      </c>
      <c r="AA1762" s="51" t="str">
        <f>IF(Tabela1[[#This Row],[CHAMADO]]="ABERTO",Tabela1[[#This Row],[procx status]],"")</f>
        <v>Closed</v>
      </c>
      <c r="AB1762" s="51" t="str">
        <f t="shared" si="98"/>
        <v>OK</v>
      </c>
      <c r="AC1762" s="52">
        <v>45660</v>
      </c>
      <c r="AD1762" s="55">
        <v>5105834211</v>
      </c>
      <c r="AE1762" s="51" t="str">
        <f>IF(Tabela1[[#This Row],[Status Result1]]="Aguardando autorização pgto", "sim","")</f>
        <v/>
      </c>
      <c r="AF176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2" s="53">
        <v>45645</v>
      </c>
      <c r="AI1762" s="53" t="s">
        <v>4692</v>
      </c>
      <c r="AJ1762" s="53" t="s">
        <v>4692</v>
      </c>
      <c r="AK1762" s="53" t="str">
        <f>IF(Tabela1[[#This Row],[procx ticket]]="",Tabela1[[#This Row],[Data criação ticket]],Tabela1[[#This Row],[procx ticket]])</f>
        <v>2024-12-26</v>
      </c>
      <c r="AL1762" s="53" t="s">
        <v>75</v>
      </c>
      <c r="AM17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76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2" s="62"/>
      <c r="AP1762" s="62"/>
      <c r="AQ17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14460537836373,87ANDRELAUDO DE RISCOREFORMACNEX</v>
      </c>
      <c r="AR1762" s="62" t="e">
        <v>#N/A</v>
      </c>
    </row>
    <row r="1763" spans="1:44" ht="15" hidden="1" customHeight="1">
      <c r="A1763" s="1">
        <f t="shared" si="97"/>
        <v>1000</v>
      </c>
      <c r="B1763" s="51">
        <v>148</v>
      </c>
      <c r="C1763" s="51" t="s">
        <v>552</v>
      </c>
      <c r="D1763" s="1" t="s">
        <v>553</v>
      </c>
      <c r="E1763" s="51" t="s">
        <v>30</v>
      </c>
      <c r="F1763" s="51" t="s">
        <v>47</v>
      </c>
      <c r="G1763" s="51" t="s">
        <v>48</v>
      </c>
      <c r="H1763" s="51">
        <v>380</v>
      </c>
      <c r="I1763" s="51" t="s">
        <v>4667</v>
      </c>
      <c r="J1763" s="51"/>
      <c r="K1763" s="51"/>
      <c r="L1763" s="51">
        <v>70407</v>
      </c>
      <c r="M1763" s="51">
        <v>605549</v>
      </c>
      <c r="N1763" s="51"/>
      <c r="O1763" s="51"/>
      <c r="P1763" s="46">
        <v>103706.1</v>
      </c>
      <c r="Q1763" s="46"/>
      <c r="R1763" s="46">
        <f>IF(Tabela1[[#This Row],[VALOR A PAGAR]]&gt;1,Tabela1[[#This Row],[VALOR A PAGAR]],Tabela1[[#This Row],[VALOR RC]])</f>
        <v>103706.1</v>
      </c>
      <c r="S17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3" s="51">
        <v>4500768422</v>
      </c>
      <c r="U1763" s="54" t="str">
        <f>F1763 &amp; " " &amp; " " &amp; B1763 &amp; " - " &amp; I1763 &amp; " - " &amp; "N°" &amp; H1763 &amp; " - " &amp; Tabela1[[#This Row],[Coluna1]]</f>
        <v xml:space="preserve">LAUDO DE RISCO  148 - CNEX - N°380 - </v>
      </c>
      <c r="V1763" s="85">
        <v>869952</v>
      </c>
      <c r="W1763" s="51"/>
      <c r="X1763" s="1" t="str">
        <f t="shared" si="95"/>
        <v>ABERTO</v>
      </c>
      <c r="Y1763" s="51" t="s">
        <v>4159</v>
      </c>
      <c r="Z1763" s="51" t="s">
        <v>4159</v>
      </c>
      <c r="AA1763" s="51" t="str">
        <f>IF(Tabela1[[#This Row],[CHAMADO]]="ABERTO",Tabela1[[#This Row],[procx status]],"")</f>
        <v>Closed</v>
      </c>
      <c r="AB1763" s="51" t="str">
        <f t="shared" si="98"/>
        <v>OK</v>
      </c>
      <c r="AC1763" s="52">
        <v>45660</v>
      </c>
      <c r="AD1763" s="55">
        <v>5105834141</v>
      </c>
      <c r="AE1763" s="51" t="str">
        <f>IF(Tabela1[[#This Row],[Status Result1]]="Aguardando autorização pgto", "sim","")</f>
        <v/>
      </c>
      <c r="AF176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3" s="53">
        <v>45646</v>
      </c>
      <c r="AI1763" s="53" t="s">
        <v>4632</v>
      </c>
      <c r="AJ1763" s="53" t="s">
        <v>4632</v>
      </c>
      <c r="AK1763" s="53" t="str">
        <f>IF(Tabela1[[#This Row],[procx ticket]]="",Tabela1[[#This Row],[Data criação ticket]],Tabela1[[#This Row],[procx ticket]])</f>
        <v>2024-12-20</v>
      </c>
      <c r="AL1763" s="53" t="s">
        <v>75</v>
      </c>
      <c r="AM17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176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3" s="62"/>
      <c r="AP1763" s="62"/>
      <c r="AQ17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148605549103706,1ANDRELAUDO DE RISCOREFORMACNEX</v>
      </c>
      <c r="AR1763" s="62" t="e">
        <v>#N/A</v>
      </c>
    </row>
    <row r="1764" spans="1:44" ht="15" hidden="1" customHeight="1">
      <c r="A1764" s="1">
        <f t="shared" ref="A1764:A1782" si="99">IF(B1764&lt;7000,1000,2000)</f>
        <v>2000</v>
      </c>
      <c r="B1764" s="51">
        <v>7054</v>
      </c>
      <c r="C1764" s="51" t="s">
        <v>67</v>
      </c>
      <c r="D1764" s="1" t="s">
        <v>3098</v>
      </c>
      <c r="E1764" s="51" t="s">
        <v>30</v>
      </c>
      <c r="F1764" s="51" t="s">
        <v>47</v>
      </c>
      <c r="G1764" s="51" t="s">
        <v>48</v>
      </c>
      <c r="H1764" s="51">
        <v>1308</v>
      </c>
      <c r="I1764" s="51" t="s">
        <v>66</v>
      </c>
      <c r="J1764" s="51"/>
      <c r="K1764" s="51"/>
      <c r="L1764" s="51">
        <v>88448</v>
      </c>
      <c r="M1764" s="51">
        <v>605161</v>
      </c>
      <c r="N1764" s="51"/>
      <c r="O1764" s="51"/>
      <c r="P1764" s="46">
        <v>92695.69</v>
      </c>
      <c r="Q1764" s="46"/>
      <c r="R1764" s="46">
        <f>IF(Tabela1[[#This Row],[VALOR A PAGAR]]&gt;1,Tabela1[[#This Row],[VALOR A PAGAR]],Tabela1[[#This Row],[VALOR RC]])</f>
        <v>92695.69</v>
      </c>
      <c r="S17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4" s="51">
        <v>4500765119</v>
      </c>
      <c r="U1764" s="54" t="str">
        <f>F1764 &amp; " " &amp; " " &amp; B1764 &amp; " - " &amp; I1764 &amp; " - " &amp; "N°" &amp; H1764 &amp; " - " &amp; Tabela1[[#This Row],[Coluna1]]</f>
        <v xml:space="preserve">LAUDO DE RISCO  7054 - DWA - N°1308 - </v>
      </c>
      <c r="V1764" s="85">
        <v>894636</v>
      </c>
      <c r="W1764" s="51"/>
      <c r="X1764" s="1" t="str">
        <f t="shared" si="95"/>
        <v>ABERTO</v>
      </c>
      <c r="Y1764" s="51" t="s">
        <v>4159</v>
      </c>
      <c r="Z1764" s="51" t="s">
        <v>4159</v>
      </c>
      <c r="AA1764" s="51" t="str">
        <f>IF(Tabela1[[#This Row],[CHAMADO]]="ABERTO",Tabela1[[#This Row],[procx status]],"")</f>
        <v>Closed</v>
      </c>
      <c r="AB1764" s="51" t="str">
        <f t="shared" si="98"/>
        <v>OK</v>
      </c>
      <c r="AC1764" s="52">
        <v>45660</v>
      </c>
      <c r="AD1764" s="55">
        <v>5105834073</v>
      </c>
      <c r="AE1764" s="51" t="str">
        <f>IF(Tabela1[[#This Row],[Status Result1]]="Aguardando autorização pgto", "sim","")</f>
        <v/>
      </c>
      <c r="AF176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4" s="53">
        <v>45636</v>
      </c>
      <c r="AI1764" s="53" t="s">
        <v>4692</v>
      </c>
      <c r="AJ1764" s="53" t="s">
        <v>4692</v>
      </c>
      <c r="AK1764" s="53" t="str">
        <f>IF(Tabela1[[#This Row],[procx ticket]]="",Tabela1[[#This Row],[Data criação ticket]],Tabela1[[#This Row],[procx ticket]])</f>
        <v>2024-12-26</v>
      </c>
      <c r="AL1764" s="53" t="s">
        <v>75</v>
      </c>
      <c r="AM17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7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4" s="62"/>
      <c r="AP1764" s="62"/>
      <c r="AQ17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705460516192695,69ANDRELAUDO DE RISCOREFORMADWA</v>
      </c>
      <c r="AR1764" s="62" t="e">
        <v>#N/A</v>
      </c>
    </row>
    <row r="1765" spans="1:44" ht="15" hidden="1" customHeight="1">
      <c r="A1765" s="1">
        <f t="shared" si="99"/>
        <v>2000</v>
      </c>
      <c r="B1765" s="51">
        <v>7054</v>
      </c>
      <c r="C1765" s="51" t="s">
        <v>67</v>
      </c>
      <c r="D1765" s="51" t="s">
        <v>3098</v>
      </c>
      <c r="E1765" s="51" t="s">
        <v>30</v>
      </c>
      <c r="F1765" s="51" t="s">
        <v>47</v>
      </c>
      <c r="G1765" s="51" t="s">
        <v>48</v>
      </c>
      <c r="H1765" s="51">
        <v>1432</v>
      </c>
      <c r="I1765" s="51" t="s">
        <v>66</v>
      </c>
      <c r="J1765" s="51"/>
      <c r="K1765" s="51"/>
      <c r="L1765" s="51"/>
      <c r="M1765" s="51">
        <v>605161</v>
      </c>
      <c r="N1765" s="51">
        <v>10020106</v>
      </c>
      <c r="O1765" s="51"/>
      <c r="P1765" s="46">
        <v>9706.59</v>
      </c>
      <c r="Q1765" s="46"/>
      <c r="R1765" s="46">
        <f>IF(Tabela1[[#This Row],[VALOR A PAGAR]]&gt;1,Tabela1[[#This Row],[VALOR A PAGAR]],Tabela1[[#This Row],[VALOR RC]])</f>
        <v>9706.59</v>
      </c>
      <c r="S17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5" s="51">
        <v>4500776912</v>
      </c>
      <c r="U1765" s="54" t="str">
        <f>F1765 &amp; " " &amp; " " &amp; B1765 &amp; " - " &amp; I1765 &amp; " - " &amp; "N°" &amp; H1765 &amp; " - " &amp; Tabela1[[#This Row],[Coluna1]]</f>
        <v xml:space="preserve">LAUDO DE RISCO  7054 - DWA - N°1432 - </v>
      </c>
      <c r="V1765" s="85">
        <v>894749</v>
      </c>
      <c r="W1765" s="51"/>
      <c r="X1765" s="1" t="str">
        <f t="shared" si="95"/>
        <v>ABERTO</v>
      </c>
      <c r="Y1765" s="51" t="s">
        <v>4159</v>
      </c>
      <c r="Z1765" s="51" t="s">
        <v>4159</v>
      </c>
      <c r="AA1765" s="51" t="str">
        <f>IF(Tabela1[[#This Row],[CHAMADO]]="ABERTO",Tabela1[[#This Row],[procx status]],"")</f>
        <v>Closed</v>
      </c>
      <c r="AB1765" s="51" t="str">
        <f t="shared" si="98"/>
        <v>OK</v>
      </c>
      <c r="AC1765" s="52">
        <v>45660</v>
      </c>
      <c r="AD1765" s="55" t="s">
        <v>4898</v>
      </c>
      <c r="AE1765" s="51" t="str">
        <f>IF(Tabela1[[#This Row],[Status Result1]]="Aguardando autorização pgto", "sim","")</f>
        <v/>
      </c>
      <c r="AF176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17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1765" s="53">
        <v>45294</v>
      </c>
      <c r="AI1765" s="53" t="s">
        <v>4692</v>
      </c>
      <c r="AJ1765" s="53" t="s">
        <v>4692</v>
      </c>
      <c r="AK1765" s="53" t="str">
        <f>IF(Tabela1[[#This Row],[procx ticket]]="",Tabela1[[#This Row],[Data criação ticket]],Tabela1[[#This Row],[procx ticket]])</f>
        <v>2024-12-26</v>
      </c>
      <c r="AL1765" s="53">
        <v>45639</v>
      </c>
      <c r="AM17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76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5" s="62"/>
      <c r="AP1765" s="62"/>
      <c r="AQ17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70546051619706,59ANDRELAUDO DE RISCOREFORMADWA</v>
      </c>
      <c r="AR1765" s="62" t="e">
        <v>#N/A</v>
      </c>
    </row>
    <row r="1766" spans="1:44" ht="15" hidden="1" customHeight="1">
      <c r="A1766" s="1">
        <f t="shared" si="99"/>
        <v>2000</v>
      </c>
      <c r="B1766" s="1">
        <v>7260</v>
      </c>
      <c r="C1766" s="1" t="str">
        <f>_xlfn.XLOOKUP(Tabela1[[#This Row],[FILIAL]],'CNPJ BASE jan25'!A:A,'CNPJ BASE jan25'!B:B)</f>
        <v>CTL02-PrGetVar-PA-EF</v>
      </c>
      <c r="D1766" s="1" t="str">
        <f>_xlfn.XLOOKUP(Tabela1[[#This Row],[FILIAL]],'CNPJ BASE jan25'!A:A,'CNPJ BASE jan25'!C:C)</f>
        <v>04.899.316/0260-01</v>
      </c>
      <c r="E1766" s="1" t="s">
        <v>76</v>
      </c>
      <c r="F1766" s="1" t="s">
        <v>51</v>
      </c>
      <c r="G1766" s="1" t="s">
        <v>48</v>
      </c>
      <c r="H1766" s="1">
        <v>1490</v>
      </c>
      <c r="I1766" s="1" t="s">
        <v>66</v>
      </c>
      <c r="M1766" s="1">
        <v>605854</v>
      </c>
      <c r="N1766" s="1">
        <v>10022328</v>
      </c>
      <c r="O1766" s="1" t="s">
        <v>4163</v>
      </c>
      <c r="P1766" s="47">
        <v>70000</v>
      </c>
      <c r="R1766" s="47">
        <f>IF(Tabela1[[#This Row],[VALOR A PAGAR]]&gt;1,Tabela1[[#This Row],[VALOR A PAGAR]],Tabela1[[#This Row],[VALOR RC]])</f>
        <v>70000</v>
      </c>
      <c r="S17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6" s="1">
        <v>4500905528</v>
      </c>
      <c r="U1766" s="54" t="str">
        <f>F1766 &amp; " " &amp; " " &amp; B1766 &amp; " - " &amp; I1766 &amp; " - " &amp; "N°" &amp; H1766 &amp; " - " &amp; Tabela1[[#This Row],[Coluna1]]</f>
        <v xml:space="preserve">VIRADA DE BANDEIRA  7260 - DWA - N°1490 - </v>
      </c>
      <c r="V1766" s="85">
        <v>2031967</v>
      </c>
      <c r="W1766" s="89" t="s">
        <v>4908</v>
      </c>
      <c r="X1766" s="1" t="str">
        <f t="shared" si="95"/>
        <v>ABERTO</v>
      </c>
      <c r="Y1766" s="48"/>
      <c r="Z1766" s="51">
        <v>0</v>
      </c>
      <c r="AA1766" s="1">
        <f>IF(Tabela1[[#This Row],[CHAMADO]]="ABERTO",Tabela1[[#This Row],[procx status]],"")</f>
        <v>0</v>
      </c>
      <c r="AC1766" s="49">
        <v>45841</v>
      </c>
      <c r="AD1766" s="90">
        <v>5105958827</v>
      </c>
      <c r="AE1766" s="1" t="str">
        <f>IF(Tabela1[[#This Row],[Status Result1]]="Aguardando autorização pgto", "sim","")</f>
        <v/>
      </c>
      <c r="AF17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03/07/2025</v>
      </c>
      <c r="AG17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03/07/2025</v>
      </c>
      <c r="AH1766" s="12"/>
      <c r="AI1766" s="53" t="s">
        <v>4909</v>
      </c>
      <c r="AJ1766" s="53" t="s">
        <v>4909</v>
      </c>
      <c r="AK1766" s="12" t="str">
        <f>IF(Tabela1[[#This Row],[procx ticket]]="",Tabela1[[#This Row],[Data criação ticket]],Tabela1[[#This Row],[procx ticket]])</f>
        <v>2025-06-24</v>
      </c>
      <c r="AM17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24/06/2025</v>
      </c>
      <c r="AN17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6" s="62"/>
      <c r="AP1766" s="62"/>
      <c r="AQ17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726060585470000HENRIQUEVIRADA DE BANDEIRAREFORMADWA</v>
      </c>
      <c r="AR1766" s="62" t="e">
        <v>#N/A</v>
      </c>
    </row>
    <row r="1767" spans="1:44" ht="15" hidden="1" customHeight="1">
      <c r="A1767" s="1">
        <f t="shared" si="99"/>
        <v>2000</v>
      </c>
      <c r="B1767" s="1">
        <v>7190</v>
      </c>
      <c r="C1767" s="1" t="str">
        <f>_xlfn.XLOOKUP(Tabela1[[#This Row],[FILIAL]],'CNPJ BASE jan25'!A:A,'CNPJ BASE jan25'!B:B)</f>
        <v>CAU05-EdMotCor-CE-EF</v>
      </c>
      <c r="D1767" s="1" t="s">
        <v>185</v>
      </c>
      <c r="E1767" s="1" t="s">
        <v>55</v>
      </c>
      <c r="F1767" s="1" t="s">
        <v>4408</v>
      </c>
      <c r="G1767" s="1" t="s">
        <v>48</v>
      </c>
      <c r="H1767" s="1">
        <v>349</v>
      </c>
      <c r="I1767" s="1" t="s">
        <v>4409</v>
      </c>
      <c r="M1767" s="1">
        <v>605847</v>
      </c>
      <c r="Q1767" s="47">
        <v>118714.92</v>
      </c>
      <c r="R1767" s="47">
        <f>IF(Tabela1[[#This Row],[VALOR A PAGAR]]&gt;1,Tabela1[[#This Row],[VALOR A PAGAR]],Tabela1[[#This Row],[VALOR RC]])</f>
        <v>118714.92</v>
      </c>
      <c r="S17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7" s="1">
        <v>4500897176</v>
      </c>
      <c r="U1767" s="54" t="str">
        <f>F1767 &amp; " " &amp; " " &amp; B1767 &amp; " - " &amp; I1767 &amp; " - " &amp; "N°" &amp; H1767 &amp; " - " &amp; Tabela1[[#This Row],[Coluna1]]</f>
        <v xml:space="preserve">RESIZE  7190 - CARMELI - N°349 - </v>
      </c>
      <c r="V1767" s="85">
        <v>2393892</v>
      </c>
      <c r="W1767" s="64" t="s">
        <v>4494</v>
      </c>
      <c r="X1767" s="1" t="str">
        <f t="shared" si="95"/>
        <v>ABERTO</v>
      </c>
      <c r="Y1767" s="48"/>
      <c r="Z1767" s="51"/>
      <c r="AA1767" s="1">
        <f>IF(Tabela1[[#This Row],[CHAMADO]]="ABERTO",Tabela1[[#This Row],[procx status]],"")</f>
        <v>0</v>
      </c>
      <c r="AC1767" s="49">
        <v>45903</v>
      </c>
      <c r="AD1767" s="65">
        <v>5106002478</v>
      </c>
      <c r="AE1767" s="1" t="str">
        <f>IF(Tabela1[[#This Row],[Status Result1]]="Aguardando autorização pgto", "sim","")</f>
        <v/>
      </c>
      <c r="AF17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03/09/2025</v>
      </c>
      <c r="AG17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03/09/2025</v>
      </c>
      <c r="AH1767" s="116"/>
      <c r="AJ1767" s="117"/>
      <c r="AK1767" s="116">
        <f>IF(Tabela1[[#This Row],[procx ticket]]="",Tabela1[[#This Row],[Data criação ticket]],Tabela1[[#This Row],[procx ticket]])</f>
        <v>0</v>
      </c>
      <c r="AL1767" s="116"/>
      <c r="AM1767" s="53" t="e">
        <v>#N/A</v>
      </c>
      <c r="AN17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7" s="62" t="s">
        <v>4214</v>
      </c>
      <c r="AP1767" s="62"/>
      <c r="AQ17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7190605847JORDANARESIZEREFORMACARMELI</v>
      </c>
      <c r="AR1767" s="62" t="e">
        <v>#N/A</v>
      </c>
    </row>
    <row r="1768" spans="1:44" ht="15" hidden="1" customHeight="1">
      <c r="A1768" s="1">
        <f t="shared" si="99"/>
        <v>1000</v>
      </c>
      <c r="B1768" s="1">
        <v>1090</v>
      </c>
      <c r="C1768" s="1" t="str">
        <f>_xlfn.XLOOKUP(Tabela1[[#This Row],[FILIAL]],'CNPJ BASE jan25'!A:A,'CNPJ BASE jan25'!B:B)</f>
        <v>MAC21-AntGouveia-AL</v>
      </c>
      <c r="D1768" s="1" t="str">
        <f>_xlfn.XLOOKUP(Tabela1[[#This Row],[FILIAL]],'CNPJ BASE jan25'!A:A,'CNPJ BASE jan25'!C:C)</f>
        <v>06.626.253/1090-80</v>
      </c>
      <c r="E1768" s="1" t="s">
        <v>4025</v>
      </c>
      <c r="F1768" s="1" t="s">
        <v>47</v>
      </c>
      <c r="G1768" s="1" t="s">
        <v>48</v>
      </c>
      <c r="H1768" s="1">
        <v>136</v>
      </c>
      <c r="I1768" s="1" t="s">
        <v>4972</v>
      </c>
      <c r="M1768" s="1">
        <v>605856</v>
      </c>
      <c r="Q1768" s="47">
        <v>77500</v>
      </c>
      <c r="R1768" s="47">
        <f>IF(Tabela1[[#This Row],[VALOR A PAGAR]]&gt;1,Tabela1[[#This Row],[VALOR A PAGAR]],Tabela1[[#This Row],[VALOR RC]])</f>
        <v>77500</v>
      </c>
      <c r="S17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8" s="1">
        <v>4500894472</v>
      </c>
      <c r="U1768" s="54" t="str">
        <f>F1768 &amp; " " &amp; " " &amp; B1768 &amp; " - " &amp; I1768 &amp; " - " &amp; "N°" &amp; H1768 &amp; " - " &amp; Tabela1[[#This Row],[Coluna1]]</f>
        <v xml:space="preserve">LAUDO DE RISCO  1090 - GM ENGENHARIA - N°136 - </v>
      </c>
      <c r="V1768" s="85">
        <v>2392522</v>
      </c>
      <c r="W1768" s="64" t="s">
        <v>5007</v>
      </c>
      <c r="X1768" s="1" t="str">
        <f t="shared" si="95"/>
        <v>ABERTO</v>
      </c>
      <c r="Y1768" s="48"/>
      <c r="Z1768" s="51"/>
      <c r="AA1768" s="1">
        <f>IF(Tabela1[[#This Row],[CHAMADO]]="ABERTO",Tabela1[[#This Row],[procx status]],"")</f>
        <v>0</v>
      </c>
      <c r="AC1768" s="49">
        <v>45903</v>
      </c>
      <c r="AD1768" s="107">
        <v>5106002461</v>
      </c>
      <c r="AE1768" s="1" t="str">
        <f>IF(Tabela1[[#This Row],[Status Result1]]="Aguardando autorização pgto", "sim","")</f>
        <v/>
      </c>
      <c r="AF17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03/09/2025</v>
      </c>
      <c r="AG17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03/09/2025</v>
      </c>
      <c r="AH1768" s="116"/>
      <c r="AJ1768" s="117"/>
      <c r="AK1768" s="116">
        <f>IF(Tabela1[[#This Row],[procx ticket]]="",Tabela1[[#This Row],[Data criação ticket]],Tabela1[[#This Row],[procx ticket]])</f>
        <v>0</v>
      </c>
      <c r="AL1768" s="116"/>
      <c r="AM1768" s="53" t="e">
        <v>#N/A</v>
      </c>
      <c r="AN17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8" s="62" t="s">
        <v>4214</v>
      </c>
      <c r="AP1768" s="62"/>
      <c r="AQ17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1090605856ADRIANOLAUDO DE RISCOREFORMAGM ENGENHARIA</v>
      </c>
      <c r="AR1768" s="62" t="e">
        <v>#N/A</v>
      </c>
    </row>
    <row r="1769" spans="1:44" ht="15" hidden="1" customHeight="1">
      <c r="A1769" s="1">
        <f t="shared" si="99"/>
        <v>1000</v>
      </c>
      <c r="B1769" s="1">
        <v>1258</v>
      </c>
      <c r="C1769" s="1" t="s">
        <v>2664</v>
      </c>
      <c r="D1769" s="1" t="s">
        <v>2665</v>
      </c>
      <c r="E1769" s="1" t="s">
        <v>76</v>
      </c>
      <c r="F1769" s="1" t="s">
        <v>4485</v>
      </c>
      <c r="G1769" s="1" t="s">
        <v>48</v>
      </c>
      <c r="H1769" s="1">
        <v>366</v>
      </c>
      <c r="I1769" s="1" t="s">
        <v>4409</v>
      </c>
      <c r="M1769" s="1">
        <v>604725</v>
      </c>
      <c r="N1769" s="1">
        <v>10022772</v>
      </c>
      <c r="O1769" s="1" t="s">
        <v>4163</v>
      </c>
      <c r="P1769" s="47">
        <v>2358.4499999999998</v>
      </c>
      <c r="R1769" s="47">
        <f>IF(Tabela1[[#This Row],[VALOR A PAGAR]]&gt;1,Tabela1[[#This Row],[VALOR A PAGAR]],Tabela1[[#This Row],[VALOR RC]])</f>
        <v>2358.4499999999998</v>
      </c>
      <c r="S17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69" s="1">
        <v>4500927516</v>
      </c>
      <c r="U1769" s="54" t="str">
        <f>F1769 &amp; " " &amp; " " &amp; B1769 &amp; " - " &amp; I1769 &amp; " - " &amp; "N°" &amp; H1769 &amp; " - " &amp; Tabela1[[#This Row],[Coluna1]]</f>
        <v xml:space="preserve">RETROFIT  1258 - CARMELI - N°366 - </v>
      </c>
      <c r="V1769" s="85">
        <v>2656289</v>
      </c>
      <c r="W1769" s="64" t="s">
        <v>4486</v>
      </c>
      <c r="X1769" s="1" t="str">
        <f t="shared" si="95"/>
        <v>ABERTO</v>
      </c>
      <c r="Y1769" s="48"/>
      <c r="Z1769" s="51">
        <v>0</v>
      </c>
      <c r="AA1769" s="1">
        <f>IF(Tabela1[[#This Row],[CHAMADO]]="ABERTO",Tabela1[[#This Row],[procx status]],"")</f>
        <v>0</v>
      </c>
      <c r="AC1769" s="49">
        <v>45933</v>
      </c>
      <c r="AD1769" s="55">
        <v>5106023249</v>
      </c>
      <c r="AE1769" s="1" t="str">
        <f>IF(Tabela1[[#This Row],[Status Result1]]="Aguardando autorização pgto", "sim","")</f>
        <v/>
      </c>
      <c r="AF17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69" s="12"/>
      <c r="AJ1769" s="53" t="s">
        <v>4234</v>
      </c>
      <c r="AK1769" s="12" t="str">
        <f>IF(Tabela1[[#This Row],[procx ticket]]="",Tabela1[[#This Row],[Data criação ticket]],Tabela1[[#This Row],[procx ticket]])</f>
        <v>não aberto ticket</v>
      </c>
      <c r="AM1769" s="53" t="s">
        <v>4267</v>
      </c>
      <c r="AN17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69" s="62"/>
      <c r="AP1769" s="62"/>
      <c r="AQ17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12586047252358,45HENRIQUERETROFITREFORMACARMELI</v>
      </c>
      <c r="AR1769" s="62" t="e">
        <v>#N/A</v>
      </c>
    </row>
    <row r="1770" spans="1:44" ht="15" hidden="1" customHeight="1">
      <c r="A1770" s="1">
        <f t="shared" si="99"/>
        <v>1000</v>
      </c>
      <c r="B1770" s="1">
        <v>1219</v>
      </c>
      <c r="C1770" s="1" t="s">
        <v>2594</v>
      </c>
      <c r="D1770" s="1" t="s">
        <v>2595</v>
      </c>
      <c r="E1770" s="1" t="s">
        <v>76</v>
      </c>
      <c r="F1770" s="1" t="s">
        <v>4485</v>
      </c>
      <c r="G1770" s="1" t="s">
        <v>48</v>
      </c>
      <c r="H1770" s="1">
        <v>367</v>
      </c>
      <c r="I1770" s="1" t="s">
        <v>4409</v>
      </c>
      <c r="M1770" s="1">
        <v>604725</v>
      </c>
      <c r="N1770" s="1">
        <v>10022774</v>
      </c>
      <c r="O1770" s="1" t="s">
        <v>4163</v>
      </c>
      <c r="P1770" s="47">
        <v>2358.4499999999998</v>
      </c>
      <c r="R1770" s="47">
        <f>IF(Tabela1[[#This Row],[VALOR A PAGAR]]&gt;1,Tabela1[[#This Row],[VALOR A PAGAR]],Tabela1[[#This Row],[VALOR RC]])</f>
        <v>2358.4499999999998</v>
      </c>
      <c r="S17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0" s="1">
        <v>4500927519</v>
      </c>
      <c r="U1770" s="54" t="str">
        <f>F1770 &amp; " " &amp; " " &amp; B1770 &amp; " - " &amp; I1770 &amp; " - " &amp; "N°" &amp; H1770 &amp; " - " &amp; Tabela1[[#This Row],[Coluna1]]</f>
        <v xml:space="preserve">RETROFIT  1219 - CARMELI - N°367 - </v>
      </c>
      <c r="V1770" s="85">
        <v>2656289</v>
      </c>
      <c r="W1770" s="64" t="s">
        <v>4486</v>
      </c>
      <c r="X1770" s="1" t="str">
        <f t="shared" si="95"/>
        <v>ABERTO</v>
      </c>
      <c r="Y1770" s="48"/>
      <c r="Z1770" s="51">
        <v>0</v>
      </c>
      <c r="AA1770" s="1">
        <f>IF(Tabela1[[#This Row],[CHAMADO]]="ABERTO",Tabela1[[#This Row],[procx status]],"")</f>
        <v>0</v>
      </c>
      <c r="AC1770" s="49">
        <v>45933</v>
      </c>
      <c r="AD1770" s="55">
        <v>5106023239</v>
      </c>
      <c r="AE1770" s="1" t="str">
        <f>IF(Tabela1[[#This Row],[Status Result1]]="Aguardando autorização pgto", "sim","")</f>
        <v/>
      </c>
      <c r="AF17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0" s="12"/>
      <c r="AJ1770" s="53" t="s">
        <v>4234</v>
      </c>
      <c r="AK1770" s="12" t="str">
        <f>IF(Tabela1[[#This Row],[procx ticket]]="",Tabela1[[#This Row],[Data criação ticket]],Tabela1[[#This Row],[procx ticket]])</f>
        <v>não aberto ticket</v>
      </c>
      <c r="AM17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0" s="62"/>
      <c r="AP1770" s="62"/>
      <c r="AQ17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12196047252358,45HENRIQUERETROFITREFORMACARMELI</v>
      </c>
      <c r="AR1770" s="62" t="e">
        <v>#N/A</v>
      </c>
    </row>
    <row r="1771" spans="1:44" ht="15" hidden="1" customHeight="1">
      <c r="A1771" s="1">
        <f t="shared" si="99"/>
        <v>1000</v>
      </c>
      <c r="B1771" s="1">
        <v>1186</v>
      </c>
      <c r="C1771" s="1" t="s">
        <v>2530</v>
      </c>
      <c r="D1771" s="1" t="s">
        <v>2531</v>
      </c>
      <c r="E1771" s="1" t="s">
        <v>76</v>
      </c>
      <c r="F1771" s="1" t="s">
        <v>4485</v>
      </c>
      <c r="G1771" s="1" t="s">
        <v>48</v>
      </c>
      <c r="H1771" s="1">
        <v>368</v>
      </c>
      <c r="I1771" s="1" t="s">
        <v>4409</v>
      </c>
      <c r="M1771" s="1">
        <v>604725</v>
      </c>
      <c r="N1771" s="1">
        <v>10022775</v>
      </c>
      <c r="O1771" s="1" t="s">
        <v>4163</v>
      </c>
      <c r="P1771" s="47">
        <v>2358.4499999999998</v>
      </c>
      <c r="R1771" s="47">
        <f>IF(Tabela1[[#This Row],[VALOR A PAGAR]]&gt;1,Tabela1[[#This Row],[VALOR A PAGAR]],Tabela1[[#This Row],[VALOR RC]])</f>
        <v>2358.4499999999998</v>
      </c>
      <c r="S17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1" s="1">
        <v>4500927524</v>
      </c>
      <c r="U1771" s="54" t="str">
        <f>F1771 &amp; " " &amp; " " &amp; B1771 &amp; " - " &amp; I1771 &amp; " - " &amp; "N°" &amp; H1771 &amp; " - " &amp; Tabela1[[#This Row],[Coluna1]]</f>
        <v xml:space="preserve">RETROFIT  1186 - CARMELI - N°368 - </v>
      </c>
      <c r="V1771" s="85">
        <v>2656289</v>
      </c>
      <c r="W1771" s="64" t="s">
        <v>4486</v>
      </c>
      <c r="X1771" s="1" t="str">
        <f t="shared" si="95"/>
        <v>ABERTO</v>
      </c>
      <c r="Y1771" s="48"/>
      <c r="Z1771" s="51">
        <v>0</v>
      </c>
      <c r="AA1771" s="1">
        <f>IF(Tabela1[[#This Row],[CHAMADO]]="ABERTO",Tabela1[[#This Row],[procx status]],"")</f>
        <v>0</v>
      </c>
      <c r="AC1771" s="49">
        <v>45933</v>
      </c>
      <c r="AD1771" s="55">
        <v>5106023236</v>
      </c>
      <c r="AE1771" s="1" t="str">
        <f>IF(Tabela1[[#This Row],[Status Result1]]="Aguardando autorização pgto", "sim","")</f>
        <v/>
      </c>
      <c r="AF17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1" s="12"/>
      <c r="AJ1771" s="53" t="s">
        <v>4234</v>
      </c>
      <c r="AK1771" s="12" t="str">
        <f>IF(Tabela1[[#This Row],[procx ticket]]="",Tabela1[[#This Row],[Data criação ticket]],Tabela1[[#This Row],[procx ticket]])</f>
        <v>não aberto ticket</v>
      </c>
      <c r="AM17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1" s="62"/>
      <c r="AP1771" s="62"/>
      <c r="AQ17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11866047252358,45HENRIQUERETROFITREFORMACARMELI</v>
      </c>
      <c r="AR1771" s="62" t="e">
        <v>#N/A</v>
      </c>
    </row>
    <row r="1772" spans="1:44" ht="15" hidden="1" customHeight="1">
      <c r="A1772" s="1">
        <f t="shared" si="99"/>
        <v>1000</v>
      </c>
      <c r="B1772" s="1">
        <v>838</v>
      </c>
      <c r="C1772" s="1" t="s">
        <v>1858</v>
      </c>
      <c r="D1772" s="1" t="s">
        <v>1859</v>
      </c>
      <c r="E1772" s="1" t="s">
        <v>76</v>
      </c>
      <c r="F1772" s="1" t="s">
        <v>4485</v>
      </c>
      <c r="G1772" s="1" t="s">
        <v>48</v>
      </c>
      <c r="H1772" s="1">
        <v>369</v>
      </c>
      <c r="I1772" s="1" t="s">
        <v>4409</v>
      </c>
      <c r="M1772" s="1">
        <v>604725</v>
      </c>
      <c r="N1772" s="1">
        <v>10022776</v>
      </c>
      <c r="O1772" s="1" t="s">
        <v>4163</v>
      </c>
      <c r="P1772" s="47">
        <v>2358.4499999999998</v>
      </c>
      <c r="R1772" s="47">
        <f>IF(Tabela1[[#This Row],[VALOR A PAGAR]]&gt;1,Tabela1[[#This Row],[VALOR A PAGAR]],Tabela1[[#This Row],[VALOR RC]])</f>
        <v>2358.4499999999998</v>
      </c>
      <c r="S17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2" s="1">
        <v>4500927527</v>
      </c>
      <c r="U1772" s="54" t="str">
        <f>F1772 &amp; " " &amp; " " &amp; B1772 &amp; " - " &amp; I1772 &amp; " - " &amp; "N°" &amp; H1772 &amp; " - " &amp; Tabela1[[#This Row],[Coluna1]]</f>
        <v xml:space="preserve">RETROFIT  838 - CARMELI - N°369 - </v>
      </c>
      <c r="V1772" s="85">
        <v>2656289</v>
      </c>
      <c r="W1772" s="64" t="s">
        <v>4486</v>
      </c>
      <c r="X1772" s="1" t="str">
        <f t="shared" si="95"/>
        <v>ABERTO</v>
      </c>
      <c r="Y1772" s="48"/>
      <c r="Z1772" s="51">
        <v>0</v>
      </c>
      <c r="AA1772" s="1">
        <f>IF(Tabela1[[#This Row],[CHAMADO]]="ABERTO",Tabela1[[#This Row],[procx status]],"")</f>
        <v>0</v>
      </c>
      <c r="AC1772" s="49">
        <v>45933</v>
      </c>
      <c r="AD1772" s="55">
        <v>5106023229</v>
      </c>
      <c r="AE1772" s="1" t="str">
        <f>IF(Tabela1[[#This Row],[Status Result1]]="Aguardando autorização pgto", "sim","")</f>
        <v/>
      </c>
      <c r="AF17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2" s="12"/>
      <c r="AJ1772" s="53" t="s">
        <v>4234</v>
      </c>
      <c r="AK1772" s="12" t="str">
        <f>IF(Tabela1[[#This Row],[procx ticket]]="",Tabela1[[#This Row],[Data criação ticket]],Tabela1[[#This Row],[procx ticket]])</f>
        <v>não aberto ticket</v>
      </c>
      <c r="AM17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2" s="62"/>
      <c r="AP1772" s="62"/>
      <c r="AQ17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8386047252358,45HENRIQUERETROFITREFORMACARMELI</v>
      </c>
      <c r="AR1772" s="62" t="e">
        <v>#N/A</v>
      </c>
    </row>
    <row r="1773" spans="1:44" ht="15" hidden="1" customHeight="1">
      <c r="A1773" s="1">
        <f t="shared" si="99"/>
        <v>1000</v>
      </c>
      <c r="B1773" s="1">
        <v>829</v>
      </c>
      <c r="C1773" s="1" t="s">
        <v>1840</v>
      </c>
      <c r="D1773" s="1" t="s">
        <v>1841</v>
      </c>
      <c r="E1773" s="1" t="s">
        <v>76</v>
      </c>
      <c r="F1773" s="1" t="s">
        <v>4485</v>
      </c>
      <c r="G1773" s="1" t="s">
        <v>48</v>
      </c>
      <c r="H1773" s="1">
        <v>370</v>
      </c>
      <c r="I1773" s="1" t="s">
        <v>4409</v>
      </c>
      <c r="M1773" s="1">
        <v>604725</v>
      </c>
      <c r="N1773" s="1">
        <v>10022777</v>
      </c>
      <c r="O1773" s="1" t="s">
        <v>4163</v>
      </c>
      <c r="P1773" s="47">
        <v>2358.4499999999998</v>
      </c>
      <c r="R1773" s="47">
        <f>IF(Tabela1[[#This Row],[VALOR A PAGAR]]&gt;1,Tabela1[[#This Row],[VALOR A PAGAR]],Tabela1[[#This Row],[VALOR RC]])</f>
        <v>2358.4499999999998</v>
      </c>
      <c r="S17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3" s="1">
        <v>4500927530</v>
      </c>
      <c r="U1773" s="54" t="str">
        <f>F1773 &amp; " " &amp; " " &amp; B1773 &amp; " - " &amp; I1773 &amp; " - " &amp; "N°" &amp; H1773 &amp; " - " &amp; Tabela1[[#This Row],[Coluna1]]</f>
        <v xml:space="preserve">RETROFIT  829 - CARMELI - N°370 - </v>
      </c>
      <c r="V1773" s="85">
        <v>2656289</v>
      </c>
      <c r="W1773" s="64" t="s">
        <v>4486</v>
      </c>
      <c r="X1773" s="1" t="str">
        <f t="shared" si="95"/>
        <v>ABERTO</v>
      </c>
      <c r="Y1773" s="48"/>
      <c r="Z1773" s="51">
        <v>0</v>
      </c>
      <c r="AA1773" s="1">
        <f>IF(Tabela1[[#This Row],[CHAMADO]]="ABERTO",Tabela1[[#This Row],[procx status]],"")</f>
        <v>0</v>
      </c>
      <c r="AC1773" s="49">
        <v>45933</v>
      </c>
      <c r="AD1773" s="55">
        <v>5106023220</v>
      </c>
      <c r="AE1773" s="1" t="str">
        <f>IF(Tabela1[[#This Row],[Status Result1]]="Aguardando autorização pgto", "sim","")</f>
        <v/>
      </c>
      <c r="AF17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3" s="12"/>
      <c r="AJ1773" s="53" t="s">
        <v>4234</v>
      </c>
      <c r="AK1773" s="12" t="str">
        <f>IF(Tabela1[[#This Row],[procx ticket]]="",Tabela1[[#This Row],[Data criação ticket]],Tabela1[[#This Row],[procx ticket]])</f>
        <v>não aberto ticket</v>
      </c>
      <c r="AM17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3" s="62"/>
      <c r="AP1773" s="62"/>
      <c r="AQ17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8296047252358,45HENRIQUERETROFITREFORMACARMELI</v>
      </c>
      <c r="AR1773" s="62" t="e">
        <v>#N/A</v>
      </c>
    </row>
    <row r="1774" spans="1:44" ht="15" hidden="1" customHeight="1">
      <c r="A1774" s="1">
        <f t="shared" si="99"/>
        <v>1000</v>
      </c>
      <c r="B1774" s="1">
        <v>412</v>
      </c>
      <c r="C1774" s="1" t="s">
        <v>1046</v>
      </c>
      <c r="D1774" s="1" t="s">
        <v>1047</v>
      </c>
      <c r="E1774" s="1" t="s">
        <v>76</v>
      </c>
      <c r="F1774" s="1" t="s">
        <v>4485</v>
      </c>
      <c r="G1774" s="1" t="s">
        <v>48</v>
      </c>
      <c r="H1774" s="1">
        <v>371</v>
      </c>
      <c r="I1774" s="1" t="s">
        <v>4409</v>
      </c>
      <c r="M1774" s="1">
        <v>604725</v>
      </c>
      <c r="N1774" s="1">
        <v>10022778</v>
      </c>
      <c r="O1774" s="1" t="s">
        <v>4163</v>
      </c>
      <c r="P1774" s="47">
        <v>2358.4499999999998</v>
      </c>
      <c r="R1774" s="47">
        <f>IF(Tabela1[[#This Row],[VALOR A PAGAR]]&gt;1,Tabela1[[#This Row],[VALOR A PAGAR]],Tabela1[[#This Row],[VALOR RC]])</f>
        <v>2358.4499999999998</v>
      </c>
      <c r="S17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4" s="1">
        <v>4500927533</v>
      </c>
      <c r="U1774" s="54" t="str">
        <f>F1774 &amp; " " &amp; " " &amp; B1774 &amp; " - " &amp; I1774 &amp; " - " &amp; "N°" &amp; H1774 &amp; " - " &amp; Tabela1[[#This Row],[Coluna1]]</f>
        <v xml:space="preserve">RETROFIT  412 - CARMELI - N°371 - </v>
      </c>
      <c r="V1774" s="85">
        <v>2656289</v>
      </c>
      <c r="W1774" s="64" t="s">
        <v>4486</v>
      </c>
      <c r="X1774" s="1" t="str">
        <f t="shared" si="95"/>
        <v>ABERTO</v>
      </c>
      <c r="Y1774" s="48"/>
      <c r="Z1774" s="51">
        <v>0</v>
      </c>
      <c r="AA1774" s="1">
        <f>IF(Tabela1[[#This Row],[CHAMADO]]="ABERTO",Tabela1[[#This Row],[procx status]],"")</f>
        <v>0</v>
      </c>
      <c r="AC1774" s="49">
        <v>45933</v>
      </c>
      <c r="AD1774" s="55">
        <v>5106023210</v>
      </c>
      <c r="AE1774" s="1" t="str">
        <f>IF(Tabela1[[#This Row],[Status Result1]]="Aguardando autorização pgto", "sim","")</f>
        <v/>
      </c>
      <c r="AF17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4" s="12"/>
      <c r="AJ1774" s="53" t="s">
        <v>4234</v>
      </c>
      <c r="AK1774" s="12" t="str">
        <f>IF(Tabela1[[#This Row],[procx ticket]]="",Tabela1[[#This Row],[Data criação ticket]],Tabela1[[#This Row],[procx ticket]])</f>
        <v>não aberto ticket</v>
      </c>
      <c r="AM17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4" s="62"/>
      <c r="AP1774" s="62"/>
      <c r="AQ17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4126047252358,45HENRIQUERETROFITREFORMACARMELI</v>
      </c>
      <c r="AR1774" s="62" t="e">
        <v>#N/A</v>
      </c>
    </row>
    <row r="1775" spans="1:44" ht="15" hidden="1" customHeight="1">
      <c r="A1775" s="1">
        <f t="shared" si="99"/>
        <v>1000</v>
      </c>
      <c r="B1775" s="1">
        <v>382</v>
      </c>
      <c r="C1775" s="1" t="s">
        <v>991</v>
      </c>
      <c r="D1775" s="1" t="s">
        <v>992</v>
      </c>
      <c r="E1775" s="1" t="s">
        <v>76</v>
      </c>
      <c r="F1775" s="1" t="s">
        <v>4485</v>
      </c>
      <c r="G1775" s="1" t="s">
        <v>48</v>
      </c>
      <c r="H1775" s="1">
        <v>372</v>
      </c>
      <c r="I1775" s="1" t="s">
        <v>4409</v>
      </c>
      <c r="M1775" s="1">
        <v>604725</v>
      </c>
      <c r="N1775" s="1">
        <v>10022779</v>
      </c>
      <c r="O1775" s="1" t="s">
        <v>4163</v>
      </c>
      <c r="P1775" s="47">
        <v>2358.4499999999998</v>
      </c>
      <c r="R1775" s="47">
        <f>IF(Tabela1[[#This Row],[VALOR A PAGAR]]&gt;1,Tabela1[[#This Row],[VALOR A PAGAR]],Tabela1[[#This Row],[VALOR RC]])</f>
        <v>2358.4499999999998</v>
      </c>
      <c r="S17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5" s="1">
        <v>4500927539</v>
      </c>
      <c r="U1775" s="54" t="str">
        <f>F1775 &amp; " " &amp; " " &amp; B1775 &amp; " - " &amp; I1775 &amp; " - " &amp; "N°" &amp; H1775 &amp; " - " &amp; Tabela1[[#This Row],[Coluna1]]</f>
        <v xml:space="preserve">RETROFIT  382 - CARMELI - N°372 - </v>
      </c>
      <c r="V1775" s="85">
        <v>2656289</v>
      </c>
      <c r="W1775" s="64" t="s">
        <v>4486</v>
      </c>
      <c r="X1775" s="1" t="str">
        <f t="shared" si="95"/>
        <v>ABERTO</v>
      </c>
      <c r="Y1775" s="48"/>
      <c r="Z1775" s="51">
        <v>0</v>
      </c>
      <c r="AA1775" s="1">
        <f>IF(Tabela1[[#This Row],[CHAMADO]]="ABERTO",Tabela1[[#This Row],[procx status]],"")</f>
        <v>0</v>
      </c>
      <c r="AC1775" s="49">
        <v>45933</v>
      </c>
      <c r="AD1775" s="55">
        <v>5106023208</v>
      </c>
      <c r="AE1775" s="1" t="str">
        <f>IF(Tabela1[[#This Row],[Status Result1]]="Aguardando autorização pgto", "sim","")</f>
        <v/>
      </c>
      <c r="AF17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5" s="12"/>
      <c r="AJ1775" s="53" t="s">
        <v>4234</v>
      </c>
      <c r="AK1775" s="12" t="str">
        <f>IF(Tabela1[[#This Row],[procx ticket]]="",Tabela1[[#This Row],[Data criação ticket]],Tabela1[[#This Row],[procx ticket]])</f>
        <v>não aberto ticket</v>
      </c>
      <c r="AM17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5" s="62"/>
      <c r="AP1775" s="62"/>
      <c r="AQ17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3826047252358,45HENRIQUERETROFITREFORMACARMELI</v>
      </c>
      <c r="AR1775" s="62" t="e">
        <v>#N/A</v>
      </c>
    </row>
    <row r="1776" spans="1:44" ht="15" hidden="1" customHeight="1">
      <c r="A1776" s="1">
        <f t="shared" si="99"/>
        <v>1000</v>
      </c>
      <c r="B1776" s="1">
        <v>328</v>
      </c>
      <c r="C1776" s="1" t="s">
        <v>889</v>
      </c>
      <c r="D1776" s="1" t="s">
        <v>890</v>
      </c>
      <c r="E1776" s="1" t="s">
        <v>76</v>
      </c>
      <c r="F1776" s="1" t="s">
        <v>4485</v>
      </c>
      <c r="G1776" s="1" t="s">
        <v>48</v>
      </c>
      <c r="H1776" s="1">
        <v>373</v>
      </c>
      <c r="I1776" s="1" t="s">
        <v>4409</v>
      </c>
      <c r="M1776" s="1">
        <v>604725</v>
      </c>
      <c r="N1776" s="1">
        <v>10022781</v>
      </c>
      <c r="O1776" s="1" t="s">
        <v>4163</v>
      </c>
      <c r="P1776" s="47">
        <v>2358.4499999999998</v>
      </c>
      <c r="R1776" s="47">
        <f>IF(Tabela1[[#This Row],[VALOR A PAGAR]]&gt;1,Tabela1[[#This Row],[VALOR A PAGAR]],Tabela1[[#This Row],[VALOR RC]])</f>
        <v>2358.4499999999998</v>
      </c>
      <c r="S17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6" s="1">
        <v>4500927546</v>
      </c>
      <c r="U1776" s="54" t="str">
        <f>F1776 &amp; " " &amp; " " &amp; B1776 &amp; " - " &amp; I1776 &amp; " - " &amp; "N°" &amp; H1776 &amp; " - " &amp; Tabela1[[#This Row],[Coluna1]]</f>
        <v xml:space="preserve">RETROFIT  328 - CARMELI - N°373 - </v>
      </c>
      <c r="V1776" s="85">
        <v>2656289</v>
      </c>
      <c r="W1776" s="64" t="s">
        <v>4486</v>
      </c>
      <c r="X1776" s="1" t="str">
        <f t="shared" si="95"/>
        <v>ABERTO</v>
      </c>
      <c r="Y1776" s="48"/>
      <c r="Z1776" s="51">
        <v>0</v>
      </c>
      <c r="AA1776" s="1">
        <f>IF(Tabela1[[#This Row],[CHAMADO]]="ABERTO",Tabela1[[#This Row],[procx status]],"")</f>
        <v>0</v>
      </c>
      <c r="AC1776" s="49">
        <v>45933</v>
      </c>
      <c r="AD1776" s="55">
        <v>5106023205</v>
      </c>
      <c r="AE1776" s="1" t="str">
        <f>IF(Tabela1[[#This Row],[Status Result1]]="Aguardando autorização pgto", "sim","")</f>
        <v/>
      </c>
      <c r="AF17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6" s="12"/>
      <c r="AJ1776" s="53" t="s">
        <v>4234</v>
      </c>
      <c r="AK1776" s="12" t="str">
        <f>IF(Tabela1[[#This Row],[procx ticket]]="",Tabela1[[#This Row],[Data criação ticket]],Tabela1[[#This Row],[procx ticket]])</f>
        <v>não aberto ticket</v>
      </c>
      <c r="AM17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6" s="62"/>
      <c r="AP1776" s="62"/>
      <c r="AQ17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3286047252358,45HENRIQUERETROFITREFORMACARMELI</v>
      </c>
      <c r="AR1776" s="62" t="e">
        <v>#N/A</v>
      </c>
    </row>
    <row r="1777" spans="1:44" ht="15" hidden="1" customHeight="1">
      <c r="A1777" s="1">
        <f t="shared" si="99"/>
        <v>1000</v>
      </c>
      <c r="B1777" s="1">
        <v>1</v>
      </c>
      <c r="E1777" s="1" t="s">
        <v>55</v>
      </c>
      <c r="F1777" s="1" t="s">
        <v>5711</v>
      </c>
      <c r="G1777" s="1" t="s">
        <v>48</v>
      </c>
      <c r="H1777" s="1">
        <v>4061</v>
      </c>
      <c r="I1777" s="1" t="s">
        <v>5648</v>
      </c>
      <c r="M1777" s="1">
        <v>605931</v>
      </c>
      <c r="N1777" s="1">
        <v>10023318</v>
      </c>
      <c r="O1777" s="1" t="s">
        <v>4163</v>
      </c>
      <c r="P1777" s="47">
        <v>36000</v>
      </c>
      <c r="R1777" s="47">
        <f>IF(Tabela1[[#This Row],[VALOR A PAGAR]]&gt;1,Tabela1[[#This Row],[VALOR A PAGAR]],Tabela1[[#This Row],[VALOR RC]])</f>
        <v>36000</v>
      </c>
      <c r="S17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7" s="1">
        <v>4500964758</v>
      </c>
      <c r="U1777" s="54" t="str">
        <f>F1777 &amp; " " &amp; " " &amp; B1777 &amp; " - " &amp; I1777 &amp; " - " &amp; "N°" &amp; H1777 &amp; " - " &amp; Tabela1[[#This Row],[Coluna1]]</f>
        <v xml:space="preserve">SALA DE IMERSÃO  1 - PLANAC - N°4061 - </v>
      </c>
      <c r="V1777" s="85">
        <v>2656894</v>
      </c>
      <c r="W1777" s="64" t="s">
        <v>5712</v>
      </c>
      <c r="X1777" s="1" t="str">
        <f t="shared" si="95"/>
        <v>ABERTO</v>
      </c>
      <c r="Y1777" s="48"/>
      <c r="Z1777" s="51"/>
      <c r="AA1777" s="1">
        <f>IF(Tabela1[[#This Row],[CHAMADO]]="ABERTO",Tabela1[[#This Row],[procx status]],"")</f>
        <v>0</v>
      </c>
      <c r="AC1777" s="49">
        <v>45933</v>
      </c>
      <c r="AD1777" s="109">
        <v>5106023724</v>
      </c>
      <c r="AE1777" s="1" t="str">
        <f>IF(Tabela1[[#This Row],[Status Result1]]="Aguardando autorização pgto", "sim","")</f>
        <v/>
      </c>
      <c r="AF17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03/10/2025</v>
      </c>
      <c r="AG17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03/10/2025</v>
      </c>
      <c r="AH1777" s="116"/>
      <c r="AJ1777" s="117"/>
      <c r="AK1777" s="116">
        <f>IF(Tabela1[[#This Row],[procx ticket]]="",Tabela1[[#This Row],[Data criação ticket]],Tabela1[[#This Row],[procx ticket]])</f>
        <v>0</v>
      </c>
      <c r="AL1777" s="116"/>
      <c r="AM1777" s="53" t="s">
        <v>4267</v>
      </c>
      <c r="AN17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7" s="62"/>
      <c r="AP1777" s="62"/>
      <c r="AQ17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160593136000JORDANASALA DE IMERSÃOREFORMAPLANAC</v>
      </c>
      <c r="AR1777" s="62" t="e">
        <v>#N/A</v>
      </c>
    </row>
    <row r="1778" spans="1:44" ht="15" hidden="1" customHeight="1">
      <c r="A1778" s="1">
        <f t="shared" si="99"/>
        <v>2000</v>
      </c>
      <c r="B1778" s="1">
        <v>7054</v>
      </c>
      <c r="C1778" s="1" t="str">
        <f>_xlfn.XLOOKUP(Tabela1[[#This Row],[FILIAL]],'CNPJ BASE jan25'!A:A,'CNPJ BASE jan25'!B:B)</f>
        <v>SLU45-ColMor49-MA-EF</v>
      </c>
      <c r="D1778" s="1" t="str">
        <f>_xlfn.XLOOKUP(Tabela1[[#This Row],[FILIAL]],'CNPJ BASE jan25'!A:A,'CNPJ BASE jan25'!C:C)</f>
        <v>04.899.316/0054-20</v>
      </c>
      <c r="E1778" s="1" t="s">
        <v>76</v>
      </c>
      <c r="F1778" s="1" t="s">
        <v>51</v>
      </c>
      <c r="G1778" s="1" t="s">
        <v>48</v>
      </c>
      <c r="H1778" s="1">
        <v>4082</v>
      </c>
      <c r="I1778" s="1" t="s">
        <v>5648</v>
      </c>
      <c r="M1778" s="51">
        <v>605161</v>
      </c>
      <c r="P1778" s="47">
        <v>70000</v>
      </c>
      <c r="Q1778" s="47">
        <v>35000</v>
      </c>
      <c r="R1778" s="47">
        <f>IF(Tabela1[[#This Row],[VALOR A PAGAR]]&gt;1,Tabela1[[#This Row],[VALOR A PAGAR]],Tabela1[[#This Row],[VALOR RC]])</f>
        <v>35000</v>
      </c>
      <c r="S17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8" s="1">
        <v>4500963640</v>
      </c>
      <c r="U1778" s="54" t="str">
        <f>F1778 &amp; " " &amp; " " &amp; B1778 &amp; " - " &amp; I1778 &amp; " - " &amp; "N°" &amp; H1778 &amp; " - " &amp; Tabela1[[#This Row],[Coluna1]]</f>
        <v xml:space="preserve">VIRADA DE BANDEIRA  7054 - PLANAC - N°4082 - </v>
      </c>
      <c r="V1778" s="85">
        <v>2897233</v>
      </c>
      <c r="W1778" s="64" t="s">
        <v>5734</v>
      </c>
      <c r="X1778" s="1" t="str">
        <f t="shared" si="95"/>
        <v>ABERTO</v>
      </c>
      <c r="Y1778" s="48"/>
      <c r="Z1778" s="51"/>
      <c r="AA1778" s="1">
        <f>IF(Tabela1[[#This Row],[CHAMADO]]="ABERTO",Tabela1[[#This Row],[procx status]],"")</f>
        <v>0</v>
      </c>
      <c r="AC1778" s="49">
        <v>45964</v>
      </c>
      <c r="AD1778" s="55">
        <v>5106047576</v>
      </c>
      <c r="AE1778" s="1" t="str">
        <f>IF(Tabela1[[#This Row],[Status Result1]]="Aguardando autorização pgto", "sim","")</f>
        <v/>
      </c>
      <c r="AF17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03/11/2025</v>
      </c>
      <c r="AG17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03/11/2025</v>
      </c>
      <c r="AH1778" s="116"/>
      <c r="AJ1778" s="117"/>
      <c r="AK1778" s="116">
        <f>IF(Tabela1[[#This Row],[procx ticket]]="",Tabela1[[#This Row],[Data criação ticket]],Tabela1[[#This Row],[procx ticket]])</f>
        <v>0</v>
      </c>
      <c r="AL1778" s="116"/>
      <c r="AM17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8" s="62"/>
      <c r="AP1778" s="62"/>
      <c r="AQ17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705460516170000HENRIQUEVIRADA DE BANDEIRAREFORMAPLANAC</v>
      </c>
      <c r="AR1778" s="62" t="e">
        <v>#N/A</v>
      </c>
    </row>
    <row r="1779" spans="1:44" ht="15" hidden="1" customHeight="1">
      <c r="A1779" s="1">
        <f t="shared" si="99"/>
        <v>2000</v>
      </c>
      <c r="B1779" s="1">
        <v>7171</v>
      </c>
      <c r="C1779" s="1" t="s">
        <v>3278</v>
      </c>
      <c r="D1779" s="1" t="s">
        <v>3279</v>
      </c>
      <c r="E1779" s="1" t="s">
        <v>76</v>
      </c>
      <c r="F1779" s="1" t="s">
        <v>51</v>
      </c>
      <c r="G1779" s="1" t="s">
        <v>48</v>
      </c>
      <c r="H1779" s="1">
        <v>297</v>
      </c>
      <c r="I1779" s="1" t="s">
        <v>4409</v>
      </c>
      <c r="M1779" s="1">
        <v>605815</v>
      </c>
      <c r="N1779" s="1">
        <v>10021609</v>
      </c>
      <c r="O1779" s="1" t="s">
        <v>4163</v>
      </c>
      <c r="P1779" s="47">
        <v>50137.94</v>
      </c>
      <c r="Q1779" s="47">
        <v>25068.97</v>
      </c>
      <c r="R1779" s="47">
        <f>IF(Tabela1[[#This Row],[VALOR A PAGAR]]&gt;1,Tabela1[[#This Row],[VALOR A PAGAR]],Tabela1[[#This Row],[VALOR RC]])</f>
        <v>25068.97</v>
      </c>
      <c r="S17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79" s="1">
        <v>4500865822</v>
      </c>
      <c r="U1779" s="54" t="str">
        <f>F1779 &amp; " " &amp; " " &amp; B1779 &amp; " - " &amp; I1779 &amp; " - " &amp; "N°" &amp; H1779 &amp; " - " &amp; Tabela1[[#This Row],[Coluna1]]</f>
        <v xml:space="preserve">VIRADA DE BANDEIRA  7171 - CARMELI - N°297 - </v>
      </c>
      <c r="V1779" s="85">
        <v>1852139</v>
      </c>
      <c r="W1779" s="89" t="s">
        <v>4462</v>
      </c>
      <c r="X1779" s="1" t="str">
        <f t="shared" si="95"/>
        <v>ABERTO</v>
      </c>
      <c r="Y1779" s="48"/>
      <c r="Z1779" s="51">
        <v>0</v>
      </c>
      <c r="AA1779" s="1">
        <f>IF(Tabela1[[#This Row],[CHAMADO]]="ABERTO",Tabela1[[#This Row],[procx status]],"")</f>
        <v>0</v>
      </c>
      <c r="AC1779" s="49">
        <v>45812</v>
      </c>
      <c r="AD1779" s="55">
        <v>5105939601</v>
      </c>
      <c r="AE1779" s="1" t="str">
        <f>IF(Tabela1[[#This Row],[Status Result1]]="Aguardando autorização pgto", "sim","")</f>
        <v/>
      </c>
      <c r="AF17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04/06/2025</v>
      </c>
      <c r="AG17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04/06/2025</v>
      </c>
      <c r="AH1779" s="12">
        <v>45658</v>
      </c>
      <c r="AI1779" s="1" t="s">
        <v>4305</v>
      </c>
      <c r="AJ1779" s="53" t="s">
        <v>4305</v>
      </c>
      <c r="AK1779" s="12" t="str">
        <f>IF(Tabela1[[#This Row],[procx ticket]]="",Tabela1[[#This Row],[Data criação ticket]],Tabela1[[#This Row],[procx ticket]])</f>
        <v>2025-05-28</v>
      </c>
      <c r="AM17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77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79" s="62"/>
      <c r="AP1779" s="62"/>
      <c r="AQ17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717160581550137,94HENRIQUEVIRADA DE BANDEIRAREFORMACARMELI</v>
      </c>
      <c r="AR1779" s="62" t="e">
        <v>#N/A</v>
      </c>
    </row>
    <row r="1780" spans="1:44" ht="15" hidden="1" customHeight="1">
      <c r="A1780" s="1">
        <f t="shared" si="99"/>
        <v>1000</v>
      </c>
      <c r="B1780" s="1">
        <v>100</v>
      </c>
      <c r="C1780" s="1" t="str">
        <f>_xlfn.XLOOKUP(Tabela1[[#This Row],[FILIAL]],'CNPJ BASE jan25'!A:A,'CNPJ BASE jan25'!B:B)</f>
        <v>NAT07-Alecrim-RN#</v>
      </c>
      <c r="D1780" s="1" t="str">
        <f>_xlfn.XLOOKUP(Tabela1[[#This Row],[FILIAL]],'CNPJ BASE jan25'!A:A,'CNPJ BASE jan25'!C:C)</f>
        <v>06.626.253/0100-33</v>
      </c>
      <c r="E1780" s="1" t="s">
        <v>4025</v>
      </c>
      <c r="F1780" s="1" t="s">
        <v>47</v>
      </c>
      <c r="G1780" s="1" t="s">
        <v>48</v>
      </c>
      <c r="H1780" s="1">
        <v>308</v>
      </c>
      <c r="I1780" s="1" t="s">
        <v>4409</v>
      </c>
      <c r="M1780" s="1">
        <v>605604</v>
      </c>
      <c r="N1780" s="1">
        <v>10021807</v>
      </c>
      <c r="O1780" s="1" t="s">
        <v>4163</v>
      </c>
      <c r="P1780" s="5">
        <v>19025</v>
      </c>
      <c r="Q1780" s="5">
        <v>19025</v>
      </c>
      <c r="R1780" s="47">
        <f>IF(Tabela1[[#This Row],[VALOR A PAGAR]]&gt;1,Tabela1[[#This Row],[VALOR A PAGAR]],Tabela1[[#This Row],[VALOR RC]])</f>
        <v>19025</v>
      </c>
      <c r="S17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0" s="1">
        <v>4500877927</v>
      </c>
      <c r="U1780" s="54" t="str">
        <f>F1780 &amp; " " &amp; " " &amp; B1780 &amp; " - " &amp; I1780 &amp; " - " &amp; "N°" &amp; H1780 &amp; " - " &amp; Tabela1[[#This Row],[Coluna1]]</f>
        <v xml:space="preserve">LAUDO DE RISCO  100 - CARMELI - N°308 - </v>
      </c>
      <c r="V1780" s="85">
        <v>1852441</v>
      </c>
      <c r="W1780" s="89" t="s">
        <v>4469</v>
      </c>
      <c r="X1780" s="1" t="str">
        <f t="shared" si="95"/>
        <v>ABERTO</v>
      </c>
      <c r="Y1780" s="48"/>
      <c r="Z1780" s="51">
        <v>0</v>
      </c>
      <c r="AA1780" s="1">
        <f>IF(Tabela1[[#This Row],[CHAMADO]]="ABERTO",Tabela1[[#This Row],[procx status]],"")</f>
        <v>0</v>
      </c>
      <c r="AC1780" s="49">
        <v>45812</v>
      </c>
      <c r="AD1780" s="55">
        <v>5105939619</v>
      </c>
      <c r="AE1780" s="1" t="str">
        <f>IF(Tabela1[[#This Row],[Status Result1]]="Aguardando autorização pgto", "sim","")</f>
        <v/>
      </c>
      <c r="AF17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04/06/2025</v>
      </c>
      <c r="AG17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04/06/2025</v>
      </c>
      <c r="AH1780" s="12">
        <v>45778</v>
      </c>
      <c r="AI1780" s="1" t="s">
        <v>4305</v>
      </c>
      <c r="AJ1780" s="53" t="s">
        <v>4305</v>
      </c>
      <c r="AK1780" s="12" t="str">
        <f>IF(Tabela1[[#This Row],[procx ticket]]="",Tabela1[[#This Row],[Data criação ticket]],Tabela1[[#This Row],[procx ticket]])</f>
        <v>2025-05-28</v>
      </c>
      <c r="AM17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78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0" s="62"/>
      <c r="AP1780" s="62"/>
      <c r="AQ17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10060560419025ADRIANOLAUDO DE RISCOREFORMACARMELI</v>
      </c>
      <c r="AR1780" s="62" t="e">
        <v>#N/A</v>
      </c>
    </row>
    <row r="1781" spans="1:44" ht="15" hidden="1" customHeight="1">
      <c r="A1781" s="1">
        <f t="shared" si="99"/>
        <v>2000</v>
      </c>
      <c r="B1781" s="1" t="s">
        <v>4156</v>
      </c>
      <c r="D1781" s="1" t="s">
        <v>4166</v>
      </c>
      <c r="E1781" s="1" t="s">
        <v>30</v>
      </c>
      <c r="F1781" s="1" t="s">
        <v>4157</v>
      </c>
      <c r="G1781" s="1" t="s">
        <v>48</v>
      </c>
      <c r="H1781" s="1">
        <v>3965</v>
      </c>
      <c r="I1781" s="1" t="s">
        <v>5648</v>
      </c>
      <c r="M1781" s="55">
        <v>604946</v>
      </c>
      <c r="P1781" s="47">
        <v>999888.01</v>
      </c>
      <c r="Q1781" s="47">
        <v>199977.60000000001</v>
      </c>
      <c r="R1781" s="47">
        <f>IF(Tabela1[[#This Row],[VALOR A PAGAR]]&gt;1,Tabela1[[#This Row],[VALOR A PAGAR]],Tabela1[[#This Row],[VALOR RC]])</f>
        <v>199977.60000000001</v>
      </c>
      <c r="S17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1" s="1">
        <v>4500883316</v>
      </c>
      <c r="U1781" s="54" t="str">
        <f>F1781 &amp; " " &amp; " " &amp; B1781 &amp; " - " &amp; I1781 &amp; " - " &amp; "N°" &amp; H1781 &amp; " - " &amp; Tabela1[[#This Row],[Coluna1]]</f>
        <v xml:space="preserve">LAUDO DE RISCO CD  CD CE - PLANAC - N°3965 - </v>
      </c>
      <c r="V1781" s="85">
        <v>1846934</v>
      </c>
      <c r="W1781" s="89" t="s">
        <v>5725</v>
      </c>
      <c r="X1781" s="1" t="str">
        <f t="shared" si="95"/>
        <v>ABERTO</v>
      </c>
      <c r="Y1781" s="48"/>
      <c r="Z1781" s="51">
        <v>0</v>
      </c>
      <c r="AA1781" s="1">
        <f>IF(Tabela1[[#This Row],[CHAMADO]]="ABERTO",Tabela1[[#This Row],[procx status]],"")</f>
        <v>0</v>
      </c>
      <c r="AC1781" s="49">
        <v>45812</v>
      </c>
      <c r="AD1781" s="90">
        <v>5105939242</v>
      </c>
      <c r="AE1781" s="1" t="str">
        <f>IF(Tabela1[[#This Row],[Status Result1]]="Aguardando autorização pgto", "sim","")</f>
        <v/>
      </c>
      <c r="AF17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04/06/2025</v>
      </c>
      <c r="AG17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04/06/2025</v>
      </c>
      <c r="AH1781" s="12">
        <v>45778</v>
      </c>
      <c r="AI1781" s="1" t="s">
        <v>4534</v>
      </c>
      <c r="AJ1781" s="53" t="s">
        <v>4534</v>
      </c>
      <c r="AK1781" s="12" t="str">
        <f>IF(Tabela1[[#This Row],[procx ticket]]="",Tabela1[[#This Row],[Data criação ticket]],Tabela1[[#This Row],[procx ticket]])</f>
        <v>2025-05-27</v>
      </c>
      <c r="AM17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27/05/2025</v>
      </c>
      <c r="AN17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1" s="62"/>
      <c r="AP1781" s="62"/>
      <c r="AQ17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CE604946999888,01ANDRELAUDO DE RISCO CDREFORMAPLANAC</v>
      </c>
      <c r="AR1781" s="62" t="e">
        <v>#N/A</v>
      </c>
    </row>
    <row r="1782" spans="1:44" ht="15" hidden="1" customHeight="1">
      <c r="A1782" s="1">
        <f t="shared" si="99"/>
        <v>1000</v>
      </c>
      <c r="B1782" s="1">
        <v>429</v>
      </c>
      <c r="C1782" s="1" t="str">
        <f>_xlfn.XLOOKUP(Tabela1[[#This Row],[FILIAL]],'CNPJ BASE jan25'!A:A,'CNPJ BASE jan25'!B:B)</f>
        <v>CAD01-Cabedelo-PB#</v>
      </c>
      <c r="D1782" s="1" t="str">
        <f>_xlfn.XLOOKUP(Tabela1[[#This Row],[FILIAL]],'CNPJ BASE jan25'!A:A,'CNPJ BASE jan25'!C:C)</f>
        <v>06.626.253/0429-03</v>
      </c>
      <c r="E1782" s="1" t="s">
        <v>4025</v>
      </c>
      <c r="F1782" s="1" t="s">
        <v>47</v>
      </c>
      <c r="G1782" s="1" t="s">
        <v>48</v>
      </c>
      <c r="H1782" s="1">
        <v>137</v>
      </c>
      <c r="I1782" s="1" t="s">
        <v>4972</v>
      </c>
      <c r="M1782" s="1">
        <v>605928</v>
      </c>
      <c r="N1782" s="1">
        <v>10022197</v>
      </c>
      <c r="O1782" s="1" t="s">
        <v>4163</v>
      </c>
      <c r="P1782" s="47">
        <v>140000</v>
      </c>
      <c r="Q1782" s="47">
        <v>70000</v>
      </c>
      <c r="R1782" s="47">
        <f>IF(Tabela1[[#This Row],[VALOR A PAGAR]]&gt;1,Tabela1[[#This Row],[VALOR A PAGAR]],Tabela1[[#This Row],[VALOR RC]])</f>
        <v>70000</v>
      </c>
      <c r="S17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2" s="1">
        <v>4500899634</v>
      </c>
      <c r="U1782" s="54" t="str">
        <f>F1782 &amp; " " &amp; " " &amp; B1782 &amp; " - " &amp; I1782 &amp; " - " &amp; "N°" &amp; H1782 &amp; " - " &amp; Tabela1[[#This Row],[Coluna1]]</f>
        <v xml:space="preserve">LAUDO DE RISCO  429 - GM ENGENHARIA - N°137 - </v>
      </c>
      <c r="V1782" s="85">
        <v>2393546</v>
      </c>
      <c r="W1782" s="64" t="s">
        <v>5002</v>
      </c>
      <c r="X1782" s="1" t="str">
        <f t="shared" si="95"/>
        <v>ABERTO</v>
      </c>
      <c r="Y1782" s="48"/>
      <c r="Z1782" s="51">
        <v>0</v>
      </c>
      <c r="AA1782" s="1">
        <f>IF(Tabela1[[#This Row],[CHAMADO]]="ABERTO",Tabela1[[#This Row],[procx status]],"")</f>
        <v>0</v>
      </c>
      <c r="AC1782" s="49">
        <v>45904</v>
      </c>
      <c r="AD1782" s="109">
        <v>5106003909</v>
      </c>
      <c r="AE1782" s="1" t="str">
        <f>IF(Tabela1[[#This Row],[Status Result1]]="Aguardando autorização pgto", "sim","")</f>
        <v/>
      </c>
      <c r="AF17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04/09/2025</v>
      </c>
      <c r="AG17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04/09/2025</v>
      </c>
      <c r="AH1782" s="12"/>
      <c r="AI1782" s="1" t="s">
        <v>4234</v>
      </c>
      <c r="AJ1782" s="53" t="s">
        <v>4234</v>
      </c>
      <c r="AK1782" s="12" t="str">
        <f>IF(Tabela1[[#This Row],[procx ticket]]="",Tabela1[[#This Row],[Data criação ticket]],Tabela1[[#This Row],[procx ticket]])</f>
        <v>não aberto ticket</v>
      </c>
      <c r="AM1782" s="53">
        <v>45889</v>
      </c>
      <c r="AN17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2" s="62"/>
      <c r="AP1782" s="62"/>
      <c r="AQ17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429605928140000ADRIANOLAUDO DE RISCOREFORMAGM ENGENHARIA</v>
      </c>
      <c r="AR1782" s="62" t="e">
        <v>#N/A</v>
      </c>
    </row>
    <row r="1783" spans="1:44" ht="15" hidden="1" customHeight="1">
      <c r="A1783" s="1">
        <v>1000</v>
      </c>
      <c r="B1783" s="1" t="s">
        <v>4156</v>
      </c>
      <c r="C1783" s="1" t="s">
        <v>75</v>
      </c>
      <c r="D1783" s="1" t="s">
        <v>4166</v>
      </c>
      <c r="E1783" s="1" t="s">
        <v>30</v>
      </c>
      <c r="F1783" s="1" t="s">
        <v>4157</v>
      </c>
      <c r="G1783" s="1" t="s">
        <v>48</v>
      </c>
      <c r="H1783" s="1">
        <v>389</v>
      </c>
      <c r="I1783" s="1" t="s">
        <v>4667</v>
      </c>
      <c r="L1783" s="51">
        <v>70407</v>
      </c>
      <c r="M1783" s="51">
        <v>604946</v>
      </c>
      <c r="Q1783" s="47">
        <v>361174.16</v>
      </c>
      <c r="R1783" s="47">
        <f>IF(Tabela1[[#This Row],[VALOR A PAGAR]]&gt;1,Tabela1[[#This Row],[VALOR A PAGAR]],Tabela1[[#This Row],[VALOR RC]])</f>
        <v>361174.16</v>
      </c>
      <c r="S17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3" s="1">
        <v>4500663430</v>
      </c>
      <c r="U1783" s="54" t="str">
        <f>F1783 &amp; " " &amp; " " &amp; B1783 &amp; " - " &amp; I1783 &amp; " - " &amp; "N°" &amp; H1783 &amp; " - " &amp; Tabela1[[#This Row],[Coluna1]]</f>
        <v xml:space="preserve">LAUDO DE RISCO CD  CD CE - CNEX - N°389 - </v>
      </c>
      <c r="V1783" s="85">
        <v>1075296</v>
      </c>
      <c r="X1783" s="1" t="str">
        <f t="shared" si="95"/>
        <v>ABERTO</v>
      </c>
      <c r="Y1783" s="48" t="s">
        <v>4159</v>
      </c>
      <c r="Z1783" s="51" t="s">
        <v>4159</v>
      </c>
      <c r="AA1783" s="51" t="str">
        <f>IF(Tabela1[[#This Row],[CHAMADO]]="ABERTO",Tabela1[[#This Row],[procx status]],"")</f>
        <v>Closed</v>
      </c>
      <c r="AC1783" s="49">
        <v>45693</v>
      </c>
      <c r="AD1783" s="55">
        <v>5105859082</v>
      </c>
      <c r="AE1783" s="1" t="str">
        <f>IF(Tabela1[[#This Row],[Status Result1]]="Aguardando autorização pgto", "sim","")</f>
        <v/>
      </c>
      <c r="AF17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05/02/2025</v>
      </c>
      <c r="AG17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05/02/2025</v>
      </c>
      <c r="AH1783" s="12">
        <v>45684</v>
      </c>
      <c r="AI1783" s="12" t="s">
        <v>4205</v>
      </c>
      <c r="AJ1783" s="53" t="s">
        <v>4205</v>
      </c>
      <c r="AK1783" s="12" t="str">
        <f>IF(Tabela1[[#This Row],[procx ticket]]="",Tabela1[[#This Row],[Data criação ticket]],Tabela1[[#This Row],[procx ticket]])</f>
        <v>2025-01-27</v>
      </c>
      <c r="AL1783" s="53" t="s">
        <v>75</v>
      </c>
      <c r="AM17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27/01/2025</v>
      </c>
      <c r="AN178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3" s="62"/>
      <c r="AP1783" s="62"/>
      <c r="AQ17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CDREFORMACNEX</v>
      </c>
      <c r="AR1783" s="62" t="e">
        <v>#N/A</v>
      </c>
    </row>
    <row r="1784" spans="1:44" ht="15" hidden="1" customHeight="1">
      <c r="A1784" s="1">
        <f>IF(B1784&lt;7000,1000,2000)</f>
        <v>1000</v>
      </c>
      <c r="B1784" s="1">
        <v>574</v>
      </c>
      <c r="C1784" s="1" t="s">
        <v>1362</v>
      </c>
      <c r="D1784" s="1" t="s">
        <v>1363</v>
      </c>
      <c r="E1784" s="1" t="s">
        <v>30</v>
      </c>
      <c r="F1784" s="1" t="s">
        <v>47</v>
      </c>
      <c r="G1784" s="1" t="s">
        <v>48</v>
      </c>
      <c r="H1784" s="1">
        <v>93</v>
      </c>
      <c r="I1784" s="1" t="s">
        <v>4702</v>
      </c>
      <c r="L1784" s="1">
        <v>97914</v>
      </c>
      <c r="M1784" s="1">
        <v>605538</v>
      </c>
      <c r="N1784" s="1">
        <v>10020350</v>
      </c>
      <c r="P1784" s="47">
        <v>48585.61</v>
      </c>
      <c r="R1784" s="47">
        <f>IF(Tabela1[[#This Row],[VALOR A PAGAR]]&gt;1,Tabela1[[#This Row],[VALOR A PAGAR]],Tabela1[[#This Row],[VALOR RC]])</f>
        <v>48585.61</v>
      </c>
      <c r="S17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4" s="1">
        <v>4500803972</v>
      </c>
      <c r="U1784" s="54" t="str">
        <f>F1784 &amp; " " &amp; " " &amp; B1784 &amp; " - " &amp; I1784 &amp; " - " &amp; "N°" &amp; H1784 &amp; " - " &amp; Tabela1[[#This Row],[Coluna1]]</f>
        <v xml:space="preserve">LAUDO DE RISCO  574 - CORDEIRO PARTICIPACOES - N°93 - </v>
      </c>
      <c r="V1784" s="85">
        <v>1091480</v>
      </c>
      <c r="X1784" s="1" t="str">
        <f t="shared" si="95"/>
        <v>ABERTO</v>
      </c>
      <c r="Y1784" s="48" t="s">
        <v>4159</v>
      </c>
      <c r="Z1784" s="51" t="s">
        <v>4159</v>
      </c>
      <c r="AA1784" s="51" t="str">
        <f>IF(Tabela1[[#This Row],[CHAMADO]]="ABERTO",Tabela1[[#This Row],[procx status]],"")</f>
        <v>Closed</v>
      </c>
      <c r="AC1784" s="49">
        <v>45693</v>
      </c>
      <c r="AD1784" s="55">
        <v>5105860875</v>
      </c>
      <c r="AE1784" s="1" t="str">
        <f>IF(Tabela1[[#This Row],[Status Result1]]="Aguardando autorização pgto", "sim","")</f>
        <v/>
      </c>
      <c r="AF17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05/02/2025</v>
      </c>
      <c r="AG17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05/02/2025</v>
      </c>
      <c r="AH1784" s="12">
        <v>45681</v>
      </c>
      <c r="AI1784" s="12" t="s">
        <v>4712</v>
      </c>
      <c r="AJ1784" s="53" t="s">
        <v>4712</v>
      </c>
      <c r="AK1784" s="12" t="str">
        <f>IF(Tabela1[[#This Row],[procx ticket]]="",Tabela1[[#This Row],[Data criação ticket]],Tabela1[[#This Row],[procx ticket]])</f>
        <v>2025-01-29</v>
      </c>
      <c r="AL1784" s="53">
        <v>45680</v>
      </c>
      <c r="AM17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29/01/2025</v>
      </c>
      <c r="AN178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4" s="62"/>
      <c r="AP1784" s="62"/>
      <c r="AQ17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57460553848585,61ANDRELAUDO DE RISCOREFORMACORDEIRO PARTICIPACOES</v>
      </c>
      <c r="AR1784" s="62" t="e">
        <v>#N/A</v>
      </c>
    </row>
    <row r="1785" spans="1:44" ht="15" hidden="1" customHeight="1">
      <c r="A1785" s="55">
        <v>2000</v>
      </c>
      <c r="B1785" s="55">
        <v>7511</v>
      </c>
      <c r="C1785" s="55" t="s">
        <v>3757</v>
      </c>
      <c r="D1785" s="55" t="s">
        <v>3758</v>
      </c>
      <c r="E1785" s="55" t="s">
        <v>76</v>
      </c>
      <c r="F1785" s="55" t="s">
        <v>51</v>
      </c>
      <c r="G1785" s="51" t="s">
        <v>48</v>
      </c>
      <c r="H1785" s="55">
        <v>266</v>
      </c>
      <c r="I1785" s="55" t="s">
        <v>4409</v>
      </c>
      <c r="J1785" s="55"/>
      <c r="K1785" s="55"/>
      <c r="L1785" s="56">
        <v>78957</v>
      </c>
      <c r="M1785" s="55"/>
      <c r="N1785" s="55">
        <v>10020430</v>
      </c>
      <c r="O1785" s="55"/>
      <c r="P1785" s="57">
        <v>28100</v>
      </c>
      <c r="Q1785" s="57" t="s">
        <v>4173</v>
      </c>
      <c r="R1785" s="88" t="str">
        <f>IF(Tabela1[[#This Row],[VALOR A PAGAR]]&gt;1,Tabela1[[#This Row],[VALOR A PAGAR]],Tabela1[[#This Row],[VALOR RC]])</f>
        <v> </v>
      </c>
      <c r="S17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5" s="55">
        <v>4500813581</v>
      </c>
      <c r="U1785" s="54" t="str">
        <f>F1785 &amp; " " &amp; " " &amp; B1785 &amp; " - " &amp; I1785 &amp; " - " &amp; "N°" &amp; H1785 &amp; " - " &amp; Tabela1[[#This Row],[Coluna1]]</f>
        <v xml:space="preserve">VIRADA DE BANDEIRA  7511 - CARMELI - N°266 - </v>
      </c>
      <c r="V1785" s="85">
        <v>1245362</v>
      </c>
      <c r="W1785" s="55"/>
      <c r="X1785" s="1" t="str">
        <f t="shared" si="95"/>
        <v>ABERTO</v>
      </c>
      <c r="Y1785" s="55" t="s">
        <v>4159</v>
      </c>
      <c r="Z1785" s="51" t="s">
        <v>4159</v>
      </c>
      <c r="AA1785" s="51" t="str">
        <f>IF(Tabela1[[#This Row],[CHAMADO]]="ABERTO",Tabela1[[#This Row],[procx status]],"")</f>
        <v>Closed</v>
      </c>
      <c r="AB1785" s="55" t="s">
        <v>4173</v>
      </c>
      <c r="AC1785" s="59">
        <v>45721</v>
      </c>
      <c r="AD1785" s="55">
        <v>5105877915</v>
      </c>
      <c r="AE1785" s="55" t="str">
        <f>IF(Tabela1[[#This Row],[Status Result1]]="Aguardando autorização pgto", "sim","")</f>
        <v/>
      </c>
      <c r="AF178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05/03/2025</v>
      </c>
      <c r="AG17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05/03/2025</v>
      </c>
      <c r="AH1785" s="59">
        <v>45698</v>
      </c>
      <c r="AI1785" s="55" t="s">
        <v>4173</v>
      </c>
      <c r="AJ1785" s="53" t="s">
        <v>4173</v>
      </c>
      <c r="AK1785" s="12" t="str">
        <f>IF(Tabela1[[#This Row],[procx ticket]]="",Tabela1[[#This Row],[Data criação ticket]],Tabela1[[#This Row],[procx ticket]])</f>
        <v> </v>
      </c>
      <c r="AL1785" s="60">
        <v>45691</v>
      </c>
      <c r="AM17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8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5" s="62"/>
      <c r="AP1785" s="62"/>
      <c r="AQ17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751128100HENRIQUEVIRADA DE BANDEIRAREFORMACARMELI</v>
      </c>
      <c r="AR1785" s="62" t="e">
        <v>#N/A</v>
      </c>
    </row>
    <row r="1786" spans="1:44" ht="15" hidden="1" customHeight="1">
      <c r="A1786" s="55">
        <v>2000</v>
      </c>
      <c r="B1786" s="55">
        <v>7484</v>
      </c>
      <c r="C1786" s="55" t="s">
        <v>3713</v>
      </c>
      <c r="D1786" s="55" t="s">
        <v>3714</v>
      </c>
      <c r="E1786" s="55" t="s">
        <v>76</v>
      </c>
      <c r="F1786" s="55" t="s">
        <v>51</v>
      </c>
      <c r="G1786" s="51" t="s">
        <v>48</v>
      </c>
      <c r="H1786" s="55">
        <v>264</v>
      </c>
      <c r="I1786" s="55" t="s">
        <v>4409</v>
      </c>
      <c r="J1786" s="55"/>
      <c r="K1786" s="55"/>
      <c r="L1786" s="56">
        <v>78957</v>
      </c>
      <c r="M1786" s="55"/>
      <c r="N1786" s="55">
        <v>10020358</v>
      </c>
      <c r="O1786" s="55"/>
      <c r="P1786" s="57">
        <v>31019</v>
      </c>
      <c r="Q1786" s="57" t="s">
        <v>4173</v>
      </c>
      <c r="R1786" s="88" t="str">
        <f>IF(Tabela1[[#This Row],[VALOR A PAGAR]]&gt;1,Tabela1[[#This Row],[VALOR A PAGAR]],Tabela1[[#This Row],[VALOR RC]])</f>
        <v> </v>
      </c>
      <c r="S17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6" s="55" t="s">
        <v>4442</v>
      </c>
      <c r="U1786" s="54" t="str">
        <f>F1786 &amp; " " &amp; " " &amp; B1786 &amp; " - " &amp; I1786 &amp; " - " &amp; "N°" &amp; H1786 &amp; " - " &amp; Tabela1[[#This Row],[Coluna1]]</f>
        <v xml:space="preserve">VIRADA DE BANDEIRA  7484 - CARMELI - N°264 - </v>
      </c>
      <c r="V1786" s="85">
        <v>1245328</v>
      </c>
      <c r="W1786" s="55"/>
      <c r="X1786" s="1" t="str">
        <f t="shared" si="95"/>
        <v>ABERTO</v>
      </c>
      <c r="Y1786" s="55" t="s">
        <v>4159</v>
      </c>
      <c r="Z1786" s="51" t="s">
        <v>4159</v>
      </c>
      <c r="AA1786" s="51" t="str">
        <f>IF(Tabela1[[#This Row],[CHAMADO]]="ABERTO",Tabela1[[#This Row],[procx status]],"")</f>
        <v>Closed</v>
      </c>
      <c r="AB1786" s="55" t="s">
        <v>4173</v>
      </c>
      <c r="AC1786" s="59">
        <v>45721</v>
      </c>
      <c r="AD1786" s="55">
        <v>5105877911</v>
      </c>
      <c r="AE1786" s="55" t="str">
        <f>IF(Tabela1[[#This Row],[Status Result1]]="Aguardando autorização pgto", "sim","")</f>
        <v/>
      </c>
      <c r="AF178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05/03/2025</v>
      </c>
      <c r="AG17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05/03/2025</v>
      </c>
      <c r="AH1786" s="59">
        <v>45698</v>
      </c>
      <c r="AI1786" s="55" t="s">
        <v>4173</v>
      </c>
      <c r="AJ1786" s="53" t="s">
        <v>4173</v>
      </c>
      <c r="AK1786" s="12" t="str">
        <f>IF(Tabela1[[#This Row],[procx ticket]]="",Tabela1[[#This Row],[Data criação ticket]],Tabela1[[#This Row],[procx ticket]])</f>
        <v> </v>
      </c>
      <c r="AL1786" s="60">
        <v>45691</v>
      </c>
      <c r="AM17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6" s="62"/>
      <c r="AP1786" s="62"/>
      <c r="AQ17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748431019HENRIQUEVIRADA DE BANDEIRAREFORMACARMELI</v>
      </c>
      <c r="AR1786" s="62" t="e">
        <v>#N/A</v>
      </c>
    </row>
    <row r="1787" spans="1:44" ht="15" hidden="1" customHeight="1">
      <c r="A1787" s="55">
        <v>2000</v>
      </c>
      <c r="B1787" s="55">
        <v>7485</v>
      </c>
      <c r="C1787" s="55" t="s">
        <v>3715</v>
      </c>
      <c r="D1787" s="55" t="s">
        <v>3716</v>
      </c>
      <c r="E1787" s="55" t="s">
        <v>76</v>
      </c>
      <c r="F1787" s="55" t="s">
        <v>51</v>
      </c>
      <c r="G1787" s="51" t="s">
        <v>48</v>
      </c>
      <c r="H1787" s="55">
        <v>265</v>
      </c>
      <c r="I1787" s="55" t="s">
        <v>4409</v>
      </c>
      <c r="J1787" s="55"/>
      <c r="K1787" s="55"/>
      <c r="L1787" s="56">
        <v>78957</v>
      </c>
      <c r="M1787" s="51">
        <v>605564</v>
      </c>
      <c r="N1787" s="55">
        <v>10020359</v>
      </c>
      <c r="O1787" s="55"/>
      <c r="P1787" s="57">
        <v>33462.15</v>
      </c>
      <c r="Q1787" s="57" t="s">
        <v>4173</v>
      </c>
      <c r="R1787" s="88" t="str">
        <f>IF(Tabela1[[#This Row],[VALOR A PAGAR]]&gt;1,Tabela1[[#This Row],[VALOR A PAGAR]],Tabela1[[#This Row],[VALOR RC]])</f>
        <v> </v>
      </c>
      <c r="S17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7" s="55" t="s">
        <v>4443</v>
      </c>
      <c r="U1787" s="54" t="str">
        <f>F1787 &amp; " " &amp; " " &amp; B1787 &amp; " - " &amp; I1787 &amp; " - " &amp; "N°" &amp; H1787 &amp; " - " &amp; Tabela1[[#This Row],[Coluna1]]</f>
        <v xml:space="preserve">VIRADA DE BANDEIRA  7485 - CARMELI - N°265 - </v>
      </c>
      <c r="V1787" s="85">
        <v>1245349</v>
      </c>
      <c r="W1787" s="55"/>
      <c r="X1787" s="1" t="str">
        <f t="shared" si="95"/>
        <v>ABERTO</v>
      </c>
      <c r="Y1787" s="55" t="s">
        <v>4159</v>
      </c>
      <c r="Z1787" s="51" t="s">
        <v>4159</v>
      </c>
      <c r="AA1787" s="51" t="str">
        <f>IF(Tabela1[[#This Row],[CHAMADO]]="ABERTO",Tabela1[[#This Row],[procx status]],"")</f>
        <v>Closed</v>
      </c>
      <c r="AB1787" s="55" t="s">
        <v>4173</v>
      </c>
      <c r="AC1787" s="59">
        <v>45721</v>
      </c>
      <c r="AD1787" s="55">
        <v>5105877913</v>
      </c>
      <c r="AE1787" s="55" t="str">
        <f>IF(Tabela1[[#This Row],[Status Result1]]="Aguardando autorização pgto", "sim","")</f>
        <v/>
      </c>
      <c r="AF178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05/03/2025</v>
      </c>
      <c r="AG17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05/03/2025</v>
      </c>
      <c r="AH1787" s="59">
        <v>45698</v>
      </c>
      <c r="AI1787" s="55" t="s">
        <v>4173</v>
      </c>
      <c r="AJ1787" s="53" t="s">
        <v>4173</v>
      </c>
      <c r="AK1787" s="12" t="str">
        <f>IF(Tabela1[[#This Row],[procx ticket]]="",Tabela1[[#This Row],[Data criação ticket]],Tabela1[[#This Row],[procx ticket]])</f>
        <v> </v>
      </c>
      <c r="AL1787" s="60">
        <v>45691</v>
      </c>
      <c r="AM17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7" s="62"/>
      <c r="AP1787" s="62"/>
      <c r="AQ17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748560556433462,15HENRIQUEVIRADA DE BANDEIRAREFORMACARMELI</v>
      </c>
      <c r="AR1787" s="62" t="e">
        <v>#N/A</v>
      </c>
    </row>
    <row r="1788" spans="1:44" ht="15" hidden="1" customHeight="1">
      <c r="A1788" s="55">
        <v>1000</v>
      </c>
      <c r="B1788" s="55">
        <v>330</v>
      </c>
      <c r="C1788" s="55" t="s">
        <v>893</v>
      </c>
      <c r="D1788" s="55" t="s">
        <v>894</v>
      </c>
      <c r="E1788" s="55" t="s">
        <v>30</v>
      </c>
      <c r="F1788" s="55" t="s">
        <v>47</v>
      </c>
      <c r="G1788" s="55" t="s">
        <v>48</v>
      </c>
      <c r="H1788" s="55">
        <v>1169</v>
      </c>
      <c r="I1788" s="55" t="s">
        <v>5296</v>
      </c>
      <c r="J1788" s="55"/>
      <c r="K1788" s="55"/>
      <c r="L1788" s="55" t="s">
        <v>4173</v>
      </c>
      <c r="M1788" s="55">
        <v>605688</v>
      </c>
      <c r="N1788" s="55">
        <v>10020435</v>
      </c>
      <c r="O1788" s="55"/>
      <c r="P1788" s="57">
        <v>1319.6</v>
      </c>
      <c r="Q1788" s="57" t="s">
        <v>4173</v>
      </c>
      <c r="R1788" s="88" t="str">
        <f>IF(Tabela1[[#This Row],[VALOR A PAGAR]]&gt;1,Tabela1[[#This Row],[VALOR A PAGAR]],Tabela1[[#This Row],[VALOR RC]])</f>
        <v> </v>
      </c>
      <c r="S17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8" s="55">
        <v>4500819320</v>
      </c>
      <c r="U1788" s="54" t="str">
        <f>F1788 &amp; " " &amp; " " &amp; B1788 &amp; " - " &amp; I1788 &amp; " - " &amp; "N°" &amp; H1788 &amp; " - " &amp; Tabela1[[#This Row],[Coluna1]]</f>
        <v>LAUDO DE RISCO  330 - JUMP - N°1169 - iva ajustado</v>
      </c>
      <c r="V1788" s="85">
        <v>1230898</v>
      </c>
      <c r="W1788" s="55"/>
      <c r="X1788" s="1" t="str">
        <f t="shared" si="95"/>
        <v>ABERTO</v>
      </c>
      <c r="Y1788" s="55" t="s">
        <v>4159</v>
      </c>
      <c r="Z1788" s="51" t="s">
        <v>4159</v>
      </c>
      <c r="AA1788" s="51" t="str">
        <f>IF(Tabela1[[#This Row],[CHAMADO]]="ABERTO",Tabela1[[#This Row],[procx status]],"")</f>
        <v>Closed</v>
      </c>
      <c r="AB1788" s="55" t="s">
        <v>4173</v>
      </c>
      <c r="AC1788" s="59">
        <v>45721</v>
      </c>
      <c r="AD1788" s="55">
        <v>5105877294</v>
      </c>
      <c r="AE1788" s="55" t="str">
        <f>IF(Tabela1[[#This Row],[Status Result1]]="Aguardando autorização pgto", "sim","")</f>
        <v/>
      </c>
      <c r="AF1788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05/03/2025</v>
      </c>
      <c r="AG17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05/03/2025</v>
      </c>
      <c r="AH1788" s="59">
        <v>45692</v>
      </c>
      <c r="AI1788" s="55" t="s">
        <v>4173</v>
      </c>
      <c r="AJ1788" s="53" t="s">
        <v>4173</v>
      </c>
      <c r="AK1788" s="12" t="str">
        <f>IF(Tabela1[[#This Row],[procx ticket]]="",Tabela1[[#This Row],[Data criação ticket]],Tabela1[[#This Row],[procx ticket]])</f>
        <v> </v>
      </c>
      <c r="AL1788" s="60">
        <v>45692</v>
      </c>
      <c r="AM17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8" s="62" t="s">
        <v>4179</v>
      </c>
      <c r="AP1788" s="62" t="s">
        <v>5182</v>
      </c>
      <c r="AQ17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3306056881319,6ANDRELAUDO DE RISCOREFORMAJUMP</v>
      </c>
      <c r="AR1788" s="62" t="e">
        <v>#N/A</v>
      </c>
    </row>
    <row r="1789" spans="1:44" ht="15" hidden="1" customHeight="1">
      <c r="A1789" s="55">
        <v>2000</v>
      </c>
      <c r="B1789" s="55" t="s">
        <v>4781</v>
      </c>
      <c r="C1789" s="55" t="s">
        <v>4173</v>
      </c>
      <c r="D1789" s="55" t="s">
        <v>4173</v>
      </c>
      <c r="E1789" s="55" t="s">
        <v>76</v>
      </c>
      <c r="F1789" s="55" t="s">
        <v>48</v>
      </c>
      <c r="G1789" s="1" t="s">
        <v>48</v>
      </c>
      <c r="H1789" s="55">
        <v>3919</v>
      </c>
      <c r="I1789" s="55" t="s">
        <v>5648</v>
      </c>
      <c r="J1789" s="55"/>
      <c r="K1789" s="55"/>
      <c r="L1789" s="55">
        <v>51315</v>
      </c>
      <c r="M1789" s="55"/>
      <c r="N1789" s="55">
        <v>10020372</v>
      </c>
      <c r="O1789" s="55"/>
      <c r="P1789" s="57">
        <v>37290.76</v>
      </c>
      <c r="Q1789" s="57" t="s">
        <v>4173</v>
      </c>
      <c r="R1789" s="88" t="str">
        <f>IF(Tabela1[[#This Row],[VALOR A PAGAR]]&gt;1,Tabela1[[#This Row],[VALOR A PAGAR]],Tabela1[[#This Row],[VALOR RC]])</f>
        <v> </v>
      </c>
      <c r="S17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89" s="55" t="s">
        <v>5655</v>
      </c>
      <c r="U1789" s="54" t="str">
        <f>F1789 &amp; " " &amp; " " &amp; B1789 &amp; " - " &amp; I1789 &amp; " - " &amp; "N°" &amp; H1789 &amp; " - " &amp; Tabela1[[#This Row],[Coluna1]]</f>
        <v xml:space="preserve">REFORMA  MATRIZ - PLANAC - N°3919 - </v>
      </c>
      <c r="V1789" s="85">
        <v>1123774</v>
      </c>
      <c r="W1789" s="55"/>
      <c r="X1789" s="1" t="str">
        <f t="shared" ref="X1789:X1852" si="100">IF(V1789&lt;&gt;"","ABERTO","PENDENTE")</f>
        <v>ABERTO</v>
      </c>
      <c r="Y1789" s="55" t="s">
        <v>4159</v>
      </c>
      <c r="Z1789" s="51" t="s">
        <v>4159</v>
      </c>
      <c r="AA1789" s="51" t="str">
        <f>IF(Tabela1[[#This Row],[CHAMADO]]="ABERTO",Tabela1[[#This Row],[procx status]],"")</f>
        <v>Closed</v>
      </c>
      <c r="AB1789" s="55" t="s">
        <v>4173</v>
      </c>
      <c r="AC1789" s="59">
        <v>45721</v>
      </c>
      <c r="AD1789" s="55">
        <v>5105866117</v>
      </c>
      <c r="AE1789" s="55" t="str">
        <f>IF(Tabela1[[#This Row],[Status Result1]]="Aguardando autorização pgto", "sim","")</f>
        <v/>
      </c>
      <c r="AF1789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05/03/2025</v>
      </c>
      <c r="AG17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05/03/2025</v>
      </c>
      <c r="AH1789" s="59">
        <v>45687</v>
      </c>
      <c r="AI1789" s="55" t="s">
        <v>5656</v>
      </c>
      <c r="AJ1789" s="53" t="s">
        <v>5656</v>
      </c>
      <c r="AK1789" s="12" t="str">
        <f>IF(Tabela1[[#This Row],[procx ticket]]="",Tabela1[[#This Row],[Data criação ticket]],Tabela1[[#This Row],[procx ticket]])</f>
        <v>00/01/1900</v>
      </c>
      <c r="AL1789" s="60">
        <v>45685</v>
      </c>
      <c r="AM17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7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89" s="62"/>
      <c r="AP1789" s="62"/>
      <c r="AQ17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MATRIZ37290,76HENRIQUEREFORMAREFORMAPLANAC</v>
      </c>
      <c r="AR1789" s="62" t="e">
        <v>#N/A</v>
      </c>
    </row>
    <row r="1790" spans="1:44" ht="15" hidden="1" customHeight="1">
      <c r="A1790" s="1">
        <f t="shared" ref="A1790:A1814" si="101">IF(B1790&lt;7000,1000,2000)</f>
        <v>2000</v>
      </c>
      <c r="B1790" s="1">
        <v>7356</v>
      </c>
      <c r="C1790" s="1" t="s">
        <v>3522</v>
      </c>
      <c r="D1790" s="1" t="s">
        <v>3523</v>
      </c>
      <c r="E1790" s="1" t="s">
        <v>55</v>
      </c>
      <c r="F1790" s="1" t="s">
        <v>47</v>
      </c>
      <c r="G1790" s="1" t="s">
        <v>48</v>
      </c>
      <c r="H1790" s="1">
        <v>3945</v>
      </c>
      <c r="I1790" s="1" t="s">
        <v>5648</v>
      </c>
      <c r="M1790" s="1">
        <v>605787</v>
      </c>
      <c r="N1790" s="1">
        <v>10021606</v>
      </c>
      <c r="O1790" s="1" t="s">
        <v>4163</v>
      </c>
      <c r="P1790" s="47">
        <v>50000</v>
      </c>
      <c r="Q1790" s="47">
        <v>25000</v>
      </c>
      <c r="R1790" s="47">
        <f>IF(Tabela1[[#This Row],[VALOR A PAGAR]]&gt;1,Tabela1[[#This Row],[VALOR A PAGAR]],Tabela1[[#This Row],[VALOR RC]])</f>
        <v>25000</v>
      </c>
      <c r="S17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0" s="1">
        <v>4500865227</v>
      </c>
      <c r="U1790" s="54" t="str">
        <f>F1790 &amp; " " &amp; " " &amp; B1790 &amp; " - " &amp; I1790 &amp; " - " &amp; "N°" &amp; H1790 &amp; " - " &amp; Tabela1[[#This Row],[Coluna1]]</f>
        <v>LAUDO DE RISCO  7356 - PLANAC - N°3945 - pagar quando receber pedido</v>
      </c>
      <c r="V1790" s="85">
        <v>1637852</v>
      </c>
      <c r="W1790" s="89" t="s">
        <v>5679</v>
      </c>
      <c r="X1790" s="1" t="str">
        <f t="shared" si="100"/>
        <v>ABERTO</v>
      </c>
      <c r="Y1790" s="48"/>
      <c r="Z1790" s="51">
        <v>0</v>
      </c>
      <c r="AA1790" s="1">
        <f>IF(Tabela1[[#This Row],[CHAMADO]]="ABERTO",Tabela1[[#This Row],[procx status]],"")</f>
        <v>0</v>
      </c>
      <c r="AC1790" s="49">
        <v>45782</v>
      </c>
      <c r="AD1790" s="90">
        <v>5105919065</v>
      </c>
      <c r="AE1790" s="1" t="str">
        <f>IF(Tabela1[[#This Row],[Status Result1]]="Aguardando autorização pgto", "sim","")</f>
        <v/>
      </c>
      <c r="AF17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0" s="12">
        <v>45764</v>
      </c>
      <c r="AI1790" s="1" t="s">
        <v>5664</v>
      </c>
      <c r="AJ1790" s="53" t="s">
        <v>5664</v>
      </c>
      <c r="AK1790" s="12" t="str">
        <f>IF(Tabela1[[#This Row],[procx ticket]]="",Tabela1[[#This Row],[Data criação ticket]],Tabela1[[#This Row],[procx ticket]])</f>
        <v>2025-04-25</v>
      </c>
      <c r="AL1790" s="60">
        <v>45770</v>
      </c>
      <c r="AM17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0" s="62"/>
      <c r="AP1790" s="62" t="s">
        <v>5665</v>
      </c>
      <c r="AQ17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735660578750000JORDANALAUDO DE RISCOREFORMAPLANAC</v>
      </c>
      <c r="AR1790" s="62" t="e">
        <v>#N/A</v>
      </c>
    </row>
    <row r="1791" spans="1:44" ht="15" hidden="1" customHeight="1">
      <c r="A1791" s="1">
        <f t="shared" si="101"/>
        <v>2000</v>
      </c>
      <c r="B1791" s="1">
        <v>7103</v>
      </c>
      <c r="C1791" s="1" t="s">
        <v>3171</v>
      </c>
      <c r="D1791" s="1" t="s">
        <v>3172</v>
      </c>
      <c r="E1791" s="1" t="s">
        <v>55</v>
      </c>
      <c r="F1791" s="1" t="s">
        <v>51</v>
      </c>
      <c r="G1791" s="1" t="s">
        <v>48</v>
      </c>
      <c r="H1791" s="1">
        <v>3941</v>
      </c>
      <c r="I1791" s="1" t="s">
        <v>5648</v>
      </c>
      <c r="M1791" s="1">
        <v>605811</v>
      </c>
      <c r="N1791" s="1">
        <v>10021498</v>
      </c>
      <c r="O1791" s="1" t="s">
        <v>4163</v>
      </c>
      <c r="P1791" s="47">
        <v>70000</v>
      </c>
      <c r="Q1791" s="47">
        <v>35000</v>
      </c>
      <c r="R1791" s="47">
        <f>IF(Tabela1[[#This Row],[VALOR A PAGAR]]&gt;1,Tabela1[[#This Row],[VALOR A PAGAR]],Tabela1[[#This Row],[VALOR RC]])</f>
        <v>35000</v>
      </c>
      <c r="S17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1" s="1">
        <v>4500865846</v>
      </c>
      <c r="U1791" s="54" t="str">
        <f>F1791 &amp; " " &amp; " " &amp; B1791 &amp; " - " &amp; I1791 &amp; " - " &amp; "N°" &amp; H1791 &amp; " - " &amp; Tabela1[[#This Row],[Coluna1]]</f>
        <v>VIRADA DE BANDEIRA  7103 - PLANAC - N°3941 - pagar quando receber pedido</v>
      </c>
      <c r="V1791" s="85">
        <v>1637764</v>
      </c>
      <c r="W1791" s="89" t="s">
        <v>5663</v>
      </c>
      <c r="X1791" s="1" t="str">
        <f t="shared" si="100"/>
        <v>ABERTO</v>
      </c>
      <c r="Y1791" s="48"/>
      <c r="Z1791" s="51">
        <v>0</v>
      </c>
      <c r="AA1791" s="1">
        <f>IF(Tabela1[[#This Row],[CHAMADO]]="ABERTO",Tabela1[[#This Row],[procx status]],"")</f>
        <v>0</v>
      </c>
      <c r="AC1791" s="49">
        <v>45782</v>
      </c>
      <c r="AD1791" s="90">
        <v>5105919064</v>
      </c>
      <c r="AE1791" s="1" t="str">
        <f>IF(Tabela1[[#This Row],[Status Result1]]="Aguardando autorização pgto", "sim","")</f>
        <v/>
      </c>
      <c r="AF17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1" s="12">
        <v>45763</v>
      </c>
      <c r="AI1791" s="1" t="s">
        <v>5664</v>
      </c>
      <c r="AJ1791" s="53" t="s">
        <v>5664</v>
      </c>
      <c r="AK1791" s="12" t="str">
        <f>IF(Tabela1[[#This Row],[procx ticket]]="",Tabela1[[#This Row],[Data criação ticket]],Tabela1[[#This Row],[procx ticket]])</f>
        <v>2025-04-25</v>
      </c>
      <c r="AL1791" s="12">
        <v>45763</v>
      </c>
      <c r="AM17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1" s="62"/>
      <c r="AP1791" s="62" t="s">
        <v>5665</v>
      </c>
      <c r="AQ17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710360581170000JORDANAVIRADA DE BANDEIRAREFORMAPLANAC</v>
      </c>
      <c r="AR1791" s="62" t="e">
        <v>#N/A</v>
      </c>
    </row>
    <row r="1792" spans="1:44" ht="15" hidden="1" customHeight="1">
      <c r="A1792" s="1">
        <f t="shared" si="101"/>
        <v>2000</v>
      </c>
      <c r="B1792" s="1">
        <v>7189</v>
      </c>
      <c r="C1792" s="1" t="s">
        <v>3300</v>
      </c>
      <c r="D1792" s="1" t="s">
        <v>3301</v>
      </c>
      <c r="E1792" s="1" t="s">
        <v>55</v>
      </c>
      <c r="F1792" s="1" t="s">
        <v>51</v>
      </c>
      <c r="G1792" s="1" t="s">
        <v>48</v>
      </c>
      <c r="H1792" s="1">
        <v>3942</v>
      </c>
      <c r="I1792" s="1" t="s">
        <v>5648</v>
      </c>
      <c r="M1792" s="1">
        <v>605816</v>
      </c>
      <c r="N1792" s="1">
        <v>10021499</v>
      </c>
      <c r="O1792" s="1" t="s">
        <v>4163</v>
      </c>
      <c r="P1792" s="47">
        <v>70000</v>
      </c>
      <c r="Q1792" s="47">
        <v>35000</v>
      </c>
      <c r="R1792" s="47">
        <f>IF(Tabela1[[#This Row],[VALOR A PAGAR]]&gt;1,Tabela1[[#This Row],[VALOR A PAGAR]],Tabela1[[#This Row],[VALOR RC]])</f>
        <v>35000</v>
      </c>
      <c r="S17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2" s="1">
        <v>4500865849</v>
      </c>
      <c r="U1792" s="54" t="str">
        <f>F1792 &amp; " " &amp; " " &amp; B1792 &amp; " - " &amp; I1792 &amp; " - " &amp; "N°" &amp; H1792 &amp; " - " &amp; Tabela1[[#This Row],[Coluna1]]</f>
        <v>VIRADA DE BANDEIRA  7189 - PLANAC - N°3942 - pagar quando receber pedido</v>
      </c>
      <c r="V1792" s="85">
        <v>1637943</v>
      </c>
      <c r="W1792" s="89" t="s">
        <v>5667</v>
      </c>
      <c r="X1792" s="1" t="str">
        <f t="shared" si="100"/>
        <v>ABERTO</v>
      </c>
      <c r="Y1792" s="48"/>
      <c r="Z1792" s="51">
        <v>0</v>
      </c>
      <c r="AA1792" s="1">
        <f>IF(Tabela1[[#This Row],[CHAMADO]]="ABERTO",Tabela1[[#This Row],[procx status]],"")</f>
        <v>0</v>
      </c>
      <c r="AC1792" s="49">
        <v>45782</v>
      </c>
      <c r="AD1792" s="55">
        <v>5105919068</v>
      </c>
      <c r="AE1792" s="1" t="str">
        <f>IF(Tabela1[[#This Row],[Status Result1]]="Aguardando autorização pgto", "sim","")</f>
        <v/>
      </c>
      <c r="AF17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2" s="12">
        <v>45763</v>
      </c>
      <c r="AI1792" s="1" t="s">
        <v>5664</v>
      </c>
      <c r="AJ1792" s="53" t="s">
        <v>5664</v>
      </c>
      <c r="AK1792" s="12" t="str">
        <f>IF(Tabela1[[#This Row],[procx ticket]]="",Tabela1[[#This Row],[Data criação ticket]],Tabela1[[#This Row],[procx ticket]])</f>
        <v>2025-04-25</v>
      </c>
      <c r="AL1792" s="12">
        <v>45763</v>
      </c>
      <c r="AM17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2" s="62"/>
      <c r="AP1792" s="62" t="s">
        <v>5665</v>
      </c>
      <c r="AQ17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718960581670000JORDANAVIRADA DE BANDEIRAREFORMAPLANAC</v>
      </c>
      <c r="AR1792" s="62" t="e">
        <v>#N/A</v>
      </c>
    </row>
    <row r="1793" spans="1:44" ht="15" hidden="1" customHeight="1">
      <c r="A1793" s="1">
        <f t="shared" si="101"/>
        <v>2000</v>
      </c>
      <c r="B1793" s="1">
        <v>7191</v>
      </c>
      <c r="C1793" s="1" t="s">
        <v>3304</v>
      </c>
      <c r="D1793" s="1" t="s">
        <v>3305</v>
      </c>
      <c r="E1793" s="1" t="s">
        <v>55</v>
      </c>
      <c r="F1793" s="1" t="s">
        <v>51</v>
      </c>
      <c r="G1793" s="1" t="s">
        <v>48</v>
      </c>
      <c r="H1793" s="1">
        <v>3943</v>
      </c>
      <c r="I1793" s="1" t="s">
        <v>5648</v>
      </c>
      <c r="M1793" s="1">
        <v>605817</v>
      </c>
      <c r="N1793" s="1">
        <v>10021500</v>
      </c>
      <c r="O1793" s="1" t="s">
        <v>4163</v>
      </c>
      <c r="P1793" s="47">
        <v>70000</v>
      </c>
      <c r="Q1793" s="47">
        <v>35000</v>
      </c>
      <c r="R1793" s="47">
        <f>IF(Tabela1[[#This Row],[VALOR A PAGAR]]&gt;1,Tabela1[[#This Row],[VALOR A PAGAR]],Tabela1[[#This Row],[VALOR RC]])</f>
        <v>35000</v>
      </c>
      <c r="S17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3" s="1">
        <v>4500865850</v>
      </c>
      <c r="U1793" s="54" t="str">
        <f>F1793 &amp; " " &amp; " " &amp; B1793 &amp; " - " &amp; I1793 &amp; " - " &amp; "N°" &amp; H1793 &amp; " - " &amp; Tabela1[[#This Row],[Coluna1]]</f>
        <v>VIRADA DE BANDEIRA  7191 - PLANAC - N°3943 - pagar quando receber pedido</v>
      </c>
      <c r="V1793" s="85">
        <v>1637968</v>
      </c>
      <c r="W1793" s="89" t="s">
        <v>5669</v>
      </c>
      <c r="X1793" s="1" t="str">
        <f t="shared" si="100"/>
        <v>ABERTO</v>
      </c>
      <c r="Y1793" s="48"/>
      <c r="Z1793" s="51">
        <v>0</v>
      </c>
      <c r="AA1793" s="1">
        <f>IF(Tabela1[[#This Row],[CHAMADO]]="ABERTO",Tabela1[[#This Row],[procx status]],"")</f>
        <v>0</v>
      </c>
      <c r="AC1793" s="49">
        <v>45782</v>
      </c>
      <c r="AD1793" s="90">
        <v>5105919070</v>
      </c>
      <c r="AE1793" s="1" t="str">
        <f>IF(Tabela1[[#This Row],[Status Result1]]="Aguardando autorização pgto", "sim","")</f>
        <v/>
      </c>
      <c r="AF17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3" s="12">
        <v>45763</v>
      </c>
      <c r="AI1793" s="1" t="s">
        <v>5664</v>
      </c>
      <c r="AJ1793" s="53" t="s">
        <v>5664</v>
      </c>
      <c r="AK1793" s="12" t="str">
        <f>IF(Tabela1[[#This Row],[procx ticket]]="",Tabela1[[#This Row],[Data criação ticket]],Tabela1[[#This Row],[procx ticket]])</f>
        <v>2025-04-25</v>
      </c>
      <c r="AL1793" s="12">
        <v>45763</v>
      </c>
      <c r="AM17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3" s="62"/>
      <c r="AP1793" s="62" t="s">
        <v>5665</v>
      </c>
      <c r="AQ17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719160581770000JORDANAVIRADA DE BANDEIRAREFORMAPLANAC</v>
      </c>
      <c r="AR1793" s="62" t="e">
        <v>#N/A</v>
      </c>
    </row>
    <row r="1794" spans="1:44" ht="15" hidden="1" customHeight="1">
      <c r="A1794" s="1">
        <f t="shared" si="101"/>
        <v>2000</v>
      </c>
      <c r="B1794" s="1">
        <v>7356</v>
      </c>
      <c r="C1794" s="1" t="s">
        <v>3522</v>
      </c>
      <c r="D1794" s="1" t="s">
        <v>3523</v>
      </c>
      <c r="E1794" s="1" t="s">
        <v>55</v>
      </c>
      <c r="F1794" s="1" t="s">
        <v>51</v>
      </c>
      <c r="G1794" s="1" t="s">
        <v>48</v>
      </c>
      <c r="H1794" s="1">
        <v>3944</v>
      </c>
      <c r="I1794" s="1" t="s">
        <v>5648</v>
      </c>
      <c r="M1794" s="1">
        <v>605823</v>
      </c>
      <c r="N1794" s="1">
        <v>10021501</v>
      </c>
      <c r="O1794" s="1" t="s">
        <v>4163</v>
      </c>
      <c r="P1794" s="47">
        <v>70000</v>
      </c>
      <c r="Q1794" s="47">
        <v>35000</v>
      </c>
      <c r="R1794" s="47">
        <f>IF(Tabela1[[#This Row],[VALOR A PAGAR]]&gt;1,Tabela1[[#This Row],[VALOR A PAGAR]],Tabela1[[#This Row],[VALOR RC]])</f>
        <v>35000</v>
      </c>
      <c r="S17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4" s="1">
        <v>4500865853</v>
      </c>
      <c r="U1794" s="54" t="str">
        <f>F1794 &amp; " " &amp; " " &amp; B1794 &amp; " - " &amp; I1794 &amp; " - " &amp; "N°" &amp; H1794 &amp; " - " &amp; Tabela1[[#This Row],[Coluna1]]</f>
        <v>VIRADA DE BANDEIRA  7356 - PLANAC - N°3944 - pagar quando receber pedido</v>
      </c>
      <c r="V1794" s="85">
        <v>1637661</v>
      </c>
      <c r="W1794" s="89" t="s">
        <v>5671</v>
      </c>
      <c r="X1794" s="1" t="str">
        <f t="shared" si="100"/>
        <v>ABERTO</v>
      </c>
      <c r="Y1794" s="48"/>
      <c r="Z1794" s="51">
        <v>0</v>
      </c>
      <c r="AA1794" s="1">
        <f>IF(Tabela1[[#This Row],[CHAMADO]]="ABERTO",Tabela1[[#This Row],[procx status]],"")</f>
        <v>0</v>
      </c>
      <c r="AC1794" s="49">
        <v>45782</v>
      </c>
      <c r="AD1794" s="55">
        <v>5105919063</v>
      </c>
      <c r="AE1794" s="1" t="str">
        <f>IF(Tabela1[[#This Row],[Status Result1]]="Aguardando autorização pgto", "sim","")</f>
        <v/>
      </c>
      <c r="AF17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4" s="12">
        <v>45763</v>
      </c>
      <c r="AI1794" s="1" t="s">
        <v>5664</v>
      </c>
      <c r="AJ1794" s="53" t="s">
        <v>5664</v>
      </c>
      <c r="AK1794" s="12" t="str">
        <f>IF(Tabela1[[#This Row],[procx ticket]]="",Tabela1[[#This Row],[Data criação ticket]],Tabela1[[#This Row],[procx ticket]])</f>
        <v>2025-04-25</v>
      </c>
      <c r="AL1794" s="12">
        <v>45763</v>
      </c>
      <c r="AM17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4" s="62"/>
      <c r="AP1794" s="62" t="s">
        <v>5665</v>
      </c>
      <c r="AQ17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735660582370000JORDANAVIRADA DE BANDEIRAREFORMAPLANAC</v>
      </c>
      <c r="AR1794" s="62" t="e">
        <v>#N/A</v>
      </c>
    </row>
    <row r="1795" spans="1:44" ht="15" hidden="1" customHeight="1">
      <c r="A1795" s="1">
        <f t="shared" si="101"/>
        <v>2000</v>
      </c>
      <c r="B1795" s="1">
        <v>7398</v>
      </c>
      <c r="C1795" s="1" t="s">
        <v>3585</v>
      </c>
      <c r="D1795" s="1" t="s">
        <v>3586</v>
      </c>
      <c r="E1795" s="1" t="s">
        <v>55</v>
      </c>
      <c r="F1795" s="1" t="s">
        <v>51</v>
      </c>
      <c r="G1795" s="1" t="s">
        <v>48</v>
      </c>
      <c r="H1795" s="1">
        <v>3948</v>
      </c>
      <c r="I1795" s="1" t="s">
        <v>5648</v>
      </c>
      <c r="M1795" s="1">
        <v>605824</v>
      </c>
      <c r="N1795" s="1">
        <v>10021502</v>
      </c>
      <c r="O1795" s="1" t="s">
        <v>4163</v>
      </c>
      <c r="P1795" s="47">
        <v>70000</v>
      </c>
      <c r="Q1795" s="47">
        <v>35000</v>
      </c>
      <c r="R1795" s="47">
        <f>IF(Tabela1[[#This Row],[VALOR A PAGAR]]&gt;1,Tabela1[[#This Row],[VALOR A PAGAR]],Tabela1[[#This Row],[VALOR RC]])</f>
        <v>35000</v>
      </c>
      <c r="S17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5" s="1">
        <v>4500865863</v>
      </c>
      <c r="U1795" s="54" t="str">
        <f>F1795 &amp; " " &amp; " " &amp; B1795 &amp; " - " &amp; I1795 &amp; " - " &amp; "N°" &amp; H1795 &amp; " - " &amp; Tabela1[[#This Row],[Coluna1]]</f>
        <v>VIRADA DE BANDEIRA  7398 - PLANAC - N°3948 - pagar quando receber pedido</v>
      </c>
      <c r="V1795" s="85">
        <v>1637914</v>
      </c>
      <c r="W1795" s="89" t="s">
        <v>5673</v>
      </c>
      <c r="X1795" s="1" t="str">
        <f t="shared" si="100"/>
        <v>ABERTO</v>
      </c>
      <c r="Y1795" s="48"/>
      <c r="Z1795" s="51">
        <v>0</v>
      </c>
      <c r="AA1795" s="1">
        <f>IF(Tabela1[[#This Row],[CHAMADO]]="ABERTO",Tabela1[[#This Row],[procx status]],"")</f>
        <v>0</v>
      </c>
      <c r="AC1795" s="49">
        <v>45782</v>
      </c>
      <c r="AD1795" s="55">
        <v>5105919067</v>
      </c>
      <c r="AE1795" s="1" t="str">
        <f>IF(Tabela1[[#This Row],[Status Result1]]="Aguardando autorização pgto", "sim","")</f>
        <v/>
      </c>
      <c r="AF17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5" s="12">
        <v>45763</v>
      </c>
      <c r="AI1795" s="1" t="s">
        <v>5664</v>
      </c>
      <c r="AJ1795" s="53" t="s">
        <v>5664</v>
      </c>
      <c r="AK1795" s="12" t="str">
        <f>IF(Tabela1[[#This Row],[procx ticket]]="",Tabela1[[#This Row],[Data criação ticket]],Tabela1[[#This Row],[procx ticket]])</f>
        <v>2025-04-25</v>
      </c>
      <c r="AL1795" s="12">
        <v>45763</v>
      </c>
      <c r="AM17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5" s="62"/>
      <c r="AP1795" s="62" t="s">
        <v>5665</v>
      </c>
      <c r="AQ17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739860582470000JORDANAVIRADA DE BANDEIRAREFORMAPLANAC</v>
      </c>
      <c r="AR1795" s="62" t="e">
        <v>#N/A</v>
      </c>
    </row>
    <row r="1796" spans="1:44" ht="15" hidden="1" customHeight="1">
      <c r="A1796" s="1">
        <f t="shared" si="101"/>
        <v>2000</v>
      </c>
      <c r="B1796" s="1">
        <v>7425</v>
      </c>
      <c r="C1796" s="1" t="s">
        <v>3629</v>
      </c>
      <c r="D1796" s="1" t="s">
        <v>3630</v>
      </c>
      <c r="E1796" s="1" t="s">
        <v>55</v>
      </c>
      <c r="F1796" s="1" t="s">
        <v>51</v>
      </c>
      <c r="G1796" s="1" t="s">
        <v>48</v>
      </c>
      <c r="H1796" s="1">
        <v>3946</v>
      </c>
      <c r="I1796" s="1" t="s">
        <v>5648</v>
      </c>
      <c r="M1796" s="1">
        <v>605825</v>
      </c>
      <c r="N1796" s="1">
        <v>10021503</v>
      </c>
      <c r="O1796" s="1" t="s">
        <v>4163</v>
      </c>
      <c r="P1796" s="47">
        <v>70000</v>
      </c>
      <c r="Q1796" s="47">
        <v>35000</v>
      </c>
      <c r="R1796" s="47">
        <f>IF(Tabela1[[#This Row],[VALOR A PAGAR]]&gt;1,Tabela1[[#This Row],[VALOR A PAGAR]],Tabela1[[#This Row],[VALOR RC]])</f>
        <v>35000</v>
      </c>
      <c r="S17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6" s="1">
        <v>4500865865</v>
      </c>
      <c r="U1796" s="54" t="str">
        <f>F1796 &amp; " " &amp; " " &amp; B1796 &amp; " - " &amp; I1796 &amp; " - " &amp; "N°" &amp; H1796 &amp; " - " &amp; Tabela1[[#This Row],[Coluna1]]</f>
        <v>VIRADA DE BANDEIRA  7425 - PLANAC - N°3946 - pagar quando receber pedido</v>
      </c>
      <c r="V1796" s="85">
        <v>1637957</v>
      </c>
      <c r="W1796" s="89" t="s">
        <v>5675</v>
      </c>
      <c r="X1796" s="1" t="str">
        <f t="shared" si="100"/>
        <v>ABERTO</v>
      </c>
      <c r="Y1796" s="48"/>
      <c r="Z1796" s="51">
        <v>0</v>
      </c>
      <c r="AA1796" s="1">
        <f>IF(Tabela1[[#This Row],[CHAMADO]]="ABERTO",Tabela1[[#This Row],[procx status]],"")</f>
        <v>0</v>
      </c>
      <c r="AC1796" s="49">
        <v>45782</v>
      </c>
      <c r="AE1796" s="1" t="str">
        <f>IF(Tabela1[[#This Row],[Status Result1]]="Aguardando autorização pgto", "sim","")</f>
        <v/>
      </c>
      <c r="AF17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6" s="12">
        <v>45763</v>
      </c>
      <c r="AI1796" s="1" t="s">
        <v>5664</v>
      </c>
      <c r="AJ1796" s="53" t="s">
        <v>5664</v>
      </c>
      <c r="AK1796" s="12" t="str">
        <f>IF(Tabela1[[#This Row],[procx ticket]]="",Tabela1[[#This Row],[Data criação ticket]],Tabela1[[#This Row],[procx ticket]])</f>
        <v>2025-04-25</v>
      </c>
      <c r="AL1796" s="12">
        <v>45763</v>
      </c>
      <c r="AM17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6" s="62"/>
      <c r="AP1796" s="62" t="s">
        <v>5665</v>
      </c>
      <c r="AQ17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742560582570000JORDANAVIRADA DE BANDEIRAREFORMAPLANAC</v>
      </c>
      <c r="AR1796" s="62" t="e">
        <v>#N/A</v>
      </c>
    </row>
    <row r="1797" spans="1:44" ht="15" hidden="1" customHeight="1">
      <c r="A1797" s="1">
        <f t="shared" si="101"/>
        <v>2000</v>
      </c>
      <c r="B1797" s="1">
        <v>7435</v>
      </c>
      <c r="C1797" s="1" t="s">
        <v>3645</v>
      </c>
      <c r="D1797" s="1" t="s">
        <v>3646</v>
      </c>
      <c r="E1797" s="1" t="s">
        <v>55</v>
      </c>
      <c r="F1797" s="1" t="s">
        <v>51</v>
      </c>
      <c r="G1797" s="1" t="s">
        <v>48</v>
      </c>
      <c r="H1797" s="1">
        <v>3947</v>
      </c>
      <c r="I1797" s="1" t="s">
        <v>5648</v>
      </c>
      <c r="M1797" s="1">
        <v>605826</v>
      </c>
      <c r="N1797" s="1">
        <v>10021504</v>
      </c>
      <c r="O1797" s="1" t="s">
        <v>4163</v>
      </c>
      <c r="P1797" s="47">
        <v>70000</v>
      </c>
      <c r="Q1797" s="47">
        <v>35000</v>
      </c>
      <c r="R1797" s="47">
        <f>IF(Tabela1[[#This Row],[VALOR A PAGAR]]&gt;1,Tabela1[[#This Row],[VALOR A PAGAR]],Tabela1[[#This Row],[VALOR RC]])</f>
        <v>35000</v>
      </c>
      <c r="S17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7" s="1">
        <v>4500865866</v>
      </c>
      <c r="U1797" s="54" t="str">
        <f>F1797 &amp; " " &amp; " " &amp; B1797 &amp; " - " &amp; I1797 &amp; " - " &amp; "N°" &amp; H1797 &amp; " - " &amp; Tabela1[[#This Row],[Coluna1]]</f>
        <v>VIRADA DE BANDEIRA  7435 - PLANAC - N°3947 - pagar quando receber pedido</v>
      </c>
      <c r="V1797" s="85">
        <v>1637875</v>
      </c>
      <c r="W1797" s="89" t="s">
        <v>5677</v>
      </c>
      <c r="X1797" s="1" t="str">
        <f t="shared" si="100"/>
        <v>ABERTO</v>
      </c>
      <c r="Y1797" s="48"/>
      <c r="Z1797" s="51">
        <v>0</v>
      </c>
      <c r="AA1797" s="1">
        <f>IF(Tabela1[[#This Row],[CHAMADO]]="ABERTO",Tabela1[[#This Row],[procx status]],"")</f>
        <v>0</v>
      </c>
      <c r="AC1797" s="49">
        <v>45782</v>
      </c>
      <c r="AD1797" s="90">
        <v>5105919066</v>
      </c>
      <c r="AE1797" s="1" t="str">
        <f>IF(Tabela1[[#This Row],[Status Result1]]="Aguardando autorização pgto", "sim","")</f>
        <v/>
      </c>
      <c r="AF17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05/05/2025</v>
      </c>
      <c r="AG17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05/05/2025</v>
      </c>
      <c r="AH1797" s="12">
        <v>45763</v>
      </c>
      <c r="AI1797" s="1" t="s">
        <v>5664</v>
      </c>
      <c r="AJ1797" s="53" t="s">
        <v>5664</v>
      </c>
      <c r="AK1797" s="12" t="str">
        <f>IF(Tabela1[[#This Row],[procx ticket]]="",Tabela1[[#This Row],[Data criação ticket]],Tabela1[[#This Row],[procx ticket]])</f>
        <v>2025-04-25</v>
      </c>
      <c r="AL1797" s="12">
        <v>45763</v>
      </c>
      <c r="AM17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25/04/2025</v>
      </c>
      <c r="AN17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7" s="62"/>
      <c r="AP1797" s="62" t="s">
        <v>5665</v>
      </c>
      <c r="AQ17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743560582670000JORDANAVIRADA DE BANDEIRAREFORMAPLANAC</v>
      </c>
      <c r="AR1797" s="62" t="e">
        <v>#N/A</v>
      </c>
    </row>
    <row r="1798" spans="1:44" ht="15" hidden="1" customHeight="1">
      <c r="A1798" s="1">
        <f t="shared" si="101"/>
        <v>2000</v>
      </c>
      <c r="B1798" s="1" t="s">
        <v>4156</v>
      </c>
      <c r="C1798" s="1" t="s">
        <v>75</v>
      </c>
      <c r="D1798" s="1" t="s">
        <v>4166</v>
      </c>
      <c r="E1798" s="1" t="s">
        <v>30</v>
      </c>
      <c r="F1798" s="1" t="s">
        <v>4157</v>
      </c>
      <c r="G1798" s="1" t="s">
        <v>48</v>
      </c>
      <c r="H1798" s="1">
        <v>433</v>
      </c>
      <c r="I1798" s="1" t="s">
        <v>4667</v>
      </c>
      <c r="M1798" s="55">
        <v>604946</v>
      </c>
      <c r="Q1798" s="47">
        <v>261442.74</v>
      </c>
      <c r="R1798" s="47">
        <f>IF(Tabela1[[#This Row],[VALOR A PAGAR]]&gt;1,Tabela1[[#This Row],[VALOR A PAGAR]],Tabela1[[#This Row],[VALOR RC]])</f>
        <v>261442.74</v>
      </c>
      <c r="S17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8" s="1">
        <v>4500663430</v>
      </c>
      <c r="U1798" s="54" t="str">
        <f>F1798 &amp; " " &amp; " " &amp; B1798 &amp; " - " &amp; I1798 &amp; " - " &amp; "N°" &amp; H1798 &amp; " - " &amp; Tabela1[[#This Row],[Coluna1]]</f>
        <v xml:space="preserve">LAUDO DE RISCO CD  CD CE - CNEX - N°433 - </v>
      </c>
      <c r="V1798" s="85">
        <v>1851620</v>
      </c>
      <c r="W1798" s="89" t="s">
        <v>4686</v>
      </c>
      <c r="X1798" s="1" t="str">
        <f t="shared" si="100"/>
        <v>ABERTO</v>
      </c>
      <c r="Y1798" s="48"/>
      <c r="Z1798" s="51">
        <v>0</v>
      </c>
      <c r="AA1798" s="1">
        <f>IF(Tabela1[[#This Row],[CHAMADO]]="ABERTO",Tabela1[[#This Row],[procx status]],"")</f>
        <v>0</v>
      </c>
      <c r="AC1798" s="49">
        <v>45813</v>
      </c>
      <c r="AD1798" s="55">
        <v>5105940495</v>
      </c>
      <c r="AE1798" s="1" t="str">
        <f>IF(Tabela1[[#This Row],[Status Result1]]="Aguardando autorização pgto", "sim","")</f>
        <v/>
      </c>
      <c r="AF17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7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798" s="12">
        <v>45778</v>
      </c>
      <c r="AI1798" s="1" t="s">
        <v>4305</v>
      </c>
      <c r="AJ1798" s="53" t="s">
        <v>4305</v>
      </c>
      <c r="AK1798" s="12" t="str">
        <f>IF(Tabela1[[#This Row],[procx ticket]]="",Tabela1[[#This Row],[Data criação ticket]],Tabela1[[#This Row],[procx ticket]])</f>
        <v>2025-05-28</v>
      </c>
      <c r="AM17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28/05/2025</v>
      </c>
      <c r="AN17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8" s="62"/>
      <c r="AP1798" s="62"/>
      <c r="AQ17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CDREFORMACNEX</v>
      </c>
      <c r="AR1798" s="62" t="e">
        <v>#N/A</v>
      </c>
    </row>
    <row r="1799" spans="1:44" ht="15" hidden="1" customHeight="1">
      <c r="A1799" s="1">
        <f t="shared" si="101"/>
        <v>2000</v>
      </c>
      <c r="B1799" s="1">
        <v>7023</v>
      </c>
      <c r="C1799" s="1" t="str">
        <f>_xlfn.XLOOKUP(Tabela1[[#This Row],[FILIAL]],'CNPJ BASE jan25'!A:A,'CNPJ BASE jan25'!B:B)</f>
        <v>BEL32-DeObid-PA-EF</v>
      </c>
      <c r="D1799" s="1" t="str">
        <f>_xlfn.XLOOKUP(Tabela1[[#This Row],[FILIAL]],'CNPJ BASE jan25'!A:A,'CNPJ BASE jan25'!C:C)</f>
        <v>04.899.316/0023-23</v>
      </c>
      <c r="E1799" s="1" t="s">
        <v>4025</v>
      </c>
      <c r="F1799" s="1" t="s">
        <v>47</v>
      </c>
      <c r="G1799" s="1" t="s">
        <v>48</v>
      </c>
      <c r="H1799" s="1">
        <v>20306</v>
      </c>
      <c r="I1799" s="1" t="s">
        <v>5303</v>
      </c>
      <c r="M1799" s="1">
        <v>605247</v>
      </c>
      <c r="N1799" s="1">
        <v>10021818</v>
      </c>
      <c r="O1799" s="1" t="s">
        <v>4163</v>
      </c>
      <c r="P1799" s="5">
        <v>40000.9</v>
      </c>
      <c r="R1799" s="47">
        <f>IF(Tabela1[[#This Row],[VALOR A PAGAR]]&gt;1,Tabela1[[#This Row],[VALOR A PAGAR]],Tabela1[[#This Row],[VALOR RC]])</f>
        <v>40000.9</v>
      </c>
      <c r="S17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799" s="1">
        <v>4500878728</v>
      </c>
      <c r="U1799" s="54" t="str">
        <f>F1799 &amp; " " &amp; " " &amp; B1799 &amp; " - " &amp; I1799 &amp; " - " &amp; "N°" &amp; H1799 &amp; " - " &amp; Tabela1[[#This Row],[Coluna1]]</f>
        <v xml:space="preserve">LAUDO DE RISCO  7023 - KPI - N°20306 - </v>
      </c>
      <c r="V1799" s="85">
        <v>1820414</v>
      </c>
      <c r="W1799" s="89" t="s">
        <v>5311</v>
      </c>
      <c r="X1799" s="1" t="str">
        <f t="shared" si="100"/>
        <v>ABERTO</v>
      </c>
      <c r="Y1799" s="48"/>
      <c r="Z1799" s="51">
        <v>0</v>
      </c>
      <c r="AA1799" s="1">
        <f>IF(Tabela1[[#This Row],[CHAMADO]]="ABERTO",Tabela1[[#This Row],[procx status]],"")</f>
        <v>0</v>
      </c>
      <c r="AC1799" s="49">
        <v>45813</v>
      </c>
      <c r="AD1799" s="55">
        <v>5105936497</v>
      </c>
      <c r="AE1799" s="1" t="str">
        <f>IF(Tabela1[[#This Row],[Status Result1]]="Aguardando autorização pgto", "sim","")</f>
        <v/>
      </c>
      <c r="AF17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05/06/2025</v>
      </c>
      <c r="AG17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05/06/2025</v>
      </c>
      <c r="AH1799" s="12">
        <v>45778</v>
      </c>
      <c r="AI1799" s="1" t="s">
        <v>4289</v>
      </c>
      <c r="AJ1799" s="53" t="s">
        <v>4289</v>
      </c>
      <c r="AK1799" s="12" t="str">
        <f>IF(Tabela1[[#This Row],[procx ticket]]="",Tabela1[[#This Row],[Data criação ticket]],Tabela1[[#This Row],[procx ticket]])</f>
        <v>2025-05-22</v>
      </c>
      <c r="AM17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17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799" s="62"/>
      <c r="AP1799" s="62"/>
      <c r="AQ17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702360524740000,9ADRIANOLAUDO DE RISCOREFORMAKPI</v>
      </c>
      <c r="AR1799" s="62" t="e">
        <v>#N/A</v>
      </c>
    </row>
    <row r="1800" spans="1:44" ht="15" hidden="1" customHeight="1">
      <c r="A1800" s="1">
        <f t="shared" si="101"/>
        <v>1000</v>
      </c>
      <c r="B1800" s="1">
        <v>186</v>
      </c>
      <c r="C1800" s="1" t="str">
        <f>_xlfn.XLOOKUP(Tabela1[[#This Row],[FILIAL]],'CNPJ BASE jan25'!A:A,'CNPJ BASE jan25'!B:B)</f>
        <v>MAC08-Serraria-AL#</v>
      </c>
      <c r="D1800" s="1" t="str">
        <f>_xlfn.XLOOKUP(Tabela1[[#This Row],[FILIAL]],'CNPJ BASE jan25'!A:A,'CNPJ BASE jan25'!C:C)</f>
        <v>06.626.253/0186-03</v>
      </c>
      <c r="E1800" s="1" t="s">
        <v>4025</v>
      </c>
      <c r="F1800" s="1" t="s">
        <v>47</v>
      </c>
      <c r="G1800" s="1" t="s">
        <v>48</v>
      </c>
      <c r="H1800" s="1">
        <v>3977</v>
      </c>
      <c r="I1800" s="1" t="s">
        <v>5648</v>
      </c>
      <c r="M1800" s="1">
        <v>605924</v>
      </c>
      <c r="N1800" s="1">
        <v>10022245</v>
      </c>
      <c r="O1800" s="1" t="s">
        <v>4163</v>
      </c>
      <c r="P1800" s="47">
        <v>89000</v>
      </c>
      <c r="R1800" s="47">
        <f>IF(Tabela1[[#This Row],[VALOR A PAGAR]]&gt;1,Tabela1[[#This Row],[VALOR A PAGAR]],Tabela1[[#This Row],[VALOR RC]])</f>
        <v>89000</v>
      </c>
      <c r="S18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0" s="1">
        <v>4500899799</v>
      </c>
      <c r="U1800" s="54" t="str">
        <f>F1800 &amp; " " &amp; " " &amp; B1800 &amp; " - " &amp; I1800 &amp; " - " &amp; "N°" &amp; H1800 &amp; " - " &amp; Tabela1[[#This Row],[Coluna1]]</f>
        <v xml:space="preserve">LAUDO DE RISCO  186 - PLANAC - N°3977 - </v>
      </c>
      <c r="V1800" s="85">
        <v>1995220</v>
      </c>
      <c r="W1800" s="89" t="s">
        <v>5693</v>
      </c>
      <c r="X1800" s="1" t="str">
        <f t="shared" si="100"/>
        <v>ABERTO</v>
      </c>
      <c r="Y1800" s="48"/>
      <c r="Z1800" s="51">
        <v>0</v>
      </c>
      <c r="AA1800" s="1">
        <f>IF(Tabela1[[#This Row],[CHAMADO]]="ABERTO",Tabela1[[#This Row],[procx status]],"")</f>
        <v>0</v>
      </c>
      <c r="AC1800" s="49">
        <v>45843</v>
      </c>
      <c r="AD1800" s="90">
        <v>5105956918</v>
      </c>
      <c r="AE1800" s="1" t="str">
        <f>IF(Tabela1[[#This Row],[Status Result1]]="Aguardando autorização pgto", "sim","")</f>
        <v/>
      </c>
      <c r="AF18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05/07/2025</v>
      </c>
      <c r="AG18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05/07/2025</v>
      </c>
      <c r="AH1800" s="12"/>
      <c r="AI1800" s="1" t="s">
        <v>4497</v>
      </c>
      <c r="AJ1800" s="53" t="s">
        <v>4497</v>
      </c>
      <c r="AK1800" s="12" t="str">
        <f>IF(Tabela1[[#This Row],[procx ticket]]="",Tabela1[[#This Row],[Data criação ticket]],Tabela1[[#This Row],[procx ticket]])</f>
        <v>2025-06-18</v>
      </c>
      <c r="AM18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18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0" s="62"/>
      <c r="AP1800" s="62"/>
      <c r="AQ18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18660592489000ADRIANOLAUDO DE RISCOREFORMAPLANAC</v>
      </c>
      <c r="AR1800" s="62" t="e">
        <v>#N/A</v>
      </c>
    </row>
    <row r="1801" spans="1:44" ht="15" hidden="1" customHeight="1">
      <c r="A1801" s="1">
        <f t="shared" si="101"/>
        <v>2000</v>
      </c>
      <c r="B1801" s="1">
        <v>7127</v>
      </c>
      <c r="C1801" s="1" t="str">
        <f>_xlfn.XLOOKUP(Tabela1[[#This Row],[FILIAL]],'CNPJ BASE jan25'!A:A,'CNPJ BASE jan25'!B:B)</f>
        <v>STI03-Comercio-MA-EF</v>
      </c>
      <c r="D1801" s="1" t="str">
        <f>_xlfn.XLOOKUP(Tabela1[[#This Row],[FILIAL]],'CNPJ BASE jan25'!A:A,'CNPJ BASE jan25'!C:C)</f>
        <v>04.899.316/0127-10</v>
      </c>
      <c r="E1801" s="1" t="s">
        <v>76</v>
      </c>
      <c r="F1801" s="1" t="s">
        <v>51</v>
      </c>
      <c r="G1801" s="1" t="s">
        <v>48</v>
      </c>
      <c r="H1801" s="1">
        <v>1527</v>
      </c>
      <c r="I1801" s="1" t="s">
        <v>66</v>
      </c>
      <c r="M1801" s="1">
        <v>606033</v>
      </c>
      <c r="P1801" s="47">
        <v>89999.999027403974</v>
      </c>
      <c r="Q1801" s="47">
        <v>45000</v>
      </c>
      <c r="R1801" s="47">
        <f>IF(Tabela1[[#This Row],[VALOR A PAGAR]]&gt;1,Tabela1[[#This Row],[VALOR A PAGAR]],Tabela1[[#This Row],[VALOR RC]])</f>
        <v>45000</v>
      </c>
      <c r="S18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1" s="1">
        <v>4500963662</v>
      </c>
      <c r="U1801" s="54" t="str">
        <f>F1801 &amp; " " &amp; " " &amp; B1801 &amp; " - " &amp; I1801 &amp; " - " &amp; "N°" &amp; H1801 &amp; " - " &amp; Tabela1[[#This Row],[Coluna1]]</f>
        <v xml:space="preserve">VIRADA DE BANDEIRA  7127 - DWA - N°1527 - </v>
      </c>
      <c r="V1801" s="85">
        <v>2644957</v>
      </c>
      <c r="W1801" s="64" t="s">
        <v>4920</v>
      </c>
      <c r="X1801" s="1" t="str">
        <f t="shared" si="100"/>
        <v>ABERTO</v>
      </c>
      <c r="Y1801" s="48"/>
      <c r="Z1801" s="51"/>
      <c r="AA1801" s="1">
        <f>IF(Tabela1[[#This Row],[CHAMADO]]="ABERTO",Tabela1[[#This Row],[procx status]],"")</f>
        <v>0</v>
      </c>
      <c r="AC1801" s="49">
        <v>45935</v>
      </c>
      <c r="AE1801" s="1" t="str">
        <f>IF(Tabela1[[#This Row],[Status Result1]]="Aguardando autorização pgto", "sim","")</f>
        <v/>
      </c>
      <c r="AF18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1" s="116"/>
      <c r="AJ1801" s="117"/>
      <c r="AK1801" s="116">
        <f>IF(Tabela1[[#This Row],[procx ticket]]="",Tabela1[[#This Row],[Data criação ticket]],Tabela1[[#This Row],[procx ticket]])</f>
        <v>0</v>
      </c>
      <c r="AL1801" s="116"/>
      <c r="AM1801" s="53">
        <v>45924</v>
      </c>
      <c r="AN18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1" s="62"/>
      <c r="AP1801" s="62"/>
      <c r="AQ18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712760603389999,999027404HENRIQUEVIRADA DE BANDEIRAREFORMADWA</v>
      </c>
      <c r="AR1801" s="62" t="e">
        <v>#N/A</v>
      </c>
    </row>
    <row r="1802" spans="1:44" ht="15" hidden="1" customHeight="1">
      <c r="A1802" s="1">
        <f t="shared" si="101"/>
        <v>2000</v>
      </c>
      <c r="B1802" s="1">
        <v>7278</v>
      </c>
      <c r="C1802" s="1" t="str">
        <f>_xlfn.XLOOKUP(Tabela1[[#This Row],[FILIAL]],'CNPJ BASE jan25'!A:A,'CNPJ BASE jan25'!B:B)</f>
        <v>SLU68-DanLaTou-MA-EF</v>
      </c>
      <c r="D1802" s="1" t="str">
        <f>_xlfn.XLOOKUP(Tabela1[[#This Row],[FILIAL]],'CNPJ BASE jan25'!A:A,'CNPJ BASE jan25'!C:C)</f>
        <v>04.899.316/0278-22</v>
      </c>
      <c r="E1802" s="1" t="s">
        <v>76</v>
      </c>
      <c r="F1802" s="1" t="s">
        <v>51</v>
      </c>
      <c r="G1802" s="1" t="s">
        <v>48</v>
      </c>
      <c r="H1802" s="1">
        <v>1528</v>
      </c>
      <c r="I1802" s="1" t="s">
        <v>66</v>
      </c>
      <c r="M1802" s="1">
        <v>606041</v>
      </c>
      <c r="P1802" s="47">
        <v>80000</v>
      </c>
      <c r="Q1802" s="47">
        <v>40000</v>
      </c>
      <c r="R1802" s="47">
        <f>IF(Tabela1[[#This Row],[VALOR A PAGAR]]&gt;1,Tabela1[[#This Row],[VALOR A PAGAR]],Tabela1[[#This Row],[VALOR RC]])</f>
        <v>40000</v>
      </c>
      <c r="S18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2" s="1">
        <v>4500963666</v>
      </c>
      <c r="U1802" s="54" t="str">
        <f>F1802 &amp; " " &amp; " " &amp; B1802 &amp; " - " &amp; I1802 &amp; " - " &amp; "N°" &amp; H1802 &amp; " - " &amp; Tabela1[[#This Row],[Coluna1]]</f>
        <v xml:space="preserve">VIRADA DE BANDEIRA  7278 - DWA - N°1528 - </v>
      </c>
      <c r="V1802" s="85">
        <v>2644957</v>
      </c>
      <c r="W1802" s="64" t="s">
        <v>4920</v>
      </c>
      <c r="X1802" s="1" t="str">
        <f t="shared" si="100"/>
        <v>ABERTO</v>
      </c>
      <c r="Y1802" s="48"/>
      <c r="Z1802" s="51"/>
      <c r="AA1802" s="1">
        <f>IF(Tabela1[[#This Row],[CHAMADO]]="ABERTO",Tabela1[[#This Row],[procx status]],"")</f>
        <v>0</v>
      </c>
      <c r="AC1802" s="49">
        <v>45935</v>
      </c>
      <c r="AE1802" s="1" t="str">
        <f>IF(Tabela1[[#This Row],[Status Result1]]="Aguardando autorização pgto", "sim","")</f>
        <v/>
      </c>
      <c r="AF18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2" s="116"/>
      <c r="AJ1802" s="117"/>
      <c r="AK1802" s="116">
        <f>IF(Tabela1[[#This Row],[procx ticket]]="",Tabela1[[#This Row],[Data criação ticket]],Tabela1[[#This Row],[procx ticket]])</f>
        <v>0</v>
      </c>
      <c r="AL1802" s="116"/>
      <c r="AM1802" s="53">
        <v>45924</v>
      </c>
      <c r="AN18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2" s="62"/>
      <c r="AP1802" s="62"/>
      <c r="AQ18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727860604180000HENRIQUEVIRADA DE BANDEIRAREFORMADWA</v>
      </c>
      <c r="AR1802" s="62" t="e">
        <v>#N/A</v>
      </c>
    </row>
    <row r="1803" spans="1:44" ht="15" hidden="1" customHeight="1">
      <c r="A1803" s="1">
        <f t="shared" si="101"/>
        <v>2000</v>
      </c>
      <c r="B1803" s="1">
        <v>7129</v>
      </c>
      <c r="C1803" s="1" t="str">
        <f>_xlfn.XLOOKUP(Tabela1[[#This Row],[FILIAL]],'CNPJ BASE jan25'!A:A,'CNPJ BASE jan25'!B:B)</f>
        <v>SLU54-DoAraQ52-MA-EF</v>
      </c>
      <c r="D1803" s="1" t="str">
        <f>_xlfn.XLOOKUP(Tabela1[[#This Row],[FILIAL]],'CNPJ BASE jan25'!A:A,'CNPJ BASE jan25'!C:C)</f>
        <v>04.899.316/0129-81</v>
      </c>
      <c r="E1803" s="1" t="s">
        <v>76</v>
      </c>
      <c r="F1803" s="1" t="s">
        <v>51</v>
      </c>
      <c r="G1803" s="1" t="s">
        <v>48</v>
      </c>
      <c r="H1803" s="1">
        <v>1529</v>
      </c>
      <c r="I1803" s="1" t="s">
        <v>66</v>
      </c>
      <c r="M1803" s="1">
        <v>606034</v>
      </c>
      <c r="P1803" s="47">
        <v>69999.997016704001</v>
      </c>
      <c r="Q1803" s="47">
        <v>35000</v>
      </c>
      <c r="R1803" s="47">
        <f>IF(Tabela1[[#This Row],[VALOR A PAGAR]]&gt;1,Tabela1[[#This Row],[VALOR A PAGAR]],Tabela1[[#This Row],[VALOR RC]])</f>
        <v>35000</v>
      </c>
      <c r="S18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3" s="1">
        <v>4500963738</v>
      </c>
      <c r="U1803" s="54" t="str">
        <f>F1803 &amp; " " &amp; " " &amp; B1803 &amp; " - " &amp; I1803 &amp; " - " &amp; "N°" &amp; H1803 &amp; " - " &amp; Tabela1[[#This Row],[Coluna1]]</f>
        <v xml:space="preserve">VIRADA DE BANDEIRA  7129 - DWA - N°1529 - </v>
      </c>
      <c r="V1803" s="85">
        <v>2644957</v>
      </c>
      <c r="W1803" s="64" t="s">
        <v>4920</v>
      </c>
      <c r="X1803" s="1" t="str">
        <f t="shared" si="100"/>
        <v>ABERTO</v>
      </c>
      <c r="Y1803" s="48"/>
      <c r="Z1803" s="51"/>
      <c r="AA1803" s="1">
        <f>IF(Tabela1[[#This Row],[CHAMADO]]="ABERTO",Tabela1[[#This Row],[procx status]],"")</f>
        <v>0</v>
      </c>
      <c r="AC1803" s="49">
        <v>45935</v>
      </c>
      <c r="AE1803" s="1" t="str">
        <f>IF(Tabela1[[#This Row],[Status Result1]]="Aguardando autorização pgto", "sim","")</f>
        <v/>
      </c>
      <c r="AF18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3" s="116"/>
      <c r="AJ1803" s="117"/>
      <c r="AK1803" s="116">
        <f>IF(Tabela1[[#This Row],[procx ticket]]="",Tabela1[[#This Row],[Data criação ticket]],Tabela1[[#This Row],[procx ticket]])</f>
        <v>0</v>
      </c>
      <c r="AL1803" s="116"/>
      <c r="AM1803" s="53">
        <v>45924</v>
      </c>
      <c r="AN18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3" s="62"/>
      <c r="AP1803" s="62"/>
      <c r="AQ18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712960603469999,997016704HENRIQUEVIRADA DE BANDEIRAREFORMADWA</v>
      </c>
      <c r="AR1803" s="62" t="e">
        <v>#N/A</v>
      </c>
    </row>
    <row r="1804" spans="1:44" ht="15" hidden="1" customHeight="1">
      <c r="A1804" s="1">
        <f t="shared" si="101"/>
        <v>2000</v>
      </c>
      <c r="B1804" s="1">
        <v>7208</v>
      </c>
      <c r="C1804" s="1" t="str">
        <f>_xlfn.XLOOKUP(Tabela1[[#This Row],[FILIAL]],'CNPJ BASE jan25'!A:A,'CNPJ BASE jan25'!B:B)</f>
        <v>SLU62-ContoSul-MA-EF</v>
      </c>
      <c r="D1804" s="1" t="str">
        <f>_xlfn.XLOOKUP(Tabela1[[#This Row],[FILIAL]],'CNPJ BASE jan25'!A:A,'CNPJ BASE jan25'!C:C)</f>
        <v>04.899.316/0208-10</v>
      </c>
      <c r="E1804" s="1" t="s">
        <v>76</v>
      </c>
      <c r="F1804" s="1" t="s">
        <v>51</v>
      </c>
      <c r="G1804" s="1" t="s">
        <v>48</v>
      </c>
      <c r="H1804" s="1">
        <v>1530</v>
      </c>
      <c r="I1804" s="1" t="s">
        <v>66</v>
      </c>
      <c r="M1804" s="1">
        <v>606039</v>
      </c>
      <c r="P1804" s="47">
        <v>69999.997016704001</v>
      </c>
      <c r="Q1804" s="47">
        <v>35000</v>
      </c>
      <c r="R1804" s="47">
        <f>IF(Tabela1[[#This Row],[VALOR A PAGAR]]&gt;1,Tabela1[[#This Row],[VALOR A PAGAR]],Tabela1[[#This Row],[VALOR RC]])</f>
        <v>35000</v>
      </c>
      <c r="S18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4" s="1">
        <v>4500963742</v>
      </c>
      <c r="U1804" s="54" t="str">
        <f>F1804 &amp; " " &amp; " " &amp; B1804 &amp; " - " &amp; I1804 &amp; " - " &amp; "N°" &amp; H1804 &amp; " - " &amp; Tabela1[[#This Row],[Coluna1]]</f>
        <v xml:space="preserve">VIRADA DE BANDEIRA  7208 - DWA - N°1530 - </v>
      </c>
      <c r="V1804" s="85">
        <v>2644957</v>
      </c>
      <c r="W1804" s="64" t="s">
        <v>4920</v>
      </c>
      <c r="X1804" s="1" t="str">
        <f t="shared" si="100"/>
        <v>ABERTO</v>
      </c>
      <c r="Y1804" s="48"/>
      <c r="Z1804" s="51"/>
      <c r="AA1804" s="1">
        <f>IF(Tabela1[[#This Row],[CHAMADO]]="ABERTO",Tabela1[[#This Row],[procx status]],"")</f>
        <v>0</v>
      </c>
      <c r="AC1804" s="49">
        <v>45935</v>
      </c>
      <c r="AE1804" s="1" t="str">
        <f>IF(Tabela1[[#This Row],[Status Result1]]="Aguardando autorização pgto", "sim","")</f>
        <v/>
      </c>
      <c r="AF18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4" s="116"/>
      <c r="AJ1804" s="117"/>
      <c r="AK1804" s="116">
        <f>IF(Tabela1[[#This Row],[procx ticket]]="",Tabela1[[#This Row],[Data criação ticket]],Tabela1[[#This Row],[procx ticket]])</f>
        <v>0</v>
      </c>
      <c r="AL1804" s="116"/>
      <c r="AM1804" s="53">
        <v>45924</v>
      </c>
      <c r="AN18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4" s="62"/>
      <c r="AP1804" s="62"/>
      <c r="AQ18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720860603969999,997016704HENRIQUEVIRADA DE BANDEIRAREFORMADWA</v>
      </c>
      <c r="AR1804" s="62" t="e">
        <v>#N/A</v>
      </c>
    </row>
    <row r="1805" spans="1:44" ht="15" hidden="1" customHeight="1">
      <c r="A1805" s="1">
        <f t="shared" si="101"/>
        <v>2000</v>
      </c>
      <c r="B1805" s="1">
        <v>7140</v>
      </c>
      <c r="C1805" s="1" t="str">
        <f>_xlfn.XLOOKUP(Tabela1[[#This Row],[FILIAL]],'CNPJ BASE jan25'!A:A,'CNPJ BASE jan25'!B:B)</f>
        <v>IMP06-GetVarga-MA-EF</v>
      </c>
      <c r="D1805" s="1" t="str">
        <f>_xlfn.XLOOKUP(Tabela1[[#This Row],[FILIAL]],'CNPJ BASE jan25'!A:A,'CNPJ BASE jan25'!C:C)</f>
        <v>04.899.316/0140-97</v>
      </c>
      <c r="E1805" s="1" t="s">
        <v>76</v>
      </c>
      <c r="F1805" s="1" t="s">
        <v>51</v>
      </c>
      <c r="G1805" s="1" t="s">
        <v>48</v>
      </c>
      <c r="H1805" s="1">
        <v>1531</v>
      </c>
      <c r="I1805" s="1" t="s">
        <v>66</v>
      </c>
      <c r="M1805" s="1">
        <v>606036</v>
      </c>
      <c r="P1805" s="47">
        <v>69999.996176430301</v>
      </c>
      <c r="Q1805" s="47">
        <v>35000</v>
      </c>
      <c r="R1805" s="47">
        <f>IF(Tabela1[[#This Row],[VALOR A PAGAR]]&gt;1,Tabela1[[#This Row],[VALOR A PAGAR]],Tabela1[[#This Row],[VALOR RC]])</f>
        <v>35000</v>
      </c>
      <c r="S18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5" s="1">
        <v>4500963745</v>
      </c>
      <c r="U1805" s="54" t="str">
        <f>F1805 &amp; " " &amp; " " &amp; B1805 &amp; " - " &amp; I1805 &amp; " - " &amp; "N°" &amp; H1805 &amp; " - " &amp; Tabela1[[#This Row],[Coluna1]]</f>
        <v xml:space="preserve">VIRADA DE BANDEIRA  7140 - DWA - N°1531 - </v>
      </c>
      <c r="V1805" s="85">
        <v>2644957</v>
      </c>
      <c r="W1805" s="64" t="s">
        <v>4920</v>
      </c>
      <c r="X1805" s="1" t="str">
        <f t="shared" si="100"/>
        <v>ABERTO</v>
      </c>
      <c r="Y1805" s="48"/>
      <c r="Z1805" s="51"/>
      <c r="AA1805" s="1">
        <f>IF(Tabela1[[#This Row],[CHAMADO]]="ABERTO",Tabela1[[#This Row],[procx status]],"")</f>
        <v>0</v>
      </c>
      <c r="AC1805" s="49">
        <v>45935</v>
      </c>
      <c r="AE1805" s="1" t="str">
        <f>IF(Tabela1[[#This Row],[Status Result1]]="Aguardando autorização pgto", "sim","")</f>
        <v/>
      </c>
      <c r="AF18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5" s="116"/>
      <c r="AJ1805" s="117"/>
      <c r="AK1805" s="116">
        <f>IF(Tabela1[[#This Row],[procx ticket]]="",Tabela1[[#This Row],[Data criação ticket]],Tabela1[[#This Row],[procx ticket]])</f>
        <v>0</v>
      </c>
      <c r="AL1805" s="116"/>
      <c r="AM1805" s="53" t="s">
        <v>4396</v>
      </c>
      <c r="AN18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5" s="62"/>
      <c r="AP1805" s="62"/>
      <c r="AQ18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714060603669999,9961764303HENRIQUEVIRADA DE BANDEIRAREFORMADWA</v>
      </c>
      <c r="AR1805" s="62" t="e">
        <v>#N/A</v>
      </c>
    </row>
    <row r="1806" spans="1:44" ht="15" hidden="1" customHeight="1">
      <c r="A1806" s="1">
        <f t="shared" si="101"/>
        <v>2000</v>
      </c>
      <c r="B1806" s="1">
        <v>7289</v>
      </c>
      <c r="C1806" s="1" t="str">
        <f>_xlfn.XLOOKUP(Tabela1[[#This Row],[FILIAL]],'CNPJ BASE jan25'!A:A,'CNPJ BASE jan25'!B:B)</f>
        <v>IMP08-SimMorei-MA-EF</v>
      </c>
      <c r="D1806" s="1" t="str">
        <f>_xlfn.XLOOKUP(Tabela1[[#This Row],[FILIAL]],'CNPJ BASE jan25'!A:A,'CNPJ BASE jan25'!C:C)</f>
        <v>04.899.316/0289-85</v>
      </c>
      <c r="E1806" s="1" t="s">
        <v>76</v>
      </c>
      <c r="F1806" s="1" t="s">
        <v>51</v>
      </c>
      <c r="G1806" s="1" t="s">
        <v>48</v>
      </c>
      <c r="H1806" s="1">
        <v>1532</v>
      </c>
      <c r="I1806" s="1" t="s">
        <v>66</v>
      </c>
      <c r="M1806" s="1">
        <v>606044</v>
      </c>
      <c r="P1806" s="47">
        <v>69999.995001599993</v>
      </c>
      <c r="Q1806" s="47">
        <v>35000</v>
      </c>
      <c r="R1806" s="47">
        <f>IF(Tabela1[[#This Row],[VALOR A PAGAR]]&gt;1,Tabela1[[#This Row],[VALOR A PAGAR]],Tabela1[[#This Row],[VALOR RC]])</f>
        <v>35000</v>
      </c>
      <c r="S18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6" s="1">
        <v>4500963747</v>
      </c>
      <c r="U1806" s="54" t="str">
        <f>F1806 &amp; " " &amp; " " &amp; B1806 &amp; " - " &amp; I1806 &amp; " - " &amp; "N°" &amp; H1806 &amp; " - " &amp; Tabela1[[#This Row],[Coluna1]]</f>
        <v xml:space="preserve">VIRADA DE BANDEIRA  7289 - DWA - N°1532 - </v>
      </c>
      <c r="V1806" s="85">
        <v>2644957</v>
      </c>
      <c r="W1806" s="64" t="s">
        <v>4920</v>
      </c>
      <c r="X1806" s="1" t="str">
        <f t="shared" si="100"/>
        <v>ABERTO</v>
      </c>
      <c r="Y1806" s="48"/>
      <c r="Z1806" s="51"/>
      <c r="AA1806" s="1">
        <f>IF(Tabela1[[#This Row],[CHAMADO]]="ABERTO",Tabela1[[#This Row],[procx status]],"")</f>
        <v>0</v>
      </c>
      <c r="AC1806" s="49">
        <v>45935</v>
      </c>
      <c r="AE1806" s="1" t="str">
        <f>IF(Tabela1[[#This Row],[Status Result1]]="Aguardando autorização pgto", "sim","")</f>
        <v/>
      </c>
      <c r="AF18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05/10/2025</v>
      </c>
      <c r="AG18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05/10/2025</v>
      </c>
      <c r="AH1806" s="116"/>
      <c r="AJ1806" s="117"/>
      <c r="AK1806" s="116">
        <f>IF(Tabela1[[#This Row],[procx ticket]]="",Tabela1[[#This Row],[Data criação ticket]],Tabela1[[#This Row],[procx ticket]])</f>
        <v>0</v>
      </c>
      <c r="AL1806" s="116"/>
      <c r="AM1806" s="53">
        <v>45924</v>
      </c>
      <c r="AN18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6" s="62"/>
      <c r="AP1806" s="62"/>
      <c r="AQ18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728960604469999,9950016HENRIQUEVIRADA DE BANDEIRAREFORMADWA</v>
      </c>
      <c r="AR1806" s="62" t="e">
        <v>#N/A</v>
      </c>
    </row>
    <row r="1807" spans="1:44" ht="15" hidden="1" customHeight="1">
      <c r="A1807" s="1">
        <f t="shared" si="101"/>
        <v>2000</v>
      </c>
      <c r="B1807" s="1" t="s">
        <v>4156</v>
      </c>
      <c r="C1807" s="1" t="s">
        <v>4173</v>
      </c>
      <c r="D1807" s="1" t="s">
        <v>4166</v>
      </c>
      <c r="E1807" s="1" t="s">
        <v>30</v>
      </c>
      <c r="F1807" s="1" t="s">
        <v>4157</v>
      </c>
      <c r="G1807" s="1" t="s">
        <v>48</v>
      </c>
      <c r="H1807" s="1">
        <v>969</v>
      </c>
      <c r="I1807" s="1" t="s">
        <v>57</v>
      </c>
      <c r="M1807" s="55">
        <v>604946</v>
      </c>
      <c r="N1807" s="55">
        <v>10020401</v>
      </c>
      <c r="O1807" s="55"/>
      <c r="P1807" s="57">
        <v>1035286.77</v>
      </c>
      <c r="Q1807" s="47">
        <v>207057.35</v>
      </c>
      <c r="R1807" s="47">
        <f>IF(Tabela1[[#This Row],[VALOR A PAGAR]]&gt;1,Tabela1[[#This Row],[VALOR A PAGAR]],Tabela1[[#This Row],[VALOR RC]])</f>
        <v>207057.35</v>
      </c>
      <c r="S18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7" s="55">
        <v>4500811849</v>
      </c>
      <c r="U1807" s="54" t="str">
        <f>F1807 &amp; " " &amp; " " &amp; B1807 &amp; " - " &amp; I1807 &amp; " - " &amp; "N°" &amp; H1807 &amp; " - " &amp; Tabela1[[#This Row],[Coluna1]]</f>
        <v xml:space="preserve">LAUDO DE RISCO CD  CD CE - CHIANCA - N°969 - </v>
      </c>
      <c r="V1807" s="85">
        <v>1657822</v>
      </c>
      <c r="W1807" s="89" t="s">
        <v>4637</v>
      </c>
      <c r="X1807" s="1" t="str">
        <f t="shared" si="100"/>
        <v>ABERTO</v>
      </c>
      <c r="Y1807" s="48"/>
      <c r="Z1807" s="51">
        <v>0</v>
      </c>
      <c r="AA1807" s="1">
        <f>IF(Tabela1[[#This Row],[CHAMADO]]="ABERTO",Tabela1[[#This Row],[procx status]],"")</f>
        <v>0</v>
      </c>
      <c r="AC1807" s="49">
        <v>45783</v>
      </c>
      <c r="AD1807" s="55" t="s">
        <v>4638</v>
      </c>
      <c r="AE1807" s="1" t="str">
        <f>IF(Tabela1[[#This Row],[Status Result1]]="Aguardando autorização pgto", "sim","")</f>
        <v/>
      </c>
      <c r="AF18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18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1807" s="12">
        <v>45772</v>
      </c>
      <c r="AI1807" s="1" t="s">
        <v>4461</v>
      </c>
      <c r="AJ1807" s="53" t="s">
        <v>4461</v>
      </c>
      <c r="AK1807" s="12" t="str">
        <f>IF(Tabela1[[#This Row],[procx ticket]]="",Tabela1[[#This Row],[Data criação ticket]],Tabela1[[#This Row],[procx ticket]])</f>
        <v>2025-04-29</v>
      </c>
      <c r="AM18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7" s="62"/>
      <c r="AP1807" s="62"/>
      <c r="AQ18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CE6049461035286,77ANDRELAUDO DE RISCO CDREFORMACHIANCA</v>
      </c>
      <c r="AR1807" s="62" t="e">
        <v>#N/A</v>
      </c>
    </row>
    <row r="1808" spans="1:44" ht="15" hidden="1" customHeight="1">
      <c r="A1808" s="1">
        <f t="shared" si="101"/>
        <v>2000</v>
      </c>
      <c r="B1808" s="1" t="s">
        <v>4156</v>
      </c>
      <c r="C1808" s="1" t="s">
        <v>75</v>
      </c>
      <c r="D1808" s="1" t="s">
        <v>4166</v>
      </c>
      <c r="E1808" s="1" t="s">
        <v>30</v>
      </c>
      <c r="F1808" s="1" t="s">
        <v>4157</v>
      </c>
      <c r="G1808" s="1" t="s">
        <v>48</v>
      </c>
      <c r="H1808" s="1">
        <v>426</v>
      </c>
      <c r="I1808" s="1" t="s">
        <v>4667</v>
      </c>
      <c r="M1808" s="55">
        <v>604946</v>
      </c>
      <c r="Q1808" s="47">
        <v>229907.99</v>
      </c>
      <c r="R1808" s="47">
        <f>IF(Tabela1[[#This Row],[VALOR A PAGAR]]&gt;1,Tabela1[[#This Row],[VALOR A PAGAR]],Tabela1[[#This Row],[VALOR RC]])</f>
        <v>229907.99</v>
      </c>
      <c r="S18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8" s="1">
        <v>4500663430</v>
      </c>
      <c r="U1808" s="54" t="str">
        <f>F1808 &amp; " " &amp; " " &amp; B1808 &amp; " - " &amp; I1808 &amp; " - " &amp; "N°" &amp; H1808 &amp; " - " &amp; Tabela1[[#This Row],[Coluna1]]</f>
        <v xml:space="preserve">LAUDO DE RISCO CD  CD CE - CNEX - N°426 - </v>
      </c>
      <c r="V1808" s="85">
        <v>1657859</v>
      </c>
      <c r="W1808" s="89" t="s">
        <v>4684</v>
      </c>
      <c r="X1808" s="1" t="str">
        <f t="shared" si="100"/>
        <v>ABERTO</v>
      </c>
      <c r="Y1808" s="48"/>
      <c r="Z1808" s="51">
        <v>0</v>
      </c>
      <c r="AA1808" s="1">
        <f>IF(Tabela1[[#This Row],[CHAMADO]]="ABERTO",Tabela1[[#This Row],[procx status]],"")</f>
        <v>0</v>
      </c>
      <c r="AC1808" s="49">
        <v>45783</v>
      </c>
      <c r="AD1808" s="55" t="s">
        <v>4685</v>
      </c>
      <c r="AE1808" s="1" t="str">
        <f>IF(Tabela1[[#This Row],[Status Result1]]="Aguardando autorização pgto", "sim","")</f>
        <v/>
      </c>
      <c r="AF18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18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1808" s="12">
        <v>45772</v>
      </c>
      <c r="AI1808" s="1" t="s">
        <v>4461</v>
      </c>
      <c r="AJ1808" s="53" t="s">
        <v>4461</v>
      </c>
      <c r="AK1808" s="12" t="str">
        <f>IF(Tabela1[[#This Row],[procx ticket]]="",Tabela1[[#This Row],[Data criação ticket]],Tabela1[[#This Row],[procx ticket]])</f>
        <v>2025-04-29</v>
      </c>
      <c r="AM18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8" s="62"/>
      <c r="AP1808" s="62"/>
      <c r="AQ18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CDREFORMACNEX</v>
      </c>
      <c r="AR1808" s="62" t="e">
        <v>#N/A</v>
      </c>
    </row>
    <row r="1809" spans="1:44" ht="15" hidden="1" customHeight="1">
      <c r="A1809" s="1">
        <f t="shared" si="101"/>
        <v>1000</v>
      </c>
      <c r="B1809" s="1">
        <v>137</v>
      </c>
      <c r="C1809" s="1" t="str">
        <f>_xlfn.XLOOKUP(Tabela1[[#This Row],[FILIAL]],'CNPJ BASE jan25'!A:A,'CNPJ BASE jan25'!B:B)</f>
        <v>SAL02-Itapoa-BA#</v>
      </c>
      <c r="D1809" s="1" t="str">
        <f>_xlfn.XLOOKUP(Tabela1[[#This Row],[FILIAL]],'CNPJ BASE jan25'!A:A,'CNPJ BASE jan25'!C:C)</f>
        <v>06.626.253/0137-25</v>
      </c>
      <c r="E1809" s="1" t="s">
        <v>30</v>
      </c>
      <c r="F1809" s="1" t="s">
        <v>47</v>
      </c>
      <c r="G1809" s="1" t="s">
        <v>48</v>
      </c>
      <c r="H1809" s="1">
        <v>345</v>
      </c>
      <c r="I1809" s="1" t="s">
        <v>4667</v>
      </c>
      <c r="M1809" s="1">
        <v>605184</v>
      </c>
      <c r="P1809" s="47">
        <v>11744.53</v>
      </c>
      <c r="R1809" s="47">
        <f>IF(Tabela1[[#This Row],[VALOR A PAGAR]]&gt;1,Tabela1[[#This Row],[VALOR A PAGAR]],Tabela1[[#This Row],[VALOR RC]])</f>
        <v>11744.53</v>
      </c>
      <c r="S18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09" s="1">
        <v>4500732371</v>
      </c>
      <c r="U1809" s="54" t="str">
        <f>F1809 &amp; " " &amp; " " &amp; B1809 &amp; " - " &amp; I1809 &amp; " - " &amp; "N°" &amp; H1809 &amp; " - " &amp; Tabela1[[#This Row],[Coluna1]]</f>
        <v xml:space="preserve">LAUDO DE RISCO  137 - CNEX - N°345 - </v>
      </c>
      <c r="V1809" s="85">
        <v>1656961</v>
      </c>
      <c r="W1809" s="89" t="s">
        <v>4690</v>
      </c>
      <c r="X1809" s="1" t="str">
        <f t="shared" si="100"/>
        <v>ABERTO</v>
      </c>
      <c r="Y1809" s="48"/>
      <c r="Z1809" s="51">
        <v>0</v>
      </c>
      <c r="AA1809" s="1">
        <f>IF(Tabela1[[#This Row],[CHAMADO]]="ABERTO",Tabela1[[#This Row],[procx status]],"")</f>
        <v>0</v>
      </c>
      <c r="AC1809" s="49">
        <v>45783</v>
      </c>
      <c r="AD1809" s="55" t="s">
        <v>4691</v>
      </c>
      <c r="AE1809" s="1" t="str">
        <f>IF(Tabela1[[#This Row],[Status Result1]]="Aguardando autorização pgto", "sim","")</f>
        <v/>
      </c>
      <c r="AF18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06/05/2025</v>
      </c>
      <c r="AG18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06/05/2025</v>
      </c>
      <c r="AH1809" s="12">
        <v>45776</v>
      </c>
      <c r="AI1809" s="1" t="s">
        <v>4461</v>
      </c>
      <c r="AJ1809" s="53" t="s">
        <v>4461</v>
      </c>
      <c r="AK1809" s="12" t="str">
        <f>IF(Tabela1[[#This Row],[procx ticket]]="",Tabela1[[#This Row],[Data criação ticket]],Tabela1[[#This Row],[procx ticket]])</f>
        <v>2025-04-29</v>
      </c>
      <c r="AM18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09" s="62"/>
      <c r="AP1809" s="62"/>
      <c r="AQ18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13760518411744,53ANDRELAUDO DE RISCOREFORMACNEX</v>
      </c>
      <c r="AR1809" s="62" t="e">
        <v>#N/A</v>
      </c>
    </row>
    <row r="1810" spans="1:44" ht="15" hidden="1" customHeight="1">
      <c r="A1810" s="1">
        <f t="shared" si="101"/>
        <v>2000</v>
      </c>
      <c r="B1810" s="1">
        <v>7053</v>
      </c>
      <c r="C1810" s="1" t="str">
        <f>_xlfn.XLOOKUP(Tabela1[[#This Row],[FILIAL]],'CNPJ BASE jan25'!A:A,'CNPJ BASE jan25'!B:B)</f>
        <v>SJR04-CloCardo-MA-EF</v>
      </c>
      <c r="D1810" s="1" t="str">
        <f>_xlfn.XLOOKUP(Tabela1[[#This Row],[FILIAL]],'CNPJ BASE jan25'!A:A,'CNPJ BASE jan25'!C:C)</f>
        <v>04.899.316/0053-49</v>
      </c>
      <c r="E1810" s="1" t="s">
        <v>76</v>
      </c>
      <c r="F1810" s="1" t="s">
        <v>51</v>
      </c>
      <c r="G1810" s="1" t="s">
        <v>48</v>
      </c>
      <c r="H1810" s="1">
        <v>310</v>
      </c>
      <c r="I1810" s="1" t="s">
        <v>4409</v>
      </c>
      <c r="M1810" s="1">
        <v>605808</v>
      </c>
      <c r="N1810" s="1">
        <v>10021608</v>
      </c>
      <c r="P1810" s="47">
        <v>47708.6</v>
      </c>
      <c r="Q1810" s="47">
        <v>23854.3</v>
      </c>
      <c r="R1810" s="47">
        <f>IF(Tabela1[[#This Row],[VALOR A PAGAR]]&gt;1,Tabela1[[#This Row],[VALOR A PAGAR]],Tabela1[[#This Row],[VALOR RC]])</f>
        <v>23854.3</v>
      </c>
      <c r="S18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0" s="1">
        <v>4500865819</v>
      </c>
      <c r="U1810" s="54" t="str">
        <f>F1810 &amp; " " &amp; " " &amp; B1810 &amp; " - " &amp; I1810 &amp; " - " &amp; "N°" &amp; H1810 &amp; " - " &amp; Tabela1[[#This Row],[Coluna1]]</f>
        <v xml:space="preserve">VIRADA DE BANDEIRA  7053 - CARMELI - N°310 - </v>
      </c>
      <c r="V1810" s="85">
        <v>1864440</v>
      </c>
      <c r="W1810" s="89" t="s">
        <v>4459</v>
      </c>
      <c r="X1810" s="1" t="str">
        <f t="shared" si="100"/>
        <v>ABERTO</v>
      </c>
      <c r="Y1810" s="48"/>
      <c r="Z1810" s="51">
        <v>0</v>
      </c>
      <c r="AA1810" s="1">
        <f>IF(Tabela1[[#This Row],[CHAMADO]]="ABERTO",Tabela1[[#This Row],[procx status]],"")</f>
        <v>0</v>
      </c>
      <c r="AC1810" s="49">
        <v>45814</v>
      </c>
      <c r="AD1810" s="90">
        <v>5105941242</v>
      </c>
      <c r="AE1810" s="1" t="str">
        <f>IF(Tabela1[[#This Row],[Status Result1]]="Aguardando autorização pgto", "sim","")</f>
        <v/>
      </c>
      <c r="AF18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06/06/2025</v>
      </c>
      <c r="AG18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06/06/2025</v>
      </c>
      <c r="AH1810" s="12">
        <v>45807</v>
      </c>
      <c r="AI1810" s="1" t="s">
        <v>4323</v>
      </c>
      <c r="AJ1810" s="53" t="s">
        <v>4323</v>
      </c>
      <c r="AK1810" s="12" t="str">
        <f>IF(Tabela1[[#This Row],[procx ticket]]="",Tabela1[[#This Row],[Data criação ticket]],Tabela1[[#This Row],[procx ticket]])</f>
        <v>2025-05-29</v>
      </c>
      <c r="AM18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29/05/2025</v>
      </c>
      <c r="AN18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0" s="62"/>
      <c r="AP1810" s="62"/>
      <c r="AQ18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705360580847708,6HENRIQUEVIRADA DE BANDEIRAREFORMACARMELI</v>
      </c>
      <c r="AR1810" s="62" t="e">
        <v>#N/A</v>
      </c>
    </row>
    <row r="1811" spans="1:44" ht="15" hidden="1" customHeight="1">
      <c r="A1811" s="1">
        <f t="shared" si="101"/>
        <v>1000</v>
      </c>
      <c r="B1811" s="1">
        <v>95</v>
      </c>
      <c r="C1811" s="1" t="str">
        <f>_xlfn.XLOOKUP(Tabela1[[#This Row],[FILIAL]],'CNPJ BASE jan25'!A:A,'CNPJ BASE jan25'!B:B)</f>
        <v>TER05-TeoPacheco-PI#</v>
      </c>
      <c r="D1811" s="1" t="str">
        <f>_xlfn.XLOOKUP(Tabela1[[#This Row],[FILIAL]],'CNPJ BASE jan25'!A:A,'CNPJ BASE jan25'!C:C)</f>
        <v>06.626.253/0095-31</v>
      </c>
      <c r="E1811" s="1" t="s">
        <v>4025</v>
      </c>
      <c r="F1811" s="1" t="s">
        <v>47</v>
      </c>
      <c r="G1811" s="1" t="s">
        <v>48</v>
      </c>
      <c r="H1811" s="1">
        <v>1028</v>
      </c>
      <c r="I1811" s="1" t="s">
        <v>4265</v>
      </c>
      <c r="M1811" s="1">
        <v>605601</v>
      </c>
      <c r="N1811" s="1">
        <v>10023315</v>
      </c>
      <c r="O1811" s="1" t="s">
        <v>4163</v>
      </c>
      <c r="P1811" s="47">
        <v>85895.425296832473</v>
      </c>
      <c r="R1811" s="47">
        <f>IF(Tabela1[[#This Row],[VALOR A PAGAR]]&gt;1,Tabela1[[#This Row],[VALOR A PAGAR]],Tabela1[[#This Row],[VALOR RC]])</f>
        <v>85895.425296832473</v>
      </c>
      <c r="S18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1" s="1">
        <v>4500963127</v>
      </c>
      <c r="U1811" s="54" t="str">
        <f>F1811 &amp; " " &amp; " " &amp; B1811 &amp; " - " &amp; I1811 &amp; " - " &amp; "N°" &amp; H1811 &amp; " - " &amp; Tabela1[[#This Row],[Coluna1]]</f>
        <v xml:space="preserve">LAUDO DE RISCO  95 - ASTRAL - N°1028 - </v>
      </c>
      <c r="V1811" s="85">
        <v>2654906</v>
      </c>
      <c r="W1811" s="64" t="s">
        <v>4266</v>
      </c>
      <c r="X1811" s="1" t="str">
        <f t="shared" si="100"/>
        <v>ABERTO</v>
      </c>
      <c r="Y1811" s="48"/>
      <c r="Z1811" s="51"/>
      <c r="AA1811" s="1">
        <f>IF(Tabela1[[#This Row],[CHAMADO]]="ABERTO",Tabela1[[#This Row],[procx status]],"")</f>
        <v>0</v>
      </c>
      <c r="AC1811" s="49">
        <v>45906</v>
      </c>
      <c r="AE1811" s="1" t="str">
        <f>IF(Tabela1[[#This Row],[Status Result1]]="Aguardando autorização pgto", "sim","")</f>
        <v/>
      </c>
      <c r="AF18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06/09/2025</v>
      </c>
      <c r="AG18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06/09/2025</v>
      </c>
      <c r="AH1811" s="116"/>
      <c r="AJ1811" s="117"/>
      <c r="AK1811" s="116">
        <f>IF(Tabela1[[#This Row],[procx ticket]]="",Tabela1[[#This Row],[Data criação ticket]],Tabela1[[#This Row],[procx ticket]])</f>
        <v>0</v>
      </c>
      <c r="AL1811" s="116"/>
      <c r="AM1811" s="53" t="s">
        <v>4267</v>
      </c>
      <c r="AN18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1" s="62"/>
      <c r="AP1811" s="62"/>
      <c r="AQ18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9560560185895,4252968325ADRIANOLAUDO DE RISCOREFORMAASTRAL</v>
      </c>
      <c r="AR1811" s="62" t="e">
        <v>#N/A</v>
      </c>
    </row>
    <row r="1812" spans="1:44" ht="15" hidden="1" customHeight="1">
      <c r="A1812" s="1">
        <f t="shared" si="101"/>
        <v>1000</v>
      </c>
      <c r="B1812" s="1">
        <v>189</v>
      </c>
      <c r="C1812" s="1" t="str">
        <f>_xlfn.XLOOKUP(Tabela1[[#This Row],[FILIAL]],'CNPJ BASE jan25'!A:A,'CNPJ BASE jan25'!B:B)</f>
        <v>TER08-MiguelRosa-PI</v>
      </c>
      <c r="D1812" s="1" t="str">
        <f>_xlfn.XLOOKUP(Tabela1[[#This Row],[FILIAL]],'CNPJ BASE jan25'!A:A,'CNPJ BASE jan25'!C:C)</f>
        <v>06.626.253/0189-56</v>
      </c>
      <c r="E1812" s="1" t="s">
        <v>4025</v>
      </c>
      <c r="F1812" s="1" t="s">
        <v>47</v>
      </c>
      <c r="G1812" s="1" t="s">
        <v>48</v>
      </c>
      <c r="H1812" s="1">
        <v>1029</v>
      </c>
      <c r="I1812" s="1" t="s">
        <v>4265</v>
      </c>
      <c r="M1812" s="1">
        <v>605605</v>
      </c>
      <c r="N1812" s="1">
        <v>10023316</v>
      </c>
      <c r="O1812" s="1" t="s">
        <v>4163</v>
      </c>
      <c r="P1812" s="47">
        <v>136798.79508427548</v>
      </c>
      <c r="R1812" s="47">
        <f>IF(Tabela1[[#This Row],[VALOR A PAGAR]]&gt;1,Tabela1[[#This Row],[VALOR A PAGAR]],Tabela1[[#This Row],[VALOR RC]])</f>
        <v>136798.79508427548</v>
      </c>
      <c r="S18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2" s="1">
        <v>4500963129</v>
      </c>
      <c r="U1812" s="54" t="str">
        <f>F1812 &amp; " " &amp; " " &amp; B1812 &amp; " - " &amp; I1812 &amp; " - " &amp; "N°" &amp; H1812 &amp; " - " &amp; Tabela1[[#This Row],[Coluna1]]</f>
        <v xml:space="preserve">LAUDO DE RISCO  189 - ASTRAL - N°1029 - </v>
      </c>
      <c r="V1812" s="85">
        <v>2654939</v>
      </c>
      <c r="W1812" s="64" t="s">
        <v>4268</v>
      </c>
      <c r="X1812" s="1" t="str">
        <f t="shared" si="100"/>
        <v>ABERTO</v>
      </c>
      <c r="Y1812" s="48"/>
      <c r="Z1812" s="51"/>
      <c r="AA1812" s="1">
        <f>IF(Tabela1[[#This Row],[CHAMADO]]="ABERTO",Tabela1[[#This Row],[procx status]],"")</f>
        <v>0</v>
      </c>
      <c r="AC1812" s="49">
        <v>45936</v>
      </c>
      <c r="AD1812" s="109">
        <v>5106025422</v>
      </c>
      <c r="AE1812" s="1" t="str">
        <f>IF(Tabela1[[#This Row],[Status Result1]]="Aguardando autorização pgto", "sim","")</f>
        <v/>
      </c>
      <c r="AF18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06/10/2025</v>
      </c>
      <c r="AG18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06/10/2025</v>
      </c>
      <c r="AH1812" s="116"/>
      <c r="AJ1812" s="117"/>
      <c r="AK1812" s="116">
        <f>IF(Tabela1[[#This Row],[procx ticket]]="",Tabela1[[#This Row],[Data criação ticket]],Tabela1[[#This Row],[procx ticket]])</f>
        <v>0</v>
      </c>
      <c r="AL1812" s="116"/>
      <c r="AM1812" s="53" t="s">
        <v>4267</v>
      </c>
      <c r="AN18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2" s="62"/>
      <c r="AP1812" s="62"/>
      <c r="AQ18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189605605136798,795084275ADRIANOLAUDO DE RISCOREFORMAASTRAL</v>
      </c>
      <c r="AR1812" s="62" t="e">
        <v>#N/A</v>
      </c>
    </row>
    <row r="1813" spans="1:44" ht="15" hidden="1" customHeight="1">
      <c r="A1813" s="1">
        <f t="shared" si="101"/>
        <v>2000</v>
      </c>
      <c r="B1813" s="1" t="s">
        <v>4156</v>
      </c>
      <c r="D1813" s="1" t="s">
        <v>4166</v>
      </c>
      <c r="E1813" s="55" t="s">
        <v>30</v>
      </c>
      <c r="F1813" s="55" t="s">
        <v>4157</v>
      </c>
      <c r="G1813" s="55" t="s">
        <v>48</v>
      </c>
      <c r="H1813" s="1">
        <v>3930</v>
      </c>
      <c r="I1813" s="1" t="s">
        <v>5648</v>
      </c>
      <c r="L1813" s="55">
        <v>51315</v>
      </c>
      <c r="M1813" s="55">
        <v>604946</v>
      </c>
      <c r="N1813" s="1">
        <v>10020400</v>
      </c>
      <c r="P1813" s="47">
        <v>977236.83</v>
      </c>
      <c r="Q1813" s="47">
        <v>173577.2</v>
      </c>
      <c r="R1813" s="47">
        <f>IF(Tabela1[[#This Row],[VALOR A PAGAR]]&gt;1,Tabela1[[#This Row],[VALOR A PAGAR]],Tabela1[[#This Row],[VALOR RC]])</f>
        <v>173577.2</v>
      </c>
      <c r="S18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3" s="1">
        <v>4500811835</v>
      </c>
      <c r="U1813" s="54" t="str">
        <f>F1813 &amp; " " &amp; " " &amp; B1813 &amp; " - " &amp; I1813 &amp; " - " &amp; "N°" &amp; H1813 &amp; " - " &amp; Tabela1[[#This Row],[Coluna1]]</f>
        <v xml:space="preserve">LAUDO DE RISCO CD  CD CE - PLANAC - N°3930 - </v>
      </c>
      <c r="V1813" s="85">
        <v>1243144</v>
      </c>
      <c r="X1813" s="1" t="str">
        <f t="shared" si="100"/>
        <v>ABERTO</v>
      </c>
      <c r="Y1813" s="48" t="s">
        <v>4159</v>
      </c>
      <c r="Z1813" s="51" t="s">
        <v>4159</v>
      </c>
      <c r="AA1813" s="1" t="str">
        <f>IF(Tabela1[[#This Row],[CHAMADO]]="ABERTO",Tabela1[[#This Row],[procx status]],"")</f>
        <v>Closed</v>
      </c>
      <c r="AC1813" s="49">
        <v>45723</v>
      </c>
      <c r="AD1813" s="55">
        <v>4500811835</v>
      </c>
      <c r="AE1813" s="1" t="str">
        <f>IF(Tabela1[[#This Row],[Status Result1]]="Aguardando autorização pgto", "sim","")</f>
        <v/>
      </c>
      <c r="AF18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07/03/2025</v>
      </c>
      <c r="AG18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07/03/2025</v>
      </c>
      <c r="AH1813" s="12">
        <v>45709</v>
      </c>
      <c r="AI1813" s="1" t="s">
        <v>4512</v>
      </c>
      <c r="AJ1813" s="53" t="s">
        <v>4512</v>
      </c>
      <c r="AK1813" s="12" t="str">
        <f>IF(Tabela1[[#This Row],[procx ticket]]="",Tabela1[[#This Row],[Data criação ticket]],Tabela1[[#This Row],[procx ticket]])</f>
        <v>2025-02-21</v>
      </c>
      <c r="AL1813" s="60">
        <v>45686</v>
      </c>
      <c r="AM18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21/02/2025</v>
      </c>
      <c r="AN181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3" s="62"/>
      <c r="AP1813" s="62"/>
      <c r="AQ18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CE604946977236,83ANDRELAUDO DE RISCO CDREFORMAPLANAC</v>
      </c>
      <c r="AR1813" s="62" t="e">
        <v>#N/A</v>
      </c>
    </row>
    <row r="1814" spans="1:44" ht="15" hidden="1" customHeight="1">
      <c r="A1814" s="1">
        <f t="shared" si="101"/>
        <v>2000</v>
      </c>
      <c r="B1814" s="1" t="s">
        <v>4156</v>
      </c>
      <c r="D1814" s="1" t="s">
        <v>4166</v>
      </c>
      <c r="E1814" s="55" t="s">
        <v>30</v>
      </c>
      <c r="F1814" s="55" t="s">
        <v>4157</v>
      </c>
      <c r="G1814" s="55" t="s">
        <v>48</v>
      </c>
      <c r="H1814" s="1">
        <v>3931</v>
      </c>
      <c r="I1814" s="1" t="s">
        <v>5648</v>
      </c>
      <c r="L1814" s="55">
        <v>51315</v>
      </c>
      <c r="M1814" s="55">
        <v>604946</v>
      </c>
      <c r="N1814" s="1">
        <v>10020374</v>
      </c>
      <c r="P1814" s="47">
        <v>250000</v>
      </c>
      <c r="Q1814" s="47">
        <v>100000</v>
      </c>
      <c r="R1814" s="47">
        <f>IF(Tabela1[[#This Row],[VALOR A PAGAR]]&gt;1,Tabela1[[#This Row],[VALOR A PAGAR]],Tabela1[[#This Row],[VALOR RC]])</f>
        <v>100000</v>
      </c>
      <c r="S18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4" s="1">
        <v>4500811864</v>
      </c>
      <c r="U1814" s="54" t="str">
        <f>F1814 &amp; " " &amp; " " &amp; B1814 &amp; " - " &amp; I1814 &amp; " - " &amp; "N°" &amp; H1814 &amp; " - " &amp; Tabela1[[#This Row],[Coluna1]]</f>
        <v xml:space="preserve">LAUDO DE RISCO CD  CD CE - PLANAC - N°3931 - </v>
      </c>
      <c r="V1814" s="85">
        <v>1243175</v>
      </c>
      <c r="X1814" s="1" t="str">
        <f t="shared" si="100"/>
        <v>ABERTO</v>
      </c>
      <c r="Y1814" s="48" t="s">
        <v>4159</v>
      </c>
      <c r="Z1814" s="51" t="s">
        <v>4159</v>
      </c>
      <c r="AA1814" s="1" t="str">
        <f>IF(Tabela1[[#This Row],[CHAMADO]]="ABERTO",Tabela1[[#This Row],[procx status]],"")</f>
        <v>Closed</v>
      </c>
      <c r="AC1814" s="49">
        <v>45723</v>
      </c>
      <c r="AD1814" s="55">
        <v>5105879842</v>
      </c>
      <c r="AE1814" s="1" t="str">
        <f>IF(Tabela1[[#This Row],[Status Result1]]="Aguardando autorização pgto", "sim","")</f>
        <v/>
      </c>
      <c r="AF18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07/03/2025</v>
      </c>
      <c r="AG18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07/03/2025</v>
      </c>
      <c r="AH1814" s="12">
        <v>45709</v>
      </c>
      <c r="AI1814" s="1" t="s">
        <v>4512</v>
      </c>
      <c r="AJ1814" s="53" t="s">
        <v>4512</v>
      </c>
      <c r="AK1814" s="12" t="str">
        <f>IF(Tabela1[[#This Row],[procx ticket]]="",Tabela1[[#This Row],[Data criação ticket]],Tabela1[[#This Row],[procx ticket]])</f>
        <v>2025-02-21</v>
      </c>
      <c r="AL1814" s="60">
        <v>45685</v>
      </c>
      <c r="AM18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21/02/2025</v>
      </c>
      <c r="AN181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4" s="62"/>
      <c r="AP1814" s="62"/>
      <c r="AQ18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CE604946250000ANDRELAUDO DE RISCO CDREFORMAPLANAC</v>
      </c>
      <c r="AR1814" s="62" t="e">
        <v>#N/A</v>
      </c>
    </row>
    <row r="1815" spans="1:44" ht="15" hidden="1" customHeight="1">
      <c r="A1815" s="1">
        <v>2000</v>
      </c>
      <c r="B1815" s="1">
        <v>7061</v>
      </c>
      <c r="C1815" s="1" t="s">
        <v>3109</v>
      </c>
      <c r="D1815" s="1" t="s">
        <v>3110</v>
      </c>
      <c r="E1815" s="1" t="s">
        <v>55</v>
      </c>
      <c r="F1815" s="1" t="s">
        <v>51</v>
      </c>
      <c r="G1815" s="1" t="s">
        <v>48</v>
      </c>
      <c r="H1815" s="1">
        <v>277</v>
      </c>
      <c r="I1815" s="1" t="s">
        <v>4409</v>
      </c>
      <c r="K1815" s="55"/>
      <c r="L1815" s="56">
        <v>78957</v>
      </c>
      <c r="M1815" s="55">
        <v>605680</v>
      </c>
      <c r="N1815" s="55">
        <v>10020416</v>
      </c>
      <c r="O1815" s="57"/>
      <c r="P1815" s="57">
        <v>73684.13</v>
      </c>
      <c r="Q1815" s="57">
        <v>36842.06</v>
      </c>
      <c r="R1815" s="87">
        <f>IF(Tabela1[[#This Row],[VALOR A PAGAR]]&gt;1,Tabela1[[#This Row],[VALOR A PAGAR]],Tabela1[[#This Row],[VALOR RC]])</f>
        <v>36842.06</v>
      </c>
      <c r="S18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5" s="55">
        <v>4500814869</v>
      </c>
      <c r="U1815" s="54" t="str">
        <f>F1815 &amp; " " &amp; " " &amp; B1815 &amp; " - " &amp; I1815 &amp; " - " &amp; "N°" &amp; H1815 &amp; " - " &amp; Tabela1[[#This Row],[Coluna1]]</f>
        <v xml:space="preserve">VIRADA DE BANDEIRA  7061 - CARMELI - N°277 - </v>
      </c>
      <c r="V1815" s="85">
        <v>1467571</v>
      </c>
      <c r="W1815" s="89" t="s">
        <v>4447</v>
      </c>
      <c r="X1815" s="1" t="str">
        <f t="shared" si="100"/>
        <v>ABERTO</v>
      </c>
      <c r="Y1815" s="55" t="s">
        <v>4448</v>
      </c>
      <c r="Z1815" s="51" t="s">
        <v>4448</v>
      </c>
      <c r="AA1815" s="1" t="str">
        <f>IF(Tabela1[[#This Row],[CHAMADO]]="ABERTO",Tabela1[[#This Row],[procx status]],"")</f>
        <v>Solved</v>
      </c>
      <c r="AB1815" s="60"/>
      <c r="AC1815" s="53">
        <v>45754</v>
      </c>
      <c r="AD1815" s="55">
        <v>5105899912</v>
      </c>
      <c r="AE1815" s="62" t="str">
        <f>IF(Tabela1[[#This Row],[Status Result1]]="Aguardando autorização pgto", "sim","")</f>
        <v/>
      </c>
      <c r="AF1815" s="62"/>
      <c r="AG18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815" s="12">
        <v>45754</v>
      </c>
      <c r="AI1815" s="1" t="s">
        <v>4449</v>
      </c>
      <c r="AJ1815" s="53" t="s">
        <v>4449</v>
      </c>
      <c r="AK1815" s="12" t="str">
        <f>IF(Tabela1[[#This Row],[procx ticket]]="",Tabela1[[#This Row],[Data criação ticket]],Tabela1[[#This Row],[procx ticket]])</f>
        <v>2025-03-31</v>
      </c>
      <c r="AL1815" s="60">
        <v>45691</v>
      </c>
      <c r="AM1815" s="12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18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Q18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706160568073684,13JORDANAVIRADA DE BANDEIRAREFORMACARMELI</v>
      </c>
      <c r="AR1815" s="62" t="e">
        <v>#N/A</v>
      </c>
    </row>
    <row r="1816" spans="1:44" ht="15" hidden="1" customHeight="1">
      <c r="A1816" s="1">
        <v>2000</v>
      </c>
      <c r="B1816" s="1">
        <v>7498</v>
      </c>
      <c r="C1816" s="1" t="s">
        <v>3733</v>
      </c>
      <c r="D1816" s="1" t="s">
        <v>3734</v>
      </c>
      <c r="E1816" s="1" t="s">
        <v>55</v>
      </c>
      <c r="F1816" s="1" t="s">
        <v>51</v>
      </c>
      <c r="G1816" s="1" t="s">
        <v>48</v>
      </c>
      <c r="H1816" s="1">
        <v>276</v>
      </c>
      <c r="I1816" s="1" t="s">
        <v>4409</v>
      </c>
      <c r="K1816" s="55"/>
      <c r="L1816" s="56">
        <v>78957</v>
      </c>
      <c r="M1816" s="55">
        <v>605681</v>
      </c>
      <c r="N1816" s="55">
        <v>10020417</v>
      </c>
      <c r="O1816" s="57"/>
      <c r="P1816" s="57">
        <v>98172.05</v>
      </c>
      <c r="Q1816" s="57">
        <v>49086.02</v>
      </c>
      <c r="R1816" s="87">
        <f>IF(Tabela1[[#This Row],[VALOR A PAGAR]]&gt;1,Tabela1[[#This Row],[VALOR A PAGAR]],Tabela1[[#This Row],[VALOR RC]])</f>
        <v>49086.02</v>
      </c>
      <c r="S18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6" s="55">
        <v>4500814874</v>
      </c>
      <c r="U1816" s="54" t="str">
        <f>F1816 &amp; " " &amp; " " &amp; B1816 &amp; " - " &amp; I1816 &amp; " - " &amp; "N°" &amp; H1816 &amp; " - " &amp; Tabela1[[#This Row],[Coluna1]]</f>
        <v xml:space="preserve">VIRADA DE BANDEIRA  7498 - CARMELI - N°276 - </v>
      </c>
      <c r="V1816" s="85">
        <v>1467604</v>
      </c>
      <c r="W1816" s="89" t="s">
        <v>4450</v>
      </c>
      <c r="X1816" s="1" t="str">
        <f t="shared" si="100"/>
        <v>ABERTO</v>
      </c>
      <c r="Y1816" s="55" t="s">
        <v>4448</v>
      </c>
      <c r="Z1816" s="51" t="s">
        <v>4448</v>
      </c>
      <c r="AA1816" s="1" t="str">
        <f>IF(Tabela1[[#This Row],[CHAMADO]]="ABERTO",Tabela1[[#This Row],[procx status]],"")</f>
        <v>Solved</v>
      </c>
      <c r="AB1816" s="60"/>
      <c r="AC1816" s="53">
        <v>45754</v>
      </c>
      <c r="AD1816" s="55">
        <v>5105899997</v>
      </c>
      <c r="AE1816" s="62" t="str">
        <f>IF(Tabela1[[#This Row],[Status Result1]]="Aguardando autorização pgto", "sim","")</f>
        <v/>
      </c>
      <c r="AF1816" s="62"/>
      <c r="AG18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816" s="12">
        <v>45748</v>
      </c>
      <c r="AI1816" s="1" t="s">
        <v>4449</v>
      </c>
      <c r="AJ1816" s="53" t="s">
        <v>4449</v>
      </c>
      <c r="AK1816" s="12" t="str">
        <f>IF(Tabela1[[#This Row],[procx ticket]]="",Tabela1[[#This Row],[Data criação ticket]],Tabela1[[#This Row],[procx ticket]])</f>
        <v>2025-03-31</v>
      </c>
      <c r="AL1816" s="60">
        <v>45691</v>
      </c>
      <c r="AM1816" s="12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181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Q18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749860568198172,05JORDANAVIRADA DE BANDEIRAREFORMACARMELI</v>
      </c>
      <c r="AR1816" s="62" t="e">
        <v>#N/A</v>
      </c>
    </row>
    <row r="1817" spans="1:44" ht="15" hidden="1" customHeight="1">
      <c r="A1817" s="1">
        <f t="shared" ref="A1817:A1854" si="102">IF(B1817&lt;7000,1000,2000)</f>
        <v>2000</v>
      </c>
      <c r="B1817" s="55" t="s">
        <v>4781</v>
      </c>
      <c r="E1817" s="1" t="s">
        <v>76</v>
      </c>
      <c r="F1817" s="56" t="s">
        <v>5643</v>
      </c>
      <c r="G1817" s="1" t="s">
        <v>48</v>
      </c>
      <c r="H1817" s="1">
        <v>555</v>
      </c>
      <c r="I1817" s="55" t="s">
        <v>5644</v>
      </c>
      <c r="J1817" s="55"/>
      <c r="M1817" s="55">
        <v>605198</v>
      </c>
      <c r="P1817" s="57">
        <v>32000</v>
      </c>
      <c r="Q1817" s="47">
        <v>6400</v>
      </c>
      <c r="R1817" s="47">
        <f>IF(Tabela1[[#This Row],[VALOR A PAGAR]]&gt;1,Tabela1[[#This Row],[VALOR A PAGAR]],Tabela1[[#This Row],[VALOR RC]])</f>
        <v>6400</v>
      </c>
      <c r="S18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7" s="55">
        <v>4500724173</v>
      </c>
      <c r="U1817" s="54" t="str">
        <f>F1817 &amp; " " &amp; " " &amp; B1817 &amp; " - " &amp; I1817 &amp; " - " &amp; "N°" &amp; H1817 &amp; " - " &amp; Tabela1[[#This Row],[Coluna1]]</f>
        <v xml:space="preserve">LAUDO DE RISCO MATRIZ  MATRIZ - PILOTIS - N°555 - </v>
      </c>
      <c r="V1817" s="85">
        <v>1470320</v>
      </c>
      <c r="W1817" s="89" t="s">
        <v>5645</v>
      </c>
      <c r="X1817" s="1" t="str">
        <f t="shared" si="100"/>
        <v>ABERTO</v>
      </c>
      <c r="Y1817" s="48" t="s">
        <v>4448</v>
      </c>
      <c r="Z1817" s="51" t="s">
        <v>4448</v>
      </c>
      <c r="AA1817" s="1" t="str">
        <f>IF(Tabela1[[#This Row],[CHAMADO]]="ABERTO",Tabela1[[#This Row],[procx status]],"")</f>
        <v>Solved</v>
      </c>
      <c r="AC1817" s="49">
        <v>45754</v>
      </c>
      <c r="AD1817" s="55">
        <v>5105900116</v>
      </c>
      <c r="AE1817" s="1" t="str">
        <f>IF(Tabela1[[#This Row],[Status Result1]]="Aguardando autorização pgto", "sim","")</f>
        <v/>
      </c>
      <c r="AF18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07/04/2025</v>
      </c>
      <c r="AG18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07/04/2025</v>
      </c>
      <c r="AH1817" s="12">
        <v>45747</v>
      </c>
      <c r="AI1817" s="1" t="s">
        <v>4449</v>
      </c>
      <c r="AJ1817" s="53" t="s">
        <v>4449</v>
      </c>
      <c r="AK1817" s="12" t="str">
        <f>IF(Tabela1[[#This Row],[procx ticket]]="",Tabela1[[#This Row],[Data criação ticket]],Tabela1[[#This Row],[procx ticket]])</f>
        <v>2025-03-31</v>
      </c>
      <c r="AL1817" s="60">
        <v>0</v>
      </c>
      <c r="AM18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31/03/2025</v>
      </c>
      <c r="AN181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7" s="62"/>
      <c r="AP1817" s="62"/>
      <c r="AQ18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MATRIZ60519832000HENRIQUELAUDO DE RISCO MATRIZREFORMAPILOTIS</v>
      </c>
      <c r="AR1817" s="62" t="e">
        <v>#N/A</v>
      </c>
    </row>
    <row r="1818" spans="1:44" ht="15" hidden="1" customHeight="1">
      <c r="A1818" s="1">
        <f t="shared" si="102"/>
        <v>2000</v>
      </c>
      <c r="B1818" s="1">
        <v>7053</v>
      </c>
      <c r="C1818" s="1" t="str">
        <f>_xlfn.XLOOKUP(Tabela1[[#This Row],[FILIAL]],'CNPJ BASE jan25'!A:A,'CNPJ BASE jan25'!B:B)</f>
        <v>SJR04-CloCardo-MA-EF</v>
      </c>
      <c r="D1818" s="1" t="str">
        <f>_xlfn.XLOOKUP(Tabela1[[#This Row],[FILIAL]],'CNPJ BASE jan25'!A:A,'CNPJ BASE jan25'!C:C)</f>
        <v>04.899.316/0053-49</v>
      </c>
      <c r="E1818" s="1" t="s">
        <v>76</v>
      </c>
      <c r="F1818" s="1" t="s">
        <v>51</v>
      </c>
      <c r="G1818" s="1" t="s">
        <v>48</v>
      </c>
      <c r="H1818" s="1">
        <v>291</v>
      </c>
      <c r="I1818" s="1" t="s">
        <v>4409</v>
      </c>
      <c r="M1818" s="1">
        <v>605808</v>
      </c>
      <c r="N1818" s="1">
        <v>10021608</v>
      </c>
      <c r="O1818" s="1" t="s">
        <v>4163</v>
      </c>
      <c r="P1818" s="47">
        <v>47708.6</v>
      </c>
      <c r="Q1818" s="47">
        <v>23854.3</v>
      </c>
      <c r="R1818" s="47">
        <f>IF(Tabela1[[#This Row],[VALOR A PAGAR]]&gt;1,Tabela1[[#This Row],[VALOR A PAGAR]],Tabela1[[#This Row],[VALOR RC]])</f>
        <v>23854.3</v>
      </c>
      <c r="S18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8" s="1">
        <v>4500865819</v>
      </c>
      <c r="U1818" s="54" t="str">
        <f>F1818 &amp; " " &amp; " " &amp; B1818 &amp; " - " &amp; I1818 &amp; " - " &amp; "N°" &amp; H1818 &amp; " - " &amp; Tabela1[[#This Row],[Coluna1]]</f>
        <v xml:space="preserve">VIRADA DE BANDEIRA  7053 - CARMELI - N°291 - </v>
      </c>
      <c r="V1818" s="85">
        <v>1661517</v>
      </c>
      <c r="W1818" s="89" t="s">
        <v>4460</v>
      </c>
      <c r="X1818" s="1" t="str">
        <f t="shared" si="100"/>
        <v>ABERTO</v>
      </c>
      <c r="Y1818" s="48"/>
      <c r="Z1818" s="51">
        <v>0</v>
      </c>
      <c r="AA1818" s="1">
        <f>IF(Tabela1[[#This Row],[CHAMADO]]="ABERTO",Tabela1[[#This Row],[procx status]],"")</f>
        <v>0</v>
      </c>
      <c r="AC1818" s="49">
        <v>45784</v>
      </c>
      <c r="AD1818" s="55">
        <v>5105921379</v>
      </c>
      <c r="AE1818" s="1" t="str">
        <f>IF(Tabela1[[#This Row],[Status Result1]]="Aguardando autorização pgto", "sim","")</f>
        <v/>
      </c>
      <c r="AF18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18" s="12">
        <v>45769</v>
      </c>
      <c r="AI1818" s="1" t="s">
        <v>4461</v>
      </c>
      <c r="AJ1818" s="53" t="s">
        <v>4461</v>
      </c>
      <c r="AK1818" s="12" t="str">
        <f>IF(Tabela1[[#This Row],[procx ticket]]="",Tabela1[[#This Row],[Data criação ticket]],Tabela1[[#This Row],[procx ticket]])</f>
        <v>2025-04-29</v>
      </c>
      <c r="AL1818" s="60">
        <v>45770</v>
      </c>
      <c r="AM18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8" s="62"/>
      <c r="AP1818" s="62"/>
      <c r="AQ18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705360580847708,6HENRIQUEVIRADA DE BANDEIRAREFORMACARMELI</v>
      </c>
      <c r="AR1818" s="62" t="e">
        <v>#N/A</v>
      </c>
    </row>
    <row r="1819" spans="1:44" ht="15" hidden="1" customHeight="1">
      <c r="A1819" s="1">
        <f t="shared" si="102"/>
        <v>2000</v>
      </c>
      <c r="B1819" s="1">
        <v>7171</v>
      </c>
      <c r="C1819" s="1" t="str">
        <f>_xlfn.XLOOKUP(Tabela1[[#This Row],[FILIAL]],'CNPJ BASE jan25'!A:A,'CNPJ BASE jan25'!B:B)</f>
        <v>SJR06-ParVitor-MA-EF</v>
      </c>
      <c r="D1819" s="1" t="str">
        <f>_xlfn.XLOOKUP(Tabela1[[#This Row],[FILIAL]],'CNPJ BASE jan25'!A:A,'CNPJ BASE jan25'!C:C)</f>
        <v>04.899.316/0171-93</v>
      </c>
      <c r="E1819" s="1" t="s">
        <v>76</v>
      </c>
      <c r="F1819" s="1" t="s">
        <v>51</v>
      </c>
      <c r="G1819" s="1" t="s">
        <v>48</v>
      </c>
      <c r="H1819" s="1">
        <v>290</v>
      </c>
      <c r="I1819" s="1" t="s">
        <v>4409</v>
      </c>
      <c r="M1819" s="1">
        <v>605815</v>
      </c>
      <c r="N1819" s="1">
        <v>10021609</v>
      </c>
      <c r="O1819" s="1" t="s">
        <v>4163</v>
      </c>
      <c r="P1819" s="47">
        <v>50137.94</v>
      </c>
      <c r="Q1819" s="47">
        <v>25068.97</v>
      </c>
      <c r="R1819" s="47">
        <f>IF(Tabela1[[#This Row],[VALOR A PAGAR]]&gt;1,Tabela1[[#This Row],[VALOR A PAGAR]],Tabela1[[#This Row],[VALOR RC]])</f>
        <v>25068.97</v>
      </c>
      <c r="S18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19" s="1">
        <v>4500865822</v>
      </c>
      <c r="U1819" s="54" t="str">
        <f>F1819 &amp; " " &amp; " " &amp; B1819 &amp; " - " &amp; I1819 &amp; " - " &amp; "N°" &amp; H1819 &amp; " - " &amp; Tabela1[[#This Row],[Coluna1]]</f>
        <v xml:space="preserve">VIRADA DE BANDEIRA  7171 - CARMELI - N°290 - </v>
      </c>
      <c r="V1819" s="85">
        <v>1661545</v>
      </c>
      <c r="W1819" s="89" t="s">
        <v>4463</v>
      </c>
      <c r="X1819" s="1" t="str">
        <f t="shared" si="100"/>
        <v>ABERTO</v>
      </c>
      <c r="Y1819" s="48"/>
      <c r="Z1819" s="51">
        <v>0</v>
      </c>
      <c r="AA1819" s="1">
        <f>IF(Tabela1[[#This Row],[CHAMADO]]="ABERTO",Tabela1[[#This Row],[procx status]],"")</f>
        <v>0</v>
      </c>
      <c r="AC1819" s="49">
        <v>45784</v>
      </c>
      <c r="AD1819" s="55">
        <v>5105921386</v>
      </c>
      <c r="AE1819" s="1" t="str">
        <f>IF(Tabela1[[#This Row],[Status Result1]]="Aguardando autorização pgto", "sim","")</f>
        <v/>
      </c>
      <c r="AF18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19" s="12">
        <v>45769</v>
      </c>
      <c r="AI1819" s="1" t="s">
        <v>4461</v>
      </c>
      <c r="AJ1819" s="53" t="s">
        <v>4461</v>
      </c>
      <c r="AK1819" s="12" t="str">
        <f>IF(Tabela1[[#This Row],[procx ticket]]="",Tabela1[[#This Row],[Data criação ticket]],Tabela1[[#This Row],[procx ticket]])</f>
        <v>2025-04-29</v>
      </c>
      <c r="AL1819" s="60">
        <v>45770</v>
      </c>
      <c r="AM18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1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19" s="62"/>
      <c r="AP1819" s="62"/>
      <c r="AQ18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717160581550137,94HENRIQUEVIRADA DE BANDEIRAREFORMACARMELI</v>
      </c>
      <c r="AR1819" s="62" t="e">
        <v>#N/A</v>
      </c>
    </row>
    <row r="1820" spans="1:44" ht="15" hidden="1" customHeight="1">
      <c r="A1820" s="1">
        <f t="shared" si="102"/>
        <v>2000</v>
      </c>
      <c r="B1820" s="1">
        <v>7040</v>
      </c>
      <c r="C1820" s="1" t="str">
        <f>_xlfn.XLOOKUP(Tabela1[[#This Row],[FILIAL]],'CNPJ BASE jan25'!A:A,'CNPJ BASE jan25'!B:B)</f>
        <v>SLU35-SLReiFra-MA-EF</v>
      </c>
      <c r="D1820" s="1" t="str">
        <f>_xlfn.XLOOKUP(Tabela1[[#This Row],[FILIAL]],'CNPJ BASE jan25'!A:A,'CNPJ BASE jan25'!C:C)</f>
        <v>04.899.316/0040-24</v>
      </c>
      <c r="E1820" s="1" t="s">
        <v>76</v>
      </c>
      <c r="F1820" s="1" t="s">
        <v>51</v>
      </c>
      <c r="G1820" s="1" t="s">
        <v>48</v>
      </c>
      <c r="H1820" s="1">
        <v>286</v>
      </c>
      <c r="I1820" s="1" t="s">
        <v>4409</v>
      </c>
      <c r="M1820" s="1">
        <v>605788</v>
      </c>
      <c r="N1820" s="1">
        <v>10021620</v>
      </c>
      <c r="O1820" s="1" t="s">
        <v>4163</v>
      </c>
      <c r="P1820" s="47">
        <v>86060.13</v>
      </c>
      <c r="Q1820" s="47">
        <v>43030.065000000002</v>
      </c>
      <c r="R1820" s="47">
        <f>IF(Tabela1[[#This Row],[VALOR A PAGAR]]&gt;1,Tabela1[[#This Row],[VALOR A PAGAR]],Tabela1[[#This Row],[VALOR RC]])</f>
        <v>43030.065000000002</v>
      </c>
      <c r="S18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0" s="1">
        <v>4500865828</v>
      </c>
      <c r="U1820" s="54" t="str">
        <f>F1820 &amp; " " &amp; " " &amp; B1820 &amp; " - " &amp; I1820 &amp; " - " &amp; "N°" &amp; H1820 &amp; " - " &amp; Tabela1[[#This Row],[Coluna1]]</f>
        <v xml:space="preserve">VIRADA DE BANDEIRA  7040 - CARMELI - N°286 - </v>
      </c>
      <c r="V1820" s="85">
        <v>1661578</v>
      </c>
      <c r="W1820" s="89" t="s">
        <v>4465</v>
      </c>
      <c r="X1820" s="1" t="str">
        <f t="shared" si="100"/>
        <v>ABERTO</v>
      </c>
      <c r="Y1820" s="48"/>
      <c r="Z1820" s="51">
        <v>0</v>
      </c>
      <c r="AA1820" s="1">
        <f>IF(Tabela1[[#This Row],[CHAMADO]]="ABERTO",Tabela1[[#This Row],[procx status]],"")</f>
        <v>0</v>
      </c>
      <c r="AC1820" s="49">
        <v>45784</v>
      </c>
      <c r="AD1820" s="55">
        <v>5105921393</v>
      </c>
      <c r="AE1820" s="1" t="str">
        <f>IF(Tabela1[[#This Row],[Status Result1]]="Aguardando autorização pgto", "sim","")</f>
        <v/>
      </c>
      <c r="AF18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20" s="12">
        <v>45769</v>
      </c>
      <c r="AI1820" s="1" t="s">
        <v>4461</v>
      </c>
      <c r="AJ1820" s="53" t="s">
        <v>4461</v>
      </c>
      <c r="AK1820" s="12" t="str">
        <f>IF(Tabela1[[#This Row],[procx ticket]]="",Tabela1[[#This Row],[Data criação ticket]],Tabela1[[#This Row],[procx ticket]])</f>
        <v>2025-04-29</v>
      </c>
      <c r="AL1820" s="60">
        <v>45770</v>
      </c>
      <c r="AM18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2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0" s="62"/>
      <c r="AP1820" s="62"/>
      <c r="AQ18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704060578886060,13HENRIQUEVIRADA DE BANDEIRAREFORMACARMELI</v>
      </c>
      <c r="AR1820" s="62" t="e">
        <v>#N/A</v>
      </c>
    </row>
    <row r="1821" spans="1:44" ht="15" hidden="1" customHeight="1">
      <c r="A1821" s="1">
        <f t="shared" si="102"/>
        <v>2000</v>
      </c>
      <c r="B1821" s="1">
        <v>7214</v>
      </c>
      <c r="C1821" s="1" t="str">
        <f>_xlfn.XLOOKUP(Tabela1[[#This Row],[FILIAL]],'CNPJ BASE jan25'!A:A,'CNPJ BASE jan25'!B:B)</f>
        <v>SLU50-JerDAlb3-MA-EF</v>
      </c>
      <c r="D1821" s="1" t="str">
        <f>_xlfn.XLOOKUP(Tabela1[[#This Row],[FILIAL]],'CNPJ BASE jan25'!A:A,'CNPJ BASE jan25'!C:C)</f>
        <v>04.899.316/0214-68</v>
      </c>
      <c r="E1821" s="1" t="s">
        <v>76</v>
      </c>
      <c r="F1821" s="1" t="s">
        <v>51</v>
      </c>
      <c r="G1821" s="1" t="s">
        <v>48</v>
      </c>
      <c r="H1821" s="1">
        <v>287</v>
      </c>
      <c r="I1821" s="1" t="s">
        <v>4409</v>
      </c>
      <c r="M1821" s="1">
        <v>605819</v>
      </c>
      <c r="N1821" s="1">
        <v>10021621</v>
      </c>
      <c r="O1821" s="1" t="s">
        <v>4163</v>
      </c>
      <c r="P1821" s="47">
        <v>81584.070000000007</v>
      </c>
      <c r="Q1821" s="47">
        <v>40792.035000000003</v>
      </c>
      <c r="R1821" s="47">
        <f>IF(Tabela1[[#This Row],[VALOR A PAGAR]]&gt;1,Tabela1[[#This Row],[VALOR A PAGAR]],Tabela1[[#This Row],[VALOR RC]])</f>
        <v>40792.035000000003</v>
      </c>
      <c r="S18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1" s="1">
        <v>4500865831</v>
      </c>
      <c r="U1821" s="54" t="str">
        <f>F1821 &amp; " " &amp; " " &amp; B1821 &amp; " - " &amp; I1821 &amp; " - " &amp; "N°" &amp; H1821 &amp; " - " &amp; Tabela1[[#This Row],[Coluna1]]</f>
        <v xml:space="preserve">VIRADA DE BANDEIRA  7214 - CARMELI - N°287 - </v>
      </c>
      <c r="V1821" s="85">
        <v>1661600</v>
      </c>
      <c r="W1821" s="89" t="s">
        <v>4467</v>
      </c>
      <c r="X1821" s="1" t="str">
        <f t="shared" si="100"/>
        <v>ABERTO</v>
      </c>
      <c r="Y1821" s="48"/>
      <c r="Z1821" s="51">
        <v>0</v>
      </c>
      <c r="AA1821" s="1">
        <f>IF(Tabela1[[#This Row],[CHAMADO]]="ABERTO",Tabela1[[#This Row],[procx status]],"")</f>
        <v>0</v>
      </c>
      <c r="AC1821" s="49">
        <v>45784</v>
      </c>
      <c r="AD1821" s="55">
        <v>5105921396</v>
      </c>
      <c r="AE1821" s="1" t="str">
        <f>IF(Tabela1[[#This Row],[Status Result1]]="Aguardando autorização pgto", "sim","")</f>
        <v/>
      </c>
      <c r="AF18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21" s="12">
        <v>45769</v>
      </c>
      <c r="AI1821" s="1" t="s">
        <v>4461</v>
      </c>
      <c r="AJ1821" s="53" t="s">
        <v>4461</v>
      </c>
      <c r="AK1821" s="12" t="str">
        <f>IF(Tabela1[[#This Row],[procx ticket]]="",Tabela1[[#This Row],[Data criação ticket]],Tabela1[[#This Row],[procx ticket]])</f>
        <v>2025-04-29</v>
      </c>
      <c r="AL1821" s="60">
        <v>45770</v>
      </c>
      <c r="AM18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1" s="62"/>
      <c r="AP1821" s="62"/>
      <c r="AQ18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721460581981584,07HENRIQUEVIRADA DE BANDEIRAREFORMACARMELI</v>
      </c>
      <c r="AR1821" s="62" t="e">
        <v>#N/A</v>
      </c>
    </row>
    <row r="1822" spans="1:44" ht="15" hidden="1" customHeight="1">
      <c r="A1822" s="1">
        <f t="shared" si="102"/>
        <v>2000</v>
      </c>
      <c r="B1822" s="1" t="s">
        <v>4156</v>
      </c>
      <c r="D1822" s="1" t="s">
        <v>4166</v>
      </c>
      <c r="E1822" s="1" t="s">
        <v>30</v>
      </c>
      <c r="F1822" s="1" t="s">
        <v>4157</v>
      </c>
      <c r="G1822" s="1" t="s">
        <v>48</v>
      </c>
      <c r="H1822" s="1">
        <v>3950</v>
      </c>
      <c r="I1822" s="1" t="s">
        <v>5648</v>
      </c>
      <c r="M1822" s="55">
        <v>604946</v>
      </c>
      <c r="N1822" s="1">
        <v>10021303</v>
      </c>
      <c r="O1822" s="1" t="s">
        <v>4163</v>
      </c>
      <c r="P1822" s="47">
        <v>140000</v>
      </c>
      <c r="Q1822" s="47">
        <v>140000</v>
      </c>
      <c r="R1822" s="47">
        <f>IF(Tabela1[[#This Row],[VALOR A PAGAR]]&gt;1,Tabela1[[#This Row],[VALOR A PAGAR]],Tabela1[[#This Row],[VALOR RC]])</f>
        <v>140000</v>
      </c>
      <c r="S18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2" s="1">
        <v>4500864694</v>
      </c>
      <c r="U1822" s="54" t="str">
        <f>F1822 &amp; " " &amp; " " &amp; B1822 &amp; " - " &amp; I1822 &amp; " - " &amp; "N°" &amp; H1822 &amp; " - " &amp; Tabela1[[#This Row],[Coluna1]]</f>
        <v xml:space="preserve">LAUDO DE RISCO CD  CD CE - PLANAC - N°3950 - </v>
      </c>
      <c r="V1822" s="85">
        <v>1658346</v>
      </c>
      <c r="W1822" s="89" t="s">
        <v>5661</v>
      </c>
      <c r="X1822" s="1" t="str">
        <f t="shared" si="100"/>
        <v>ABERTO</v>
      </c>
      <c r="Y1822" s="48"/>
      <c r="Z1822" s="51">
        <v>0</v>
      </c>
      <c r="AA1822" s="1">
        <f>IF(Tabela1[[#This Row],[CHAMADO]]="ABERTO",Tabela1[[#This Row],[procx status]],"")</f>
        <v>0</v>
      </c>
      <c r="AC1822" s="49">
        <v>45784</v>
      </c>
      <c r="AD1822" s="55">
        <v>5105921515</v>
      </c>
      <c r="AE1822" s="1" t="str">
        <f>IF(Tabela1[[#This Row],[Status Result1]]="Aguardando autorização pgto", "sim","")</f>
        <v/>
      </c>
      <c r="AF18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22" s="12">
        <v>45769</v>
      </c>
      <c r="AI1822" s="1" t="s">
        <v>4461</v>
      </c>
      <c r="AJ1822" s="53" t="s">
        <v>4461</v>
      </c>
      <c r="AK1822" s="12" t="str">
        <f>IF(Tabela1[[#This Row],[procx ticket]]="",Tabela1[[#This Row],[Data criação ticket]],Tabela1[[#This Row],[procx ticket]])</f>
        <v>2025-04-29</v>
      </c>
      <c r="AL1822" s="60">
        <v>45770</v>
      </c>
      <c r="AM18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2" s="62"/>
      <c r="AP1822" s="62"/>
      <c r="AQ18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CE604946140000ANDRELAUDO DE RISCO CDREFORMAPLANAC</v>
      </c>
      <c r="AR1822" s="62" t="e">
        <v>#N/A</v>
      </c>
    </row>
    <row r="1823" spans="1:44" ht="15" hidden="1" customHeight="1">
      <c r="A1823" s="1">
        <f t="shared" si="102"/>
        <v>2000</v>
      </c>
      <c r="B1823" s="1" t="s">
        <v>4156</v>
      </c>
      <c r="D1823" s="1" t="s">
        <v>4166</v>
      </c>
      <c r="E1823" s="1" t="s">
        <v>30</v>
      </c>
      <c r="F1823" s="1" t="s">
        <v>4157</v>
      </c>
      <c r="G1823" s="1" t="s">
        <v>48</v>
      </c>
      <c r="H1823" s="1">
        <v>3951</v>
      </c>
      <c r="I1823" s="1" t="s">
        <v>5648</v>
      </c>
      <c r="M1823" s="55">
        <v>604946</v>
      </c>
      <c r="N1823" s="1">
        <v>10021302</v>
      </c>
      <c r="O1823" s="1" t="s">
        <v>4163</v>
      </c>
      <c r="P1823" s="47">
        <v>758535.2</v>
      </c>
      <c r="Q1823" s="47">
        <v>530974.64</v>
      </c>
      <c r="R1823" s="47">
        <f>IF(Tabela1[[#This Row],[VALOR A PAGAR]]&gt;1,Tabela1[[#This Row],[VALOR A PAGAR]],Tabela1[[#This Row],[VALOR RC]])</f>
        <v>530974.64</v>
      </c>
      <c r="S18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3" s="1">
        <v>4500864893</v>
      </c>
      <c r="U1823" s="54" t="str">
        <f>F1823 &amp; " " &amp; " " &amp; B1823 &amp; " - " &amp; I1823 &amp; " - " &amp; "N°" &amp; H1823 &amp; " - " &amp; Tabela1[[#This Row],[Coluna1]]</f>
        <v xml:space="preserve">LAUDO DE RISCO CD  CD CE - PLANAC - N°3951 - </v>
      </c>
      <c r="V1823" s="85">
        <v>1658308</v>
      </c>
      <c r="W1823" s="89" t="s">
        <v>5660</v>
      </c>
      <c r="X1823" s="1" t="str">
        <f t="shared" si="100"/>
        <v>ABERTO</v>
      </c>
      <c r="Y1823" s="48"/>
      <c r="Z1823" s="51">
        <v>0</v>
      </c>
      <c r="AA1823" s="1">
        <f>IF(Tabela1[[#This Row],[CHAMADO]]="ABERTO",Tabela1[[#This Row],[procx status]],"")</f>
        <v>0</v>
      </c>
      <c r="AC1823" s="49">
        <v>45784</v>
      </c>
      <c r="AD1823" s="55">
        <v>5105921505</v>
      </c>
      <c r="AE1823" s="1" t="str">
        <f>IF(Tabela1[[#This Row],[Status Result1]]="Aguardando autorização pgto", "sim","")</f>
        <v/>
      </c>
      <c r="AF18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07/05/2025</v>
      </c>
      <c r="AG18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07/05/2025</v>
      </c>
      <c r="AH1823" s="12">
        <v>45769</v>
      </c>
      <c r="AI1823" s="1" t="s">
        <v>4461</v>
      </c>
      <c r="AJ1823" s="53" t="s">
        <v>4461</v>
      </c>
      <c r="AK1823" s="12" t="str">
        <f>IF(Tabela1[[#This Row],[procx ticket]]="",Tabela1[[#This Row],[Data criação ticket]],Tabela1[[#This Row],[procx ticket]])</f>
        <v>2025-04-29</v>
      </c>
      <c r="AL1823" s="60">
        <v>45770</v>
      </c>
      <c r="AM18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3" s="62"/>
      <c r="AP1823" s="62"/>
      <c r="AQ18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CE604946758535,2ANDRELAUDO DE RISCO CDREFORMAPLANAC</v>
      </c>
      <c r="AR1823" s="62" t="e">
        <v>#N/A</v>
      </c>
    </row>
    <row r="1824" spans="1:44" ht="15" hidden="1" customHeight="1">
      <c r="A1824" s="1">
        <f t="shared" si="102"/>
        <v>2000</v>
      </c>
      <c r="B1824" s="1" t="s">
        <v>4156</v>
      </c>
      <c r="C1824" s="1" t="s">
        <v>75</v>
      </c>
      <c r="D1824" s="1" t="s">
        <v>4166</v>
      </c>
      <c r="E1824" s="1" t="s">
        <v>30</v>
      </c>
      <c r="F1824" s="1" t="s">
        <v>4157</v>
      </c>
      <c r="G1824" s="1" t="s">
        <v>48</v>
      </c>
      <c r="H1824" s="1">
        <v>444</v>
      </c>
      <c r="I1824" s="1" t="s">
        <v>4667</v>
      </c>
      <c r="M1824" s="55">
        <v>604946</v>
      </c>
      <c r="Q1824" s="47">
        <v>134732.57999999999</v>
      </c>
      <c r="R1824" s="47">
        <f>IF(Tabela1[[#This Row],[VALOR A PAGAR]]&gt;1,Tabela1[[#This Row],[VALOR A PAGAR]],Tabela1[[#This Row],[VALOR RC]])</f>
        <v>134732.57999999999</v>
      </c>
      <c r="S18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4" s="1">
        <v>4500663430</v>
      </c>
      <c r="U1824" s="54" t="str">
        <f>F1824 &amp; " " &amp; " " &amp; B1824 &amp; " - " &amp; I1824 &amp; " - " &amp; "N°" &amp; H1824 &amp; " - " &amp; Tabela1[[#This Row],[Coluna1]]</f>
        <v xml:space="preserve">LAUDO DE RISCO CD  CD CE - CNEX - N°444 - </v>
      </c>
      <c r="V1824" s="85">
        <v>2069055</v>
      </c>
      <c r="W1824" s="89" t="s">
        <v>4683</v>
      </c>
      <c r="X1824" s="1" t="str">
        <f t="shared" si="100"/>
        <v>ABERTO</v>
      </c>
      <c r="Y1824" s="48"/>
      <c r="Z1824" s="51">
        <v>0</v>
      </c>
      <c r="AA1824" s="1">
        <f>IF(Tabela1[[#This Row],[CHAMADO]]="ABERTO",Tabela1[[#This Row],[procx status]],"")</f>
        <v>0</v>
      </c>
      <c r="AC1824" s="49">
        <v>45845</v>
      </c>
      <c r="AD1824" s="90">
        <v>5105962092</v>
      </c>
      <c r="AE1824" s="1" t="str">
        <f>IF(Tabela1[[#This Row],[Status Result1]]="Aguardando autorização pgto", "sim","")</f>
        <v/>
      </c>
      <c r="AF18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07/07/2025</v>
      </c>
      <c r="AG18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07/07/2025</v>
      </c>
      <c r="AH1824" s="12"/>
      <c r="AJ1824" s="53" t="s">
        <v>4325</v>
      </c>
      <c r="AK1824" s="12" t="str">
        <f>IF(Tabela1[[#This Row],[procx ticket]]="",Tabela1[[#This Row],[Data criação ticket]],Tabela1[[#This Row],[procx ticket]])</f>
        <v>2025-06-30</v>
      </c>
      <c r="AM18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4" s="62"/>
      <c r="AP1824" s="62"/>
      <c r="AQ18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CDREFORMACNEX</v>
      </c>
      <c r="AR1824" s="62" t="e">
        <v>#N/A</v>
      </c>
    </row>
    <row r="1825" spans="1:44" ht="15" hidden="1" customHeight="1">
      <c r="A1825" s="1">
        <f t="shared" si="102"/>
        <v>1000</v>
      </c>
      <c r="B1825" s="1">
        <v>315</v>
      </c>
      <c r="C1825" s="1" t="str">
        <f>_xlfn.XLOOKUP(Tabela1[[#This Row],[FILIAL]],'CNPJ BASE jan25'!A:A,'CNPJ BASE jan25'!B:B)</f>
        <v>MAC10-Tabuleiro-AL#</v>
      </c>
      <c r="D1825" s="1" t="str">
        <f>_xlfn.XLOOKUP(Tabela1[[#This Row],[FILIAL]],'CNPJ BASE jan25'!A:A,'CNPJ BASE jan25'!C:C)</f>
        <v>06.626.253/0315-45</v>
      </c>
      <c r="E1825" s="1" t="s">
        <v>4025</v>
      </c>
      <c r="F1825" s="1" t="s">
        <v>47</v>
      </c>
      <c r="G1825" s="1" t="s">
        <v>48</v>
      </c>
      <c r="H1825" s="1">
        <v>131</v>
      </c>
      <c r="I1825" s="1" t="s">
        <v>4972</v>
      </c>
      <c r="M1825" s="1">
        <v>605927</v>
      </c>
      <c r="N1825" s="1">
        <v>10022334</v>
      </c>
      <c r="O1825" s="1" t="s">
        <v>4163</v>
      </c>
      <c r="P1825" s="47">
        <v>140000</v>
      </c>
      <c r="Q1825" s="47">
        <v>70000</v>
      </c>
      <c r="R1825" s="47">
        <f>IF(Tabela1[[#This Row],[VALOR A PAGAR]]&gt;1,Tabela1[[#This Row],[VALOR A PAGAR]],Tabela1[[#This Row],[VALOR RC]])</f>
        <v>70000</v>
      </c>
      <c r="S18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5" s="1">
        <v>4500905521</v>
      </c>
      <c r="U1825" s="54" t="str">
        <f>F1825 &amp; " " &amp; " " &amp; B1825 &amp; " - " &amp; I1825 &amp; " - " &amp; "N°" &amp; H1825 &amp; " - " &amp; Tabela1[[#This Row],[Coluna1]]</f>
        <v xml:space="preserve">LAUDO DE RISCO  315 - GM ENGENHARIA - N°131 - </v>
      </c>
      <c r="V1825" s="85">
        <v>2055657</v>
      </c>
      <c r="W1825" s="89" t="s">
        <v>5003</v>
      </c>
      <c r="X1825" s="1" t="str">
        <f t="shared" si="100"/>
        <v>ABERTO</v>
      </c>
      <c r="Y1825" s="48"/>
      <c r="Z1825" s="51">
        <v>0</v>
      </c>
      <c r="AA1825" s="1">
        <f>IF(Tabela1[[#This Row],[CHAMADO]]="ABERTO",Tabela1[[#This Row],[procx status]],"")</f>
        <v>0</v>
      </c>
      <c r="AC1825" s="49">
        <v>45845</v>
      </c>
      <c r="AD1825" s="90">
        <v>5105961932</v>
      </c>
      <c r="AE1825" s="1" t="str">
        <f>IF(Tabela1[[#This Row],[Status Result1]]="Aguardando autorização pgto", "sim","")</f>
        <v/>
      </c>
      <c r="AF18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07/07/2025</v>
      </c>
      <c r="AG18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07/07/2025</v>
      </c>
      <c r="AH1825" s="12"/>
      <c r="AI1825" s="1" t="s">
        <v>4234</v>
      </c>
      <c r="AJ1825" s="53" t="s">
        <v>4255</v>
      </c>
      <c r="AK1825" s="12" t="str">
        <f>IF(Tabela1[[#This Row],[procx ticket]]="",Tabela1[[#This Row],[Data criação ticket]],Tabela1[[#This Row],[procx ticket]])</f>
        <v>2025-06-27</v>
      </c>
      <c r="AM18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5" s="62"/>
      <c r="AP1825" s="62"/>
      <c r="AQ18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315605927140000ADRIANOLAUDO DE RISCOREFORMAGM ENGENHARIA</v>
      </c>
      <c r="AR1825" s="62" t="e">
        <v>#N/A</v>
      </c>
    </row>
    <row r="1826" spans="1:44" ht="15" hidden="1" customHeight="1">
      <c r="A1826" s="1">
        <f t="shared" si="102"/>
        <v>1000</v>
      </c>
      <c r="B1826" s="1">
        <v>315</v>
      </c>
      <c r="C1826" s="1" t="str">
        <f>_xlfn.XLOOKUP(Tabela1[[#This Row],[FILIAL]],'CNPJ BASE jan25'!A:A,'CNPJ BASE jan25'!B:B)</f>
        <v>MAC10-Tabuleiro-AL#</v>
      </c>
      <c r="D1826" s="1" t="str">
        <f>_xlfn.XLOOKUP(Tabela1[[#This Row],[FILIAL]],'CNPJ BASE jan25'!A:A,'CNPJ BASE jan25'!C:C)</f>
        <v>06.626.253/0315-45</v>
      </c>
      <c r="E1826" s="1" t="s">
        <v>4025</v>
      </c>
      <c r="F1826" s="1" t="s">
        <v>47</v>
      </c>
      <c r="G1826" s="1" t="s">
        <v>48</v>
      </c>
      <c r="H1826" s="1">
        <v>134</v>
      </c>
      <c r="I1826" s="1" t="s">
        <v>4972</v>
      </c>
      <c r="M1826" s="1">
        <v>605927</v>
      </c>
      <c r="Q1826" s="47">
        <v>70000</v>
      </c>
      <c r="R1826" s="47">
        <f>IF(Tabela1[[#This Row],[VALOR A PAGAR]]&gt;1,Tabela1[[#This Row],[VALOR A PAGAR]],Tabela1[[#This Row],[VALOR RC]])</f>
        <v>70000</v>
      </c>
      <c r="S18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6" s="1">
        <v>4500905521</v>
      </c>
      <c r="U1826" s="54" t="str">
        <f>F1826 &amp; " " &amp; " " &amp; B1826 &amp; " - " &amp; I1826 &amp; " - " &amp; "N°" &amp; H1826 &amp; " - " &amp; Tabela1[[#This Row],[Coluna1]]</f>
        <v xml:space="preserve">LAUDO DE RISCO  315 - GM ENGENHARIA - N°134 - </v>
      </c>
      <c r="V1826" s="85">
        <v>2225916</v>
      </c>
      <c r="W1826" s="64" t="s">
        <v>5006</v>
      </c>
      <c r="X1826" s="1" t="str">
        <f t="shared" si="100"/>
        <v>ABERTO</v>
      </c>
      <c r="Y1826" s="48"/>
      <c r="Z1826" s="51"/>
      <c r="AA1826" s="1">
        <f>IF(Tabela1[[#This Row],[CHAMADO]]="ABERTO",Tabela1[[#This Row],[procx status]],"")</f>
        <v>0</v>
      </c>
      <c r="AC1826" s="49">
        <v>45876</v>
      </c>
      <c r="AD1826" s="107">
        <v>5105982978</v>
      </c>
      <c r="AE1826" s="1" t="str">
        <f>IF(Tabela1[[#This Row],[Status Result1]]="Aguardando autorização pgto", "sim","")</f>
        <v/>
      </c>
      <c r="AF18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07/08/2025</v>
      </c>
      <c r="AG18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07/08/2025</v>
      </c>
      <c r="AH1826" s="12"/>
      <c r="AI1826" s="53" t="s">
        <v>4598</v>
      </c>
      <c r="AJ1826" s="53" t="s">
        <v>4598</v>
      </c>
      <c r="AK1826" s="12" t="str">
        <f>IF(Tabela1[[#This Row],[procx ticket]]="",Tabela1[[#This Row],[Data criação ticket]],Tabela1[[#This Row],[procx ticket]])</f>
        <v>2025-07-23</v>
      </c>
      <c r="AM18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23/07/2025</v>
      </c>
      <c r="AN18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6" s="62"/>
      <c r="AP1826" s="62"/>
      <c r="AQ18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315605927ADRIANOLAUDO DE RISCOREFORMAGM ENGENHARIA</v>
      </c>
      <c r="AR1826" s="62" t="e">
        <v>#N/A</v>
      </c>
    </row>
    <row r="1827" spans="1:44" ht="15" hidden="1" customHeight="1">
      <c r="A1827" s="1">
        <f t="shared" si="102"/>
        <v>2000</v>
      </c>
      <c r="B1827" s="1">
        <v>7041</v>
      </c>
      <c r="C1827" s="1" t="str">
        <f>_xlfn.XLOOKUP(Tabela1[[#This Row],[FILIAL]],'CNPJ BASE jan25'!A:A,'CNPJ BASE jan25'!B:B)</f>
        <v>SLU72-15-MA-EF</v>
      </c>
      <c r="D1827" s="1" t="s">
        <v>185</v>
      </c>
      <c r="E1827" s="1" t="s">
        <v>76</v>
      </c>
      <c r="F1827" s="1" t="s">
        <v>51</v>
      </c>
      <c r="G1827" s="1" t="s">
        <v>48</v>
      </c>
      <c r="H1827" s="1">
        <v>4049</v>
      </c>
      <c r="I1827" s="1" t="s">
        <v>5648</v>
      </c>
      <c r="M1827" s="1">
        <v>606028</v>
      </c>
      <c r="N1827" s="1">
        <v>10023401</v>
      </c>
      <c r="O1827" s="1" t="s">
        <v>4163</v>
      </c>
      <c r="P1827" s="47">
        <v>70000</v>
      </c>
      <c r="Q1827" s="47">
        <v>35000</v>
      </c>
      <c r="R1827" s="47">
        <f>IF(Tabela1[[#This Row],[VALOR A PAGAR]]&gt;1,Tabela1[[#This Row],[VALOR A PAGAR]],Tabela1[[#This Row],[VALOR RC]])</f>
        <v>35000</v>
      </c>
      <c r="S18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7" s="1">
        <v>4500963861</v>
      </c>
      <c r="U1827" s="54" t="str">
        <f>F1827 &amp; " " &amp; " " &amp; B1827 &amp; " - " &amp; I1827 &amp; " - " &amp; "N°" &amp; H1827 &amp; " - " &amp; Tabela1[[#This Row],[Coluna1]]</f>
        <v xml:space="preserve">VIRADA DE BANDEIRA  7041 - PLANAC - N°4049 - </v>
      </c>
      <c r="V1827" s="85">
        <v>2614913</v>
      </c>
      <c r="W1827" s="64" t="s">
        <v>5714</v>
      </c>
      <c r="X1827" s="1" t="str">
        <f t="shared" si="100"/>
        <v>ABERTO</v>
      </c>
      <c r="Y1827" s="48"/>
      <c r="Z1827" s="51"/>
      <c r="AA1827" s="1">
        <f>IF(Tabela1[[#This Row],[CHAMADO]]="ABERTO",Tabela1[[#This Row],[procx status]],"")</f>
        <v>0</v>
      </c>
      <c r="AC1827" s="49">
        <v>45937</v>
      </c>
      <c r="AE1827" s="1" t="str">
        <f>IF(Tabela1[[#This Row],[Status Result1]]="Aguardando autorização pgto", "sim","")</f>
        <v/>
      </c>
      <c r="AF18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8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827" s="116"/>
      <c r="AJ1827" s="117"/>
      <c r="AK1827" s="116">
        <f>IF(Tabela1[[#This Row],[procx ticket]]="",Tabela1[[#This Row],[Data criação ticket]],Tabela1[[#This Row],[procx ticket]])</f>
        <v>0</v>
      </c>
      <c r="AL1827" s="116"/>
      <c r="AM1827" s="53" t="e">
        <v>#N/A</v>
      </c>
      <c r="AN18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7" s="62" t="s">
        <v>5715</v>
      </c>
      <c r="AP1827" s="62"/>
      <c r="AQ18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704160602870000HENRIQUEVIRADA DE BANDEIRAREFORMAPLANAC</v>
      </c>
      <c r="AR1827" s="62" t="e">
        <v>#N/A</v>
      </c>
    </row>
    <row r="1828" spans="1:44" ht="15" hidden="1" customHeight="1">
      <c r="A1828" s="1">
        <f t="shared" si="102"/>
        <v>2000</v>
      </c>
      <c r="B1828" s="1">
        <v>7050</v>
      </c>
      <c r="C1828" s="1" t="str">
        <f>_xlfn.XLOOKUP(Tabela1[[#This Row],[FILIAL]],'CNPJ BASE jan25'!A:A,'CNPJ BASE jan25'!B:B)</f>
        <v>SLU38-GetVarga-MA-EF</v>
      </c>
      <c r="D1828" s="1" t="s">
        <v>185</v>
      </c>
      <c r="E1828" s="1" t="s">
        <v>76</v>
      </c>
      <c r="F1828" s="1" t="s">
        <v>51</v>
      </c>
      <c r="G1828" s="1" t="s">
        <v>48</v>
      </c>
      <c r="H1828" s="1">
        <v>4050</v>
      </c>
      <c r="I1828" s="1" t="s">
        <v>5648</v>
      </c>
      <c r="M1828" s="1">
        <v>606030</v>
      </c>
      <c r="N1828" s="1">
        <v>10023402</v>
      </c>
      <c r="O1828" s="1" t="s">
        <v>4163</v>
      </c>
      <c r="P1828" s="47">
        <v>70671.78</v>
      </c>
      <c r="Q1828" s="47">
        <f>Tabela1[[#This Row],[VALOR RC]]/2</f>
        <v>35335.89</v>
      </c>
      <c r="R1828" s="47">
        <f>IF(Tabela1[[#This Row],[VALOR A PAGAR]]&gt;1,Tabela1[[#This Row],[VALOR A PAGAR]],Tabela1[[#This Row],[VALOR RC]])</f>
        <v>35335.89</v>
      </c>
      <c r="S18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8" s="1">
        <v>4500963864</v>
      </c>
      <c r="U1828" s="54" t="str">
        <f>F1828 &amp; " " &amp; " " &amp; B1828 &amp; " - " &amp; I1828 &amp; " - " &amp; "N°" &amp; H1828 &amp; " - " &amp; Tabela1[[#This Row],[Coluna1]]</f>
        <v xml:space="preserve">VIRADA DE BANDEIRA  7050 - PLANAC - N°4050 - </v>
      </c>
      <c r="V1828" s="85">
        <v>2614913</v>
      </c>
      <c r="W1828" s="64" t="s">
        <v>5714</v>
      </c>
      <c r="X1828" s="1" t="str">
        <f t="shared" si="100"/>
        <v>ABERTO</v>
      </c>
      <c r="Y1828" s="48"/>
      <c r="Z1828" s="51"/>
      <c r="AA1828" s="1">
        <f>IF(Tabela1[[#This Row],[CHAMADO]]="ABERTO",Tabela1[[#This Row],[procx status]],"")</f>
        <v>0</v>
      </c>
      <c r="AC1828" s="49">
        <v>45937</v>
      </c>
      <c r="AE1828" s="1" t="str">
        <f>IF(Tabela1[[#This Row],[Status Result1]]="Aguardando autorização pgto", "sim","")</f>
        <v/>
      </c>
      <c r="AF18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8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828" s="116"/>
      <c r="AJ1828" s="117"/>
      <c r="AK1828" s="116">
        <f>IF(Tabela1[[#This Row],[procx ticket]]="",Tabela1[[#This Row],[Data criação ticket]],Tabela1[[#This Row],[procx ticket]])</f>
        <v>0</v>
      </c>
      <c r="AL1828" s="116"/>
      <c r="AM1828" s="53" t="e">
        <v>#N/A</v>
      </c>
      <c r="AN18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8" s="62" t="s">
        <v>5715</v>
      </c>
      <c r="AP1828" s="62"/>
      <c r="AQ18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705060603070671,78HENRIQUEVIRADA DE BANDEIRAREFORMAPLANAC</v>
      </c>
      <c r="AR1828" s="62" t="e">
        <v>#N/A</v>
      </c>
    </row>
    <row r="1829" spans="1:44" ht="15" hidden="1" customHeight="1">
      <c r="A1829" s="1">
        <f t="shared" si="102"/>
        <v>2000</v>
      </c>
      <c r="B1829" s="1">
        <v>7126</v>
      </c>
      <c r="C1829" s="1" t="str">
        <f>_xlfn.XLOOKUP(Tabela1[[#This Row],[FILIAL]],'CNPJ BASE jan25'!A:A,'CNPJ BASE jan25'!B:B)</f>
        <v>SLU51-Principa-MA-EF</v>
      </c>
      <c r="D1829" s="1" t="str">
        <f>_xlfn.XLOOKUP(Tabela1[[#This Row],[FILIAL]],'CNPJ BASE jan25'!A:A,'CNPJ BASE jan25'!C:C)</f>
        <v>04.899.316/0126-39</v>
      </c>
      <c r="E1829" s="1" t="s">
        <v>76</v>
      </c>
      <c r="F1829" s="1" t="s">
        <v>51</v>
      </c>
      <c r="G1829" s="1" t="s">
        <v>48</v>
      </c>
      <c r="H1829" s="1">
        <v>4051</v>
      </c>
      <c r="I1829" s="1" t="s">
        <v>5648</v>
      </c>
      <c r="M1829" s="1">
        <v>606032</v>
      </c>
      <c r="N1829" s="1">
        <v>10023403</v>
      </c>
      <c r="O1829" s="1" t="s">
        <v>4163</v>
      </c>
      <c r="P1829" s="47">
        <v>70000</v>
      </c>
      <c r="Q1829" s="47">
        <v>35000</v>
      </c>
      <c r="R1829" s="47">
        <f>IF(Tabela1[[#This Row],[VALOR A PAGAR]]&gt;1,Tabela1[[#This Row],[VALOR A PAGAR]],Tabela1[[#This Row],[VALOR RC]])</f>
        <v>35000</v>
      </c>
      <c r="S18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29" s="1">
        <v>4500963868</v>
      </c>
      <c r="U1829" s="54" t="str">
        <f>F1829 &amp; " " &amp; " " &amp; B1829 &amp; " - " &amp; I1829 &amp; " - " &amp; "N°" &amp; H1829 &amp; " - " &amp; Tabela1[[#This Row],[Coluna1]]</f>
        <v xml:space="preserve">VIRADA DE BANDEIRA  7126 - PLANAC - N°4051 - </v>
      </c>
      <c r="V1829" s="85">
        <v>2614913</v>
      </c>
      <c r="W1829" s="64" t="s">
        <v>5714</v>
      </c>
      <c r="X1829" s="1" t="str">
        <f t="shared" si="100"/>
        <v>ABERTO</v>
      </c>
      <c r="Y1829" s="48"/>
      <c r="Z1829" s="51"/>
      <c r="AA1829" s="1">
        <f>IF(Tabela1[[#This Row],[CHAMADO]]="ABERTO",Tabela1[[#This Row],[procx status]],"")</f>
        <v>0</v>
      </c>
      <c r="AC1829" s="49">
        <v>45937</v>
      </c>
      <c r="AE1829" s="1" t="str">
        <f>IF(Tabela1[[#This Row],[Status Result1]]="Aguardando autorização pgto", "sim","")</f>
        <v/>
      </c>
      <c r="AF18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8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829" s="116"/>
      <c r="AJ1829" s="117"/>
      <c r="AK1829" s="116">
        <f>IF(Tabela1[[#This Row],[procx ticket]]="",Tabela1[[#This Row],[Data criação ticket]],Tabela1[[#This Row],[procx ticket]])</f>
        <v>0</v>
      </c>
      <c r="AL1829" s="116"/>
      <c r="AM1829" s="53" t="e">
        <v>#N/A</v>
      </c>
      <c r="AN18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29" s="62" t="s">
        <v>5715</v>
      </c>
      <c r="AP1829" s="62"/>
      <c r="AQ18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712660603270000HENRIQUEVIRADA DE BANDEIRAREFORMAPLANAC</v>
      </c>
      <c r="AR1829" s="62" t="e">
        <v>#N/A</v>
      </c>
    </row>
    <row r="1830" spans="1:44" ht="15" hidden="1" customHeight="1">
      <c r="A1830" s="1">
        <f t="shared" si="102"/>
        <v>2000</v>
      </c>
      <c r="B1830" s="1">
        <v>7358</v>
      </c>
      <c r="C1830" s="1" t="str">
        <f>_xlfn.XLOOKUP(Tabela1[[#This Row],[FILIAL]],'CNPJ BASE jan25'!A:A,'CNPJ BASE jan25'!B:B)</f>
        <v>SLU70-Moncao-MA-EF</v>
      </c>
      <c r="D1830" s="1" t="s">
        <v>185</v>
      </c>
      <c r="E1830" s="1" t="s">
        <v>76</v>
      </c>
      <c r="F1830" s="1" t="s">
        <v>51</v>
      </c>
      <c r="G1830" s="1" t="s">
        <v>48</v>
      </c>
      <c r="H1830" s="1">
        <v>4053</v>
      </c>
      <c r="I1830" s="1" t="s">
        <v>5648</v>
      </c>
      <c r="M1830" s="1">
        <v>606043</v>
      </c>
      <c r="N1830" s="1">
        <v>10023405</v>
      </c>
      <c r="O1830" s="1" t="s">
        <v>4163</v>
      </c>
      <c r="P1830" s="47">
        <v>70000</v>
      </c>
      <c r="Q1830" s="47">
        <v>35000</v>
      </c>
      <c r="R1830" s="47">
        <f>IF(Tabela1[[#This Row],[VALOR A PAGAR]]&gt;1,Tabela1[[#This Row],[VALOR A PAGAR]],Tabela1[[#This Row],[VALOR RC]])</f>
        <v>35000</v>
      </c>
      <c r="S18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0" s="1">
        <v>4500963870</v>
      </c>
      <c r="U1830" s="54" t="str">
        <f>F1830 &amp; " " &amp; " " &amp; B1830 &amp; " - " &amp; I1830 &amp; " - " &amp; "N°" &amp; H1830 &amp; " - " &amp; Tabela1[[#This Row],[Coluna1]]</f>
        <v xml:space="preserve">VIRADA DE BANDEIRA  7358 - PLANAC - N°4053 - </v>
      </c>
      <c r="V1830" s="85">
        <v>2614913</v>
      </c>
      <c r="W1830" s="64" t="s">
        <v>5714</v>
      </c>
      <c r="X1830" s="1" t="str">
        <f t="shared" si="100"/>
        <v>ABERTO</v>
      </c>
      <c r="Y1830" s="48"/>
      <c r="Z1830" s="51"/>
      <c r="AA1830" s="1">
        <f>IF(Tabela1[[#This Row],[CHAMADO]]="ABERTO",Tabela1[[#This Row],[procx status]],"")</f>
        <v>0</v>
      </c>
      <c r="AC1830" s="49">
        <v>45937</v>
      </c>
      <c r="AE1830" s="1" t="str">
        <f>IF(Tabela1[[#This Row],[Status Result1]]="Aguardando autorização pgto", "sim","")</f>
        <v/>
      </c>
      <c r="AF18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8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830" s="116"/>
      <c r="AJ1830" s="117"/>
      <c r="AK1830" s="116">
        <f>IF(Tabela1[[#This Row],[procx ticket]]="",Tabela1[[#This Row],[Data criação ticket]],Tabela1[[#This Row],[procx ticket]])</f>
        <v>0</v>
      </c>
      <c r="AL1830" s="116"/>
      <c r="AM1830" s="53" t="e">
        <v>#N/A</v>
      </c>
      <c r="AN18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0" s="62" t="s">
        <v>5715</v>
      </c>
      <c r="AP1830" s="62"/>
      <c r="AQ18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735860604370000HENRIQUEVIRADA DE BANDEIRAREFORMAPLANAC</v>
      </c>
      <c r="AR1830" s="62" t="e">
        <v>#N/A</v>
      </c>
    </row>
    <row r="1831" spans="1:44" ht="15" hidden="1" customHeight="1">
      <c r="A1831" s="1">
        <f t="shared" si="102"/>
        <v>2000</v>
      </c>
      <c r="B1831" s="1">
        <v>7341</v>
      </c>
      <c r="C1831" s="1" t="str">
        <f>_xlfn.XLOOKUP(Tabela1[[#This Row],[FILIAL]],'CNPJ BASE jan25'!A:A,'CNPJ BASE jan25'!B:B)</f>
        <v>SLU69-NinRodri-MA-EF</v>
      </c>
      <c r="D1831" s="1" t="s">
        <v>185</v>
      </c>
      <c r="E1831" s="1" t="s">
        <v>76</v>
      </c>
      <c r="F1831" s="1" t="s">
        <v>51</v>
      </c>
      <c r="G1831" s="1" t="s">
        <v>48</v>
      </c>
      <c r="H1831" s="1">
        <v>4052</v>
      </c>
      <c r="I1831" s="1" t="s">
        <v>5648</v>
      </c>
      <c r="M1831" s="1">
        <v>606042</v>
      </c>
      <c r="N1831" s="1">
        <v>10023404</v>
      </c>
      <c r="O1831" s="1" t="s">
        <v>4163</v>
      </c>
      <c r="P1831" s="47">
        <v>70000</v>
      </c>
      <c r="Q1831" s="47">
        <v>35000</v>
      </c>
      <c r="R1831" s="47">
        <f>IF(Tabela1[[#This Row],[VALOR A PAGAR]]&gt;1,Tabela1[[#This Row],[VALOR A PAGAR]],Tabela1[[#This Row],[VALOR RC]])</f>
        <v>35000</v>
      </c>
      <c r="S18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1" s="1">
        <v>4500963873</v>
      </c>
      <c r="U1831" s="54" t="str">
        <f>F1831 &amp; " " &amp; " " &amp; B1831 &amp; " - " &amp; I1831 &amp; " - " &amp; "N°" &amp; H1831 &amp; " - " &amp; Tabela1[[#This Row],[Coluna1]]</f>
        <v xml:space="preserve">VIRADA DE BANDEIRA  7341 - PLANAC - N°4052 - </v>
      </c>
      <c r="V1831" s="85">
        <v>2614913</v>
      </c>
      <c r="W1831" s="64" t="s">
        <v>5714</v>
      </c>
      <c r="X1831" s="1" t="str">
        <f t="shared" si="100"/>
        <v>ABERTO</v>
      </c>
      <c r="Y1831" s="48"/>
      <c r="Z1831" s="51"/>
      <c r="AA1831" s="1">
        <f>IF(Tabela1[[#This Row],[CHAMADO]]="ABERTO",Tabela1[[#This Row],[procx status]],"")</f>
        <v>0</v>
      </c>
      <c r="AC1831" s="49">
        <v>45937</v>
      </c>
      <c r="AE1831" s="1" t="str">
        <f>IF(Tabela1[[#This Row],[Status Result1]]="Aguardando autorização pgto", "sim","")</f>
        <v/>
      </c>
      <c r="AF18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07/10/2025</v>
      </c>
      <c r="AG18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07/10/2025</v>
      </c>
      <c r="AH1831" s="116"/>
      <c r="AJ1831" s="117"/>
      <c r="AK1831" s="116">
        <f>IF(Tabela1[[#This Row],[procx ticket]]="",Tabela1[[#This Row],[Data criação ticket]],Tabela1[[#This Row],[procx ticket]])</f>
        <v>0</v>
      </c>
      <c r="AL1831" s="116"/>
      <c r="AM1831" s="53" t="e">
        <v>#N/A</v>
      </c>
      <c r="AN18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1" s="62" t="s">
        <v>5715</v>
      </c>
      <c r="AP1831" s="62"/>
      <c r="AQ18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734160604270000HENRIQUEVIRADA DE BANDEIRAREFORMAPLANAC</v>
      </c>
      <c r="AR1831" s="62" t="e">
        <v>#N/A</v>
      </c>
    </row>
    <row r="1832" spans="1:44" ht="15" hidden="1" customHeight="1">
      <c r="A1832" s="1">
        <f t="shared" si="102"/>
        <v>1000</v>
      </c>
      <c r="B1832" s="1">
        <v>588</v>
      </c>
      <c r="C1832" s="1" t="s">
        <v>1386</v>
      </c>
      <c r="D1832" s="1" t="s">
        <v>1387</v>
      </c>
      <c r="E1832" s="1" t="s">
        <v>4025</v>
      </c>
      <c r="F1832" s="1" t="s">
        <v>47</v>
      </c>
      <c r="G1832" s="1" t="s">
        <v>48</v>
      </c>
      <c r="H1832" s="1">
        <v>20869</v>
      </c>
      <c r="I1832" s="1" t="s">
        <v>5303</v>
      </c>
      <c r="K1832" s="1" t="s">
        <v>27</v>
      </c>
      <c r="M1832" s="51">
        <v>605375</v>
      </c>
      <c r="N1832" s="1">
        <v>10023761</v>
      </c>
      <c r="P1832" s="47">
        <v>27480</v>
      </c>
      <c r="R1832" s="47">
        <f>IF(Tabela1[[#This Row],[VALOR A PAGAR]]&gt;1,Tabela1[[#This Row],[VALOR A PAGAR]],Tabela1[[#This Row],[VALOR RC]])</f>
        <v>27480</v>
      </c>
      <c r="S18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2" s="1">
        <v>4500987330</v>
      </c>
      <c r="U1832" s="54" t="str">
        <f>F1832 &amp; " " &amp; " " &amp; B1832 &amp; " - " &amp; I1832 &amp; " - " &amp; "N°" &amp; H1832 &amp; " - " &amp; Tabela1[[#This Row],[Coluna1]]</f>
        <v xml:space="preserve">LAUDO DE RISCO  588 - KPI - N°20869 - </v>
      </c>
      <c r="V1832" s="85">
        <v>2909363</v>
      </c>
      <c r="W1832" s="89" t="s">
        <v>4176</v>
      </c>
      <c r="X1832" s="1" t="str">
        <f t="shared" si="100"/>
        <v>ABERTO</v>
      </c>
      <c r="Y1832" s="48"/>
      <c r="Z1832" s="51"/>
      <c r="AA1832" s="1">
        <f>IF(Tabela1[[#This Row],[CHAMADO]]="ABERTO",Tabela1[[#This Row],[procx status]],"")</f>
        <v>0</v>
      </c>
      <c r="AC1832" s="49">
        <v>45968</v>
      </c>
      <c r="AD1832" s="55">
        <v>5106050232</v>
      </c>
      <c r="AE1832" s="1" t="s">
        <v>4177</v>
      </c>
      <c r="AF18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18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1832" s="116"/>
      <c r="AJ1832" s="117"/>
      <c r="AK1832" s="116">
        <f>IF(Tabela1[[#This Row],[procx ticket]]="",Tabela1[[#This Row],[Data criação ticket]],Tabela1[[#This Row],[procx ticket]])</f>
        <v>0</v>
      </c>
      <c r="AL1832" s="116"/>
      <c r="AM1832" s="53" t="s">
        <v>4518</v>
      </c>
      <c r="AN18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2" s="62"/>
      <c r="AP1832" s="62"/>
      <c r="AQ18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58860537527480ADRIANOLAUDO DE RISCOREFORMAKPI</v>
      </c>
      <c r="AR1832" s="62" t="e">
        <v>#N/A</v>
      </c>
    </row>
    <row r="1833" spans="1:44" ht="15" hidden="1" customHeight="1">
      <c r="A1833" s="1">
        <f t="shared" si="102"/>
        <v>2000</v>
      </c>
      <c r="B1833" s="1">
        <v>7305</v>
      </c>
      <c r="C1833" s="1" t="str">
        <f>_xlfn.XLOOKUP(Tabela1[[#This Row],[FILIAL]],'CNPJ BASE jan25'!A:A,'CNPJ BASE jan25'!B:B)</f>
        <v>JUA011-SPedro-CE-EF</v>
      </c>
      <c r="D1833" s="1" t="s">
        <v>185</v>
      </c>
      <c r="E1833" s="1" t="s">
        <v>4025</v>
      </c>
      <c r="F1833" s="1" t="s">
        <v>51</v>
      </c>
      <c r="G1833" s="1" t="s">
        <v>48</v>
      </c>
      <c r="H1833" s="1">
        <v>4098</v>
      </c>
      <c r="I1833" s="1" t="s">
        <v>5648</v>
      </c>
      <c r="M1833" s="1">
        <v>606027</v>
      </c>
      <c r="N1833" s="1">
        <v>10023396</v>
      </c>
      <c r="O1833" s="1" t="s">
        <v>4163</v>
      </c>
      <c r="P1833" s="47">
        <v>70000</v>
      </c>
      <c r="Q1833" s="47">
        <v>35000</v>
      </c>
      <c r="R1833" s="47">
        <f>IF(Tabela1[[#This Row],[VALOR A PAGAR]]&gt;1,Tabela1[[#This Row],[VALOR A PAGAR]],Tabela1[[#This Row],[VALOR RC]])</f>
        <v>35000</v>
      </c>
      <c r="S18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3" s="1">
        <v>4500964844</v>
      </c>
      <c r="U1833" s="54" t="str">
        <f>F1833 &amp; " " &amp; " " &amp; B1833 &amp; " - " &amp; I1833 &amp; " - " &amp; "N°" &amp; H1833 &amp; " - " &amp; Tabela1[[#This Row],[Coluna1]]</f>
        <v xml:space="preserve">VIRADA DE BANDEIRA  7305 - PLANAC - N°4098 - </v>
      </c>
      <c r="V1833" s="85">
        <v>2909668</v>
      </c>
      <c r="W1833" s="89" t="s">
        <v>4176</v>
      </c>
      <c r="X1833" s="1" t="str">
        <f t="shared" si="100"/>
        <v>ABERTO</v>
      </c>
      <c r="Y1833" s="48"/>
      <c r="Z1833" s="51"/>
      <c r="AA1833" s="1">
        <f>IF(Tabela1[[#This Row],[CHAMADO]]="ABERTO",Tabela1[[#This Row],[procx status]],"")</f>
        <v>0</v>
      </c>
      <c r="AC1833" s="49">
        <v>45968</v>
      </c>
      <c r="AD1833" s="55">
        <v>5106050255</v>
      </c>
      <c r="AE1833" s="1" t="s">
        <v>4177</v>
      </c>
      <c r="AF18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07/11/2025</v>
      </c>
      <c r="AG18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07/11/2025</v>
      </c>
      <c r="AH1833" s="116"/>
      <c r="AJ1833" s="117"/>
      <c r="AK1833" s="116">
        <f>IF(Tabela1[[#This Row],[procx ticket]]="",Tabela1[[#This Row],[Data criação ticket]],Tabela1[[#This Row],[procx ticket]])</f>
        <v>0</v>
      </c>
      <c r="AL1833" s="116"/>
      <c r="AM1833" s="53" t="s">
        <v>4518</v>
      </c>
      <c r="AN18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3" s="62"/>
      <c r="AP1833" s="62"/>
      <c r="AQ18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730560602770000ADRIANOVIRADA DE BANDEIRAREFORMAPLANAC</v>
      </c>
      <c r="AR1833" s="62" t="e">
        <v>#N/A</v>
      </c>
    </row>
    <row r="1834" spans="1:44" ht="15" hidden="1" customHeight="1">
      <c r="A1834" s="1">
        <f t="shared" si="102"/>
        <v>2000</v>
      </c>
      <c r="B1834" s="1">
        <v>7265</v>
      </c>
      <c r="C1834" s="1" t="s">
        <v>3411</v>
      </c>
      <c r="D1834" s="1" t="s">
        <v>3412</v>
      </c>
      <c r="E1834" s="1" t="s">
        <v>76</v>
      </c>
      <c r="F1834" s="1" t="s">
        <v>51</v>
      </c>
      <c r="G1834" s="1" t="s">
        <v>48</v>
      </c>
      <c r="H1834" s="1">
        <v>1503</v>
      </c>
      <c r="I1834" s="1" t="s">
        <v>66</v>
      </c>
      <c r="M1834" s="1">
        <v>605822</v>
      </c>
      <c r="N1834" s="1">
        <v>10022537</v>
      </c>
      <c r="P1834" s="47">
        <v>37458.734100000001</v>
      </c>
      <c r="R1834" s="47">
        <f>IF(Tabela1[[#This Row],[VALOR A PAGAR]]&gt;1,Tabela1[[#This Row],[VALOR A PAGAR]],Tabela1[[#This Row],[VALOR RC]])</f>
        <v>37458.734100000001</v>
      </c>
      <c r="S18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4" s="1">
        <v>4500923193</v>
      </c>
      <c r="U1834" s="54" t="str">
        <f>F1834 &amp; " " &amp; " " &amp; B1834 &amp; " - " &amp; I1834 &amp; " - " &amp; "N°" &amp; H1834 &amp; " - " &amp; Tabela1[[#This Row],[Coluna1]]</f>
        <v xml:space="preserve">VIRADA DE BANDEIRA  7265 - DWA - N°1503 - </v>
      </c>
      <c r="V1834" s="85">
        <v>2256424</v>
      </c>
      <c r="W1834" s="64" t="s">
        <v>4916</v>
      </c>
      <c r="X1834" s="1" t="str">
        <f t="shared" si="100"/>
        <v>ABERTO</v>
      </c>
      <c r="Y1834" s="48"/>
      <c r="Z1834" s="51">
        <v>0</v>
      </c>
      <c r="AA1834" s="1">
        <f>IF(Tabela1[[#This Row],[CHAMADO]]="ABERTO",Tabela1[[#This Row],[procx status]],"")</f>
        <v>0</v>
      </c>
      <c r="AC1834" s="49">
        <v>45877</v>
      </c>
      <c r="AD1834" s="55">
        <v>5105983744</v>
      </c>
      <c r="AE1834" s="1" t="str">
        <f>IF(Tabela1[[#This Row],[Status Result1]]="Aguardando autorização pgto", "sim","")</f>
        <v/>
      </c>
      <c r="AF18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18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1834" s="12"/>
      <c r="AI1834" s="1" t="s">
        <v>4914</v>
      </c>
      <c r="AJ1834" s="53" t="s">
        <v>4234</v>
      </c>
      <c r="AK1834" s="12" t="str">
        <f>IF(Tabela1[[#This Row],[procx ticket]]="",Tabela1[[#This Row],[Data criação ticket]],Tabela1[[#This Row],[procx ticket]])</f>
        <v>não aberto ticket</v>
      </c>
      <c r="AM18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83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4" s="62"/>
      <c r="AP1834" s="62"/>
      <c r="AQ18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726560582237458,7341HENRIQUEVIRADA DE BANDEIRAREFORMADWA</v>
      </c>
      <c r="AR1834" s="62" t="e">
        <v>#N/A</v>
      </c>
    </row>
    <row r="1835" spans="1:44" ht="15" hidden="1" customHeight="1">
      <c r="A1835" s="1">
        <f t="shared" si="102"/>
        <v>2000</v>
      </c>
      <c r="B1835" s="1">
        <v>7236</v>
      </c>
      <c r="C1835" s="1" t="s">
        <v>3371</v>
      </c>
      <c r="D1835" s="1" t="s">
        <v>3372</v>
      </c>
      <c r="E1835" s="1" t="s">
        <v>76</v>
      </c>
      <c r="F1835" s="1" t="s">
        <v>51</v>
      </c>
      <c r="G1835" s="1" t="s">
        <v>48</v>
      </c>
      <c r="H1835" s="1">
        <v>1505</v>
      </c>
      <c r="I1835" s="1" t="s">
        <v>66</v>
      </c>
      <c r="M1835" s="1">
        <v>605820</v>
      </c>
      <c r="N1835" s="1">
        <v>10022539</v>
      </c>
      <c r="P1835" s="47">
        <v>12435.52</v>
      </c>
      <c r="R1835" s="47">
        <f>IF(Tabela1[[#This Row],[VALOR A PAGAR]]&gt;1,Tabela1[[#This Row],[VALOR A PAGAR]],Tabela1[[#This Row],[VALOR RC]])</f>
        <v>12435.52</v>
      </c>
      <c r="S18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5" s="1">
        <v>4500923203</v>
      </c>
      <c r="U1835" s="54" t="str">
        <f>F1835 &amp; " " &amp; " " &amp; B1835 &amp; " - " &amp; I1835 &amp; " - " &amp; "N°" &amp; H1835 &amp; " - " &amp; Tabela1[[#This Row],[Coluna1]]</f>
        <v xml:space="preserve">VIRADA DE BANDEIRA  7236 - DWA - N°1505 - </v>
      </c>
      <c r="V1835" s="85">
        <v>2256456</v>
      </c>
      <c r="W1835" s="64" t="s">
        <v>4918</v>
      </c>
      <c r="X1835" s="1" t="str">
        <f t="shared" si="100"/>
        <v>ABERTO</v>
      </c>
      <c r="Y1835" s="48"/>
      <c r="Z1835" s="51">
        <v>0</v>
      </c>
      <c r="AA1835" s="1">
        <f>IF(Tabela1[[#This Row],[CHAMADO]]="ABERTO",Tabela1[[#This Row],[procx status]],"")</f>
        <v>0</v>
      </c>
      <c r="AC1835" s="49">
        <v>45877</v>
      </c>
      <c r="AD1835" s="55">
        <v>5105983703</v>
      </c>
      <c r="AE1835" s="1" t="str">
        <f>IF(Tabela1[[#This Row],[Status Result1]]="Aguardando autorização pgto", "sim","")</f>
        <v/>
      </c>
      <c r="AF18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18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1835" s="12"/>
      <c r="AI1835" s="1" t="s">
        <v>4914</v>
      </c>
      <c r="AJ1835" s="53" t="s">
        <v>4234</v>
      </c>
      <c r="AK1835" s="12" t="str">
        <f>IF(Tabela1[[#This Row],[procx ticket]]="",Tabela1[[#This Row],[Data criação ticket]],Tabela1[[#This Row],[procx ticket]])</f>
        <v>não aberto ticket</v>
      </c>
      <c r="AM18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83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5" s="62"/>
      <c r="AP1835" s="62"/>
      <c r="AQ18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723660582012435,52HENRIQUEVIRADA DE BANDEIRAREFORMADWA</v>
      </c>
      <c r="AR1835" s="62" t="e">
        <v>#N/A</v>
      </c>
    </row>
    <row r="1836" spans="1:44" ht="15" hidden="1" customHeight="1">
      <c r="A1836" s="1">
        <f t="shared" si="102"/>
        <v>2000</v>
      </c>
      <c r="B1836" s="1">
        <v>7246</v>
      </c>
      <c r="C1836" s="1" t="s">
        <v>3391</v>
      </c>
      <c r="D1836" s="1" t="s">
        <v>3392</v>
      </c>
      <c r="E1836" s="1" t="s">
        <v>76</v>
      </c>
      <c r="F1836" s="1" t="s">
        <v>51</v>
      </c>
      <c r="G1836" s="1" t="s">
        <v>48</v>
      </c>
      <c r="H1836" s="1">
        <v>1506</v>
      </c>
      <c r="I1836" s="1" t="s">
        <v>66</v>
      </c>
      <c r="M1836" s="1">
        <v>605821</v>
      </c>
      <c r="N1836" s="1">
        <v>10022538</v>
      </c>
      <c r="P1836" s="47">
        <v>29914.89</v>
      </c>
      <c r="R1836" s="47">
        <f>IF(Tabela1[[#This Row],[VALOR A PAGAR]]&gt;1,Tabela1[[#This Row],[VALOR A PAGAR]],Tabela1[[#This Row],[VALOR RC]])</f>
        <v>29914.89</v>
      </c>
      <c r="S18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6" s="1">
        <v>4500923206</v>
      </c>
      <c r="U1836" s="54" t="str">
        <f>F1836 &amp; " " &amp; " " &amp; B1836 &amp; " - " &amp; I1836 &amp; " - " &amp; "N°" &amp; H1836 &amp; " - " &amp; Tabela1[[#This Row],[Coluna1]]</f>
        <v xml:space="preserve">VIRADA DE BANDEIRA  7246 - DWA - N°1506 - </v>
      </c>
      <c r="V1836" s="85">
        <v>2256433</v>
      </c>
      <c r="W1836" s="64" t="s">
        <v>4917</v>
      </c>
      <c r="X1836" s="1" t="str">
        <f t="shared" si="100"/>
        <v>ABERTO</v>
      </c>
      <c r="Y1836" s="48"/>
      <c r="Z1836" s="51">
        <v>0</v>
      </c>
      <c r="AA1836" s="1">
        <f>IF(Tabela1[[#This Row],[CHAMADO]]="ABERTO",Tabela1[[#This Row],[procx status]],"")</f>
        <v>0</v>
      </c>
      <c r="AC1836" s="49">
        <v>45877</v>
      </c>
      <c r="AD1836" s="55">
        <v>5105983713</v>
      </c>
      <c r="AE1836" s="1" t="str">
        <f>IF(Tabela1[[#This Row],[Status Result1]]="Aguardando autorização pgto", "sim","")</f>
        <v/>
      </c>
      <c r="AF18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08/08/2025</v>
      </c>
      <c r="AG18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08/08/2025</v>
      </c>
      <c r="AH1836" s="12"/>
      <c r="AI1836" s="1" t="s">
        <v>4914</v>
      </c>
      <c r="AJ1836" s="53" t="s">
        <v>4234</v>
      </c>
      <c r="AK1836" s="12" t="str">
        <f>IF(Tabela1[[#This Row],[procx ticket]]="",Tabela1[[#This Row],[Data criação ticket]],Tabela1[[#This Row],[procx ticket]])</f>
        <v>não aberto ticket</v>
      </c>
      <c r="AM18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83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6" s="62"/>
      <c r="AP1836" s="62"/>
      <c r="AQ18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724660582129914,89HENRIQUEVIRADA DE BANDEIRAREFORMADWA</v>
      </c>
      <c r="AR1836" s="62" t="e">
        <v>#N/A</v>
      </c>
    </row>
    <row r="1837" spans="1:44" ht="15" hidden="1" customHeight="1">
      <c r="A1837" s="1">
        <f t="shared" si="102"/>
        <v>1000</v>
      </c>
      <c r="B1837" s="1">
        <v>52</v>
      </c>
      <c r="C1837" s="1" t="str">
        <f>_xlfn.XLOOKUP(Tabela1[[#This Row],[FILIAL]],'CNPJ BASE jan25'!A:A,'CNPJ BASE jan25'!B:B)</f>
        <v>FOR54-DesMoreira2-CE</v>
      </c>
      <c r="D1837" s="1" t="s">
        <v>185</v>
      </c>
      <c r="E1837" s="1" t="s">
        <v>76</v>
      </c>
      <c r="F1837" s="1" t="s">
        <v>4026</v>
      </c>
      <c r="G1837" s="1" t="s">
        <v>48</v>
      </c>
      <c r="H1837" s="1">
        <v>351</v>
      </c>
      <c r="I1837" s="1" t="s">
        <v>4409</v>
      </c>
      <c r="M1837" s="1">
        <v>605784</v>
      </c>
      <c r="N1837" s="1">
        <v>10022459</v>
      </c>
      <c r="O1837" s="1" t="s">
        <v>4163</v>
      </c>
      <c r="P1837" s="47">
        <v>23641.683809652393</v>
      </c>
      <c r="R1837" s="47">
        <f>IF(Tabela1[[#This Row],[VALOR A PAGAR]]&gt;1,Tabela1[[#This Row],[VALOR A PAGAR]],Tabela1[[#This Row],[VALOR RC]])</f>
        <v>23641.683809652393</v>
      </c>
      <c r="S18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7" s="1">
        <v>4500917388</v>
      </c>
      <c r="U1837" s="54" t="str">
        <f>F1837 &amp; " " &amp; " " &amp; B1837 &amp; " - " &amp; I1837 &amp; " - " &amp; "N°" &amp; H1837 &amp; " - " &amp; Tabela1[[#This Row],[Coluna1]]</f>
        <v xml:space="preserve">REVITALIZA  52 - CARMELI - N°351 - </v>
      </c>
      <c r="V1837" s="85">
        <v>2407594</v>
      </c>
      <c r="W1837" s="64" t="s">
        <v>4484</v>
      </c>
      <c r="X1837" s="1" t="str">
        <f t="shared" si="100"/>
        <v>ABERTO</v>
      </c>
      <c r="Y1837" s="48"/>
      <c r="Z1837" s="51">
        <v>0</v>
      </c>
      <c r="AA1837" s="1">
        <f>IF(Tabela1[[#This Row],[CHAMADO]]="ABERTO",Tabela1[[#This Row],[procx status]],"")</f>
        <v>0</v>
      </c>
      <c r="AC1837" s="49">
        <v>45908</v>
      </c>
      <c r="AD1837" s="109">
        <v>5106006448</v>
      </c>
      <c r="AE1837" s="1" t="str">
        <f>IF(Tabela1[[#This Row],[Status Result1]]="Aguardando autorização pgto", "sim","")</f>
        <v/>
      </c>
      <c r="AF18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18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1837" s="12"/>
      <c r="AJ1837" s="53" t="s">
        <v>4234</v>
      </c>
      <c r="AK1837" s="12" t="str">
        <f>IF(Tabela1[[#This Row],[procx ticket]]="",Tabela1[[#This Row],[Data criação ticket]],Tabela1[[#This Row],[procx ticket]])</f>
        <v>não aberto ticket</v>
      </c>
      <c r="AM1837" s="53" t="e">
        <v>#N/A</v>
      </c>
      <c r="AN183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7" s="62" t="s">
        <v>4214</v>
      </c>
      <c r="AP1837" s="62"/>
      <c r="AQ18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5260578423641,6838096524HENRIQUEREVITALIZAREFORMACARMELI</v>
      </c>
      <c r="AR1837" s="62" t="e">
        <v>#N/A</v>
      </c>
    </row>
    <row r="1838" spans="1:44" ht="15" hidden="1" customHeight="1">
      <c r="A1838" s="1">
        <f t="shared" si="102"/>
        <v>1000</v>
      </c>
      <c r="B1838" s="1">
        <v>271</v>
      </c>
      <c r="C1838" s="1" t="s">
        <v>782</v>
      </c>
      <c r="D1838" s="1" t="s">
        <v>783</v>
      </c>
      <c r="E1838" s="1" t="s">
        <v>4025</v>
      </c>
      <c r="F1838" s="1" t="s">
        <v>47</v>
      </c>
      <c r="G1838" s="1" t="s">
        <v>48</v>
      </c>
      <c r="H1838" s="1">
        <v>265</v>
      </c>
      <c r="M1838" s="1">
        <v>605321</v>
      </c>
      <c r="P1838" s="47">
        <v>26028.9</v>
      </c>
      <c r="R1838" s="47">
        <f>IF(Tabela1[[#This Row],[VALOR A PAGAR]]&gt;1,Tabela1[[#This Row],[VALOR A PAGAR]],Tabela1[[#This Row],[VALOR RC]])</f>
        <v>26028.9</v>
      </c>
      <c r="S18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8" s="1">
        <v>4500923034</v>
      </c>
      <c r="U1838" s="54" t="str">
        <f>F1838 &amp; " " &amp; " " &amp; B1838 &amp; " - " &amp; I1838 &amp; " - " &amp; "N°" &amp; H1838 &amp; " - " &amp; Tabela1[[#This Row],[Coluna1]]</f>
        <v xml:space="preserve">LAUDO DE RISCO  271 -  - N°265 - </v>
      </c>
      <c r="V1838" s="85">
        <v>2424468</v>
      </c>
      <c r="W1838" s="64" t="s">
        <v>5876</v>
      </c>
      <c r="X1838" s="1" t="str">
        <f t="shared" si="100"/>
        <v>ABERTO</v>
      </c>
      <c r="Y1838" s="48"/>
      <c r="Z1838" s="51"/>
      <c r="AA1838" s="1">
        <f>IF(Tabela1[[#This Row],[CHAMADO]]="ABERTO",Tabela1[[#This Row],[procx status]],"")</f>
        <v>0</v>
      </c>
      <c r="AC1838" s="49">
        <v>45908</v>
      </c>
      <c r="AD1838" s="109">
        <v>5106006452</v>
      </c>
      <c r="AE1838" s="1" t="str">
        <f>IF(Tabela1[[#This Row],[Status Result1]]="Aguardando autorização pgto", "sim","")</f>
        <v/>
      </c>
      <c r="AF18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08/09/2025</v>
      </c>
      <c r="AG18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08/09/2025</v>
      </c>
      <c r="AH1838" s="116"/>
      <c r="AJ1838" s="117"/>
      <c r="AK1838" s="116">
        <f>IF(Tabela1[[#This Row],[procx ticket]]="",Tabela1[[#This Row],[Data criação ticket]],Tabela1[[#This Row],[procx ticket]])</f>
        <v>0</v>
      </c>
      <c r="AL1838" s="116"/>
      <c r="AM1838" s="53" t="e">
        <v>#N/A</v>
      </c>
      <c r="AN18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8" s="62"/>
      <c r="AP1838" s="62"/>
      <c r="AQ18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27160532126028,9ADRIANOLAUDO DE RISCOREFORMA</v>
      </c>
      <c r="AR1838" s="62" t="e">
        <v>#N/A</v>
      </c>
    </row>
    <row r="1839" spans="1:44" ht="15" hidden="1" customHeight="1">
      <c r="A1839" s="1">
        <f t="shared" si="102"/>
        <v>2000</v>
      </c>
      <c r="B1839" s="1">
        <v>7132</v>
      </c>
      <c r="C1839" s="1" t="str">
        <f>_xlfn.XLOOKUP(Tabela1[[#This Row],[FILIAL]],'CNPJ BASE jan25'!A:A,'CNPJ BASE jan25'!B:B)</f>
        <v>SLU52-Mitra9-MA-EF</v>
      </c>
      <c r="D1839" s="1" t="str">
        <f>_xlfn.XLOOKUP(Tabela1[[#This Row],[FILIAL]],'CNPJ BASE jan25'!A:A,'CNPJ BASE jan25'!C:C)</f>
        <v>04.899.316/0132-87</v>
      </c>
      <c r="E1839" s="1" t="s">
        <v>76</v>
      </c>
      <c r="F1839" s="1" t="s">
        <v>51</v>
      </c>
      <c r="G1839" s="1" t="s">
        <v>48</v>
      </c>
      <c r="H1839" s="1">
        <v>4065</v>
      </c>
      <c r="I1839" s="1" t="s">
        <v>5648</v>
      </c>
      <c r="M1839" s="1">
        <v>606035</v>
      </c>
      <c r="N1839" s="1">
        <v>10023374</v>
      </c>
      <c r="O1839" s="1" t="s">
        <v>4163</v>
      </c>
      <c r="P1839" s="47">
        <v>70000</v>
      </c>
      <c r="Q1839" s="47">
        <v>35000</v>
      </c>
      <c r="R1839" s="47">
        <f>IF(Tabela1[[#This Row],[VALOR A PAGAR]]&gt;1,Tabela1[[#This Row],[VALOR A PAGAR]],Tabela1[[#This Row],[VALOR RC]])</f>
        <v>35000</v>
      </c>
      <c r="S18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39" s="1">
        <v>4500964839</v>
      </c>
      <c r="U1839" s="54" t="str">
        <f>F1839 &amp; " " &amp; " " &amp; B1839 &amp; " - " &amp; I1839 &amp; " - " &amp; "N°" &amp; H1839 &amp; " - " &amp; Tabela1[[#This Row],[Coluna1]]</f>
        <v xml:space="preserve">VIRADA DE BANDEIRA  7132 - PLANAC - N°4065 - </v>
      </c>
      <c r="V1839" s="85">
        <v>2659965</v>
      </c>
      <c r="W1839" s="64" t="s">
        <v>5713</v>
      </c>
      <c r="X1839" s="1" t="str">
        <f t="shared" si="100"/>
        <v>ABERTO</v>
      </c>
      <c r="Y1839" s="48"/>
      <c r="Z1839" s="51"/>
      <c r="AA1839" s="1">
        <f>IF(Tabela1[[#This Row],[CHAMADO]]="ABERTO",Tabela1[[#This Row],[procx status]],"")</f>
        <v>0</v>
      </c>
      <c r="AC1839" s="49">
        <v>45938</v>
      </c>
      <c r="AD1839" s="135">
        <v>5106027477</v>
      </c>
      <c r="AE1839" s="1" t="str">
        <f>IF(Tabela1[[#This Row],[Status Result1]]="Aguardando autorização pgto", "sim","")</f>
        <v/>
      </c>
      <c r="AF18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08/10/2025</v>
      </c>
      <c r="AG18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08/10/2025</v>
      </c>
      <c r="AH1839" s="116"/>
      <c r="AJ1839" s="117"/>
      <c r="AK1839" s="116">
        <f>IF(Tabela1[[#This Row],[procx ticket]]="",Tabela1[[#This Row],[Data criação ticket]],Tabela1[[#This Row],[procx ticket]])</f>
        <v>0</v>
      </c>
      <c r="AL1839" s="116"/>
      <c r="AM1839" s="53" t="s">
        <v>4302</v>
      </c>
      <c r="AN18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39" s="62"/>
      <c r="AP1839" s="62"/>
      <c r="AQ18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713260603570000HENRIQUEVIRADA DE BANDEIRAREFORMAPLANAC</v>
      </c>
      <c r="AR1839" s="62" t="e">
        <v>#N/A</v>
      </c>
    </row>
    <row r="1840" spans="1:44" ht="15" hidden="1" customHeight="1">
      <c r="A1840" s="1">
        <f t="shared" si="102"/>
        <v>2000</v>
      </c>
      <c r="B1840" s="1">
        <v>7078</v>
      </c>
      <c r="C1840" s="1" t="str">
        <f>_xlfn.XLOOKUP(Tabela1[[#This Row],[FILIAL]],'CNPJ BASE jan25'!A:A,'CNPJ BASE jan25'!B:B)</f>
        <v>SLU73-SLReiFra-MA-EF</v>
      </c>
      <c r="D1840" s="1" t="s">
        <v>185</v>
      </c>
      <c r="E1840" s="1" t="s">
        <v>76</v>
      </c>
      <c r="F1840" s="1" t="s">
        <v>51</v>
      </c>
      <c r="G1840" s="1" t="s">
        <v>48</v>
      </c>
      <c r="H1840" s="1">
        <v>4066</v>
      </c>
      <c r="I1840" s="1" t="s">
        <v>5648</v>
      </c>
      <c r="M1840" s="1">
        <v>606046</v>
      </c>
      <c r="N1840" s="1">
        <v>10023375</v>
      </c>
      <c r="O1840" s="1" t="s">
        <v>4163</v>
      </c>
      <c r="P1840" s="47">
        <v>70000</v>
      </c>
      <c r="Q1840" s="47">
        <v>35000</v>
      </c>
      <c r="R1840" s="47">
        <f>IF(Tabela1[[#This Row],[VALOR A PAGAR]]&gt;1,Tabela1[[#This Row],[VALOR A PAGAR]],Tabela1[[#This Row],[VALOR RC]])</f>
        <v>35000</v>
      </c>
      <c r="S18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0" s="1">
        <v>4500964841</v>
      </c>
      <c r="U1840" s="54" t="str">
        <f>F1840 &amp; " " &amp; " " &amp; B1840 &amp; " - " &amp; I1840 &amp; " - " &amp; "N°" &amp; H1840 &amp; " - " &amp; Tabela1[[#This Row],[Coluna1]]</f>
        <v xml:space="preserve">VIRADA DE BANDEIRA  7078 - PLANAC - N°4066 - </v>
      </c>
      <c r="V1840" s="85">
        <v>2659965</v>
      </c>
      <c r="W1840" s="64" t="s">
        <v>5713</v>
      </c>
      <c r="X1840" s="1" t="str">
        <f t="shared" si="100"/>
        <v>ABERTO</v>
      </c>
      <c r="Y1840" s="48"/>
      <c r="Z1840" s="51"/>
      <c r="AA1840" s="1">
        <f>IF(Tabela1[[#This Row],[CHAMADO]]="ABERTO",Tabela1[[#This Row],[procx status]],"")</f>
        <v>0</v>
      </c>
      <c r="AC1840" s="49">
        <v>45938</v>
      </c>
      <c r="AD1840" s="135">
        <v>5106027684</v>
      </c>
      <c r="AE1840" s="1" t="str">
        <f>IF(Tabela1[[#This Row],[Status Result1]]="Aguardando autorização pgto", "sim","")</f>
        <v/>
      </c>
      <c r="AF18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08/10/2025</v>
      </c>
      <c r="AG18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08/10/2025</v>
      </c>
      <c r="AH1840" s="116"/>
      <c r="AJ1840" s="117"/>
      <c r="AK1840" s="116">
        <f>IF(Tabela1[[#This Row],[procx ticket]]="",Tabela1[[#This Row],[Data criação ticket]],Tabela1[[#This Row],[procx ticket]])</f>
        <v>0</v>
      </c>
      <c r="AL1840" s="116"/>
      <c r="AM18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0" s="62"/>
      <c r="AP1840" s="62"/>
      <c r="AQ18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707860604670000HENRIQUEVIRADA DE BANDEIRAREFORMAPLANAC</v>
      </c>
      <c r="AR1840" s="62" t="e">
        <v>#N/A</v>
      </c>
    </row>
    <row r="1841" spans="1:44" ht="15" hidden="1" customHeight="1">
      <c r="A1841" s="1">
        <f t="shared" si="102"/>
        <v>2000</v>
      </c>
      <c r="B1841" s="1">
        <v>7305</v>
      </c>
      <c r="C1841" s="1" t="str">
        <f>_xlfn.XLOOKUP(Tabela1[[#This Row],[FILIAL]],'CNPJ BASE jan25'!A:A,'CNPJ BASE jan25'!B:B)</f>
        <v>JUA011-SPedro-CE-EF</v>
      </c>
      <c r="D1841" s="1" t="s">
        <v>185</v>
      </c>
      <c r="E1841" s="1" t="s">
        <v>4025</v>
      </c>
      <c r="F1841" s="1" t="s">
        <v>51</v>
      </c>
      <c r="G1841" s="1" t="s">
        <v>48</v>
      </c>
      <c r="H1841" s="1">
        <v>4062</v>
      </c>
      <c r="I1841" s="1" t="s">
        <v>5648</v>
      </c>
      <c r="M1841" s="1">
        <v>606027</v>
      </c>
      <c r="N1841" s="1">
        <v>10023396</v>
      </c>
      <c r="O1841" s="1" t="s">
        <v>4163</v>
      </c>
      <c r="P1841" s="47">
        <v>70000</v>
      </c>
      <c r="Q1841" s="47">
        <v>35000</v>
      </c>
      <c r="R1841" s="47">
        <f>IF(Tabela1[[#This Row],[VALOR A PAGAR]]&gt;1,Tabela1[[#This Row],[VALOR A PAGAR]],Tabela1[[#This Row],[VALOR RC]])</f>
        <v>35000</v>
      </c>
      <c r="S18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1" s="1">
        <v>4500964844</v>
      </c>
      <c r="U1841" s="54" t="str">
        <f>F1841 &amp; " " &amp; " " &amp; B1841 &amp; " - " &amp; I1841 &amp; " - " &amp; "N°" &amp; H1841 &amp; " - " &amp; Tabela1[[#This Row],[Coluna1]]</f>
        <v xml:space="preserve">VIRADA DE BANDEIRA  7305 - PLANAC - N°4062 - </v>
      </c>
      <c r="V1841" s="85">
        <v>2659965</v>
      </c>
      <c r="W1841" s="64" t="s">
        <v>5713</v>
      </c>
      <c r="X1841" s="1" t="str">
        <f t="shared" si="100"/>
        <v>ABERTO</v>
      </c>
      <c r="Y1841" s="48"/>
      <c r="Z1841" s="51"/>
      <c r="AA1841" s="1">
        <f>IF(Tabela1[[#This Row],[CHAMADO]]="ABERTO",Tabela1[[#This Row],[procx status]],"")</f>
        <v>0</v>
      </c>
      <c r="AC1841" s="49">
        <v>45938</v>
      </c>
      <c r="AD1841" s="135">
        <v>5106027764</v>
      </c>
      <c r="AE1841" s="1" t="str">
        <f>IF(Tabela1[[#This Row],[Status Result1]]="Aguardando autorização pgto", "sim","")</f>
        <v/>
      </c>
      <c r="AF18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08/10/2025</v>
      </c>
      <c r="AG18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08/10/2025</v>
      </c>
      <c r="AH1841" s="116"/>
      <c r="AJ1841" s="117"/>
      <c r="AK1841" s="116">
        <f>IF(Tabela1[[#This Row],[procx ticket]]="",Tabela1[[#This Row],[Data criação ticket]],Tabela1[[#This Row],[procx ticket]])</f>
        <v>0</v>
      </c>
      <c r="AL1841" s="116"/>
      <c r="AM18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1" s="62"/>
      <c r="AP1841" s="62"/>
      <c r="AQ18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730560602770000ADRIANOVIRADA DE BANDEIRAREFORMAPLANAC</v>
      </c>
      <c r="AR1841" s="62" t="e">
        <v>#N/A</v>
      </c>
    </row>
    <row r="1842" spans="1:44" ht="15" hidden="1" customHeight="1">
      <c r="A1842" s="1">
        <f t="shared" si="102"/>
        <v>2000</v>
      </c>
      <c r="B1842" s="1">
        <v>7381</v>
      </c>
      <c r="C1842" s="1" t="str">
        <f>_xlfn.XLOOKUP(Tabela1[[#This Row],[FILIAL]],'CNPJ BASE jan25'!A:A,'CNPJ BASE jan25'!B:B)</f>
        <v>IGU03-FloPeixo-CE-EF</v>
      </c>
      <c r="D1842" s="1" t="s">
        <v>185</v>
      </c>
      <c r="E1842" s="1" t="s">
        <v>4025</v>
      </c>
      <c r="F1842" s="1" t="s">
        <v>51</v>
      </c>
      <c r="G1842" s="1" t="s">
        <v>48</v>
      </c>
      <c r="H1842" s="1">
        <v>4063</v>
      </c>
      <c r="I1842" s="1" t="s">
        <v>5648</v>
      </c>
      <c r="M1842" s="1">
        <v>606023</v>
      </c>
      <c r="N1842" s="1">
        <v>10023397</v>
      </c>
      <c r="O1842" s="1" t="s">
        <v>4163</v>
      </c>
      <c r="P1842" s="47">
        <v>70000</v>
      </c>
      <c r="Q1842" s="47">
        <v>35000</v>
      </c>
      <c r="R1842" s="47">
        <f>IF(Tabela1[[#This Row],[VALOR A PAGAR]]&gt;1,Tabela1[[#This Row],[VALOR A PAGAR]],Tabela1[[#This Row],[VALOR RC]])</f>
        <v>35000</v>
      </c>
      <c r="S18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2" s="1">
        <v>4500964847</v>
      </c>
      <c r="U1842" s="54" t="str">
        <f>F1842 &amp; " " &amp; " " &amp; B1842 &amp; " - " &amp; I1842 &amp; " - " &amp; "N°" &amp; H1842 &amp; " - " &amp; Tabela1[[#This Row],[Coluna1]]</f>
        <v xml:space="preserve">VIRADA DE BANDEIRA  7381 - PLANAC - N°4063 - </v>
      </c>
      <c r="V1842" s="85">
        <v>2659965</v>
      </c>
      <c r="W1842" s="64" t="s">
        <v>5713</v>
      </c>
      <c r="X1842" s="1" t="str">
        <f t="shared" si="100"/>
        <v>ABERTO</v>
      </c>
      <c r="Y1842" s="48"/>
      <c r="Z1842" s="51"/>
      <c r="AA1842" s="1">
        <f>IF(Tabela1[[#This Row],[CHAMADO]]="ABERTO",Tabela1[[#This Row],[procx status]],"")</f>
        <v>0</v>
      </c>
      <c r="AC1842" s="49">
        <v>45938</v>
      </c>
      <c r="AD1842" s="135">
        <v>5106027814</v>
      </c>
      <c r="AE1842" s="1" t="str">
        <f>IF(Tabela1[[#This Row],[Status Result1]]="Aguardando autorização pgto", "sim","")</f>
        <v/>
      </c>
      <c r="AF18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08/10/2025</v>
      </c>
      <c r="AG18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08/10/2025</v>
      </c>
      <c r="AH1842" s="116"/>
      <c r="AJ1842" s="117"/>
      <c r="AK1842" s="116">
        <f>IF(Tabela1[[#This Row],[procx ticket]]="",Tabela1[[#This Row],[Data criação ticket]],Tabela1[[#This Row],[procx ticket]])</f>
        <v>0</v>
      </c>
      <c r="AL1842" s="116"/>
      <c r="AM18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2" s="62"/>
      <c r="AP1842" s="62"/>
      <c r="AQ18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738160602370000ADRIANOVIRADA DE BANDEIRAREFORMAPLANAC</v>
      </c>
      <c r="AR1842" s="62" t="e">
        <v>#N/A</v>
      </c>
    </row>
    <row r="1843" spans="1:44" ht="15" hidden="1" customHeight="1">
      <c r="A1843" s="1">
        <f t="shared" si="102"/>
        <v>2000</v>
      </c>
      <c r="B1843" s="1">
        <v>7402</v>
      </c>
      <c r="C1843" s="1" t="str">
        <f>_xlfn.XLOOKUP(Tabela1[[#This Row],[FILIAL]],'CNPJ BASE jan25'!A:A,'CNPJ BASE jan25'!B:B)</f>
        <v>FOR152-VisMaua-CE-EF</v>
      </c>
      <c r="D1843" s="1" t="s">
        <v>185</v>
      </c>
      <c r="E1843" s="1" t="s">
        <v>4025</v>
      </c>
      <c r="F1843" s="1" t="s">
        <v>51</v>
      </c>
      <c r="G1843" s="1" t="s">
        <v>48</v>
      </c>
      <c r="H1843" s="1">
        <v>4064</v>
      </c>
      <c r="I1843" s="1" t="s">
        <v>5648</v>
      </c>
      <c r="M1843" s="1">
        <v>606024</v>
      </c>
      <c r="N1843" s="1">
        <v>10023398</v>
      </c>
      <c r="O1843" s="1" t="s">
        <v>4163</v>
      </c>
      <c r="P1843" s="47">
        <v>70000</v>
      </c>
      <c r="Q1843" s="47">
        <v>35000</v>
      </c>
      <c r="R1843" s="47">
        <f>IF(Tabela1[[#This Row],[VALOR A PAGAR]]&gt;1,Tabela1[[#This Row],[VALOR A PAGAR]],Tabela1[[#This Row],[VALOR RC]])</f>
        <v>35000</v>
      </c>
      <c r="S18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3" s="1">
        <v>4500964868</v>
      </c>
      <c r="U1843" s="54" t="str">
        <f>F1843 &amp; " " &amp; " " &amp; B1843 &amp; " - " &amp; I1843 &amp; " - " &amp; "N°" &amp; H1843 &amp; " - " &amp; Tabela1[[#This Row],[Coluna1]]</f>
        <v xml:space="preserve">VIRADA DE BANDEIRA  7402 - PLANAC - N°4064 - </v>
      </c>
      <c r="V1843" s="85">
        <v>2659965</v>
      </c>
      <c r="W1843" s="64" t="s">
        <v>5713</v>
      </c>
      <c r="X1843" s="1" t="str">
        <f t="shared" si="100"/>
        <v>ABERTO</v>
      </c>
      <c r="Y1843" s="48"/>
      <c r="Z1843" s="51"/>
      <c r="AA1843" s="1">
        <f>IF(Tabela1[[#This Row],[CHAMADO]]="ABERTO",Tabela1[[#This Row],[procx status]],"")</f>
        <v>0</v>
      </c>
      <c r="AC1843" s="49">
        <v>45938</v>
      </c>
      <c r="AD1843" s="135">
        <v>5106027861</v>
      </c>
      <c r="AE1843" s="1" t="str">
        <f>IF(Tabela1[[#This Row],[Status Result1]]="Aguardando autorização pgto", "sim","")</f>
        <v/>
      </c>
      <c r="AF18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08/10/2025</v>
      </c>
      <c r="AG18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08/10/2025</v>
      </c>
      <c r="AH1843" s="116"/>
      <c r="AJ1843" s="117"/>
      <c r="AK1843" s="116">
        <f>IF(Tabela1[[#This Row],[procx ticket]]="",Tabela1[[#This Row],[Data criação ticket]],Tabela1[[#This Row],[procx ticket]])</f>
        <v>0</v>
      </c>
      <c r="AL1843" s="116"/>
      <c r="AM18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3" s="62"/>
      <c r="AP1843" s="62"/>
      <c r="AQ18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740260602470000ADRIANOVIRADA DE BANDEIRAREFORMAPLANAC</v>
      </c>
      <c r="AR1843" s="62" t="e">
        <v>#N/A</v>
      </c>
    </row>
    <row r="1844" spans="1:44" ht="15" hidden="1" customHeight="1">
      <c r="A1844" s="1">
        <f t="shared" si="102"/>
        <v>2000</v>
      </c>
      <c r="B1844" s="51">
        <v>7174</v>
      </c>
      <c r="C1844" s="51" t="s">
        <v>69</v>
      </c>
      <c r="D1844" s="51" t="s">
        <v>3283</v>
      </c>
      <c r="E1844" s="51" t="s">
        <v>30</v>
      </c>
      <c r="F1844" s="51" t="s">
        <v>47</v>
      </c>
      <c r="G1844" s="51" t="s">
        <v>48</v>
      </c>
      <c r="H1844" s="51">
        <v>1433</v>
      </c>
      <c r="I1844" s="51" t="s">
        <v>66</v>
      </c>
      <c r="J1844" s="51"/>
      <c r="K1844" s="51"/>
      <c r="L1844" s="51"/>
      <c r="M1844" s="51">
        <v>605162</v>
      </c>
      <c r="N1844" s="51">
        <v>10020107</v>
      </c>
      <c r="O1844" s="51"/>
      <c r="P1844" s="46">
        <v>5469.29</v>
      </c>
      <c r="Q1844" s="46"/>
      <c r="R1844" s="46">
        <f>IF(Tabela1[[#This Row],[VALOR A PAGAR]]&gt;1,Tabela1[[#This Row],[VALOR A PAGAR]],Tabela1[[#This Row],[VALOR RC]])</f>
        <v>5469.29</v>
      </c>
      <c r="S18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4" s="51">
        <v>4500776915</v>
      </c>
      <c r="U1844" s="54" t="str">
        <f>F1844 &amp; " " &amp; " " &amp; B1844 &amp; " - " &amp; I1844 &amp; " - " &amp; "N°" &amp; H1844 &amp; " - " &amp; Tabela1[[#This Row],[Coluna1]]</f>
        <v xml:space="preserve">LAUDO DE RISCO  7174 - DWA - N°1433 - </v>
      </c>
      <c r="V1844" s="85">
        <v>894653</v>
      </c>
      <c r="W1844" s="51"/>
      <c r="X1844" s="1" t="str">
        <f t="shared" si="100"/>
        <v>ABERTO</v>
      </c>
      <c r="Y1844" s="51" t="s">
        <v>4159</v>
      </c>
      <c r="Z1844" s="51" t="s">
        <v>4159</v>
      </c>
      <c r="AA1844" s="51" t="str">
        <f>IF(Tabela1[[#This Row],[CHAMADO]]="ABERTO",Tabela1[[#This Row],[procx status]],"")</f>
        <v>Closed</v>
      </c>
      <c r="AB1844" s="51" t="str">
        <f>IFERROR(IF(OR(Y1844="Solved",Y1844="Closed"),"OK","OUTRO"),"")</f>
        <v>OK</v>
      </c>
      <c r="AC1844" s="52">
        <v>45666</v>
      </c>
      <c r="AD1844" s="55">
        <v>5105838230</v>
      </c>
      <c r="AE1844" s="51" t="str">
        <f>IF(Tabela1[[#This Row],[Status Result1]]="Aguardando autorização pgto", "sim","")</f>
        <v/>
      </c>
      <c r="AF184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09/01/2025</v>
      </c>
      <c r="AG18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09/01/2025</v>
      </c>
      <c r="AH1844" s="53">
        <v>45649</v>
      </c>
      <c r="AI1844" s="53" t="s">
        <v>4692</v>
      </c>
      <c r="AJ1844" s="53" t="s">
        <v>4692</v>
      </c>
      <c r="AK1844" s="53" t="str">
        <f>IF(Tabela1[[#This Row],[procx ticket]]="",Tabela1[[#This Row],[Data criação ticket]],Tabela1[[#This Row],[procx ticket]])</f>
        <v>2024-12-26</v>
      </c>
      <c r="AL1844" s="53">
        <v>45639</v>
      </c>
      <c r="AM18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184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4" s="62"/>
      <c r="AP1844" s="62"/>
      <c r="AQ18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71746051625469,29ANDRELAUDO DE RISCOREFORMADWA</v>
      </c>
      <c r="AR1844" s="62" t="e">
        <v>#N/A</v>
      </c>
    </row>
    <row r="1845" spans="1:44" ht="15" hidden="1" customHeight="1">
      <c r="A1845" s="1">
        <f t="shared" si="102"/>
        <v>2000</v>
      </c>
      <c r="B1845" s="1" t="s">
        <v>4156</v>
      </c>
      <c r="D1845" s="1" t="s">
        <v>4166</v>
      </c>
      <c r="E1845" s="1" t="s">
        <v>30</v>
      </c>
      <c r="F1845" s="1" t="s">
        <v>4157</v>
      </c>
      <c r="G1845" s="1" t="s">
        <v>48</v>
      </c>
      <c r="H1845" s="1">
        <v>60</v>
      </c>
      <c r="I1845" s="1" t="s">
        <v>5435</v>
      </c>
      <c r="M1845" s="55">
        <v>604946</v>
      </c>
      <c r="N1845" s="1">
        <v>10021106</v>
      </c>
      <c r="O1845" s="1" t="s">
        <v>4163</v>
      </c>
      <c r="P1845" s="47">
        <v>41500</v>
      </c>
      <c r="R1845" s="155">
        <f>IF(Tabela1[[#This Row],[VALOR A PAGAR]]&gt;1,Tabela1[[#This Row],[VALOR A PAGAR]],Tabela1[[#This Row],[VALOR RC]])</f>
        <v>41500</v>
      </c>
      <c r="S18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5" s="1">
        <v>4500864942</v>
      </c>
      <c r="U1845" s="54" t="str">
        <f>F1845 &amp; " " &amp; " " &amp; B1845 &amp; " - " &amp; I1845 &amp; " - " &amp; "N°" &amp; H1845 &amp; " - " &amp; Tabela1[[#This Row],[Coluna1]]</f>
        <v xml:space="preserve">LAUDO DE RISCO CD  CD CE - M C METAL CALC - N°60 - </v>
      </c>
      <c r="V1845" s="85">
        <v>1625988</v>
      </c>
      <c r="W1845" s="96" t="s">
        <v>5437</v>
      </c>
      <c r="X1845" s="1" t="str">
        <f t="shared" si="100"/>
        <v>ABERTO</v>
      </c>
      <c r="Y1845" s="48"/>
      <c r="Z1845" s="51">
        <v>0</v>
      </c>
      <c r="AA1845" s="1">
        <f>IF(Tabela1[[#This Row],[CHAMADO]]="ABERTO",Tabela1[[#This Row],[procx status]],"")</f>
        <v>0</v>
      </c>
      <c r="AC1845" s="49">
        <v>45786</v>
      </c>
      <c r="AD1845" s="55">
        <v>5105921923</v>
      </c>
      <c r="AE1845" s="1" t="str">
        <f>IF(Tabela1[[#This Row],[Status Result1]]="Aguardando autorização pgto", "sim","")</f>
        <v/>
      </c>
      <c r="AF18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09/05/2025</v>
      </c>
      <c r="AG18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09/05/2025</v>
      </c>
      <c r="AH1845" s="12">
        <v>45754</v>
      </c>
      <c r="AI1845" s="1" t="s">
        <v>4455</v>
      </c>
      <c r="AJ1845" s="53" t="s">
        <v>4455</v>
      </c>
      <c r="AK1845" s="12" t="str">
        <f>IF(Tabela1[[#This Row],[procx ticket]]="",Tabela1[[#This Row],[Data criação ticket]],Tabela1[[#This Row],[procx ticket]])</f>
        <v>2025-04-24</v>
      </c>
      <c r="AL1845" s="60">
        <v>45754</v>
      </c>
      <c r="AM18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24/04/2025</v>
      </c>
      <c r="AN18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5" s="62"/>
      <c r="AP1845" s="62"/>
      <c r="AQ18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CE60494641500ANDRELAUDO DE RISCO CDREFORMAM C METAL CALC</v>
      </c>
      <c r="AR1845" s="62" t="e">
        <v>#N/A</v>
      </c>
    </row>
    <row r="1846" spans="1:44" ht="15" hidden="1" customHeight="1">
      <c r="A1846" s="1">
        <f t="shared" si="102"/>
        <v>2000</v>
      </c>
      <c r="B1846" s="1" t="s">
        <v>4156</v>
      </c>
      <c r="D1846" s="1" t="s">
        <v>4166</v>
      </c>
      <c r="E1846" s="1" t="s">
        <v>30</v>
      </c>
      <c r="F1846" s="1" t="s">
        <v>4157</v>
      </c>
      <c r="G1846" s="1" t="s">
        <v>48</v>
      </c>
      <c r="H1846" s="1">
        <v>3949</v>
      </c>
      <c r="I1846" s="1" t="s">
        <v>5648</v>
      </c>
      <c r="M1846" s="55">
        <v>604946</v>
      </c>
      <c r="N1846" s="1">
        <v>10021304</v>
      </c>
      <c r="O1846" s="1" t="s">
        <v>4163</v>
      </c>
      <c r="P1846" s="47">
        <v>124426.49</v>
      </c>
      <c r="Q1846" s="47">
        <v>124426.49</v>
      </c>
      <c r="R1846" s="47">
        <f>IF(Tabela1[[#This Row],[VALOR A PAGAR]]&gt;1,Tabela1[[#This Row],[VALOR A PAGAR]],Tabela1[[#This Row],[VALOR RC]])</f>
        <v>124426.49</v>
      </c>
      <c r="S18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6" s="1">
        <v>4500864692</v>
      </c>
      <c r="U1846" s="54" t="str">
        <f>F1846 &amp; " " &amp; " " &amp; B1846 &amp; " - " &amp; I1846 &amp; " - " &amp; "N°" &amp; H1846 &amp; " - " &amp; Tabela1[[#This Row],[Coluna1]]</f>
        <v xml:space="preserve">LAUDO DE RISCO CD  CD CE - PLANAC - N°3949 - </v>
      </c>
      <c r="V1846" s="85">
        <v>1658366</v>
      </c>
      <c r="W1846" s="89" t="s">
        <v>5662</v>
      </c>
      <c r="X1846" s="1" t="str">
        <f t="shared" si="100"/>
        <v>ABERTO</v>
      </c>
      <c r="Y1846" s="48"/>
      <c r="Z1846" s="51">
        <v>0</v>
      </c>
      <c r="AA1846" s="1">
        <f>IF(Tabela1[[#This Row],[CHAMADO]]="ABERTO",Tabela1[[#This Row],[procx status]],"")</f>
        <v>0</v>
      </c>
      <c r="AC1846" s="49">
        <v>45786</v>
      </c>
      <c r="AD1846" s="55">
        <v>5105921970</v>
      </c>
      <c r="AE1846" s="1" t="str">
        <f>IF(Tabela1[[#This Row],[Status Result1]]="Aguardando autorização pgto", "sim","")</f>
        <v/>
      </c>
      <c r="AF18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09/05/2025</v>
      </c>
      <c r="AG18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09/05/2025</v>
      </c>
      <c r="AH1846" s="12">
        <v>45769</v>
      </c>
      <c r="AI1846" s="1" t="s">
        <v>4461</v>
      </c>
      <c r="AJ1846" s="53" t="s">
        <v>4461</v>
      </c>
      <c r="AK1846" s="12" t="str">
        <f>IF(Tabela1[[#This Row],[procx ticket]]="",Tabela1[[#This Row],[Data criação ticket]],Tabela1[[#This Row],[procx ticket]])</f>
        <v>2025-04-29</v>
      </c>
      <c r="AL1846" s="60">
        <v>45770</v>
      </c>
      <c r="AM18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29/04/2025</v>
      </c>
      <c r="AN18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6" s="62"/>
      <c r="AP1846" s="62"/>
      <c r="AQ18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CE604946124426,49ANDRELAUDO DE RISCO CDREFORMAPLANAC</v>
      </c>
      <c r="AR1846" s="62" t="e">
        <v>#N/A</v>
      </c>
    </row>
    <row r="1847" spans="1:44" ht="15" hidden="1" customHeight="1">
      <c r="A1847" s="1">
        <f t="shared" si="102"/>
        <v>2000</v>
      </c>
      <c r="B1847" s="1">
        <v>7084</v>
      </c>
      <c r="C1847" s="1" t="str">
        <f>_xlfn.XLOOKUP(Tabela1[[#This Row],[FILIAL]],'CNPJ BASE jan25'!A:A,'CNPJ BASE jan25'!B:B)</f>
        <v>BEL42-CelMal-PA-EF</v>
      </c>
      <c r="D1847" s="1" t="s">
        <v>185</v>
      </c>
      <c r="E1847" s="1" t="s">
        <v>76</v>
      </c>
      <c r="F1847" s="1" t="s">
        <v>51</v>
      </c>
      <c r="G1847" s="1" t="s">
        <v>48</v>
      </c>
      <c r="H1847" s="1">
        <v>326</v>
      </c>
      <c r="I1847" s="1" t="s">
        <v>4409</v>
      </c>
      <c r="M1847" s="1">
        <v>605844</v>
      </c>
      <c r="Q1847" s="47">
        <v>26433.35</v>
      </c>
      <c r="R1847" s="47">
        <f>IF(Tabela1[[#This Row],[VALOR A PAGAR]]&gt;1,Tabela1[[#This Row],[VALOR A PAGAR]],Tabela1[[#This Row],[VALOR RC]])</f>
        <v>26433.35</v>
      </c>
      <c r="S18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7" s="1">
        <v>4500894543</v>
      </c>
      <c r="U1847" s="54" t="str">
        <f>F1847 &amp; " " &amp; " " &amp; B1847 &amp; " - " &amp; I1847 &amp; " - " &amp; "N°" &amp; H1847 &amp; " - " &amp; Tabela1[[#This Row],[Coluna1]]</f>
        <v xml:space="preserve">VIRADA DE BANDEIRA  7084 - CARMELI - N°326 - </v>
      </c>
      <c r="V1847" s="85">
        <v>2087623</v>
      </c>
      <c r="W1847" s="89" t="s">
        <v>4493</v>
      </c>
      <c r="X1847" s="1" t="str">
        <f t="shared" si="100"/>
        <v>ABERTO</v>
      </c>
      <c r="Y1847" s="48"/>
      <c r="Z1847" s="51">
        <v>0</v>
      </c>
      <c r="AA1847" s="1">
        <f>IF(Tabela1[[#This Row],[CHAMADO]]="ABERTO",Tabela1[[#This Row],[procx status]],"")</f>
        <v>0</v>
      </c>
      <c r="AC1847" s="49">
        <v>45847</v>
      </c>
      <c r="AD1847" s="90">
        <v>5105964323</v>
      </c>
      <c r="AE1847" s="1" t="str">
        <f>IF(Tabela1[[#This Row],[Status Result1]]="Aguardando autorização pgto", "sim","")</f>
        <v/>
      </c>
      <c r="AF18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8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847" s="12"/>
      <c r="AJ1847" s="53" t="s">
        <v>4329</v>
      </c>
      <c r="AK1847" s="12" t="str">
        <f>IF(Tabela1[[#This Row],[procx ticket]]="",Tabela1[[#This Row],[Data criação ticket]],Tabela1[[#This Row],[procx ticket]])</f>
        <v>2025-07-02</v>
      </c>
      <c r="AM18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7" s="62"/>
      <c r="AP1847" s="62"/>
      <c r="AQ18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7084605844HENRIQUEVIRADA DE BANDEIRAREFORMACARMELI</v>
      </c>
      <c r="AR1847" s="62" t="e">
        <v>#N/A</v>
      </c>
    </row>
    <row r="1848" spans="1:44" ht="15" hidden="1" customHeight="1">
      <c r="A1848" s="1">
        <f t="shared" si="102"/>
        <v>2000</v>
      </c>
      <c r="B1848" s="1">
        <v>7114</v>
      </c>
      <c r="C1848" s="1" t="str">
        <f>_xlfn.XLOOKUP(Tabela1[[#This Row],[FILIAL]],'CNPJ BASE jan25'!A:A,'CNPJ BASE jan25'!B:B)</f>
        <v>BEL25-Betania-PA-EF</v>
      </c>
      <c r="D1848" s="1" t="str">
        <f>_xlfn.XLOOKUP(Tabela1[[#This Row],[FILIAL]],'CNPJ BASE jan25'!A:A,'CNPJ BASE jan25'!C:C)</f>
        <v>04.899.316/0114-03</v>
      </c>
      <c r="E1848" s="1" t="s">
        <v>76</v>
      </c>
      <c r="F1848" s="1" t="s">
        <v>51</v>
      </c>
      <c r="G1848" s="1" t="s">
        <v>48</v>
      </c>
      <c r="H1848" s="1">
        <v>327</v>
      </c>
      <c r="I1848" s="1" t="s">
        <v>4409</v>
      </c>
      <c r="Q1848" s="47">
        <v>27500</v>
      </c>
      <c r="R1848" s="47">
        <f>IF(Tabela1[[#This Row],[VALOR A PAGAR]]&gt;1,Tabela1[[#This Row],[VALOR A PAGAR]],Tabela1[[#This Row],[VALOR RC]])</f>
        <v>27500</v>
      </c>
      <c r="S18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8" s="1">
        <v>4500894551</v>
      </c>
      <c r="U1848" s="54" t="str">
        <f>F1848 &amp; " " &amp; " " &amp; B1848 &amp; " - " &amp; I1848 &amp; " - " &amp; "N°" &amp; H1848 &amp; " - " &amp; Tabela1[[#This Row],[Coluna1]]</f>
        <v xml:space="preserve">VIRADA DE BANDEIRA  7114 - CARMELI - N°327 - </v>
      </c>
      <c r="V1848" s="85">
        <v>2087632</v>
      </c>
      <c r="W1848" s="89" t="s">
        <v>4492</v>
      </c>
      <c r="X1848" s="1" t="str">
        <f t="shared" si="100"/>
        <v>ABERTO</v>
      </c>
      <c r="Y1848" s="48"/>
      <c r="Z1848" s="51">
        <v>0</v>
      </c>
      <c r="AA1848" s="1">
        <f>IF(Tabela1[[#This Row],[CHAMADO]]="ABERTO",Tabela1[[#This Row],[procx status]],"")</f>
        <v>0</v>
      </c>
      <c r="AC1848" s="49">
        <v>45847</v>
      </c>
      <c r="AD1848" s="90">
        <v>5105964334</v>
      </c>
      <c r="AE1848" s="1" t="str">
        <f>IF(Tabela1[[#This Row],[Status Result1]]="Aguardando autorização pgto", "sim","")</f>
        <v/>
      </c>
      <c r="AF18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8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848" s="12"/>
      <c r="AJ1848" s="53" t="s">
        <v>4329</v>
      </c>
      <c r="AK1848" s="12" t="str">
        <f>IF(Tabela1[[#This Row],[procx ticket]]="",Tabela1[[#This Row],[Data criação ticket]],Tabela1[[#This Row],[procx ticket]])</f>
        <v>2025-07-02</v>
      </c>
      <c r="AM18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8" s="62"/>
      <c r="AP1848" s="62"/>
      <c r="AQ18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7114HENRIQUEVIRADA DE BANDEIRAREFORMACARMELI</v>
      </c>
      <c r="AR1848" s="62" t="e">
        <v>#N/A</v>
      </c>
    </row>
    <row r="1849" spans="1:44" ht="15" hidden="1" customHeight="1">
      <c r="A1849" s="1">
        <f t="shared" si="102"/>
        <v>2000</v>
      </c>
      <c r="B1849" s="1">
        <v>7275</v>
      </c>
      <c r="C1849" s="1" t="str">
        <f>_xlfn.XLOOKUP(Tabela1[[#This Row],[FILIAL]],'CNPJ BASE jan25'!A:A,'CNPJ BASE jan25'!B:B)</f>
        <v>CNC02-WeyCaval-PA-EF</v>
      </c>
      <c r="D1849" s="1" t="s">
        <v>185</v>
      </c>
      <c r="E1849" s="1" t="s">
        <v>76</v>
      </c>
      <c r="F1849" s="1" t="s">
        <v>51</v>
      </c>
      <c r="G1849" s="1" t="s">
        <v>48</v>
      </c>
      <c r="H1849" s="1">
        <v>328</v>
      </c>
      <c r="I1849" s="1" t="s">
        <v>4409</v>
      </c>
      <c r="Q1849" s="47">
        <v>35000</v>
      </c>
      <c r="R1849" s="47">
        <f>IF(Tabela1[[#This Row],[VALOR A PAGAR]]&gt;1,Tabela1[[#This Row],[VALOR A PAGAR]],Tabela1[[#This Row],[VALOR RC]])</f>
        <v>35000</v>
      </c>
      <c r="S18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49" s="1">
        <v>4500894554</v>
      </c>
      <c r="U1849" s="54" t="str">
        <f>F1849 &amp; " " &amp; " " &amp; B1849 &amp; " - " &amp; I1849 &amp; " - " &amp; "N°" &amp; H1849 &amp; " - " &amp; Tabela1[[#This Row],[Coluna1]]</f>
        <v xml:space="preserve">VIRADA DE BANDEIRA  7275 - CARMELI - N°328 - </v>
      </c>
      <c r="V1849" s="85">
        <v>2087648</v>
      </c>
      <c r="W1849" s="89" t="s">
        <v>4495</v>
      </c>
      <c r="X1849" s="1" t="str">
        <f t="shared" si="100"/>
        <v>ABERTO</v>
      </c>
      <c r="Y1849" s="48"/>
      <c r="Z1849" s="51">
        <v>0</v>
      </c>
      <c r="AA1849" s="1">
        <f>IF(Tabela1[[#This Row],[CHAMADO]]="ABERTO",Tabela1[[#This Row],[procx status]],"")</f>
        <v>0</v>
      </c>
      <c r="AC1849" s="49">
        <v>45847</v>
      </c>
      <c r="AD1849" s="90">
        <v>5105964340</v>
      </c>
      <c r="AE1849" s="1" t="str">
        <f>IF(Tabela1[[#This Row],[Status Result1]]="Aguardando autorização pgto", "sim","")</f>
        <v/>
      </c>
      <c r="AF18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8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849" s="12"/>
      <c r="AJ1849" s="53" t="s">
        <v>4329</v>
      </c>
      <c r="AK1849" s="12" t="str">
        <f>IF(Tabela1[[#This Row],[procx ticket]]="",Tabela1[[#This Row],[Data criação ticket]],Tabela1[[#This Row],[procx ticket]])</f>
        <v>2025-07-02</v>
      </c>
      <c r="AM18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49" s="62"/>
      <c r="AP1849" s="62"/>
      <c r="AQ18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7275HENRIQUEVIRADA DE BANDEIRAREFORMACARMELI</v>
      </c>
      <c r="AR1849" s="62" t="e">
        <v>#N/A</v>
      </c>
    </row>
    <row r="1850" spans="1:44" ht="15" hidden="1" customHeight="1">
      <c r="A1850" s="1">
        <f t="shared" si="102"/>
        <v>2000</v>
      </c>
      <c r="B1850" s="1">
        <v>7441</v>
      </c>
      <c r="C1850" s="1" t="str">
        <f>_xlfn.XLOOKUP(Tabela1[[#This Row],[FILIAL]],'CNPJ BASE jan25'!A:A,'CNPJ BASE jan25'!B:B)</f>
        <v>XIN01-Xinguara-PA-EF</v>
      </c>
      <c r="D1850" s="1" t="str">
        <f>_xlfn.XLOOKUP(Tabela1[[#This Row],[FILIAL]],'CNPJ BASE jan25'!A:A,'CNPJ BASE jan25'!C:C)</f>
        <v>04.899.316/0441-66</v>
      </c>
      <c r="E1850" s="1" t="s">
        <v>76</v>
      </c>
      <c r="F1850" s="1" t="s">
        <v>51</v>
      </c>
      <c r="G1850" s="1" t="s">
        <v>48</v>
      </c>
      <c r="H1850" s="1">
        <v>329</v>
      </c>
      <c r="I1850" s="1" t="s">
        <v>4409</v>
      </c>
      <c r="Q1850" s="47">
        <v>35000</v>
      </c>
      <c r="R1850" s="47">
        <f>IF(Tabela1[[#This Row],[VALOR A PAGAR]]&gt;1,Tabela1[[#This Row],[VALOR A PAGAR]],Tabela1[[#This Row],[VALOR RC]])</f>
        <v>35000</v>
      </c>
      <c r="S18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0" s="1">
        <v>4500895046</v>
      </c>
      <c r="U1850" s="54" t="str">
        <f>F1850 &amp; " " &amp; " " &amp; B1850 &amp; " - " &amp; I1850 &amp; " - " &amp; "N°" &amp; H1850 &amp; " - " &amp; Tabela1[[#This Row],[Coluna1]]</f>
        <v xml:space="preserve">VIRADA DE BANDEIRA  7441 - CARMELI - N°329 - </v>
      </c>
      <c r="V1850" s="85">
        <v>2087653</v>
      </c>
      <c r="W1850" s="89" t="s">
        <v>4503</v>
      </c>
      <c r="X1850" s="1" t="str">
        <f t="shared" si="100"/>
        <v>ABERTO</v>
      </c>
      <c r="Y1850" s="48"/>
      <c r="Z1850" s="51">
        <v>0</v>
      </c>
      <c r="AA1850" s="1">
        <f>IF(Tabela1[[#This Row],[CHAMADO]]="ABERTO",Tabela1[[#This Row],[procx status]],"")</f>
        <v>0</v>
      </c>
      <c r="AC1850" s="49">
        <v>45847</v>
      </c>
      <c r="AD1850" s="90">
        <v>5105964346</v>
      </c>
      <c r="AE1850" s="1" t="str">
        <f>IF(Tabela1[[#This Row],[Status Result1]]="Aguardando autorização pgto", "sim","")</f>
        <v/>
      </c>
      <c r="AF18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8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850" s="12"/>
      <c r="AJ1850" s="53" t="s">
        <v>4329</v>
      </c>
      <c r="AK1850" s="12" t="str">
        <f>IF(Tabela1[[#This Row],[procx ticket]]="",Tabela1[[#This Row],[Data criação ticket]],Tabela1[[#This Row],[procx ticket]])</f>
        <v>2025-07-02</v>
      </c>
      <c r="AM18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0" s="62"/>
      <c r="AP1850" s="62"/>
      <c r="AQ18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7441HENRIQUEVIRADA DE BANDEIRAREFORMACARMELI</v>
      </c>
      <c r="AR1850" s="62" t="e">
        <v>#N/A</v>
      </c>
    </row>
    <row r="1851" spans="1:44" ht="15" hidden="1" customHeight="1">
      <c r="A1851" s="1">
        <f t="shared" si="102"/>
        <v>1000</v>
      </c>
      <c r="B1851" s="1">
        <v>588</v>
      </c>
      <c r="C1851" s="1" t="s">
        <v>1386</v>
      </c>
      <c r="D1851" s="1" t="s">
        <v>1387</v>
      </c>
      <c r="E1851" s="1" t="s">
        <v>4025</v>
      </c>
      <c r="F1851" s="1" t="s">
        <v>47</v>
      </c>
      <c r="G1851" s="1" t="s">
        <v>48</v>
      </c>
      <c r="H1851" s="1">
        <v>20457</v>
      </c>
      <c r="I1851" s="1" t="s">
        <v>5303</v>
      </c>
      <c r="M1851" s="51">
        <v>605375</v>
      </c>
      <c r="N1851" s="1">
        <v>10022349</v>
      </c>
      <c r="O1851" s="1" t="s">
        <v>4163</v>
      </c>
      <c r="P1851" s="47">
        <v>19855</v>
      </c>
      <c r="R1851" s="47">
        <f>IF(Tabela1[[#This Row],[VALOR A PAGAR]]&gt;1,Tabela1[[#This Row],[VALOR A PAGAR]],Tabela1[[#This Row],[VALOR RC]])</f>
        <v>19855</v>
      </c>
      <c r="S18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1" s="1">
        <v>4500905596</v>
      </c>
      <c r="U1851" s="54" t="str">
        <f>F1851 &amp; " " &amp; " " &amp; B1851 &amp; " - " &amp; I1851 &amp; " - " &amp; "N°" &amp; H1851 &amp; " - " &amp; Tabela1[[#This Row],[Coluna1]]</f>
        <v xml:space="preserve">LAUDO DE RISCO  588 - KPI - N°20457 - </v>
      </c>
      <c r="V1851" s="85">
        <v>2086219</v>
      </c>
      <c r="W1851" s="89" t="s">
        <v>5323</v>
      </c>
      <c r="X1851" s="1" t="str">
        <f t="shared" si="100"/>
        <v>ABERTO</v>
      </c>
      <c r="Y1851" s="48"/>
      <c r="Z1851" s="51">
        <v>0</v>
      </c>
      <c r="AA1851" s="1">
        <f>IF(Tabela1[[#This Row],[CHAMADO]]="ABERTO",Tabela1[[#This Row],[procx status]],"")</f>
        <v>0</v>
      </c>
      <c r="AC1851" s="49">
        <v>45847</v>
      </c>
      <c r="AD1851" s="90">
        <v>5105963886</v>
      </c>
      <c r="AE1851" s="1" t="str">
        <f>IF(Tabela1[[#This Row],[Status Result1]]="Aguardando autorização pgto", "sim","")</f>
        <v/>
      </c>
      <c r="AF18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09/07/2025</v>
      </c>
      <c r="AG18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09/07/2025</v>
      </c>
      <c r="AH1851" s="12"/>
      <c r="AJ1851" s="53" t="s">
        <v>4329</v>
      </c>
      <c r="AK1851" s="12" t="str">
        <f>IF(Tabela1[[#This Row],[procx ticket]]="",Tabela1[[#This Row],[Data criação ticket]],Tabela1[[#This Row],[procx ticket]])</f>
        <v>2025-07-02</v>
      </c>
      <c r="AM18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1" s="62"/>
      <c r="AP1851" s="62"/>
      <c r="AQ18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58860537519855ADRIANOLAUDO DE RISCOREFORMAKPI</v>
      </c>
      <c r="AR1851" s="62" t="e">
        <v>#N/A</v>
      </c>
    </row>
    <row r="1852" spans="1:44" ht="15" hidden="1" customHeight="1">
      <c r="A1852" s="1">
        <f t="shared" si="102"/>
        <v>1000</v>
      </c>
      <c r="B1852" s="1">
        <v>1</v>
      </c>
      <c r="E1852" s="1" t="s">
        <v>4025</v>
      </c>
      <c r="F1852" s="1" t="s">
        <v>4487</v>
      </c>
      <c r="G1852" s="1" t="s">
        <v>48</v>
      </c>
      <c r="H1852" s="1">
        <v>356</v>
      </c>
      <c r="I1852" s="1" t="s">
        <v>4409</v>
      </c>
      <c r="M1852" s="1">
        <v>605907</v>
      </c>
      <c r="N1852" s="1">
        <v>10022782</v>
      </c>
      <c r="O1852" s="1" t="s">
        <v>4163</v>
      </c>
      <c r="P1852" s="47">
        <v>557912.64</v>
      </c>
      <c r="Q1852" s="47">
        <v>139478.16</v>
      </c>
      <c r="R1852" s="47">
        <f>IF(Tabela1[[#This Row],[VALOR A PAGAR]]&gt;1,Tabela1[[#This Row],[VALOR A PAGAR]],Tabela1[[#This Row],[VALOR RC]])</f>
        <v>139478.16</v>
      </c>
      <c r="S18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2" s="1">
        <v>4500927613</v>
      </c>
      <c r="U1852" s="54" t="str">
        <f>F1852 &amp; " " &amp; " " &amp; B1852 &amp; " - " &amp; I1852 &amp; " - " &amp; "N°" &amp; H1852 &amp; " - " &amp; Tabela1[[#This Row],[Coluna1]]</f>
        <v xml:space="preserve">EXPANSAO BANHEIROS MATRIZ  1 - CARMELI - N°356 - </v>
      </c>
      <c r="V1852" s="85">
        <v>2449835</v>
      </c>
      <c r="W1852" s="64" t="s">
        <v>4488</v>
      </c>
      <c r="X1852" s="1" t="str">
        <f t="shared" si="100"/>
        <v>ABERTO</v>
      </c>
      <c r="Y1852" s="48"/>
      <c r="Z1852" s="51"/>
      <c r="AA1852" s="1">
        <f>IF(Tabela1[[#This Row],[CHAMADO]]="ABERTO",Tabela1[[#This Row],[procx status]],"")</f>
        <v>0</v>
      </c>
      <c r="AC1852" s="49">
        <v>45909</v>
      </c>
      <c r="AD1852" s="109">
        <v>5106007061</v>
      </c>
      <c r="AE1852" s="1" t="str">
        <f>IF(Tabela1[[#This Row],[Status Result1]]="Aguardando autorização pgto", "sim","")</f>
        <v/>
      </c>
      <c r="AF18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09/09/2025</v>
      </c>
      <c r="AG18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09/09/2025</v>
      </c>
      <c r="AH1852" s="12"/>
      <c r="AJ1852" s="53"/>
      <c r="AK1852" s="12">
        <f>IF(Tabela1[[#This Row],[procx ticket]]="",Tabela1[[#This Row],[Data criação ticket]],Tabela1[[#This Row],[procx ticket]])</f>
        <v>0</v>
      </c>
      <c r="AM1852" s="53" t="s">
        <v>75</v>
      </c>
      <c r="AN18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2" s="62"/>
      <c r="AP1852" s="62"/>
      <c r="AQ18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1605907557912,64ADRIANOEXPANSAO BANHEIROS MATRIZREFORMACARMELI</v>
      </c>
      <c r="AR1852" s="62" t="e">
        <v>#N/A</v>
      </c>
    </row>
    <row r="1853" spans="1:44" ht="15" hidden="1" customHeight="1">
      <c r="A1853" s="1">
        <f t="shared" si="102"/>
        <v>1000</v>
      </c>
      <c r="B1853" s="1">
        <v>1</v>
      </c>
      <c r="E1853" s="1" t="s">
        <v>4025</v>
      </c>
      <c r="F1853" s="1" t="s">
        <v>4487</v>
      </c>
      <c r="G1853" s="1" t="s">
        <v>48</v>
      </c>
      <c r="H1853" s="1">
        <v>395</v>
      </c>
      <c r="I1853" s="1" t="s">
        <v>4409</v>
      </c>
      <c r="M1853" s="1">
        <v>605907</v>
      </c>
      <c r="N1853" s="1">
        <v>10022782</v>
      </c>
      <c r="O1853" s="1" t="s">
        <v>4163</v>
      </c>
      <c r="P1853" s="47">
        <v>557912.64</v>
      </c>
      <c r="Q1853" s="47">
        <v>102054.61</v>
      </c>
      <c r="R1853" s="47">
        <f>IF(Tabela1[[#This Row],[VALOR A PAGAR]]&gt;1,Tabela1[[#This Row],[VALOR A PAGAR]],Tabela1[[#This Row],[VALOR RC]])</f>
        <v>102054.61</v>
      </c>
      <c r="S18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3" s="1">
        <v>4500927613</v>
      </c>
      <c r="U1853" s="54" t="str">
        <f>F1853 &amp; " " &amp; " " &amp; B1853 &amp; " - " &amp; I1853 &amp; " - " &amp; "N°" &amp; H1853 &amp; " - " &amp; Tabela1[[#This Row],[Coluna1]]</f>
        <v xml:space="preserve">EXPANSAO BANHEIROS MATRIZ  1 - CARMELI - N°395 - </v>
      </c>
      <c r="V1853" s="85">
        <v>3224059</v>
      </c>
      <c r="W1853" s="64" t="s">
        <v>5930</v>
      </c>
      <c r="X1853" s="1" t="str">
        <f t="shared" ref="X1853:X1916" si="103">IF(V1853&lt;&gt;"","ABERTO","PENDENTE")</f>
        <v>ABERTO</v>
      </c>
      <c r="Y1853" s="48"/>
      <c r="Z1853" s="51"/>
      <c r="AA1853" s="1">
        <f>IF(Tabela1[[#This Row],[CHAMADO]]="ABERTO",Tabela1[[#This Row],[procx status]],"")</f>
        <v>0</v>
      </c>
      <c r="AC1853" s="49">
        <v>46000</v>
      </c>
      <c r="AE1853" s="1" t="str">
        <f>IF(Tabela1[[#This Row],[Status Result1]]="Aguardando autorização pgto", "sim","")</f>
        <v/>
      </c>
      <c r="AF18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09/12/2025</v>
      </c>
      <c r="AG18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09/12/2025</v>
      </c>
      <c r="AH1853" s="116"/>
      <c r="AJ1853" s="117"/>
      <c r="AK1853" s="116">
        <f>IF(Tabela1[[#This Row],[procx ticket]]="",Tabela1[[#This Row],[Data criação ticket]],Tabela1[[#This Row],[procx ticket]])</f>
        <v>0</v>
      </c>
      <c r="AL1853" s="116"/>
      <c r="AM18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3" s="62"/>
      <c r="AP1853" s="62"/>
      <c r="AQ18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1605907557912,64ADRIANOEXPANSAO BANHEIROS MATRIZREFORMACARMELI</v>
      </c>
      <c r="AR1853" s="62" t="e">
        <v>#N/A</v>
      </c>
    </row>
    <row r="1854" spans="1:44" ht="15" hidden="1" customHeight="1">
      <c r="A1854" s="1">
        <f t="shared" si="102"/>
        <v>1000</v>
      </c>
      <c r="B1854" s="51">
        <v>878</v>
      </c>
      <c r="C1854" s="51" t="s">
        <v>1932</v>
      </c>
      <c r="D1854" s="1" t="s">
        <v>185</v>
      </c>
      <c r="E1854" s="51" t="s">
        <v>30</v>
      </c>
      <c r="F1854" s="51" t="s">
        <v>47</v>
      </c>
      <c r="G1854" s="51" t="s">
        <v>48</v>
      </c>
      <c r="H1854" s="51">
        <v>381</v>
      </c>
      <c r="I1854" s="51" t="s">
        <v>4667</v>
      </c>
      <c r="J1854" s="51"/>
      <c r="K1854" s="51"/>
      <c r="L1854" s="51">
        <v>70407</v>
      </c>
      <c r="M1854" s="51">
        <v>605313</v>
      </c>
      <c r="N1854" s="51"/>
      <c r="O1854" s="51"/>
      <c r="P1854" s="46">
        <v>12122.32</v>
      </c>
      <c r="Q1854" s="46"/>
      <c r="R1854" s="46">
        <f>IF(Tabela1[[#This Row],[VALOR A PAGAR]]&gt;1,Tabela1[[#This Row],[VALOR A PAGAR]],Tabela1[[#This Row],[VALOR RC]])</f>
        <v>12122.32</v>
      </c>
      <c r="S18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4" s="51">
        <v>4500714096</v>
      </c>
      <c r="U1854" s="54" t="str">
        <f>F1854 &amp; " " &amp; " " &amp; B1854 &amp; " - " &amp; I1854 &amp; " - " &amp; "N°" &amp; H1854 &amp; " - " &amp; Tabela1[[#This Row],[Coluna1]]</f>
        <v xml:space="preserve">LAUDO DE RISCO  878 - CNEX - N°381 - </v>
      </c>
      <c r="V1854" s="85">
        <v>870009</v>
      </c>
      <c r="W1854" s="51"/>
      <c r="X1854" s="1" t="str">
        <f t="shared" si="103"/>
        <v>ABERTO</v>
      </c>
      <c r="Y1854" s="51" t="s">
        <v>4159</v>
      </c>
      <c r="Z1854" s="51" t="s">
        <v>4159</v>
      </c>
      <c r="AA1854" s="51" t="str">
        <f>IF(Tabela1[[#This Row],[CHAMADO]]="ABERTO",Tabela1[[#This Row],[procx status]],"")</f>
        <v>Closed</v>
      </c>
      <c r="AB1854" s="51" t="str">
        <f>IFERROR(IF(OR(Y1854="Solved",Y1854="Closed"),"OK","OUTRO"),"")</f>
        <v>OK</v>
      </c>
      <c r="AC1854" s="52">
        <v>45667</v>
      </c>
      <c r="AD1854" s="55" t="s">
        <v>4675</v>
      </c>
      <c r="AE1854" s="51" t="str">
        <f>IF(Tabela1[[#This Row],[Status Result1]]="Aguardando autorização pgto", "sim","")</f>
        <v/>
      </c>
      <c r="AF185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8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854" s="53">
        <v>45646</v>
      </c>
      <c r="AI1854" s="53" t="s">
        <v>4632</v>
      </c>
      <c r="AJ1854" s="53" t="s">
        <v>4632</v>
      </c>
      <c r="AK1854" s="53" t="str">
        <f>IF(Tabela1[[#This Row],[procx ticket]]="",Tabela1[[#This Row],[Data criação ticket]],Tabela1[[#This Row],[procx ticket]])</f>
        <v>2024-12-20</v>
      </c>
      <c r="AL1854" s="53" t="s">
        <v>75</v>
      </c>
      <c r="AM18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185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4" s="62"/>
      <c r="AP1854" s="62"/>
      <c r="AQ18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87860531312122,32ANDRELAUDO DE RISCOREFORMACNEX</v>
      </c>
      <c r="AR1854" s="62" t="e">
        <v>#N/A</v>
      </c>
    </row>
    <row r="1855" spans="1:44" ht="15" hidden="1" customHeight="1">
      <c r="A1855" s="1">
        <v>1000</v>
      </c>
      <c r="B1855" s="51">
        <v>79</v>
      </c>
      <c r="C1855" s="51" t="s">
        <v>65</v>
      </c>
      <c r="D1855" s="1" t="s">
        <v>442</v>
      </c>
      <c r="E1855" s="51" t="s">
        <v>30</v>
      </c>
      <c r="F1855" s="51" t="s">
        <v>47</v>
      </c>
      <c r="G1855" s="1" t="s">
        <v>48</v>
      </c>
      <c r="H1855" s="51">
        <v>1428</v>
      </c>
      <c r="I1855" s="51" t="s">
        <v>66</v>
      </c>
      <c r="J1855" s="51"/>
      <c r="K1855" s="51"/>
      <c r="L1855" s="51">
        <v>88448</v>
      </c>
      <c r="M1855" s="51">
        <v>605535</v>
      </c>
      <c r="N1855" s="51"/>
      <c r="O1855" s="51"/>
      <c r="P1855" s="46">
        <v>50699.45</v>
      </c>
      <c r="Q1855" s="46"/>
      <c r="R1855" s="46">
        <f>IF(Tabela1[[#This Row],[VALOR A PAGAR]]&gt;1,Tabela1[[#This Row],[VALOR A PAGAR]],Tabela1[[#This Row],[VALOR RC]])</f>
        <v>50699.45</v>
      </c>
      <c r="S185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5" s="51">
        <v>4500772073</v>
      </c>
      <c r="U1855" s="54" t="str">
        <f>F1855 &amp; " " &amp; " " &amp; B1855 &amp; " - " &amp; I1855 &amp; " - " &amp; "N°" &amp; H1855 &amp; " - " &amp; Tabela1[[#This Row],[Coluna1]]</f>
        <v xml:space="preserve">LAUDO DE RISCO  79 - DWA - N°1428 - </v>
      </c>
      <c r="V1855" s="85">
        <v>865640</v>
      </c>
      <c r="W1855" s="51"/>
      <c r="X1855" s="1" t="str">
        <f t="shared" si="103"/>
        <v>ABERTO</v>
      </c>
      <c r="Y1855" s="51" t="s">
        <v>4159</v>
      </c>
      <c r="Z1855" s="51" t="s">
        <v>4159</v>
      </c>
      <c r="AA1855" s="51" t="str">
        <f>IF(Tabela1[[#This Row],[CHAMADO]]="ABERTO",Tabela1[[#This Row],[procx status]],"")</f>
        <v>Closed</v>
      </c>
      <c r="AB1855" s="51" t="str">
        <f>IFERROR(IF(OR(Y1855="Solved",Y1855="Closed"),"OK","OUTRO"),"")</f>
        <v>OK</v>
      </c>
      <c r="AC1855" s="52">
        <v>45667</v>
      </c>
      <c r="AD1855" s="55">
        <v>5105838774</v>
      </c>
      <c r="AE1855" s="51" t="str">
        <f>IF(Tabela1[[#This Row],[Status Result1]]="Aguardando autorização pgto", "sim","")</f>
        <v/>
      </c>
      <c r="AF185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8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855" s="53">
        <v>45645</v>
      </c>
      <c r="AI1855" s="53" t="s">
        <v>4634</v>
      </c>
      <c r="AJ1855" s="53" t="s">
        <v>4634</v>
      </c>
      <c r="AK1855" s="53" t="str">
        <f>IF(Tabela1[[#This Row],[procx ticket]]="",Tabela1[[#This Row],[Data criação ticket]],Tabela1[[#This Row],[procx ticket]])</f>
        <v>2024-12-19</v>
      </c>
      <c r="AL1855" s="53" t="s">
        <v>75</v>
      </c>
      <c r="AM18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18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5" s="62"/>
      <c r="AP1855" s="62"/>
      <c r="AQ18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7960553550699,45ANDRELAUDO DE RISCOREFORMADWA</v>
      </c>
      <c r="AR1855" s="62" t="e">
        <v>#N/A</v>
      </c>
    </row>
    <row r="1856" spans="1:44" ht="15" hidden="1" customHeight="1">
      <c r="A1856" s="1">
        <f>IF(B1856&lt;7000,1000,2000)</f>
        <v>1000</v>
      </c>
      <c r="B1856" s="51">
        <v>238</v>
      </c>
      <c r="C1856" s="51" t="s">
        <v>722</v>
      </c>
      <c r="D1856" s="1" t="s">
        <v>723</v>
      </c>
      <c r="E1856" s="51" t="s">
        <v>30</v>
      </c>
      <c r="F1856" s="51" t="s">
        <v>47</v>
      </c>
      <c r="G1856" s="51" t="s">
        <v>48</v>
      </c>
      <c r="H1856" s="51">
        <v>45</v>
      </c>
      <c r="I1856" s="51" t="s">
        <v>85</v>
      </c>
      <c r="J1856" s="51"/>
      <c r="K1856" s="51"/>
      <c r="L1856" s="51"/>
      <c r="M1856" s="51">
        <v>605203</v>
      </c>
      <c r="N1856" s="51"/>
      <c r="O1856" s="51"/>
      <c r="P1856" s="46">
        <v>1296</v>
      </c>
      <c r="Q1856" s="46"/>
      <c r="R1856" s="46">
        <f>IF(Tabela1[[#This Row],[VALOR A PAGAR]]&gt;1,Tabela1[[#This Row],[VALOR A PAGAR]],Tabela1[[#This Row],[VALOR RC]])</f>
        <v>1296</v>
      </c>
      <c r="S185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6" s="51">
        <v>4500780168</v>
      </c>
      <c r="U1856" s="54" t="str">
        <f>F1856 &amp; " " &amp; " " &amp; B1856 &amp; " - " &amp; I1856 &amp; " - " &amp; "N°" &amp; H1856 &amp; " - " &amp; Tabela1[[#This Row],[Coluna1]]</f>
        <v xml:space="preserve">LAUDO DE RISCO  238 - MANDACARU - N°45 - </v>
      </c>
      <c r="V1856" s="85">
        <v>929824</v>
      </c>
      <c r="W1856" s="51"/>
      <c r="X1856" s="1" t="str">
        <f t="shared" si="103"/>
        <v>ABERTO</v>
      </c>
      <c r="Y1856" s="51" t="s">
        <v>4159</v>
      </c>
      <c r="Z1856" s="51" t="s">
        <v>4159</v>
      </c>
      <c r="AA1856" s="51" t="str">
        <f>IF(Tabela1[[#This Row],[CHAMADO]]="ABERTO",Tabela1[[#This Row],[procx status]],"")</f>
        <v>Closed</v>
      </c>
      <c r="AB1856" s="51" t="str">
        <f>IFERROR(IF(OR(Y1856="Solved",Y1856="Closed"),"OK","OUTRO"),"")</f>
        <v>OK</v>
      </c>
      <c r="AC1856" s="52">
        <v>45667</v>
      </c>
      <c r="AD1856" s="55">
        <v>5105838760</v>
      </c>
      <c r="AE1856" s="51" t="str">
        <f>IF(Tabela1[[#This Row],[Status Result1]]="Aguardando autorização pgto", "sim","")</f>
        <v/>
      </c>
      <c r="AF185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8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856" s="53">
        <v>45660</v>
      </c>
      <c r="AI1856" s="53" t="s">
        <v>4188</v>
      </c>
      <c r="AJ1856" s="53" t="s">
        <v>4188</v>
      </c>
      <c r="AK1856" s="53" t="str">
        <f>IF(Tabela1[[#This Row],[procx ticket]]="",Tabela1[[#This Row],[Data criação ticket]],Tabela1[[#This Row],[procx ticket]])</f>
        <v>2025-01-02</v>
      </c>
      <c r="AL1856" s="53" t="s">
        <v>75</v>
      </c>
      <c r="AM18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185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6" s="62"/>
      <c r="AP1856" s="62"/>
      <c r="AQ18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2386052031296ANDRELAUDO DE RISCOREFORMAMANDACARU</v>
      </c>
      <c r="AR1856" s="62" t="e">
        <v>#N/A</v>
      </c>
    </row>
    <row r="1857" spans="1:44" ht="15" hidden="1" customHeight="1">
      <c r="A1857" s="1">
        <v>1000</v>
      </c>
      <c r="B1857" s="51">
        <v>7266</v>
      </c>
      <c r="C1857" s="51" t="s">
        <v>107</v>
      </c>
      <c r="D1857" s="51" t="s">
        <v>3413</v>
      </c>
      <c r="E1857" s="51" t="s">
        <v>76</v>
      </c>
      <c r="F1857" s="51" t="s">
        <v>51</v>
      </c>
      <c r="G1857" s="51" t="s">
        <v>48</v>
      </c>
      <c r="H1857" s="51">
        <v>5511</v>
      </c>
      <c r="I1857" s="51" t="s">
        <v>120</v>
      </c>
      <c r="J1857" s="51"/>
      <c r="K1857" s="51"/>
      <c r="L1857" s="51">
        <v>84889</v>
      </c>
      <c r="M1857" s="51">
        <v>605492</v>
      </c>
      <c r="N1857" s="51">
        <v>10019934</v>
      </c>
      <c r="O1857" s="51"/>
      <c r="P1857" s="46">
        <v>4000</v>
      </c>
      <c r="Q1857" s="46"/>
      <c r="R1857" s="46">
        <f>IF(Tabela1[[#This Row],[VALOR A PAGAR]]&gt;1,Tabela1[[#This Row],[VALOR A PAGAR]],Tabela1[[#This Row],[VALOR RC]])</f>
        <v>4000</v>
      </c>
      <c r="S18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7" s="51">
        <v>4500767060</v>
      </c>
      <c r="U1857" s="54" t="str">
        <f>F1857 &amp; " " &amp; " " &amp; B1857 &amp; " - " &amp; I1857 &amp; " - " &amp; "N°" &amp; H1857 &amp; " - " &amp; Tabela1[[#This Row],[Coluna1]]</f>
        <v xml:space="preserve">VIRADA DE BANDEIRA  7266 - PLANORC - N°5511 - </v>
      </c>
      <c r="V1857" s="85">
        <v>829352</v>
      </c>
      <c r="W1857" s="51"/>
      <c r="X1857" s="1" t="str">
        <f t="shared" si="103"/>
        <v>ABERTO</v>
      </c>
      <c r="Y1857" s="51" t="s">
        <v>4159</v>
      </c>
      <c r="Z1857" s="51" t="s">
        <v>4159</v>
      </c>
      <c r="AA1857" s="51" t="str">
        <f>IF(Tabela1[[#This Row],[CHAMADO]]="ABERTO",Tabela1[[#This Row],[procx status]],"")</f>
        <v>Closed</v>
      </c>
      <c r="AB1857" s="51" t="str">
        <f>IFERROR(IF(OR(Y1857="Solved",Y1857="Closed"),"OK","OUTRO"),"")</f>
        <v>OK</v>
      </c>
      <c r="AC1857" s="52">
        <v>45667</v>
      </c>
      <c r="AD1857" s="55">
        <v>5105838750</v>
      </c>
      <c r="AE1857" s="51" t="str">
        <f>IF(Tabela1[[#This Row],[Status Result1]]="Aguardando autorização pgto", "sim","")</f>
        <v/>
      </c>
      <c r="AF185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18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1857" s="53">
        <v>45637</v>
      </c>
      <c r="AI1857" s="53" t="s">
        <v>4501</v>
      </c>
      <c r="AJ1857" s="53" t="s">
        <v>4501</v>
      </c>
      <c r="AK1857" s="53" t="str">
        <f>IF(Tabela1[[#This Row],[procx ticket]]="",Tabela1[[#This Row],[Data criação ticket]],Tabela1[[#This Row],[procx ticket]])</f>
        <v>2024-12-11</v>
      </c>
      <c r="AL1857" s="53">
        <v>45621</v>
      </c>
      <c r="AM18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18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7" s="62"/>
      <c r="AP1857" s="62"/>
      <c r="AQ18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72666054924000HENRIQUEVIRADA DE BANDEIRAREFORMAPLANORC</v>
      </c>
      <c r="AR1857" s="62" t="e">
        <v>#N/A</v>
      </c>
    </row>
    <row r="1858" spans="1:44" ht="15" hidden="1" customHeight="1">
      <c r="A1858" s="1">
        <f t="shared" ref="A1858:A1873" si="104">IF(B1858&lt;7000,1000,2000)</f>
        <v>2000</v>
      </c>
      <c r="B1858" s="1">
        <v>7353</v>
      </c>
      <c r="C1858" s="1" t="str">
        <f>_xlfn.XLOOKUP(Tabela1[[#This Row],[FILIAL]],'CNPJ BASE jan25'!A:A,'CNPJ BASE jan25'!B:B)</f>
        <v>FOR138-LibBarr-CE-EF</v>
      </c>
      <c r="D1858" s="1" t="str">
        <f>_xlfn.XLOOKUP(Tabela1[[#This Row],[FILIAL]],'CNPJ BASE jan25'!A:A,'CNPJ BASE jan25'!C:C)</f>
        <v>04.899.316/0353-37</v>
      </c>
      <c r="E1858" s="1" t="s">
        <v>4025</v>
      </c>
      <c r="F1858" s="1" t="s">
        <v>51</v>
      </c>
      <c r="G1858" s="1" t="s">
        <v>48</v>
      </c>
      <c r="H1858" s="1">
        <v>4023</v>
      </c>
      <c r="I1858" s="1" t="s">
        <v>5648</v>
      </c>
      <c r="M1858" s="1">
        <v>605989</v>
      </c>
      <c r="N1858" s="1">
        <v>10023049</v>
      </c>
      <c r="O1858" s="1" t="s">
        <v>4163</v>
      </c>
      <c r="P1858" s="47">
        <v>70000</v>
      </c>
      <c r="Q1858" s="47">
        <v>35000</v>
      </c>
      <c r="R1858" s="47">
        <f>IF(Tabela1[[#This Row],[VALOR A PAGAR]]&gt;1,Tabela1[[#This Row],[VALOR A PAGAR]],Tabela1[[#This Row],[VALOR RC]])</f>
        <v>35000</v>
      </c>
      <c r="S18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8" s="1">
        <v>4500942854</v>
      </c>
      <c r="U1858" s="54" t="str">
        <f>F1858 &amp; " " &amp; " " &amp; B1858 &amp; " - " &amp; I1858 &amp; " - " &amp; "N°" &amp; H1858 &amp; " - " &amp; Tabela1[[#This Row],[Coluna1]]</f>
        <v xml:space="preserve">VIRADA DE BANDEIRA  7353 - PLANAC - N°4023 - </v>
      </c>
      <c r="V1858" s="85">
        <v>2437424</v>
      </c>
      <c r="W1858" s="64" t="s">
        <v>5707</v>
      </c>
      <c r="X1858" s="1" t="str">
        <f t="shared" si="103"/>
        <v>ABERTO</v>
      </c>
      <c r="Y1858" s="48"/>
      <c r="Z1858" s="51"/>
      <c r="AA1858" s="1">
        <f>IF(Tabela1[[#This Row],[CHAMADO]]="ABERTO",Tabela1[[#This Row],[procx status]],"")</f>
        <v>0</v>
      </c>
      <c r="AC1858" s="49">
        <v>45910</v>
      </c>
      <c r="AE1858" s="1" t="str">
        <f>IF(Tabela1[[#This Row],[Status Result1]]="Aguardando autorização pgto", "sim","")</f>
        <v/>
      </c>
      <c r="AF18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58" s="116"/>
      <c r="AJ1858" s="117"/>
      <c r="AK1858" s="116">
        <f>IF(Tabela1[[#This Row],[procx ticket]]="",Tabela1[[#This Row],[Data criação ticket]],Tabela1[[#This Row],[procx ticket]])</f>
        <v>0</v>
      </c>
      <c r="AL1858" s="116"/>
      <c r="AM1858" s="53" t="s">
        <v>75</v>
      </c>
      <c r="AN18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8" s="62"/>
      <c r="AP1858" s="62"/>
      <c r="AQ18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735360598970000ADRIANOVIRADA DE BANDEIRAREFORMAPLANAC</v>
      </c>
      <c r="AR1858" s="62" t="e">
        <v>#N/A</v>
      </c>
    </row>
    <row r="1859" spans="1:44" ht="15" hidden="1" customHeight="1">
      <c r="A1859" s="1">
        <f t="shared" si="104"/>
        <v>2000</v>
      </c>
      <c r="B1859" s="1">
        <v>7360</v>
      </c>
      <c r="C1859" s="1" t="str">
        <f>_xlfn.XLOOKUP(Tabela1[[#This Row],[FILIAL]],'CNPJ BASE jan25'!A:A,'CNPJ BASE jan25'!B:B)</f>
        <v>FOR141-BezDMen-CE-EF</v>
      </c>
      <c r="D1859" s="1" t="str">
        <f>_xlfn.XLOOKUP(Tabela1[[#This Row],[FILIAL]],'CNPJ BASE jan25'!A:A,'CNPJ BASE jan25'!C:C)</f>
        <v>04.899.316/0360-66</v>
      </c>
      <c r="E1859" s="1" t="s">
        <v>4025</v>
      </c>
      <c r="F1859" s="1" t="s">
        <v>51</v>
      </c>
      <c r="G1859" s="1" t="s">
        <v>48</v>
      </c>
      <c r="H1859" s="1">
        <v>4020</v>
      </c>
      <c r="I1859" s="1" t="s">
        <v>5648</v>
      </c>
      <c r="M1859" s="1">
        <v>605990</v>
      </c>
      <c r="N1859" s="1">
        <v>10023049</v>
      </c>
      <c r="O1859" s="1" t="s">
        <v>4163</v>
      </c>
      <c r="P1859" s="47">
        <v>70000</v>
      </c>
      <c r="Q1859" s="47">
        <v>35000</v>
      </c>
      <c r="R1859" s="47">
        <f>IF(Tabela1[[#This Row],[VALOR A PAGAR]]&gt;1,Tabela1[[#This Row],[VALOR A PAGAR]],Tabela1[[#This Row],[VALOR RC]])</f>
        <v>35000</v>
      </c>
      <c r="S18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59" s="1">
        <v>4500942854</v>
      </c>
      <c r="U1859" s="54" t="str">
        <f>F1859 &amp; " " &amp; " " &amp; B1859 &amp; " - " &amp; I1859 &amp; " - " &amp; "N°" &amp; H1859 &amp; " - " &amp; Tabela1[[#This Row],[Coluna1]]</f>
        <v xml:space="preserve">VIRADA DE BANDEIRA  7360 - PLANAC - N°4020 - </v>
      </c>
      <c r="V1859" s="85">
        <v>2437424</v>
      </c>
      <c r="W1859" s="64" t="s">
        <v>5707</v>
      </c>
      <c r="X1859" s="1" t="str">
        <f t="shared" si="103"/>
        <v>ABERTO</v>
      </c>
      <c r="Y1859" s="48"/>
      <c r="Z1859" s="51"/>
      <c r="AA1859" s="1">
        <f>IF(Tabela1[[#This Row],[CHAMADO]]="ABERTO",Tabela1[[#This Row],[procx status]],"")</f>
        <v>0</v>
      </c>
      <c r="AC1859" s="49">
        <v>45910</v>
      </c>
      <c r="AE1859" s="1" t="str">
        <f>IF(Tabela1[[#This Row],[Status Result1]]="Aguardando autorização pgto", "sim","")</f>
        <v/>
      </c>
      <c r="AF18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59" s="116"/>
      <c r="AJ1859" s="117"/>
      <c r="AK1859" s="116">
        <f>IF(Tabela1[[#This Row],[procx ticket]]="",Tabela1[[#This Row],[Data criação ticket]],Tabela1[[#This Row],[procx ticket]])</f>
        <v>0</v>
      </c>
      <c r="AL1859" s="116"/>
      <c r="AM1859" s="53" t="s">
        <v>75</v>
      </c>
      <c r="AN18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59" s="62"/>
      <c r="AP1859" s="62"/>
      <c r="AQ18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736060599070000ADRIANOVIRADA DE BANDEIRAREFORMAPLANAC</v>
      </c>
      <c r="AR1859" s="62" t="e">
        <v>#N/A</v>
      </c>
    </row>
    <row r="1860" spans="1:44" ht="15" hidden="1" customHeight="1">
      <c r="A1860" s="1">
        <f t="shared" si="104"/>
        <v>2000</v>
      </c>
      <c r="B1860" s="1">
        <v>7374</v>
      </c>
      <c r="C1860" s="1" t="str">
        <f>_xlfn.XLOOKUP(Tabela1[[#This Row],[FILIAL]],'CNPJ BASE jan25'!A:A,'CNPJ BASE jan25'!B:B)</f>
        <v>FOR142-OlLiSil-CE-EF</v>
      </c>
      <c r="D1860" s="1" t="str">
        <f>_xlfn.XLOOKUP(Tabela1[[#This Row],[FILIAL]],'CNPJ BASE jan25'!A:A,'CNPJ BASE jan25'!C:C)</f>
        <v>04.899.316/0374-61</v>
      </c>
      <c r="E1860" s="1" t="s">
        <v>4025</v>
      </c>
      <c r="F1860" s="1" t="s">
        <v>51</v>
      </c>
      <c r="G1860" s="1" t="s">
        <v>48</v>
      </c>
      <c r="H1860" s="1">
        <v>4022</v>
      </c>
      <c r="I1860" s="1" t="s">
        <v>5648</v>
      </c>
      <c r="M1860" s="1">
        <v>605994</v>
      </c>
      <c r="N1860" s="1">
        <v>10023049</v>
      </c>
      <c r="O1860" s="1" t="s">
        <v>4163</v>
      </c>
      <c r="P1860" s="47">
        <v>70000</v>
      </c>
      <c r="Q1860" s="47">
        <v>35000</v>
      </c>
      <c r="R1860" s="47">
        <f>IF(Tabela1[[#This Row],[VALOR A PAGAR]]&gt;1,Tabela1[[#This Row],[VALOR A PAGAR]],Tabela1[[#This Row],[VALOR RC]])</f>
        <v>35000</v>
      </c>
      <c r="S18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0" s="1">
        <v>4500942854</v>
      </c>
      <c r="U1860" s="54" t="str">
        <f>F1860 &amp; " " &amp; " " &amp; B1860 &amp; " - " &amp; I1860 &amp; " - " &amp; "N°" &amp; H1860 &amp; " - " &amp; Tabela1[[#This Row],[Coluna1]]</f>
        <v xml:space="preserve">VIRADA DE BANDEIRA  7374 - PLANAC - N°4022 - </v>
      </c>
      <c r="V1860" s="85">
        <v>2437424</v>
      </c>
      <c r="W1860" s="64" t="s">
        <v>5707</v>
      </c>
      <c r="X1860" s="1" t="str">
        <f t="shared" si="103"/>
        <v>ABERTO</v>
      </c>
      <c r="Y1860" s="48"/>
      <c r="Z1860" s="51"/>
      <c r="AA1860" s="1">
        <f>IF(Tabela1[[#This Row],[CHAMADO]]="ABERTO",Tabela1[[#This Row],[procx status]],"")</f>
        <v>0</v>
      </c>
      <c r="AC1860" s="49">
        <v>45910</v>
      </c>
      <c r="AE1860" s="1" t="str">
        <f>IF(Tabela1[[#This Row],[Status Result1]]="Aguardando autorização pgto", "sim","")</f>
        <v/>
      </c>
      <c r="AF18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0" s="116"/>
      <c r="AJ1860" s="117"/>
      <c r="AK1860" s="116">
        <f>IF(Tabela1[[#This Row],[procx ticket]]="",Tabela1[[#This Row],[Data criação ticket]],Tabela1[[#This Row],[procx ticket]])</f>
        <v>0</v>
      </c>
      <c r="AL1860" s="116"/>
      <c r="AM1860" s="53" t="s">
        <v>75</v>
      </c>
      <c r="AN18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0" s="62"/>
      <c r="AP1860" s="62"/>
      <c r="AQ18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737460599470000ADRIANOVIRADA DE BANDEIRAREFORMAPLANAC</v>
      </c>
      <c r="AR1860" s="62" t="e">
        <v>#N/A</v>
      </c>
    </row>
    <row r="1861" spans="1:44" ht="15" hidden="1" customHeight="1">
      <c r="A1861" s="1">
        <f t="shared" si="104"/>
        <v>2000</v>
      </c>
      <c r="B1861" s="1">
        <v>7389</v>
      </c>
      <c r="C1861" s="1" t="str">
        <f>_xlfn.XLOOKUP(Tabela1[[#This Row],[FILIAL]],'CNPJ BASE jan25'!A:A,'CNPJ BASE jan25'!B:B)</f>
        <v>FOR146-FcoSa-CE-EF</v>
      </c>
      <c r="D1861" s="1" t="str">
        <f>_xlfn.XLOOKUP(Tabela1[[#This Row],[FILIAL]],'CNPJ BASE jan25'!A:A,'CNPJ BASE jan25'!C:C)</f>
        <v>04.899.316/0389-48</v>
      </c>
      <c r="E1861" s="1" t="s">
        <v>4025</v>
      </c>
      <c r="F1861" s="1" t="s">
        <v>51</v>
      </c>
      <c r="G1861" s="1" t="s">
        <v>48</v>
      </c>
      <c r="H1861" s="1">
        <v>4021</v>
      </c>
      <c r="I1861" s="1" t="s">
        <v>5648</v>
      </c>
      <c r="M1861" s="1">
        <v>605991</v>
      </c>
      <c r="N1861" s="1">
        <v>10023049</v>
      </c>
      <c r="O1861" s="1" t="s">
        <v>4163</v>
      </c>
      <c r="P1861" s="47">
        <v>70000</v>
      </c>
      <c r="Q1861" s="47">
        <v>35000</v>
      </c>
      <c r="R1861" s="47">
        <f>IF(Tabela1[[#This Row],[VALOR A PAGAR]]&gt;1,Tabela1[[#This Row],[VALOR A PAGAR]],Tabela1[[#This Row],[VALOR RC]])</f>
        <v>35000</v>
      </c>
      <c r="S18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1" s="1">
        <v>4500942854</v>
      </c>
      <c r="U1861" s="54" t="str">
        <f>F1861 &amp; " " &amp; " " &amp; B1861 &amp; " - " &amp; I1861 &amp; " - " &amp; "N°" &amp; H1861 &amp; " - " &amp; Tabela1[[#This Row],[Coluna1]]</f>
        <v xml:space="preserve">VIRADA DE BANDEIRA  7389 - PLANAC - N°4021 - </v>
      </c>
      <c r="V1861" s="85">
        <v>2437424</v>
      </c>
      <c r="W1861" s="64" t="s">
        <v>5707</v>
      </c>
      <c r="X1861" s="1" t="str">
        <f t="shared" si="103"/>
        <v>ABERTO</v>
      </c>
      <c r="Y1861" s="48"/>
      <c r="Z1861" s="51"/>
      <c r="AA1861" s="1">
        <f>IF(Tabela1[[#This Row],[CHAMADO]]="ABERTO",Tabela1[[#This Row],[procx status]],"")</f>
        <v>0</v>
      </c>
      <c r="AC1861" s="49">
        <v>45910</v>
      </c>
      <c r="AE1861" s="1" t="str">
        <f>IF(Tabela1[[#This Row],[Status Result1]]="Aguardando autorização pgto", "sim","")</f>
        <v/>
      </c>
      <c r="AF18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1" s="116"/>
      <c r="AJ1861" s="117"/>
      <c r="AK1861" s="116">
        <f>IF(Tabela1[[#This Row],[procx ticket]]="",Tabela1[[#This Row],[Data criação ticket]],Tabela1[[#This Row],[procx ticket]])</f>
        <v>0</v>
      </c>
      <c r="AL1861" s="116"/>
      <c r="AM1861" s="53" t="s">
        <v>75</v>
      </c>
      <c r="AN18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1" s="62"/>
      <c r="AP1861" s="62"/>
      <c r="AQ18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738960599170000ADRIANOVIRADA DE BANDEIRAREFORMAPLANAC</v>
      </c>
      <c r="AR1861" s="62" t="e">
        <v>#N/A</v>
      </c>
    </row>
    <row r="1862" spans="1:44" ht="15" hidden="1" customHeight="1">
      <c r="A1862" s="1">
        <f t="shared" si="104"/>
        <v>2000</v>
      </c>
      <c r="B1862" s="1">
        <v>7059</v>
      </c>
      <c r="C1862" s="1" t="str">
        <f>_xlfn.XLOOKUP(Tabela1[[#This Row],[FILIAL]],'CNPJ BASE jan25'!A:A,'CNPJ BASE jan25'!B:B)</f>
        <v>FOR150-AntSale-CE-EF</v>
      </c>
      <c r="D1862" s="1" t="str">
        <f>_xlfn.XLOOKUP(Tabela1[[#This Row],[FILIAL]],'CNPJ BASE jan25'!A:A,'CNPJ BASE jan25'!C:C)</f>
        <v>04.899.316/0059-34</v>
      </c>
      <c r="E1862" s="1" t="s">
        <v>4025</v>
      </c>
      <c r="F1862" s="1" t="s">
        <v>51</v>
      </c>
      <c r="G1862" s="1" t="s">
        <v>48</v>
      </c>
      <c r="H1862" s="1">
        <v>4019</v>
      </c>
      <c r="I1862" s="1" t="s">
        <v>5648</v>
      </c>
      <c r="M1862" s="1">
        <v>605998</v>
      </c>
      <c r="N1862" s="1">
        <v>10023049</v>
      </c>
      <c r="O1862" s="1" t="s">
        <v>4163</v>
      </c>
      <c r="P1862" s="47">
        <v>70000</v>
      </c>
      <c r="Q1862" s="47">
        <v>35000</v>
      </c>
      <c r="R1862" s="47">
        <f>IF(Tabela1[[#This Row],[VALOR A PAGAR]]&gt;1,Tabela1[[#This Row],[VALOR A PAGAR]],Tabela1[[#This Row],[VALOR RC]])</f>
        <v>35000</v>
      </c>
      <c r="S18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2" s="1">
        <v>4500942854</v>
      </c>
      <c r="U1862" s="54" t="str">
        <f>F1862 &amp; " " &amp; " " &amp; B1862 &amp; " - " &amp; I1862 &amp; " - " &amp; "N°" &amp; H1862 &amp; " - " &amp; Tabela1[[#This Row],[Coluna1]]</f>
        <v xml:space="preserve">VIRADA DE BANDEIRA  7059 - PLANAC - N°4019 - </v>
      </c>
      <c r="V1862" s="85">
        <v>2437424</v>
      </c>
      <c r="W1862" s="64" t="s">
        <v>5707</v>
      </c>
      <c r="X1862" s="1" t="str">
        <f t="shared" si="103"/>
        <v>ABERTO</v>
      </c>
      <c r="Y1862" s="48"/>
      <c r="Z1862" s="51"/>
      <c r="AA1862" s="1">
        <f>IF(Tabela1[[#This Row],[CHAMADO]]="ABERTO",Tabela1[[#This Row],[procx status]],"")</f>
        <v>0</v>
      </c>
      <c r="AC1862" s="49">
        <v>45910</v>
      </c>
      <c r="AE1862" s="1" t="str">
        <f>IF(Tabela1[[#This Row],[Status Result1]]="Aguardando autorização pgto", "sim","")</f>
        <v/>
      </c>
      <c r="AF18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2" s="116"/>
      <c r="AJ1862" s="117"/>
      <c r="AK1862" s="116">
        <f>IF(Tabela1[[#This Row],[procx ticket]]="",Tabela1[[#This Row],[Data criação ticket]],Tabela1[[#This Row],[procx ticket]])</f>
        <v>0</v>
      </c>
      <c r="AL1862" s="116"/>
      <c r="AM1862" s="53" t="s">
        <v>75</v>
      </c>
      <c r="AN18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2" s="62"/>
      <c r="AP1862" s="62"/>
      <c r="AQ18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705960599870000ADRIANOVIRADA DE BANDEIRAREFORMAPLANAC</v>
      </c>
      <c r="AR1862" s="62" t="e">
        <v>#N/A</v>
      </c>
    </row>
    <row r="1863" spans="1:44" ht="15" hidden="1" customHeight="1">
      <c r="A1863" s="1">
        <f t="shared" si="104"/>
        <v>2000</v>
      </c>
      <c r="B1863" s="1">
        <v>7085</v>
      </c>
      <c r="C1863" s="1" t="str">
        <f>_xlfn.XLOOKUP(Tabela1[[#This Row],[FILIAL]],'CNPJ BASE jan25'!A:A,'CNPJ BASE jan25'!B:B)</f>
        <v>FOR153-AlbMagn-CE-EF</v>
      </c>
      <c r="D1863" s="1" t="str">
        <f>_xlfn.XLOOKUP(Tabela1[[#This Row],[FILIAL]],'CNPJ BASE jan25'!A:A,'CNPJ BASE jan25'!C:C)</f>
        <v>04.899.316/0085-26</v>
      </c>
      <c r="E1863" s="1" t="s">
        <v>4025</v>
      </c>
      <c r="F1863" s="1" t="s">
        <v>51</v>
      </c>
      <c r="G1863" s="1" t="s">
        <v>48</v>
      </c>
      <c r="H1863" s="1">
        <v>4026</v>
      </c>
      <c r="I1863" s="1" t="s">
        <v>5648</v>
      </c>
      <c r="M1863" s="1">
        <v>605996</v>
      </c>
      <c r="N1863" s="1">
        <v>10023049</v>
      </c>
      <c r="O1863" s="1" t="s">
        <v>4163</v>
      </c>
      <c r="P1863" s="47">
        <v>70000</v>
      </c>
      <c r="Q1863" s="47">
        <v>35000</v>
      </c>
      <c r="R1863" s="47">
        <f>IF(Tabela1[[#This Row],[VALOR A PAGAR]]&gt;1,Tabela1[[#This Row],[VALOR A PAGAR]],Tabela1[[#This Row],[VALOR RC]])</f>
        <v>35000</v>
      </c>
      <c r="S18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3" s="1">
        <v>4500942854</v>
      </c>
      <c r="U1863" s="54" t="str">
        <f>F1863 &amp; " " &amp; " " &amp; B1863 &amp; " - " &amp; I1863 &amp; " - " &amp; "N°" &amp; H1863 &amp; " - " &amp; Tabela1[[#This Row],[Coluna1]]</f>
        <v xml:space="preserve">VIRADA DE BANDEIRA  7085 - PLANAC - N°4026 - </v>
      </c>
      <c r="V1863" s="85">
        <v>2437424</v>
      </c>
      <c r="W1863" s="64" t="s">
        <v>5707</v>
      </c>
      <c r="X1863" s="1" t="str">
        <f t="shared" si="103"/>
        <v>ABERTO</v>
      </c>
      <c r="Y1863" s="48"/>
      <c r="Z1863" s="51"/>
      <c r="AA1863" s="1">
        <f>IF(Tabela1[[#This Row],[CHAMADO]]="ABERTO",Tabela1[[#This Row],[procx status]],"")</f>
        <v>0</v>
      </c>
      <c r="AC1863" s="49">
        <v>45910</v>
      </c>
      <c r="AE1863" s="1" t="str">
        <f>IF(Tabela1[[#This Row],[Status Result1]]="Aguardando autorização pgto", "sim","")</f>
        <v/>
      </c>
      <c r="AF18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3" s="116"/>
      <c r="AJ1863" s="117"/>
      <c r="AK1863" s="116">
        <f>IF(Tabela1[[#This Row],[procx ticket]]="",Tabela1[[#This Row],[Data criação ticket]],Tabela1[[#This Row],[procx ticket]])</f>
        <v>0</v>
      </c>
      <c r="AL1863" s="116"/>
      <c r="AM1863" s="53" t="s">
        <v>75</v>
      </c>
      <c r="AN18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3" s="62"/>
      <c r="AP1863" s="62"/>
      <c r="AQ18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708560599670000ADRIANOVIRADA DE BANDEIRAREFORMAPLANAC</v>
      </c>
      <c r="AR1863" s="62" t="e">
        <v>#N/A</v>
      </c>
    </row>
    <row r="1864" spans="1:44" ht="15" hidden="1" customHeight="1">
      <c r="A1864" s="1">
        <f t="shared" si="104"/>
        <v>2000</v>
      </c>
      <c r="B1864" s="1">
        <v>7143</v>
      </c>
      <c r="C1864" s="1" t="str">
        <f>_xlfn.XLOOKUP(Tabela1[[#This Row],[FILIAL]],'CNPJ BASE jan25'!A:A,'CNPJ BASE jan25'!B:B)</f>
        <v>FOR158-PGomMat-CE-EF</v>
      </c>
      <c r="D1864" s="1" t="str">
        <f>_xlfn.XLOOKUP(Tabela1[[#This Row],[FILIAL]],'CNPJ BASE jan25'!A:A,'CNPJ BASE jan25'!C:C)</f>
        <v>04.899.316/0143-30</v>
      </c>
      <c r="E1864" s="1" t="s">
        <v>4025</v>
      </c>
      <c r="F1864" s="1" t="s">
        <v>51</v>
      </c>
      <c r="G1864" s="1" t="s">
        <v>48</v>
      </c>
      <c r="H1864" s="1">
        <v>4025</v>
      </c>
      <c r="I1864" s="1" t="s">
        <v>5648</v>
      </c>
      <c r="M1864" s="1">
        <v>605988</v>
      </c>
      <c r="N1864" s="1">
        <v>10023049</v>
      </c>
      <c r="O1864" s="1" t="s">
        <v>4163</v>
      </c>
      <c r="P1864" s="47">
        <v>70000</v>
      </c>
      <c r="Q1864" s="47">
        <v>35000</v>
      </c>
      <c r="R1864" s="47">
        <f>IF(Tabela1[[#This Row],[VALOR A PAGAR]]&gt;1,Tabela1[[#This Row],[VALOR A PAGAR]],Tabela1[[#This Row],[VALOR RC]])</f>
        <v>35000</v>
      </c>
      <c r="S18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4" s="1">
        <v>4500942854</v>
      </c>
      <c r="U1864" s="54" t="str">
        <f>F1864 &amp; " " &amp; " " &amp; B1864 &amp; " - " &amp; I1864 &amp; " - " &amp; "N°" &amp; H1864 &amp; " - " &amp; Tabela1[[#This Row],[Coluna1]]</f>
        <v xml:space="preserve">VIRADA DE BANDEIRA  7143 - PLANAC - N°4025 - </v>
      </c>
      <c r="V1864" s="85">
        <v>2437424</v>
      </c>
      <c r="W1864" s="64" t="s">
        <v>5707</v>
      </c>
      <c r="X1864" s="1" t="str">
        <f t="shared" si="103"/>
        <v>ABERTO</v>
      </c>
      <c r="Y1864" s="48"/>
      <c r="Z1864" s="51"/>
      <c r="AA1864" s="1">
        <f>IF(Tabela1[[#This Row],[CHAMADO]]="ABERTO",Tabela1[[#This Row],[procx status]],"")</f>
        <v>0</v>
      </c>
      <c r="AC1864" s="49">
        <v>45910</v>
      </c>
      <c r="AE1864" s="1" t="str">
        <f>IF(Tabela1[[#This Row],[Status Result1]]="Aguardando autorização pgto", "sim","")</f>
        <v/>
      </c>
      <c r="AF18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4" s="116"/>
      <c r="AJ1864" s="117"/>
      <c r="AK1864" s="116">
        <f>IF(Tabela1[[#This Row],[procx ticket]]="",Tabela1[[#This Row],[Data criação ticket]],Tabela1[[#This Row],[procx ticket]])</f>
        <v>0</v>
      </c>
      <c r="AL1864" s="116"/>
      <c r="AM1864" s="53" t="s">
        <v>75</v>
      </c>
      <c r="AN18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4" s="62"/>
      <c r="AP1864" s="62"/>
      <c r="AQ18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714360598870000ADRIANOVIRADA DE BANDEIRAREFORMAPLANAC</v>
      </c>
      <c r="AR1864" s="62" t="e">
        <v>#N/A</v>
      </c>
    </row>
    <row r="1865" spans="1:44" ht="15" hidden="1" customHeight="1">
      <c r="A1865" s="1">
        <f t="shared" si="104"/>
        <v>2000</v>
      </c>
      <c r="B1865" s="1">
        <v>7156</v>
      </c>
      <c r="C1865" s="1" t="str">
        <f>_xlfn.XLOOKUP(Tabela1[[#This Row],[FILIAL]],'CNPJ BASE jan25'!A:A,'CNPJ BASE jan25'!B:B)</f>
        <v>FOR184-JovFeit-CE-EF</v>
      </c>
      <c r="D1865" s="1" t="str">
        <f>_xlfn.XLOOKUP(Tabela1[[#This Row],[FILIAL]],'CNPJ BASE jan25'!A:A,'CNPJ BASE jan25'!C:C)</f>
        <v>04.899.316/0156-54</v>
      </c>
      <c r="E1865" s="1" t="s">
        <v>4025</v>
      </c>
      <c r="F1865" s="1" t="s">
        <v>51</v>
      </c>
      <c r="G1865" s="1" t="s">
        <v>48</v>
      </c>
      <c r="H1865" s="1">
        <v>4024</v>
      </c>
      <c r="I1865" s="1" t="s">
        <v>5648</v>
      </c>
      <c r="M1865" s="1">
        <v>605993</v>
      </c>
      <c r="N1865" s="1">
        <v>10023049</v>
      </c>
      <c r="O1865" s="1" t="s">
        <v>4163</v>
      </c>
      <c r="P1865" s="47">
        <v>70000</v>
      </c>
      <c r="Q1865" s="47">
        <v>35000</v>
      </c>
      <c r="R1865" s="47">
        <f>IF(Tabela1[[#This Row],[VALOR A PAGAR]]&gt;1,Tabela1[[#This Row],[VALOR A PAGAR]],Tabela1[[#This Row],[VALOR RC]])</f>
        <v>35000</v>
      </c>
      <c r="S18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5" s="1">
        <v>4500942854</v>
      </c>
      <c r="U1865" s="54" t="str">
        <f>F1865 &amp; " " &amp; " " &amp; B1865 &amp; " - " &amp; I1865 &amp; " - " &amp; "N°" &amp; H1865 &amp; " - " &amp; Tabela1[[#This Row],[Coluna1]]</f>
        <v xml:space="preserve">VIRADA DE BANDEIRA  7156 - PLANAC - N°4024 - </v>
      </c>
      <c r="V1865" s="85">
        <v>2489699</v>
      </c>
      <c r="W1865" s="64" t="s">
        <v>5710</v>
      </c>
      <c r="X1865" s="1" t="str">
        <f t="shared" si="103"/>
        <v>ABERTO</v>
      </c>
      <c r="Y1865" s="48"/>
      <c r="Z1865" s="51"/>
      <c r="AA1865" s="1">
        <f>IF(Tabela1[[#This Row],[CHAMADO]]="ABERTO",Tabela1[[#This Row],[procx status]],"")</f>
        <v>0</v>
      </c>
      <c r="AC1865" s="49">
        <v>45910</v>
      </c>
      <c r="AD1865" s="107">
        <v>5106007937</v>
      </c>
      <c r="AE1865" s="1" t="str">
        <f>IF(Tabela1[[#This Row],[Status Result1]]="Aguardando autorização pgto", "sim","")</f>
        <v/>
      </c>
      <c r="AF18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5" s="116"/>
      <c r="AJ1865" s="117"/>
      <c r="AK1865" s="116">
        <f>IF(Tabela1[[#This Row],[procx ticket]]="",Tabela1[[#This Row],[Data criação ticket]],Tabela1[[#This Row],[procx ticket]])</f>
        <v>0</v>
      </c>
      <c r="AL1865" s="116"/>
      <c r="AM1865" s="53" t="s">
        <v>75</v>
      </c>
      <c r="AN18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5" s="62"/>
      <c r="AP1865" s="62"/>
      <c r="AQ18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715660599370000ADRIANOVIRADA DE BANDEIRAREFORMAPLANAC</v>
      </c>
      <c r="AR1865" s="62" t="e">
        <v>#N/A</v>
      </c>
    </row>
    <row r="1866" spans="1:44" ht="15" hidden="1" customHeight="1">
      <c r="A1866" s="1">
        <f t="shared" si="104"/>
        <v>2000</v>
      </c>
      <c r="B1866" s="1">
        <v>7336</v>
      </c>
      <c r="C1866" s="1" t="str">
        <f>_xlfn.XLOOKUP(Tabela1[[#This Row],[FILIAL]],'CNPJ BASE jan25'!A:A,'CNPJ BASE jan25'!B:B)</f>
        <v>MAU06-DrMenSte-CE-EF</v>
      </c>
      <c r="D1866" s="1" t="str">
        <f>_xlfn.XLOOKUP(Tabela1[[#This Row],[FILIAL]],'CNPJ BASE jan25'!A:A,'CNPJ BASE jan25'!C:C)</f>
        <v>04.899.316/0336-36</v>
      </c>
      <c r="E1866" s="1" t="s">
        <v>4025</v>
      </c>
      <c r="F1866" s="1" t="s">
        <v>51</v>
      </c>
      <c r="G1866" s="1" t="s">
        <v>48</v>
      </c>
      <c r="H1866" s="1">
        <v>4018</v>
      </c>
      <c r="I1866" s="1" t="s">
        <v>5648</v>
      </c>
      <c r="M1866" s="1">
        <v>606022</v>
      </c>
      <c r="N1866" s="1">
        <v>10023049</v>
      </c>
      <c r="O1866" s="1" t="s">
        <v>4163</v>
      </c>
      <c r="P1866" s="47">
        <v>70000</v>
      </c>
      <c r="Q1866" s="47">
        <v>35000</v>
      </c>
      <c r="R1866" s="47">
        <f>IF(Tabela1[[#This Row],[VALOR A PAGAR]]&gt;1,Tabela1[[#This Row],[VALOR A PAGAR]],Tabela1[[#This Row],[VALOR RC]])</f>
        <v>35000</v>
      </c>
      <c r="S18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6" s="1">
        <v>4500942854</v>
      </c>
      <c r="U1866" s="54" t="str">
        <f>F1866 &amp; " " &amp; " " &amp; B1866 &amp; " - " &amp; I1866 &amp; " - " &amp; "N°" &amp; H1866 &amp; " - " &amp; Tabela1[[#This Row],[Coluna1]]</f>
        <v xml:space="preserve">VIRADA DE BANDEIRA  7336 - PLANAC - N°4018 - </v>
      </c>
      <c r="V1866" s="85">
        <v>2437424</v>
      </c>
      <c r="W1866" s="64" t="s">
        <v>5707</v>
      </c>
      <c r="X1866" s="1" t="str">
        <f t="shared" si="103"/>
        <v>ABERTO</v>
      </c>
      <c r="Y1866" s="48"/>
      <c r="Z1866" s="51"/>
      <c r="AA1866" s="1">
        <f>IF(Tabela1[[#This Row],[CHAMADO]]="ABERTO",Tabela1[[#This Row],[procx status]],"")</f>
        <v>0</v>
      </c>
      <c r="AC1866" s="49">
        <v>45910</v>
      </c>
      <c r="AE1866" s="1" t="str">
        <f>IF(Tabela1[[#This Row],[Status Result1]]="Aguardando autorização pgto", "sim","")</f>
        <v/>
      </c>
      <c r="AF18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10/09/2025</v>
      </c>
      <c r="AG18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10/09/2025</v>
      </c>
      <c r="AH1866" s="116"/>
      <c r="AJ1866" s="117"/>
      <c r="AK1866" s="116">
        <f>IF(Tabela1[[#This Row],[procx ticket]]="",Tabela1[[#This Row],[Data criação ticket]],Tabela1[[#This Row],[procx ticket]])</f>
        <v>0</v>
      </c>
      <c r="AL1866" s="116"/>
      <c r="AM1866" s="53" t="s">
        <v>75</v>
      </c>
      <c r="AN18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6" s="62"/>
      <c r="AP1866" s="62"/>
      <c r="AQ18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733660602270000ADRIANOVIRADA DE BANDEIRAREFORMAPLANAC</v>
      </c>
      <c r="AR1866" s="62" t="e">
        <v>#N/A</v>
      </c>
    </row>
    <row r="1867" spans="1:44" ht="15" hidden="1" customHeight="1">
      <c r="A1867" s="1">
        <f t="shared" si="104"/>
        <v>1000</v>
      </c>
      <c r="B1867" s="1">
        <v>220</v>
      </c>
      <c r="C1867" s="1" t="str">
        <f>_xlfn.XLOOKUP(Tabela1[[#This Row],[FILIAL]],'CNPJ BASE jan25'!A:A,'CNPJ BASE jan25'!B:B)</f>
        <v>SOB03-BecoCotovel-CE</v>
      </c>
      <c r="D1867" s="1" t="s">
        <v>185</v>
      </c>
      <c r="E1867" s="1" t="s">
        <v>4025</v>
      </c>
      <c r="F1867" s="1" t="s">
        <v>47</v>
      </c>
      <c r="G1867" s="1" t="s">
        <v>48</v>
      </c>
      <c r="H1867" s="1">
        <v>112</v>
      </c>
      <c r="I1867" s="1" t="s">
        <v>5475</v>
      </c>
      <c r="M1867" s="1">
        <v>605972</v>
      </c>
      <c r="N1867" s="1">
        <v>10023465</v>
      </c>
      <c r="O1867" s="1" t="s">
        <v>4163</v>
      </c>
      <c r="P1867" s="47">
        <v>5000</v>
      </c>
      <c r="R1867" s="47">
        <f>IF(Tabela1[[#This Row],[VALOR A PAGAR]]&gt;1,Tabela1[[#This Row],[VALOR A PAGAR]],Tabela1[[#This Row],[VALOR RC]])</f>
        <v>5000</v>
      </c>
      <c r="S18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7" s="1">
        <v>4500980136</v>
      </c>
      <c r="U1867" s="54" t="str">
        <f>F1867 &amp; " " &amp; " " &amp; B1867 &amp; " - " &amp; I1867 &amp; " - " &amp; "N°" &amp; H1867 &amp; " - " &amp; Tabela1[[#This Row],[Coluna1]]</f>
        <v xml:space="preserve">LAUDO DE RISCO  220 - METRO QUADRADO - N°112 - </v>
      </c>
      <c r="V1867" s="85">
        <v>2927390</v>
      </c>
      <c r="W1867" s="89" t="s">
        <v>4176</v>
      </c>
      <c r="X1867" s="1" t="str">
        <f t="shared" si="103"/>
        <v>ABERTO</v>
      </c>
      <c r="Y1867" s="48"/>
      <c r="Z1867" s="51"/>
      <c r="AA1867" s="1">
        <f>IF(Tabela1[[#This Row],[CHAMADO]]="ABERTO",Tabela1[[#This Row],[procx status]],"")</f>
        <v>0</v>
      </c>
      <c r="AC1867" s="49">
        <v>45971</v>
      </c>
      <c r="AE1867" s="1" t="s">
        <v>4177</v>
      </c>
      <c r="AF18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10/11/2025</v>
      </c>
      <c r="AG18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10/11/2025</v>
      </c>
      <c r="AH1867" s="116"/>
      <c r="AJ1867" s="117"/>
      <c r="AK1867" s="116">
        <f>IF(Tabela1[[#This Row],[procx ticket]]="",Tabela1[[#This Row],[Data criação ticket]],Tabela1[[#This Row],[procx ticket]])</f>
        <v>0</v>
      </c>
      <c r="AL1867" s="116"/>
      <c r="AM1867" s="53" t="s">
        <v>4441</v>
      </c>
      <c r="AN18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7" s="62"/>
      <c r="AP1867" s="62"/>
      <c r="AQ18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2206059725000ADRIANOLAUDO DE RISCOREFORMAMETRO QUADRADO</v>
      </c>
      <c r="AR1867" s="62" t="e">
        <v>#N/A</v>
      </c>
    </row>
    <row r="1868" spans="1:44" ht="15" hidden="1" customHeight="1">
      <c r="A1868" s="1">
        <f t="shared" si="104"/>
        <v>2000</v>
      </c>
      <c r="B1868" s="1" t="s">
        <v>4156</v>
      </c>
      <c r="D1868" s="1" t="s">
        <v>4166</v>
      </c>
      <c r="E1868" s="1" t="s">
        <v>30</v>
      </c>
      <c r="F1868" s="1" t="s">
        <v>4167</v>
      </c>
      <c r="G1868" s="1" t="s">
        <v>48</v>
      </c>
      <c r="H1868" s="1">
        <v>4099</v>
      </c>
      <c r="I1868" s="1" t="s">
        <v>5648</v>
      </c>
      <c r="K1868" s="1" t="s">
        <v>4949</v>
      </c>
      <c r="M1868" s="1">
        <v>606050</v>
      </c>
      <c r="N1868" s="1">
        <v>10023460</v>
      </c>
      <c r="O1868" s="1" t="s">
        <v>4163</v>
      </c>
      <c r="P1868" s="47">
        <v>409999.99606501724</v>
      </c>
      <c r="Q1868" s="47">
        <v>100000</v>
      </c>
      <c r="R1868" s="47">
        <f>IF(Tabela1[[#This Row],[VALOR A PAGAR]]&gt;1,Tabela1[[#This Row],[VALOR A PAGAR]],Tabela1[[#This Row],[VALOR RC]])</f>
        <v>100000</v>
      </c>
      <c r="S18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8" s="1">
        <v>4500977249</v>
      </c>
      <c r="U1868" s="54" t="str">
        <f>F1868 &amp; " " &amp; " " &amp; B1868 &amp; " - " &amp; I1868 &amp; " - " &amp; "N°" &amp; H1868 &amp; " - " &amp; Tabela1[[#This Row],[Coluna1]]</f>
        <v xml:space="preserve">MISSOES HIGIENICAS  CD CE - PLANAC - N°4099 - </v>
      </c>
      <c r="V1868" s="85">
        <v>2924846</v>
      </c>
      <c r="W1868" s="64" t="s">
        <v>5739</v>
      </c>
      <c r="X1868" s="1" t="str">
        <f t="shared" si="103"/>
        <v>ABERTO</v>
      </c>
      <c r="Y1868" s="48"/>
      <c r="Z1868" s="51"/>
      <c r="AA1868" s="1">
        <f>IF(Tabela1[[#This Row],[CHAMADO]]="ABERTO",Tabela1[[#This Row],[procx status]],"")</f>
        <v>0</v>
      </c>
      <c r="AC1868" s="49">
        <v>45971</v>
      </c>
      <c r="AE1868" s="1" t="str">
        <f>IF(Tabela1[[#This Row],[Status Result1]]="Aguardando autorização pgto", "sim","")</f>
        <v/>
      </c>
      <c r="AF18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10/11/2025</v>
      </c>
      <c r="AG18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10/11/2025</v>
      </c>
      <c r="AH1868" s="116"/>
      <c r="AJ1868" s="117"/>
      <c r="AK1868" s="116">
        <f>IF(Tabela1[[#This Row],[procx ticket]]="",Tabela1[[#This Row],[Data criação ticket]],Tabela1[[#This Row],[procx ticket]])</f>
        <v>0</v>
      </c>
      <c r="AL1868" s="116"/>
      <c r="AM18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8" s="62"/>
      <c r="AP1868" s="62"/>
      <c r="AQ18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CE606050409999,996065017ANDREMISSOES HIGIENICASREFORMAPLANAC</v>
      </c>
      <c r="AR1868" s="62" t="e">
        <v>#N/A</v>
      </c>
    </row>
    <row r="1869" spans="1:44" ht="15" hidden="1" customHeight="1">
      <c r="A1869" s="1">
        <f t="shared" si="104"/>
        <v>2000</v>
      </c>
      <c r="B1869" s="1">
        <v>7211</v>
      </c>
      <c r="C1869" s="1" t="str">
        <f>_xlfn.XLOOKUP(Tabela1[[#This Row],[FILIAL]],'CNPJ BASE jan25'!A:A,'CNPJ BASE jan25'!B:B)</f>
        <v>PIN03-GetVarga-MA-EF</v>
      </c>
      <c r="D1869" s="1" t="s">
        <v>3335</v>
      </c>
      <c r="E1869" s="1" t="s">
        <v>76</v>
      </c>
      <c r="F1869" s="1" t="s">
        <v>51</v>
      </c>
      <c r="G1869" s="1" t="s">
        <v>48</v>
      </c>
      <c r="H1869" s="1">
        <v>1561</v>
      </c>
      <c r="I1869" s="1" t="s">
        <v>66</v>
      </c>
      <c r="M1869" s="1">
        <v>606040</v>
      </c>
      <c r="N1869" s="54">
        <v>10023456</v>
      </c>
      <c r="O1869" s="1" t="s">
        <v>4163</v>
      </c>
      <c r="P1869" s="47">
        <v>70000</v>
      </c>
      <c r="R1869" s="47">
        <f>IF(Tabela1[[#This Row],[VALOR A PAGAR]]&gt;1,Tabela1[[#This Row],[VALOR A PAGAR]],Tabela1[[#This Row],[VALOR RC]])</f>
        <v>70000</v>
      </c>
      <c r="S18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69" s="1">
        <v>4500971995</v>
      </c>
      <c r="U1869" s="54" t="str">
        <f>F1869 &amp; " " &amp; " " &amp; B1869 &amp; " - " &amp; I1869 &amp; " - " &amp; "N°" &amp; H1869 &amp; " - " &amp; Tabela1[[#This Row],[Coluna1]]</f>
        <v xml:space="preserve">VIRADA DE BANDEIRA  7211 - DWA - N°1561 - </v>
      </c>
      <c r="V1869" s="85">
        <v>3044722</v>
      </c>
      <c r="W1869" s="89" t="s">
        <v>4176</v>
      </c>
      <c r="X1869" s="1" t="str">
        <f t="shared" si="103"/>
        <v>ABERTO</v>
      </c>
      <c r="Y1869" s="48"/>
      <c r="Z1869" s="51"/>
      <c r="AA1869" s="1">
        <f>IF(Tabela1[[#This Row],[CHAMADO]]="ABERTO",Tabela1[[#This Row],[procx status]],"")</f>
        <v>0</v>
      </c>
      <c r="AC1869" s="49">
        <v>46001</v>
      </c>
      <c r="AE1869" s="1" t="s">
        <v>4177</v>
      </c>
      <c r="AF18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8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869" s="116"/>
      <c r="AJ1869" s="117"/>
      <c r="AK1869" s="116">
        <f>IF(Tabela1[[#This Row],[procx ticket]]="",Tabela1[[#This Row],[Data criação ticket]],Tabela1[[#This Row],[procx ticket]])</f>
        <v>0</v>
      </c>
      <c r="AL1869" s="116"/>
      <c r="AM1869" s="53">
        <v>45973</v>
      </c>
      <c r="AN18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69" s="62" t="s">
        <v>5920</v>
      </c>
      <c r="AP1869" s="62"/>
      <c r="AQ18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721160604070000HENRIQUEVIRADA DE BANDEIRAREFORMADWA</v>
      </c>
      <c r="AR1869" s="1" t="e">
        <v>#N/A</v>
      </c>
    </row>
    <row r="1870" spans="1:44" ht="15" hidden="1" customHeight="1">
      <c r="A1870" s="1">
        <f t="shared" si="104"/>
        <v>1000</v>
      </c>
      <c r="B1870" s="1">
        <v>93</v>
      </c>
      <c r="C1870" s="1" t="str">
        <f>_xlfn.XLOOKUP(Tabela1[[#This Row],[FILIAL]],'CNPJ BASE jan25'!A:A,'CNPJ BASE jan25'!B:B)</f>
        <v>BEL01-Belem-PA#</v>
      </c>
      <c r="D1870" s="1" t="str">
        <f>_xlfn.XLOOKUP(Tabela1[[#This Row],[FILIAL]],'CNPJ BASE jan25'!A:A,'CNPJ BASE jan25'!C:C)</f>
        <v>06.626.253/0093-70</v>
      </c>
      <c r="E1870" s="1" t="s">
        <v>4025</v>
      </c>
      <c r="F1870" s="1" t="s">
        <v>47</v>
      </c>
      <c r="G1870" s="1" t="s">
        <v>48</v>
      </c>
      <c r="H1870" s="1">
        <v>20896</v>
      </c>
      <c r="I1870" s="1" t="s">
        <v>5303</v>
      </c>
      <c r="J1870" s="1">
        <v>1</v>
      </c>
      <c r="M1870" s="1">
        <v>606019</v>
      </c>
      <c r="N1870" s="1">
        <v>10023962</v>
      </c>
      <c r="P1870" s="47">
        <v>16167.86</v>
      </c>
      <c r="R1870" s="47">
        <f>IF(Tabela1[[#This Row],[VALOR A PAGAR]]&gt;1,Tabela1[[#This Row],[VALOR A PAGAR]],Tabela1[[#This Row],[VALOR RC]])</f>
        <v>16167.86</v>
      </c>
      <c r="S18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0" s="1">
        <v>4501003277</v>
      </c>
      <c r="U1870" s="54" t="str">
        <f>F1870 &amp; " " &amp; " " &amp; B1870 &amp; " - " &amp; I1870 &amp; " - " &amp; "N°" &amp; H1870 &amp; " - " &amp; Tabela1[[#This Row],[Coluna1]]</f>
        <v xml:space="preserve">LAUDO DE RISCO  93 - KPI - N°20896 - </v>
      </c>
      <c r="V1870" s="85">
        <v>3227761</v>
      </c>
      <c r="W1870" s="89" t="s">
        <v>4176</v>
      </c>
      <c r="X1870" s="1" t="str">
        <f t="shared" si="103"/>
        <v>ABERTO</v>
      </c>
      <c r="Y1870" s="48"/>
      <c r="Z1870" s="51"/>
      <c r="AA1870" s="1">
        <f>IF(Tabela1[[#This Row],[CHAMADO]]="ABERTO",Tabela1[[#This Row],[procx status]],"")</f>
        <v>0</v>
      </c>
      <c r="AC1870" s="49">
        <v>46001</v>
      </c>
      <c r="AE1870" s="1" t="s">
        <v>4177</v>
      </c>
      <c r="AF18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8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870" s="116"/>
      <c r="AJ1870" s="117"/>
      <c r="AK1870" s="116">
        <f>IF(Tabela1[[#This Row],[procx ticket]]="",Tabela1[[#This Row],[Data criação ticket]],Tabela1[[#This Row],[procx ticket]])</f>
        <v>0</v>
      </c>
      <c r="AL1870" s="116"/>
      <c r="AM1870" s="53">
        <v>45994</v>
      </c>
      <c r="AN18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0" s="62"/>
      <c r="AP1870" s="62"/>
      <c r="AQ18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9360601916167,86ADRIANOLAUDO DE RISCOREFORMAKPI</v>
      </c>
      <c r="AR1870" s="62" t="e">
        <v>#N/A</v>
      </c>
    </row>
    <row r="1871" spans="1:44" ht="15" hidden="1" customHeight="1">
      <c r="A1871" s="1">
        <f t="shared" si="104"/>
        <v>1000</v>
      </c>
      <c r="B1871" s="1">
        <v>1051</v>
      </c>
      <c r="C1871" s="1" t="str">
        <f>_xlfn.XLOOKUP(Tabela1[[#This Row],[FILIAL]],'CNPJ BASE jan25'!A:A,'CNPJ BASE jan25'!B:B)</f>
        <v>STM02-Aldeia-PA</v>
      </c>
      <c r="D1871" s="1" t="str">
        <f>_xlfn.XLOOKUP(Tabela1[[#This Row],[FILIAL]],'CNPJ BASE jan25'!A:A,'CNPJ BASE jan25'!C:C)</f>
        <v>06.626.253/1051-74</v>
      </c>
      <c r="E1871" s="1" t="s">
        <v>4025</v>
      </c>
      <c r="F1871" s="1" t="s">
        <v>47</v>
      </c>
      <c r="G1871" s="1" t="s">
        <v>48</v>
      </c>
      <c r="H1871" s="1">
        <v>20897</v>
      </c>
      <c r="I1871" s="1" t="s">
        <v>5303</v>
      </c>
      <c r="J1871" s="1">
        <v>2</v>
      </c>
      <c r="M1871" s="1">
        <v>606018</v>
      </c>
      <c r="N1871" s="1">
        <v>10023963</v>
      </c>
      <c r="P1871" s="47">
        <v>16984</v>
      </c>
      <c r="R1871" s="47">
        <f>IF(Tabela1[[#This Row],[VALOR A PAGAR]]&gt;1,Tabela1[[#This Row],[VALOR A PAGAR]],Tabela1[[#This Row],[VALOR RC]])</f>
        <v>16984</v>
      </c>
      <c r="S18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1" s="1">
        <v>4501003282</v>
      </c>
      <c r="U1871" s="54" t="str">
        <f>F1871 &amp; " " &amp; " " &amp; B1871 &amp; " - " &amp; I1871 &amp; " - " &amp; "N°" &amp; H1871 &amp; " - " &amp; Tabela1[[#This Row],[Coluna1]]</f>
        <v xml:space="preserve">LAUDO DE RISCO  1051 - KPI - N°20897 - </v>
      </c>
      <c r="V1871" s="85">
        <v>3227765</v>
      </c>
      <c r="W1871" s="89" t="s">
        <v>4176</v>
      </c>
      <c r="X1871" s="1" t="str">
        <f t="shared" si="103"/>
        <v>ABERTO</v>
      </c>
      <c r="Y1871" s="48"/>
      <c r="Z1871" s="51"/>
      <c r="AA1871" s="1">
        <f>IF(Tabela1[[#This Row],[CHAMADO]]="ABERTO",Tabela1[[#This Row],[procx status]],"")</f>
        <v>0</v>
      </c>
      <c r="AC1871" s="49">
        <v>46001</v>
      </c>
      <c r="AE1871" s="1" t="s">
        <v>4177</v>
      </c>
      <c r="AF18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8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871" s="116"/>
      <c r="AJ1871" s="117"/>
      <c r="AK1871" s="116">
        <f>IF(Tabela1[[#This Row],[procx ticket]]="",Tabela1[[#This Row],[Data criação ticket]],Tabela1[[#This Row],[procx ticket]])</f>
        <v>0</v>
      </c>
      <c r="AL1871" s="116"/>
      <c r="AM1871" s="53">
        <v>45994</v>
      </c>
      <c r="AN18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1" s="62"/>
      <c r="AP1871" s="62"/>
      <c r="AQ18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105160601816984ADRIANOLAUDO DE RISCOREFORMAKPI</v>
      </c>
      <c r="AR1871" s="62" t="e">
        <v>#N/A</v>
      </c>
    </row>
    <row r="1872" spans="1:44" ht="15" hidden="1" customHeight="1">
      <c r="A1872" s="1">
        <f t="shared" si="104"/>
        <v>2000</v>
      </c>
      <c r="B1872" s="1">
        <v>7109</v>
      </c>
      <c r="C1872" s="1" t="str">
        <f>_xlfn.XLOOKUP(Tabela1[[#This Row],[FILIAL]],'CNPJ BASE jan25'!A:A,'CNPJ BASE jan25'!B:B)</f>
        <v>BEL59-ConJoaAl-PA-EF</v>
      </c>
      <c r="D1872" s="1" t="str">
        <f>_xlfn.XLOOKUP(Tabela1[[#This Row],[FILIAL]],'CNPJ BASE jan25'!A:A,'CNPJ BASE jan25'!C:C)</f>
        <v>04.899.316/0109-38</v>
      </c>
      <c r="E1872" s="1" t="s">
        <v>4025</v>
      </c>
      <c r="F1872" s="1" t="s">
        <v>47</v>
      </c>
      <c r="G1872" s="1" t="s">
        <v>48</v>
      </c>
      <c r="H1872" s="1">
        <v>20895</v>
      </c>
      <c r="I1872" s="1" t="s">
        <v>5303</v>
      </c>
      <c r="J1872" s="1">
        <v>4</v>
      </c>
      <c r="M1872" s="1">
        <v>605249</v>
      </c>
      <c r="N1872" s="1">
        <v>10023965</v>
      </c>
      <c r="P1872" s="47">
        <v>27695.5</v>
      </c>
      <c r="R1872" s="47">
        <f>IF(Tabela1[[#This Row],[VALOR A PAGAR]]&gt;1,Tabela1[[#This Row],[VALOR A PAGAR]],Tabela1[[#This Row],[VALOR RC]])</f>
        <v>27695.5</v>
      </c>
      <c r="S18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2" s="1">
        <v>4501003293</v>
      </c>
      <c r="U1872" s="54" t="str">
        <f>F1872 &amp; " " &amp; " " &amp; B1872 &amp; " - " &amp; I1872 &amp; " - " &amp; "N°" &amp; H1872 &amp; " - " &amp; Tabela1[[#This Row],[Coluna1]]</f>
        <v xml:space="preserve">LAUDO DE RISCO  7109 - KPI - N°20895 - </v>
      </c>
      <c r="V1872" s="85">
        <v>3227781</v>
      </c>
      <c r="W1872" s="89" t="s">
        <v>4176</v>
      </c>
      <c r="X1872" s="1" t="str">
        <f t="shared" si="103"/>
        <v>ABERTO</v>
      </c>
      <c r="Y1872" s="48"/>
      <c r="Z1872" s="51"/>
      <c r="AA1872" s="1">
        <f>IF(Tabela1[[#This Row],[CHAMADO]]="ABERTO",Tabela1[[#This Row],[procx status]],"")</f>
        <v>0</v>
      </c>
      <c r="AC1872" s="49">
        <v>46001</v>
      </c>
      <c r="AE1872" s="1" t="s">
        <v>4177</v>
      </c>
      <c r="AF18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8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872" s="116"/>
      <c r="AJ1872" s="117"/>
      <c r="AK1872" s="116">
        <f>IF(Tabela1[[#This Row],[procx ticket]]="",Tabela1[[#This Row],[Data criação ticket]],Tabela1[[#This Row],[procx ticket]])</f>
        <v>0</v>
      </c>
      <c r="AL1872" s="116"/>
      <c r="AM1872" s="53">
        <v>45994</v>
      </c>
      <c r="AN18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2" s="62"/>
      <c r="AP1872" s="62"/>
      <c r="AQ18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710960524927695,5ADRIANOLAUDO DE RISCOREFORMAKPI</v>
      </c>
      <c r="AR1872" s="62" t="e">
        <v>#N/A</v>
      </c>
    </row>
    <row r="1873" spans="1:44" ht="15" hidden="1" customHeight="1">
      <c r="A1873" s="1">
        <f t="shared" si="104"/>
        <v>2000</v>
      </c>
      <c r="B1873" s="1">
        <v>7128</v>
      </c>
      <c r="C1873" s="1" t="str">
        <f>_xlfn.XLOOKUP(Tabela1[[#This Row],[FILIAL]],'CNPJ BASE jan25'!A:A,'CNPJ BASE jan25'!B:B)</f>
        <v>ANA012-Guanaba-PA-EF</v>
      </c>
      <c r="D1873" s="1" t="str">
        <f>_xlfn.XLOOKUP(Tabela1[[#This Row],[FILIAL]],'CNPJ BASE jan25'!A:A,'CNPJ BASE jan25'!C:C)</f>
        <v>04.899.316/0128-09</v>
      </c>
      <c r="E1873" s="1" t="s">
        <v>4025</v>
      </c>
      <c r="F1873" s="1" t="s">
        <v>47</v>
      </c>
      <c r="G1873" s="1" t="s">
        <v>48</v>
      </c>
      <c r="H1873" s="1">
        <v>20893</v>
      </c>
      <c r="I1873" s="1" t="s">
        <v>5303</v>
      </c>
      <c r="J1873" s="1">
        <v>5</v>
      </c>
      <c r="M1873" s="1">
        <v>606017</v>
      </c>
      <c r="N1873" s="1">
        <v>10023967</v>
      </c>
      <c r="P1873" s="47">
        <v>17013.48</v>
      </c>
      <c r="R1873" s="47">
        <f>IF(Tabela1[[#This Row],[VALOR A PAGAR]]&gt;1,Tabela1[[#This Row],[VALOR A PAGAR]],Tabela1[[#This Row],[VALOR RC]])</f>
        <v>17013.48</v>
      </c>
      <c r="S18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3" s="1">
        <v>4501003285</v>
      </c>
      <c r="U1873" s="54" t="str">
        <f>F1873 &amp; " " &amp; " " &amp; B1873 &amp; " - " &amp; I1873 &amp; " - " &amp; "N°" &amp; H1873 &amp; " - " &amp; Tabela1[[#This Row],[Coluna1]]</f>
        <v xml:space="preserve">LAUDO DE RISCO  7128 - KPI - N°20893 - </v>
      </c>
      <c r="V1873" s="85">
        <v>3227787</v>
      </c>
      <c r="W1873" s="89" t="s">
        <v>4176</v>
      </c>
      <c r="X1873" s="1" t="str">
        <f t="shared" si="103"/>
        <v>ABERTO</v>
      </c>
      <c r="Y1873" s="48"/>
      <c r="Z1873" s="51"/>
      <c r="AA1873" s="1">
        <f>IF(Tabela1[[#This Row],[CHAMADO]]="ABERTO",Tabela1[[#This Row],[procx status]],"")</f>
        <v>0</v>
      </c>
      <c r="AC1873" s="49">
        <v>46001</v>
      </c>
      <c r="AE1873" s="1" t="s">
        <v>4177</v>
      </c>
      <c r="AF18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10/12/2025</v>
      </c>
      <c r="AG18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10/12/2025</v>
      </c>
      <c r="AH1873" s="116"/>
      <c r="AJ1873" s="117"/>
      <c r="AK1873" s="116">
        <f>IF(Tabela1[[#This Row],[procx ticket]]="",Tabela1[[#This Row],[Data criação ticket]],Tabela1[[#This Row],[procx ticket]])</f>
        <v>0</v>
      </c>
      <c r="AL1873" s="116"/>
      <c r="AM1873" s="53">
        <v>45994</v>
      </c>
      <c r="AN18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3" s="62"/>
      <c r="AP1873" s="62"/>
      <c r="AQ18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712860601717013,48ADRIANOLAUDO DE RISCOREFORMAKPI</v>
      </c>
      <c r="AR1873" s="62" t="e">
        <v>#N/A</v>
      </c>
    </row>
    <row r="1874" spans="1:44" ht="15" hidden="1" customHeight="1">
      <c r="A1874" s="55">
        <v>2000</v>
      </c>
      <c r="B1874" s="55" t="s">
        <v>4156</v>
      </c>
      <c r="C1874" s="55" t="s">
        <v>4173</v>
      </c>
      <c r="D1874" s="1" t="s">
        <v>4166</v>
      </c>
      <c r="E1874" s="55" t="s">
        <v>30</v>
      </c>
      <c r="F1874" s="55" t="s">
        <v>4157</v>
      </c>
      <c r="G1874" s="55" t="s">
        <v>48</v>
      </c>
      <c r="H1874" s="55">
        <v>3921</v>
      </c>
      <c r="I1874" s="55" t="s">
        <v>5648</v>
      </c>
      <c r="J1874" s="55"/>
      <c r="K1874" s="55"/>
      <c r="L1874" s="55">
        <v>51315</v>
      </c>
      <c r="M1874" s="55">
        <v>604946</v>
      </c>
      <c r="N1874" s="55">
        <v>10020400</v>
      </c>
      <c r="O1874" s="55"/>
      <c r="P1874" s="57">
        <v>977236.83</v>
      </c>
      <c r="Q1874" s="57">
        <v>520731.61</v>
      </c>
      <c r="R1874" s="88">
        <f>IF(Tabela1[[#This Row],[VALOR A PAGAR]]&gt;1,Tabela1[[#This Row],[VALOR A PAGAR]],Tabela1[[#This Row],[VALOR RC]])</f>
        <v>520731.61</v>
      </c>
      <c r="S18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4" s="55">
        <v>4500811835</v>
      </c>
      <c r="U1874" s="54" t="str">
        <f>F1874 &amp; " " &amp; " " &amp; B1874 &amp; " - " &amp; I1874 &amp; " - " &amp; "N°" &amp; H1874 &amp; " - " &amp; Tabela1[[#This Row],[Coluna1]]</f>
        <v xml:space="preserve">LAUDO DE RISCO CD  CD CE - PLANAC - N°3921 - </v>
      </c>
      <c r="V1874" s="85">
        <v>1144925</v>
      </c>
      <c r="W1874" s="55"/>
      <c r="X1874" s="1" t="str">
        <f t="shared" si="103"/>
        <v>ABERTO</v>
      </c>
      <c r="Y1874" s="55" t="s">
        <v>4159</v>
      </c>
      <c r="Z1874" s="51" t="s">
        <v>4159</v>
      </c>
      <c r="AA1874" s="51" t="str">
        <f>IF(Tabela1[[#This Row],[CHAMADO]]="ABERTO",Tabela1[[#This Row],[procx status]],"")</f>
        <v>Closed</v>
      </c>
      <c r="AB1874" s="55" t="s">
        <v>4173</v>
      </c>
      <c r="AC1874" s="59">
        <v>45699</v>
      </c>
      <c r="AD1874" s="55">
        <v>5105867447</v>
      </c>
      <c r="AE1874" s="55" t="str">
        <f>IF(Tabela1[[#This Row],[Status Result1]]="Aguardando autorização pgto", "sim","")</f>
        <v/>
      </c>
      <c r="AF187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11/02/2025</v>
      </c>
      <c r="AG18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11/02/2025</v>
      </c>
      <c r="AH1874" s="59">
        <v>45692</v>
      </c>
      <c r="AI1874" s="59">
        <v>45694</v>
      </c>
      <c r="AJ1874" s="53">
        <v>45694</v>
      </c>
      <c r="AK1874" s="12">
        <f>IF(Tabela1[[#This Row],[procx ticket]]="",Tabela1[[#This Row],[Data criação ticket]],Tabela1[[#This Row],[procx ticket]])</f>
        <v>45694</v>
      </c>
      <c r="AL1874" s="60">
        <v>45686</v>
      </c>
      <c r="AM18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4" s="62"/>
      <c r="AP1874" s="62"/>
      <c r="AQ18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CE604946977236,83ANDRELAUDO DE RISCO CDREFORMAPLANAC</v>
      </c>
      <c r="AR1874" s="62" t="e">
        <v>#N/A</v>
      </c>
    </row>
    <row r="1875" spans="1:44" ht="15" hidden="1" customHeight="1">
      <c r="A1875" s="55">
        <v>2000</v>
      </c>
      <c r="B1875" s="55" t="s">
        <v>4156</v>
      </c>
      <c r="C1875" s="55" t="s">
        <v>4173</v>
      </c>
      <c r="D1875" s="1" t="s">
        <v>4166</v>
      </c>
      <c r="E1875" s="55" t="s">
        <v>30</v>
      </c>
      <c r="F1875" s="55" t="s">
        <v>4157</v>
      </c>
      <c r="G1875" s="55" t="s">
        <v>48</v>
      </c>
      <c r="H1875" s="55">
        <v>3922</v>
      </c>
      <c r="I1875" s="55" t="s">
        <v>5648</v>
      </c>
      <c r="J1875" s="55"/>
      <c r="K1875" s="55"/>
      <c r="L1875" s="55">
        <v>51315</v>
      </c>
      <c r="M1875" s="55">
        <v>604946</v>
      </c>
      <c r="N1875" s="55">
        <v>10020374</v>
      </c>
      <c r="O1875" s="55"/>
      <c r="P1875" s="57">
        <v>250000</v>
      </c>
      <c r="Q1875" s="57">
        <v>75000</v>
      </c>
      <c r="R1875" s="88">
        <f>IF(Tabela1[[#This Row],[VALOR A PAGAR]]&gt;1,Tabela1[[#This Row],[VALOR A PAGAR]],Tabela1[[#This Row],[VALOR RC]])</f>
        <v>75000</v>
      </c>
      <c r="S18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5" s="55">
        <v>4500811864</v>
      </c>
      <c r="U1875" s="54" t="str">
        <f>F1875 &amp; " " &amp; " " &amp; B1875 &amp; " - " &amp; I1875 &amp; " - " &amp; "N°" &amp; H1875 &amp; " - " &amp; Tabela1[[#This Row],[Coluna1]]</f>
        <v xml:space="preserve">LAUDO DE RISCO CD  CD CE - PLANAC - N°3922 - </v>
      </c>
      <c r="V1875" s="85">
        <v>1144910</v>
      </c>
      <c r="W1875" s="55"/>
      <c r="X1875" s="1" t="str">
        <f t="shared" si="103"/>
        <v>ABERTO</v>
      </c>
      <c r="Y1875" s="55" t="s">
        <v>4159</v>
      </c>
      <c r="Z1875" s="51" t="s">
        <v>4159</v>
      </c>
      <c r="AA1875" s="51" t="str">
        <f>IF(Tabela1[[#This Row],[CHAMADO]]="ABERTO",Tabela1[[#This Row],[procx status]],"")</f>
        <v>Closed</v>
      </c>
      <c r="AB1875" s="55" t="s">
        <v>4173</v>
      </c>
      <c r="AC1875" s="59">
        <v>45699</v>
      </c>
      <c r="AD1875" s="55">
        <v>5105867445</v>
      </c>
      <c r="AE1875" s="55" t="str">
        <f>IF(Tabela1[[#This Row],[Status Result1]]="Aguardando autorização pgto", "sim","")</f>
        <v/>
      </c>
      <c r="AF187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11/02/2025</v>
      </c>
      <c r="AG18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11/02/2025</v>
      </c>
      <c r="AH1875" s="59">
        <v>45687</v>
      </c>
      <c r="AI1875" s="55" t="s">
        <v>5656</v>
      </c>
      <c r="AJ1875" s="53" t="s">
        <v>5656</v>
      </c>
      <c r="AK1875" s="12" t="str">
        <f>IF(Tabela1[[#This Row],[procx ticket]]="",Tabela1[[#This Row],[Data criação ticket]],Tabela1[[#This Row],[procx ticket]])</f>
        <v>00/01/1900</v>
      </c>
      <c r="AL1875" s="60">
        <v>45685</v>
      </c>
      <c r="AM18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7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5" s="62"/>
      <c r="AP1875" s="62"/>
      <c r="AQ18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CE604946250000ANDRELAUDO DE RISCO CDREFORMAPLANAC</v>
      </c>
      <c r="AR1875" s="62" t="e">
        <v>#N/A</v>
      </c>
    </row>
    <row r="1876" spans="1:44" ht="15" hidden="1" customHeight="1">
      <c r="A1876" s="55">
        <v>2000</v>
      </c>
      <c r="B1876" s="55">
        <v>7092</v>
      </c>
      <c r="C1876" s="55" t="s">
        <v>117</v>
      </c>
      <c r="D1876" s="55" t="s">
        <v>3154</v>
      </c>
      <c r="E1876" s="55" t="s">
        <v>76</v>
      </c>
      <c r="F1876" s="55" t="s">
        <v>51</v>
      </c>
      <c r="G1876" s="1" t="s">
        <v>48</v>
      </c>
      <c r="H1876" s="55">
        <v>3924</v>
      </c>
      <c r="I1876" s="55" t="s">
        <v>5648</v>
      </c>
      <c r="J1876" s="55"/>
      <c r="K1876" s="55"/>
      <c r="L1876" s="55" t="s">
        <v>4173</v>
      </c>
      <c r="M1876" s="51">
        <v>605565</v>
      </c>
      <c r="N1876" s="55">
        <v>10020432</v>
      </c>
      <c r="O1876" s="55"/>
      <c r="P1876" s="57">
        <v>14800</v>
      </c>
      <c r="Q1876" s="57">
        <v>14800</v>
      </c>
      <c r="R1876" s="88">
        <f>IF(Tabela1[[#This Row],[VALOR A PAGAR]]&gt;1,Tabela1[[#This Row],[VALOR A PAGAR]],Tabela1[[#This Row],[VALOR RC]])</f>
        <v>14800</v>
      </c>
      <c r="S18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6" s="55">
        <v>4500813593</v>
      </c>
      <c r="U1876" s="54" t="str">
        <f>F1876 &amp; " " &amp; " " &amp; B1876 &amp; " - " &amp; I1876 &amp; " - " &amp; "N°" &amp; H1876 &amp; " - " &amp; Tabela1[[#This Row],[Coluna1]]</f>
        <v xml:space="preserve">VIRADA DE BANDEIRA  7092 - PLANAC - N°3924 - </v>
      </c>
      <c r="V1876" s="85">
        <v>1164988</v>
      </c>
      <c r="W1876" s="55"/>
      <c r="X1876" s="1" t="str">
        <f t="shared" si="103"/>
        <v>ABERTO</v>
      </c>
      <c r="Y1876" s="55" t="s">
        <v>4159</v>
      </c>
      <c r="Z1876" s="51" t="s">
        <v>4159</v>
      </c>
      <c r="AA1876" s="51" t="str">
        <f>IF(Tabela1[[#This Row],[CHAMADO]]="ABERTO",Tabela1[[#This Row],[procx status]],"")</f>
        <v>Closed</v>
      </c>
      <c r="AB1876" s="55" t="s">
        <v>4173</v>
      </c>
      <c r="AC1876" s="59">
        <v>45699</v>
      </c>
      <c r="AD1876" s="55">
        <v>5105867448</v>
      </c>
      <c r="AE1876" s="55" t="str">
        <f>IF(Tabela1[[#This Row],[Status Result1]]="Aguardando autorização pgto", "sim","")</f>
        <v/>
      </c>
      <c r="AF187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11/02/2025</v>
      </c>
      <c r="AG18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11/02/2025</v>
      </c>
      <c r="AH1876" s="59">
        <v>45698</v>
      </c>
      <c r="AI1876" s="59">
        <v>45698</v>
      </c>
      <c r="AJ1876" s="53">
        <v>45698</v>
      </c>
      <c r="AK1876" s="12">
        <f>IF(Tabela1[[#This Row],[procx ticket]]="",Tabela1[[#This Row],[Data criação ticket]],Tabela1[[#This Row],[procx ticket]])</f>
        <v>45698</v>
      </c>
      <c r="AL1876" s="60">
        <v>45691</v>
      </c>
      <c r="AM18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7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6" s="62"/>
      <c r="AP1876" s="62"/>
      <c r="AQ18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709260556514800HENRIQUEVIRADA DE BANDEIRAREFORMAPLANAC</v>
      </c>
      <c r="AR1876" s="62" t="e">
        <v>#N/A</v>
      </c>
    </row>
    <row r="1877" spans="1:44" ht="15" hidden="1" customHeight="1">
      <c r="A1877" s="55">
        <v>2000</v>
      </c>
      <c r="B1877" s="55">
        <v>7320</v>
      </c>
      <c r="C1877" s="55" t="s">
        <v>109</v>
      </c>
      <c r="D1877" s="55" t="s">
        <v>3477</v>
      </c>
      <c r="E1877" s="55" t="s">
        <v>76</v>
      </c>
      <c r="F1877" s="55" t="s">
        <v>51</v>
      </c>
      <c r="G1877" s="51" t="s">
        <v>48</v>
      </c>
      <c r="H1877" s="55">
        <v>3925</v>
      </c>
      <c r="I1877" s="55" t="s">
        <v>5648</v>
      </c>
      <c r="J1877" s="55"/>
      <c r="K1877" s="55"/>
      <c r="L1877" s="55" t="s">
        <v>4173</v>
      </c>
      <c r="M1877" s="51">
        <v>605561</v>
      </c>
      <c r="N1877" s="55">
        <v>10020433</v>
      </c>
      <c r="O1877" s="55"/>
      <c r="P1877" s="57">
        <v>10851.76</v>
      </c>
      <c r="Q1877" s="57">
        <v>10851.76</v>
      </c>
      <c r="R1877" s="88">
        <f>IF(Tabela1[[#This Row],[VALOR A PAGAR]]&gt;1,Tabela1[[#This Row],[VALOR A PAGAR]],Tabela1[[#This Row],[VALOR RC]])</f>
        <v>10851.76</v>
      </c>
      <c r="S18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7" s="55">
        <v>4500813595</v>
      </c>
      <c r="U1877" s="54" t="str">
        <f>F1877 &amp; " " &amp; " " &amp; B1877 &amp; " - " &amp; I1877 &amp; " - " &amp; "N°" &amp; H1877 &amp; " - " &amp; Tabela1[[#This Row],[Coluna1]]</f>
        <v xml:space="preserve">VIRADA DE BANDEIRA  7320 - PLANAC - N°3925 - </v>
      </c>
      <c r="V1877" s="85">
        <v>1165007</v>
      </c>
      <c r="W1877" s="55"/>
      <c r="X1877" s="1" t="str">
        <f t="shared" si="103"/>
        <v>ABERTO</v>
      </c>
      <c r="Y1877" s="55" t="s">
        <v>4159</v>
      </c>
      <c r="Z1877" s="51" t="s">
        <v>4159</v>
      </c>
      <c r="AA1877" s="51" t="str">
        <f>IF(Tabela1[[#This Row],[CHAMADO]]="ABERTO",Tabela1[[#This Row],[procx status]],"")</f>
        <v>Closed</v>
      </c>
      <c r="AB1877" s="55" t="s">
        <v>4173</v>
      </c>
      <c r="AC1877" s="59">
        <v>45699</v>
      </c>
      <c r="AD1877" s="55">
        <v>5105867455</v>
      </c>
      <c r="AE1877" s="55" t="str">
        <f>IF(Tabela1[[#This Row],[Status Result1]]="Aguardando autorização pgto", "sim","")</f>
        <v/>
      </c>
      <c r="AF187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11/02/2025</v>
      </c>
      <c r="AG18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11/02/2025</v>
      </c>
      <c r="AH1877" s="59">
        <v>45698</v>
      </c>
      <c r="AI1877" s="59">
        <v>45698</v>
      </c>
      <c r="AJ1877" s="53">
        <v>45698</v>
      </c>
      <c r="AK1877" s="12">
        <f>IF(Tabela1[[#This Row],[procx ticket]]="",Tabela1[[#This Row],[Data criação ticket]],Tabela1[[#This Row],[procx ticket]])</f>
        <v>45698</v>
      </c>
      <c r="AL1877" s="60">
        <v>45691</v>
      </c>
      <c r="AM18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7" s="62"/>
      <c r="AP1877" s="62"/>
      <c r="AQ18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732060556110851,76HENRIQUEVIRADA DE BANDEIRAREFORMAPLANAC</v>
      </c>
      <c r="AR1877" s="62" t="e">
        <v>#N/A</v>
      </c>
    </row>
    <row r="1878" spans="1:44" ht="15" hidden="1" customHeight="1">
      <c r="A1878" s="1">
        <f t="shared" ref="A1878:A1896" si="105">IF(B1878&lt;7000,1000,2000)</f>
        <v>2000</v>
      </c>
      <c r="B1878" s="1" t="s">
        <v>4156</v>
      </c>
      <c r="D1878" s="1" t="s">
        <v>4166</v>
      </c>
      <c r="E1878" s="1" t="s">
        <v>30</v>
      </c>
      <c r="F1878" s="1" t="s">
        <v>4157</v>
      </c>
      <c r="G1878" s="1" t="s">
        <v>48</v>
      </c>
      <c r="H1878" s="1">
        <v>4027</v>
      </c>
      <c r="I1878" s="1" t="s">
        <v>5648</v>
      </c>
      <c r="M1878" s="55">
        <v>604946</v>
      </c>
      <c r="Q1878" s="47">
        <v>100000</v>
      </c>
      <c r="R1878" s="47">
        <f>IF(Tabela1[[#This Row],[VALOR A PAGAR]]&gt;1,Tabela1[[#This Row],[VALOR A PAGAR]],Tabela1[[#This Row],[VALOR RC]])</f>
        <v>100000</v>
      </c>
      <c r="S18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8" s="1">
        <v>4500883316</v>
      </c>
      <c r="U1878" s="54" t="str">
        <f>F1878 &amp; " " &amp; " " &amp; B1878 &amp; " - " &amp; I1878 &amp; " - " &amp; "N°" &amp; H1878 &amp; " - " &amp; Tabela1[[#This Row],[Coluna1]]</f>
        <v xml:space="preserve">LAUDO DE RISCO CD  CD CE - PLANAC - N°4027 - </v>
      </c>
      <c r="V1878" s="85">
        <v>2473764</v>
      </c>
      <c r="W1878" s="64" t="s">
        <v>5724</v>
      </c>
      <c r="X1878" s="1" t="str">
        <f t="shared" si="103"/>
        <v>ABERTO</v>
      </c>
      <c r="Y1878" s="48"/>
      <c r="Z1878" s="51"/>
      <c r="AA1878" s="1">
        <f>IF(Tabela1[[#This Row],[CHAMADO]]="ABERTO",Tabela1[[#This Row],[procx status]],"")</f>
        <v>0</v>
      </c>
      <c r="AC1878" s="49">
        <v>45911</v>
      </c>
      <c r="AD1878" s="109">
        <v>5106008796</v>
      </c>
      <c r="AE1878" s="1" t="str">
        <f>IF(Tabela1[[#This Row],[Status Result1]]="Aguardando autorização pgto", "sim","")</f>
        <v/>
      </c>
      <c r="AF18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11/09/2025</v>
      </c>
      <c r="AG18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11/09/2025</v>
      </c>
      <c r="AH1878" s="116"/>
      <c r="AJ1878" s="117"/>
      <c r="AK1878" s="116">
        <f>IF(Tabela1[[#This Row],[procx ticket]]="",Tabela1[[#This Row],[Data criação ticket]],Tabela1[[#This Row],[procx ticket]])</f>
        <v>0</v>
      </c>
      <c r="AL1878" s="116"/>
      <c r="AM1878" s="53" t="s">
        <v>75</v>
      </c>
      <c r="AN18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8" s="62"/>
      <c r="AP1878" s="62"/>
      <c r="AQ18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CDREFORMAPLANAC</v>
      </c>
      <c r="AR1878" s="62" t="e">
        <v>#N/A</v>
      </c>
    </row>
    <row r="1879" spans="1:44" ht="15" hidden="1" customHeight="1">
      <c r="A1879" s="1">
        <f t="shared" si="105"/>
        <v>2000</v>
      </c>
      <c r="B1879" s="1">
        <v>7126</v>
      </c>
      <c r="C1879" s="1" t="str">
        <f>_xlfn.XLOOKUP(Tabela1[[#This Row],[FILIAL]],'CNPJ BASE jan25'!A:A,'CNPJ BASE jan25'!B:B)</f>
        <v>SLU51-Principa-MA-EF</v>
      </c>
      <c r="D1879" s="1" t="str">
        <f>_xlfn.XLOOKUP(Tabela1[[#This Row],[FILIAL]],'CNPJ BASE jan25'!A:A,'CNPJ BASE jan25'!C:C)</f>
        <v>04.899.316/0126-39</v>
      </c>
      <c r="E1879" s="1" t="s">
        <v>76</v>
      </c>
      <c r="F1879" s="1" t="s">
        <v>51</v>
      </c>
      <c r="G1879" s="1" t="s">
        <v>48</v>
      </c>
      <c r="H1879" s="1">
        <v>4100</v>
      </c>
      <c r="I1879" s="1" t="s">
        <v>5648</v>
      </c>
      <c r="M1879" s="1">
        <v>606032</v>
      </c>
      <c r="N1879" s="1">
        <v>10023403</v>
      </c>
      <c r="O1879" s="1" t="s">
        <v>4163</v>
      </c>
      <c r="P1879" s="47">
        <v>70000</v>
      </c>
      <c r="Q1879" s="47">
        <v>35000</v>
      </c>
      <c r="R1879" s="47">
        <f>IF(Tabela1[[#This Row],[VALOR A PAGAR]]&gt;1,Tabela1[[#This Row],[VALOR A PAGAR]],Tabela1[[#This Row],[VALOR RC]])</f>
        <v>35000</v>
      </c>
      <c r="S18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79" s="1">
        <v>4500963868</v>
      </c>
      <c r="U1879" s="54" t="str">
        <f>F1879 &amp; " " &amp; " " &amp; B1879 &amp; " - " &amp; I1879 &amp; " - " &amp; "N°" &amp; H1879 &amp; " - " &amp; Tabela1[[#This Row],[Coluna1]]</f>
        <v xml:space="preserve">VIRADA DE BANDEIRA  7126 - PLANAC - N°4100 - </v>
      </c>
      <c r="V1879" s="85">
        <v>2927439</v>
      </c>
      <c r="W1879" s="89" t="s">
        <v>4176</v>
      </c>
      <c r="X1879" s="1" t="str">
        <f t="shared" si="103"/>
        <v>ABERTO</v>
      </c>
      <c r="Y1879" s="48"/>
      <c r="Z1879" s="51"/>
      <c r="AA1879" s="1">
        <f>IF(Tabela1[[#This Row],[CHAMADO]]="ABERTO",Tabela1[[#This Row],[procx status]],"")</f>
        <v>0</v>
      </c>
      <c r="AC1879" s="49">
        <v>45972</v>
      </c>
      <c r="AD1879" s="55">
        <v>5106053395</v>
      </c>
      <c r="AE1879" s="1" t="s">
        <v>4177</v>
      </c>
      <c r="AF18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11/11/2025</v>
      </c>
      <c r="AG18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11/11/2025</v>
      </c>
      <c r="AH1879" s="116"/>
      <c r="AJ1879" s="117"/>
      <c r="AK1879" s="116">
        <f>IF(Tabela1[[#This Row],[procx ticket]]="",Tabela1[[#This Row],[Data criação ticket]],Tabela1[[#This Row],[procx ticket]])</f>
        <v>0</v>
      </c>
      <c r="AL1879" s="116"/>
      <c r="AM1879" s="53" t="s">
        <v>4441</v>
      </c>
      <c r="AN18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79" s="62"/>
      <c r="AP1879" s="62"/>
      <c r="AQ18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712660603270000HENRIQUEVIRADA DE BANDEIRAREFORMAPLANAC</v>
      </c>
      <c r="AR1879" s="62" t="e">
        <v>#N/A</v>
      </c>
    </row>
    <row r="1880" spans="1:44" ht="15" hidden="1" customHeight="1">
      <c r="A1880" s="1">
        <f t="shared" si="105"/>
        <v>2000</v>
      </c>
      <c r="B1880" s="1">
        <v>7341</v>
      </c>
      <c r="C1880" s="1" t="str">
        <f>_xlfn.XLOOKUP(Tabela1[[#This Row],[FILIAL]],'CNPJ BASE jan25'!A:A,'CNPJ BASE jan25'!B:B)</f>
        <v>SLU69-NinRodri-MA-EF</v>
      </c>
      <c r="D1880" s="1" t="s">
        <v>185</v>
      </c>
      <c r="E1880" s="1" t="s">
        <v>76</v>
      </c>
      <c r="F1880" s="1" t="s">
        <v>51</v>
      </c>
      <c r="G1880" s="1" t="s">
        <v>48</v>
      </c>
      <c r="H1880" s="1">
        <v>4101</v>
      </c>
      <c r="I1880" s="1" t="s">
        <v>5648</v>
      </c>
      <c r="M1880" s="1">
        <v>606042</v>
      </c>
      <c r="N1880" s="1">
        <v>10023404</v>
      </c>
      <c r="O1880" s="1" t="s">
        <v>4163</v>
      </c>
      <c r="P1880" s="47">
        <v>70000</v>
      </c>
      <c r="Q1880" s="47">
        <v>35000</v>
      </c>
      <c r="R1880" s="47">
        <f>IF(Tabela1[[#This Row],[VALOR A PAGAR]]&gt;1,Tabela1[[#This Row],[VALOR A PAGAR]],Tabela1[[#This Row],[VALOR RC]])</f>
        <v>35000</v>
      </c>
      <c r="S18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0" s="1">
        <v>4500963873</v>
      </c>
      <c r="U1880" s="54" t="str">
        <f>F1880 &amp; " " &amp; " " &amp; B1880 &amp; " - " &amp; I1880 &amp; " - " &amp; "N°" &amp; H1880 &amp; " - " &amp; Tabela1[[#This Row],[Coluna1]]</f>
        <v xml:space="preserve">VIRADA DE BANDEIRA  7341 - PLANAC - N°4101 - </v>
      </c>
      <c r="V1880" s="85">
        <v>2927431</v>
      </c>
      <c r="W1880" s="89" t="s">
        <v>4176</v>
      </c>
      <c r="X1880" s="1" t="str">
        <f t="shared" si="103"/>
        <v>ABERTO</v>
      </c>
      <c r="Y1880" s="48"/>
      <c r="Z1880" s="51"/>
      <c r="AA1880" s="1">
        <f>IF(Tabela1[[#This Row],[CHAMADO]]="ABERTO",Tabela1[[#This Row],[procx status]],"")</f>
        <v>0</v>
      </c>
      <c r="AC1880" s="49">
        <v>45972</v>
      </c>
      <c r="AD1880" s="55">
        <v>5106053394</v>
      </c>
      <c r="AE1880" s="1" t="s">
        <v>4177</v>
      </c>
      <c r="AF18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11/11/2025</v>
      </c>
      <c r="AG18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11/11/2025</v>
      </c>
      <c r="AH1880" s="116"/>
      <c r="AJ1880" s="117"/>
      <c r="AK1880" s="116">
        <f>IF(Tabela1[[#This Row],[procx ticket]]="",Tabela1[[#This Row],[Data criação ticket]],Tabela1[[#This Row],[procx ticket]])</f>
        <v>0</v>
      </c>
      <c r="AL1880" s="116"/>
      <c r="AM1880" s="53" t="s">
        <v>4441</v>
      </c>
      <c r="AN18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0" s="62"/>
      <c r="AP1880" s="62"/>
      <c r="AQ18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734160604270000HENRIQUEVIRADA DE BANDEIRAREFORMAPLANAC</v>
      </c>
      <c r="AR1880" s="62" t="e">
        <v>#N/A</v>
      </c>
    </row>
    <row r="1881" spans="1:44" ht="15" hidden="1" customHeight="1">
      <c r="A1881" s="1">
        <f t="shared" si="105"/>
        <v>2000</v>
      </c>
      <c r="B1881" s="1" t="s">
        <v>4156</v>
      </c>
      <c r="D1881" s="1" t="s">
        <v>4166</v>
      </c>
      <c r="E1881" s="1" t="s">
        <v>30</v>
      </c>
      <c r="F1881" s="1" t="s">
        <v>4157</v>
      </c>
      <c r="G1881" s="1" t="s">
        <v>48</v>
      </c>
      <c r="H1881" s="1">
        <v>1102</v>
      </c>
      <c r="I1881" s="1" t="s">
        <v>4939</v>
      </c>
      <c r="M1881" s="55">
        <v>604946</v>
      </c>
      <c r="N1881" s="1">
        <v>10022620</v>
      </c>
      <c r="P1881" s="47">
        <v>650000</v>
      </c>
      <c r="Q1881" s="47">
        <v>370307.1</v>
      </c>
      <c r="R1881" s="47">
        <f>IF(Tabela1[[#This Row],[VALOR A PAGAR]]&gt;1,Tabela1[[#This Row],[VALOR A PAGAR]],Tabela1[[#This Row],[VALOR RC]])</f>
        <v>370307.1</v>
      </c>
      <c r="S18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1" s="1">
        <v>4500923006</v>
      </c>
      <c r="U1881" s="54" t="str">
        <f>F1881 &amp; " " &amp; " " &amp; B1881 &amp; " - " &amp; I1881 &amp; " - " &amp; "N°" &amp; H1881 &amp; " - " &amp; Tabela1[[#This Row],[Coluna1]]</f>
        <v xml:space="preserve">LAUDO DE RISCO CD  CD CE - EQUILIBRA - N°1102 - </v>
      </c>
      <c r="V1881" s="85">
        <v>3271020</v>
      </c>
      <c r="W1881" s="64" t="s">
        <v>5954</v>
      </c>
      <c r="X1881" s="1" t="str">
        <f t="shared" si="103"/>
        <v>ABERTO</v>
      </c>
      <c r="Y1881" s="48"/>
      <c r="Z1881" s="51"/>
      <c r="AA1881" s="1">
        <f>IF(Tabela1[[#This Row],[CHAMADO]]="ABERTO",Tabela1[[#This Row],[procx status]],"")</f>
        <v>0</v>
      </c>
      <c r="AC1881" s="49">
        <v>46002</v>
      </c>
      <c r="AE1881" s="1" t="str">
        <f>IF(Tabela1[[#This Row],[Status Result1]]="Aguardando autorização pgto", "sim","")</f>
        <v/>
      </c>
      <c r="AF18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8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881" s="116"/>
      <c r="AJ1881" s="117"/>
      <c r="AK1881" s="116">
        <f>IF(Tabela1[[#This Row],[procx ticket]]="",Tabela1[[#This Row],[Data criação ticket]],Tabela1[[#This Row],[procx ticket]])</f>
        <v>0</v>
      </c>
      <c r="AL1881" s="116"/>
      <c r="AM1881" s="53">
        <v>45999</v>
      </c>
      <c r="AN18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1" s="62"/>
      <c r="AP1881" s="62"/>
      <c r="AQ18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CE604946650000ANDRELAUDO DE RISCO CDREFORMAEQUILIBRA</v>
      </c>
      <c r="AR1881" s="62" t="e">
        <v>#N/A</v>
      </c>
    </row>
    <row r="1882" spans="1:44" ht="15" hidden="1" customHeight="1">
      <c r="A1882" s="1">
        <f t="shared" si="105"/>
        <v>2000</v>
      </c>
      <c r="B1882" s="1">
        <v>7034</v>
      </c>
      <c r="C1882" s="1" t="str">
        <f>_xlfn.XLOOKUP(Tabela1[[#This Row],[FILIAL]],'CNPJ BASE jan25'!A:A,'CNPJ BASE jan25'!B:B)</f>
        <v>BEL54-Agulha-PA-EF</v>
      </c>
      <c r="D1882" s="1" t="str">
        <f>_xlfn.XLOOKUP(Tabela1[[#This Row],[FILIAL]],'CNPJ BASE jan25'!A:A,'CNPJ BASE jan25'!C:C)</f>
        <v>04.899.316/0034-86</v>
      </c>
      <c r="E1882" s="1" t="s">
        <v>4025</v>
      </c>
      <c r="F1882" s="1" t="s">
        <v>47</v>
      </c>
      <c r="G1882" s="1" t="s">
        <v>48</v>
      </c>
      <c r="H1882" s="1">
        <v>20894</v>
      </c>
      <c r="I1882" s="1" t="s">
        <v>5303</v>
      </c>
      <c r="J1882" s="1">
        <v>3</v>
      </c>
      <c r="M1882" s="1">
        <v>606016</v>
      </c>
      <c r="N1882" s="1">
        <v>10023964</v>
      </c>
      <c r="P1882" s="47">
        <v>17775.59</v>
      </c>
      <c r="R1882" s="47">
        <f>IF(Tabela1[[#This Row],[VALOR A PAGAR]]&gt;1,Tabela1[[#This Row],[VALOR A PAGAR]],Tabela1[[#This Row],[VALOR RC]])</f>
        <v>17775.59</v>
      </c>
      <c r="S18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2" s="1">
        <v>4501003289</v>
      </c>
      <c r="U1882" s="54" t="str">
        <f>F1882 &amp; " " &amp; " " &amp; B1882 &amp; " - " &amp; I1882 &amp; " - " &amp; "N°" &amp; H1882 &amp; " - " &amp; Tabela1[[#This Row],[Coluna1]]</f>
        <v xml:space="preserve">LAUDO DE RISCO  7034 - KPI - N°20894 - </v>
      </c>
      <c r="V1882" s="85">
        <v>3227773</v>
      </c>
      <c r="W1882" s="89" t="s">
        <v>4176</v>
      </c>
      <c r="X1882" s="1" t="str">
        <f t="shared" si="103"/>
        <v>ABERTO</v>
      </c>
      <c r="Y1882" s="48"/>
      <c r="Z1882" s="51"/>
      <c r="AA1882" s="1">
        <f>IF(Tabela1[[#This Row],[CHAMADO]]="ABERTO",Tabela1[[#This Row],[procx status]],"")</f>
        <v>0</v>
      </c>
      <c r="AC1882" s="49">
        <v>46002</v>
      </c>
      <c r="AD1882" s="55">
        <v>5106075273</v>
      </c>
      <c r="AE1882" s="1" t="s">
        <v>4177</v>
      </c>
      <c r="AF18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11/12/2025</v>
      </c>
      <c r="AG18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11/12/2025</v>
      </c>
      <c r="AH1882" s="116"/>
      <c r="AJ1882" s="117"/>
      <c r="AK1882" s="116">
        <f>IF(Tabela1[[#This Row],[procx ticket]]="",Tabela1[[#This Row],[Data criação ticket]],Tabela1[[#This Row],[procx ticket]])</f>
        <v>0</v>
      </c>
      <c r="AL1882" s="116"/>
      <c r="AM1882" s="53">
        <v>45994</v>
      </c>
      <c r="AN18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2" s="62"/>
      <c r="AP1882" s="62"/>
      <c r="AQ18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703460601617775,59ADRIANOLAUDO DE RISCOREFORMAKPI</v>
      </c>
      <c r="AR1882" s="1" t="e">
        <v>#N/A</v>
      </c>
    </row>
    <row r="1883" spans="1:44" ht="15" hidden="1" customHeight="1">
      <c r="A1883" s="1">
        <f t="shared" si="105"/>
        <v>1000</v>
      </c>
      <c r="B1883" s="1">
        <v>52</v>
      </c>
      <c r="C1883" s="1" t="s">
        <v>390</v>
      </c>
      <c r="D1883" s="1" t="s">
        <v>391</v>
      </c>
      <c r="E1883" s="1" t="s">
        <v>76</v>
      </c>
      <c r="F1883" s="1" t="s">
        <v>4026</v>
      </c>
      <c r="G1883" s="1" t="s">
        <v>48</v>
      </c>
      <c r="H1883" s="1">
        <v>293</v>
      </c>
      <c r="I1883" s="1" t="s">
        <v>4409</v>
      </c>
      <c r="M1883" s="1">
        <v>605784</v>
      </c>
      <c r="P1883" s="47">
        <v>293248.90000000002</v>
      </c>
      <c r="Q1883" s="47">
        <v>146624.45000000001</v>
      </c>
      <c r="R1883" s="47">
        <f>IF(Tabela1[[#This Row],[VALOR A PAGAR]]&gt;1,Tabela1[[#This Row],[VALOR A PAGAR]],Tabela1[[#This Row],[VALOR RC]])</f>
        <v>146624.45000000001</v>
      </c>
      <c r="S18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3" s="1">
        <v>4500868179</v>
      </c>
      <c r="U1883" s="54" t="str">
        <f>F1883 &amp; " " &amp; " " &amp; B1883 &amp; " - " &amp; I1883 &amp; " - " &amp; "N°" &amp; H1883 &amp; " - " &amp; Tabela1[[#This Row],[Coluna1]]</f>
        <v xml:space="preserve">REVITALIZA  52 - CARMELI - N°293 - </v>
      </c>
      <c r="V1883" s="85">
        <v>1682247</v>
      </c>
      <c r="W1883" s="89" t="s">
        <v>4499</v>
      </c>
      <c r="X1883" s="1" t="str">
        <f t="shared" si="103"/>
        <v>ABERTO</v>
      </c>
      <c r="Y1883" s="48"/>
      <c r="Z1883" s="51">
        <v>0</v>
      </c>
      <c r="AA1883" s="1">
        <f>IF(Tabela1[[#This Row],[CHAMADO]]="ABERTO",Tabela1[[#This Row],[procx status]],"")</f>
        <v>0</v>
      </c>
      <c r="AC1883" s="49">
        <v>45789</v>
      </c>
      <c r="AD1883" s="55">
        <v>5105923892</v>
      </c>
      <c r="AE1883" s="1" t="str">
        <f>IF(Tabela1[[#This Row],[Status Result1]]="Aguardando autorização pgto", "sim","")</f>
        <v/>
      </c>
      <c r="AF18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18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1883" s="12">
        <v>45775</v>
      </c>
      <c r="AI1883" s="1" t="s">
        <v>4453</v>
      </c>
      <c r="AJ1883" s="53" t="s">
        <v>4453</v>
      </c>
      <c r="AK1883" s="12" t="str">
        <f>IF(Tabela1[[#This Row],[procx ticket]]="",Tabela1[[#This Row],[Data criação ticket]],Tabela1[[#This Row],[procx ticket]])</f>
        <v>2025-05-02</v>
      </c>
      <c r="AM18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18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3" s="62"/>
      <c r="AP1883" s="62"/>
      <c r="AQ18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52605784293248,9HENRIQUEREVITALIZAREFORMACARMELI</v>
      </c>
      <c r="AR1883" s="62" t="e">
        <v>#N/A</v>
      </c>
    </row>
    <row r="1884" spans="1:44" ht="15" hidden="1" customHeight="1">
      <c r="A1884" s="1">
        <f t="shared" si="105"/>
        <v>2000</v>
      </c>
      <c r="B1884" s="1">
        <v>7061</v>
      </c>
      <c r="C1884" s="1" t="s">
        <v>3109</v>
      </c>
      <c r="D1884" s="1" t="s">
        <v>3110</v>
      </c>
      <c r="E1884" s="1" t="s">
        <v>55</v>
      </c>
      <c r="F1884" s="1" t="s">
        <v>51</v>
      </c>
      <c r="G1884" s="1" t="s">
        <v>48</v>
      </c>
      <c r="H1884" s="1">
        <v>282</v>
      </c>
      <c r="I1884" s="1" t="s">
        <v>4409</v>
      </c>
      <c r="L1884" s="56">
        <v>78957</v>
      </c>
      <c r="M1884" s="55">
        <v>605680</v>
      </c>
      <c r="N1884" s="1">
        <v>10021101</v>
      </c>
      <c r="O1884" s="1" t="s">
        <v>4163</v>
      </c>
      <c r="P1884" s="47">
        <v>3000</v>
      </c>
      <c r="R1884" s="47">
        <f>IF(Tabela1[[#This Row],[VALOR A PAGAR]]&gt;1,Tabela1[[#This Row],[VALOR A PAGAR]],Tabela1[[#This Row],[VALOR RC]])</f>
        <v>3000</v>
      </c>
      <c r="S18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4" s="1">
        <v>4500868861</v>
      </c>
      <c r="U1884" s="54" t="str">
        <f>F1884 &amp; " " &amp; " " &amp; B1884 &amp; " - " &amp; I1884 &amp; " - " &amp; "N°" &amp; H1884 &amp; " - " &amp; Tabela1[[#This Row],[Coluna1]]</f>
        <v xml:space="preserve">VIRADA DE BANDEIRA  7061 - CARMELI - N°282 - </v>
      </c>
      <c r="V1884" s="85">
        <v>1678897</v>
      </c>
      <c r="W1884" s="89" t="s">
        <v>4452</v>
      </c>
      <c r="X1884" s="1" t="str">
        <f t="shared" si="103"/>
        <v>ABERTO</v>
      </c>
      <c r="Y1884" s="48"/>
      <c r="Z1884" s="51">
        <v>0</v>
      </c>
      <c r="AA1884" s="1">
        <f>IF(Tabela1[[#This Row],[CHAMADO]]="ABERTO",Tabela1[[#This Row],[procx status]],"")</f>
        <v>0</v>
      </c>
      <c r="AC1884" s="49">
        <v>45789</v>
      </c>
      <c r="AD1884" s="55">
        <v>4500868861</v>
      </c>
      <c r="AE1884" s="1" t="str">
        <f>IF(Tabela1[[#This Row],[Status Result1]]="Aguardando autorização pgto", "sim","")</f>
        <v/>
      </c>
      <c r="AF18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12/05/2025</v>
      </c>
      <c r="AG18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12/05/2025</v>
      </c>
      <c r="AH1884" s="12">
        <v>45754</v>
      </c>
      <c r="AI1884" s="1" t="s">
        <v>4453</v>
      </c>
      <c r="AJ1884" s="53" t="s">
        <v>4453</v>
      </c>
      <c r="AK1884" s="12" t="str">
        <f>IF(Tabela1[[#This Row],[procx ticket]]="",Tabela1[[#This Row],[Data criação ticket]],Tabela1[[#This Row],[procx ticket]])</f>
        <v>2025-05-02</v>
      </c>
      <c r="AL1884" s="60">
        <v>45754</v>
      </c>
      <c r="AM18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18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4" s="62"/>
      <c r="AP1884" s="62"/>
      <c r="AQ18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70616056803000JORDANAVIRADA DE BANDEIRAREFORMACARMELI</v>
      </c>
      <c r="AR1884" s="62" t="e">
        <v>#N/A</v>
      </c>
    </row>
    <row r="1885" spans="1:44" ht="15" hidden="1" customHeight="1">
      <c r="A1885" s="1">
        <f t="shared" si="105"/>
        <v>2000</v>
      </c>
      <c r="B1885" s="1" t="s">
        <v>4156</v>
      </c>
      <c r="D1885" s="1" t="s">
        <v>4166</v>
      </c>
      <c r="E1885" s="1" t="s">
        <v>30</v>
      </c>
      <c r="F1885" s="1" t="s">
        <v>4157</v>
      </c>
      <c r="G1885" s="1" t="s">
        <v>48</v>
      </c>
      <c r="H1885" s="1">
        <v>1029</v>
      </c>
      <c r="I1885" s="1" t="s">
        <v>4939</v>
      </c>
      <c r="M1885" s="55">
        <v>604946</v>
      </c>
      <c r="N1885" s="1">
        <v>10022620</v>
      </c>
      <c r="P1885" s="47">
        <v>650000</v>
      </c>
      <c r="Q1885" s="47">
        <v>130000</v>
      </c>
      <c r="R1885" s="47">
        <f>IF(Tabela1[[#This Row],[VALOR A PAGAR]]&gt;1,Tabela1[[#This Row],[VALOR A PAGAR]],Tabela1[[#This Row],[VALOR RC]])</f>
        <v>130000</v>
      </c>
      <c r="S18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5" s="1">
        <v>4500923006</v>
      </c>
      <c r="U1885" s="54" t="str">
        <f>F1885 &amp; " " &amp; " " &amp; B1885 &amp; " - " &amp; I1885 &amp; " - " &amp; "N°" &amp; H1885 &amp; " - " &amp; Tabela1[[#This Row],[Coluna1]]</f>
        <v xml:space="preserve">LAUDO DE RISCO CD  CD CE - EQUILIBRA - N°1029 - </v>
      </c>
      <c r="V1885" s="85">
        <v>2301544</v>
      </c>
      <c r="W1885" s="64" t="s">
        <v>4945</v>
      </c>
      <c r="X1885" s="1" t="str">
        <f t="shared" si="103"/>
        <v>ABERTO</v>
      </c>
      <c r="Y1885" s="48"/>
      <c r="Z1885" s="51"/>
      <c r="AA1885" s="1">
        <f>IF(Tabela1[[#This Row],[CHAMADO]]="ABERTO",Tabela1[[#This Row],[procx status]],"")</f>
        <v>0</v>
      </c>
      <c r="AC1885" s="49">
        <v>45881</v>
      </c>
      <c r="AD1885" s="107">
        <v>5105986021</v>
      </c>
      <c r="AE1885" s="1" t="str">
        <f>IF(Tabela1[[#This Row],[Status Result1]]="Aguardando autorização pgto", "sim","")</f>
        <v/>
      </c>
      <c r="AF18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12/08/2025</v>
      </c>
      <c r="AG18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12/08/2025</v>
      </c>
      <c r="AH1885" s="12"/>
      <c r="AI1885" s="1" t="s">
        <v>4595</v>
      </c>
      <c r="AJ1885" s="53"/>
      <c r="AK1885" s="12" t="str">
        <f>IF(Tabela1[[#This Row],[procx ticket]]="",Tabela1[[#This Row],[Data criação ticket]],Tabela1[[#This Row],[procx ticket]])</f>
        <v>2025-08-05</v>
      </c>
      <c r="AM18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05/08/2025</v>
      </c>
      <c r="AN18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5" s="62"/>
      <c r="AP1885" s="62"/>
      <c r="AQ18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CE604946650000ANDRELAUDO DE RISCO CDREFORMAEQUILIBRA</v>
      </c>
      <c r="AR1885" s="62" t="e">
        <v>#N/A</v>
      </c>
    </row>
    <row r="1886" spans="1:44" ht="15" hidden="1" customHeight="1">
      <c r="A1886" s="1">
        <f t="shared" si="105"/>
        <v>2000</v>
      </c>
      <c r="B1886" s="1" t="s">
        <v>4156</v>
      </c>
      <c r="E1886" s="1" t="s">
        <v>30</v>
      </c>
      <c r="F1886" s="1" t="s">
        <v>4157</v>
      </c>
      <c r="G1886" s="1" t="s">
        <v>48</v>
      </c>
      <c r="H1886" s="1">
        <v>1038</v>
      </c>
      <c r="I1886" s="1" t="s">
        <v>57</v>
      </c>
      <c r="M1886" s="1">
        <v>604946</v>
      </c>
      <c r="N1886" s="1">
        <v>10023466</v>
      </c>
      <c r="O1886" s="1" t="s">
        <v>4163</v>
      </c>
      <c r="P1886" s="47">
        <v>22000</v>
      </c>
      <c r="R1886" s="47">
        <f>IF(Tabela1[[#This Row],[VALOR A PAGAR]]&gt;1,Tabela1[[#This Row],[VALOR A PAGAR]],Tabela1[[#This Row],[VALOR RC]])</f>
        <v>22000</v>
      </c>
      <c r="S18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6" s="1">
        <v>4500980139</v>
      </c>
      <c r="U1886" s="54" t="str">
        <f>F1886 &amp; " " &amp; " " &amp; B1886 &amp; " - " &amp; I1886 &amp; " - " &amp; "N°" &amp; H1886 &amp; " - " &amp; Tabela1[[#This Row],[Coluna1]]</f>
        <v xml:space="preserve">LAUDO DE RISCO CD  CD CE - CHIANCA - N°1038 - </v>
      </c>
      <c r="V1886" s="85">
        <v>3233598</v>
      </c>
      <c r="W1886" s="64" t="s">
        <v>5938</v>
      </c>
      <c r="X1886" s="1" t="str">
        <f t="shared" si="103"/>
        <v>ABERTO</v>
      </c>
      <c r="Y1886" s="48"/>
      <c r="Z1886" s="51"/>
      <c r="AA1886" s="1">
        <f>IF(Tabela1[[#This Row],[CHAMADO]]="ABERTO",Tabela1[[#This Row],[procx status]],"")</f>
        <v>0</v>
      </c>
      <c r="AC1886" s="49">
        <v>46003</v>
      </c>
      <c r="AD1886" s="55">
        <v>5106075902</v>
      </c>
      <c r="AE1886" s="1" t="s">
        <v>4177</v>
      </c>
      <c r="AF18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8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886" s="116"/>
      <c r="AJ1886" s="117"/>
      <c r="AK1886" s="116">
        <f>IF(Tabela1[[#This Row],[procx ticket]]="",Tabela1[[#This Row],[Data criação ticket]],Tabela1[[#This Row],[procx ticket]])</f>
        <v>0</v>
      </c>
      <c r="AL1886" s="116"/>
      <c r="AM1886" s="53">
        <v>45967</v>
      </c>
      <c r="AN18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6" s="62" t="s">
        <v>4178</v>
      </c>
      <c r="AP1886" s="62"/>
      <c r="AQ18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CE60494622000ANDRELAUDO DE RISCO CDREFORMACHIANCA</v>
      </c>
      <c r="AR1886" s="1" t="s">
        <v>4649</v>
      </c>
    </row>
    <row r="1887" spans="1:44" ht="15" hidden="1" customHeight="1">
      <c r="A1887" s="1">
        <f t="shared" si="105"/>
        <v>2000</v>
      </c>
      <c r="B1887" s="1" t="s">
        <v>4156</v>
      </c>
      <c r="E1887" s="1" t="s">
        <v>30</v>
      </c>
      <c r="F1887" s="1" t="s">
        <v>4157</v>
      </c>
      <c r="G1887" s="1" t="s">
        <v>48</v>
      </c>
      <c r="H1887" s="1">
        <v>1040</v>
      </c>
      <c r="I1887" s="1" t="s">
        <v>57</v>
      </c>
      <c r="M1887" s="1">
        <v>604946</v>
      </c>
      <c r="N1887" s="1">
        <v>10023467</v>
      </c>
      <c r="O1887" s="1" t="s">
        <v>4163</v>
      </c>
      <c r="P1887" s="47">
        <v>8729.14</v>
      </c>
      <c r="R1887" s="47">
        <f>IF(Tabela1[[#This Row],[VALOR A PAGAR]]&gt;1,Tabela1[[#This Row],[VALOR A PAGAR]],Tabela1[[#This Row],[VALOR RC]])</f>
        <v>8729.14</v>
      </c>
      <c r="S18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7" s="1">
        <v>4500980143</v>
      </c>
      <c r="U1887" s="54" t="str">
        <f>F1887 &amp; " " &amp; " " &amp; B1887 &amp; " - " &amp; I1887 &amp; " - " &amp; "N°" &amp; H1887 &amp; " - " &amp; Tabela1[[#This Row],[Coluna1]]</f>
        <v xml:space="preserve">LAUDO DE RISCO CD  CD CE - CHIANCA - N°1040 - </v>
      </c>
      <c r="V1887" s="85">
        <v>3233605</v>
      </c>
      <c r="W1887" s="64" t="s">
        <v>5939</v>
      </c>
      <c r="X1887" s="1" t="str">
        <f t="shared" si="103"/>
        <v>ABERTO</v>
      </c>
      <c r="Y1887" s="48"/>
      <c r="Z1887" s="51"/>
      <c r="AA1887" s="1">
        <f>IF(Tabela1[[#This Row],[CHAMADO]]="ABERTO",Tabela1[[#This Row],[procx status]],"")</f>
        <v>0</v>
      </c>
      <c r="AC1887" s="49">
        <v>46003</v>
      </c>
      <c r="AD1887" s="55">
        <v>5106075901</v>
      </c>
      <c r="AE1887" s="1" t="s">
        <v>4177</v>
      </c>
      <c r="AF18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12/12/2025</v>
      </c>
      <c r="AG18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12/12/2025</v>
      </c>
      <c r="AH1887" s="116"/>
      <c r="AJ1887" s="117"/>
      <c r="AK1887" s="116">
        <f>IF(Tabela1[[#This Row],[procx ticket]]="",Tabela1[[#This Row],[Data criação ticket]],Tabela1[[#This Row],[procx ticket]])</f>
        <v>0</v>
      </c>
      <c r="AL1887" s="116"/>
      <c r="AM1887" s="53">
        <v>45967</v>
      </c>
      <c r="AN18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7" s="62" t="s">
        <v>4178</v>
      </c>
      <c r="AP1887" s="62"/>
      <c r="AQ18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CE6049468729,14ANDRELAUDO DE RISCO CDREFORMACHIANCA</v>
      </c>
      <c r="AR1887" s="1" t="s">
        <v>4649</v>
      </c>
    </row>
    <row r="1888" spans="1:44" ht="15" hidden="1" customHeight="1">
      <c r="A1888" s="1">
        <f t="shared" si="105"/>
        <v>2000</v>
      </c>
      <c r="B1888" s="51">
        <v>7107</v>
      </c>
      <c r="C1888" s="51" t="s">
        <v>68</v>
      </c>
      <c r="D1888" s="51" t="s">
        <v>3177</v>
      </c>
      <c r="E1888" s="51" t="s">
        <v>30</v>
      </c>
      <c r="F1888" s="51" t="s">
        <v>47</v>
      </c>
      <c r="G1888" s="51" t="s">
        <v>48</v>
      </c>
      <c r="H1888" s="51">
        <v>1435</v>
      </c>
      <c r="I1888" s="51" t="s">
        <v>66</v>
      </c>
      <c r="J1888" s="51"/>
      <c r="K1888" s="51"/>
      <c r="L1888" s="51"/>
      <c r="M1888" s="51">
        <v>605160</v>
      </c>
      <c r="N1888" s="51">
        <v>10020114</v>
      </c>
      <c r="O1888" s="51"/>
      <c r="P1888" s="46">
        <v>13577.88</v>
      </c>
      <c r="Q1888" s="46"/>
      <c r="R1888" s="46">
        <f>IF(Tabela1[[#This Row],[VALOR A PAGAR]]&gt;1,Tabela1[[#This Row],[VALOR A PAGAR]],Tabela1[[#This Row],[VALOR RC]])</f>
        <v>13577.88</v>
      </c>
      <c r="S18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8" s="51">
        <v>4500776904</v>
      </c>
      <c r="U1888" s="54" t="str">
        <f>F1888 &amp; " " &amp; " " &amp; B1888 &amp; " - " &amp; I1888 &amp; " - " &amp; "N°" &amp; H1888 &amp; " - " &amp; Tabela1[[#This Row],[Coluna1]]</f>
        <v xml:space="preserve">LAUDO DE RISCO  7107 - DWA - N°1435 - </v>
      </c>
      <c r="V1888" s="85">
        <v>928192</v>
      </c>
      <c r="W1888" s="51"/>
      <c r="X1888" s="1" t="str">
        <f t="shared" si="103"/>
        <v>ABERTO</v>
      </c>
      <c r="Y1888" s="51" t="s">
        <v>4159</v>
      </c>
      <c r="Z1888" s="51" t="s">
        <v>4159</v>
      </c>
      <c r="AA1888" s="51" t="str">
        <f>IF(Tabela1[[#This Row],[CHAMADO]]="ABERTO",Tabela1[[#This Row],[procx status]],"")</f>
        <v>Closed</v>
      </c>
      <c r="AB1888" s="51" t="str">
        <f t="shared" ref="AB1888:AB1894" si="106">IFERROR(IF(OR(Y1888="Solved",Y1888="Closed"),"OK","OUTRO"),"")</f>
        <v>OK</v>
      </c>
      <c r="AC1888" s="52">
        <v>45670</v>
      </c>
      <c r="AD1888" s="55">
        <v>5105839846</v>
      </c>
      <c r="AE1888" s="51" t="str">
        <f>IF(Tabela1[[#This Row],[Status Result1]]="Aguardando autorização pgto", "sim","")</f>
        <v/>
      </c>
      <c r="AF188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88" s="53">
        <v>45649</v>
      </c>
      <c r="AI1888" s="53" t="s">
        <v>4188</v>
      </c>
      <c r="AJ1888" s="53" t="s">
        <v>4188</v>
      </c>
      <c r="AK1888" s="53" t="str">
        <f>IF(Tabela1[[#This Row],[procx ticket]]="",Tabela1[[#This Row],[Data criação ticket]],Tabela1[[#This Row],[procx ticket]])</f>
        <v>2025-01-02</v>
      </c>
      <c r="AL1888" s="53">
        <v>45639</v>
      </c>
      <c r="AM18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18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8" s="62"/>
      <c r="AP1888" s="62"/>
      <c r="AQ18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710760516013577,88ANDRELAUDO DE RISCOREFORMADWA</v>
      </c>
      <c r="AR1888" s="62" t="e">
        <v>#N/A</v>
      </c>
    </row>
    <row r="1889" spans="1:44" ht="15" hidden="1" customHeight="1">
      <c r="A1889" s="1">
        <f t="shared" si="105"/>
        <v>1000</v>
      </c>
      <c r="B1889" s="51">
        <v>85</v>
      </c>
      <c r="C1889" s="51" t="s">
        <v>139</v>
      </c>
      <c r="D1889" s="51" t="s">
        <v>140</v>
      </c>
      <c r="E1889" s="51"/>
      <c r="F1889" s="51" t="s">
        <v>47</v>
      </c>
      <c r="G1889" s="51" t="s">
        <v>48</v>
      </c>
      <c r="H1889" s="51">
        <v>5557</v>
      </c>
      <c r="I1889" s="51" t="s">
        <v>120</v>
      </c>
      <c r="J1889" s="51"/>
      <c r="K1889" s="51"/>
      <c r="L1889" s="51"/>
      <c r="M1889" s="51">
        <v>605556</v>
      </c>
      <c r="N1889" s="51">
        <v>10020270</v>
      </c>
      <c r="O1889" s="51"/>
      <c r="P1889" s="46">
        <v>2450</v>
      </c>
      <c r="Q1889" s="46"/>
      <c r="R1889" s="46">
        <f>IF(Tabela1[[#This Row],[VALOR A PAGAR]]&gt;1,Tabela1[[#This Row],[VALOR A PAGAR]],Tabela1[[#This Row],[VALOR RC]])</f>
        <v>2450</v>
      </c>
      <c r="S18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89" s="51">
        <v>4500786985</v>
      </c>
      <c r="U1889" s="54" t="str">
        <f>F1889 &amp; " " &amp; " " &amp; B1889 &amp; " - " &amp; I1889 &amp; " - " &amp; "N°" &amp; H1889 &amp; " - " &amp; Tabela1[[#This Row],[Coluna1]]</f>
        <v xml:space="preserve">LAUDO DE RISCO  85 - PLANORC - N°5557 - </v>
      </c>
      <c r="V1889" s="85">
        <v>935255</v>
      </c>
      <c r="W1889" s="51"/>
      <c r="X1889" s="1" t="str">
        <f t="shared" si="103"/>
        <v>ABERTO</v>
      </c>
      <c r="Y1889" s="51" t="s">
        <v>4159</v>
      </c>
      <c r="Z1889" s="51" t="s">
        <v>4159</v>
      </c>
      <c r="AA1889" s="51" t="str">
        <f>IF(Tabela1[[#This Row],[CHAMADO]]="ABERTO",Tabela1[[#This Row],[procx status]],"")</f>
        <v>Closed</v>
      </c>
      <c r="AB1889" s="51" t="str">
        <f t="shared" si="106"/>
        <v>OK</v>
      </c>
      <c r="AC1889" s="52">
        <v>45670</v>
      </c>
      <c r="AD1889" s="55">
        <v>5105839787</v>
      </c>
      <c r="AE1889" s="51" t="str">
        <f>IF(Tabela1[[#This Row],[Status Result1]]="Aguardando autorização pgto", "sim","")</f>
        <v/>
      </c>
      <c r="AF188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89" s="53">
        <v>45294</v>
      </c>
      <c r="AI1889" s="53" t="s">
        <v>4693</v>
      </c>
      <c r="AJ1889" s="53" t="s">
        <v>4693</v>
      </c>
      <c r="AK1889" s="53" t="str">
        <f>IF(Tabela1[[#This Row],[procx ticket]]="",Tabela1[[#This Row],[Data criação ticket]],Tabela1[[#This Row],[procx ticket]])</f>
        <v>2025-01-03</v>
      </c>
      <c r="AL1889" s="53">
        <v>45653</v>
      </c>
      <c r="AM18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89" s="62"/>
      <c r="AP1889" s="62"/>
      <c r="AQ18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856055562450LAUDO DE RISCOREFORMAPLANORC</v>
      </c>
      <c r="AR1889" s="62" t="e">
        <v>#N/A</v>
      </c>
    </row>
    <row r="1890" spans="1:44" ht="15" hidden="1" customHeight="1">
      <c r="A1890" s="1">
        <f t="shared" si="105"/>
        <v>1000</v>
      </c>
      <c r="B1890" s="51">
        <v>190</v>
      </c>
      <c r="C1890" s="51" t="s">
        <v>153</v>
      </c>
      <c r="D1890" s="51" t="s">
        <v>154</v>
      </c>
      <c r="E1890" s="51"/>
      <c r="F1890" s="51" t="s">
        <v>47</v>
      </c>
      <c r="G1890" s="51" t="s">
        <v>48</v>
      </c>
      <c r="H1890" s="51">
        <v>5558</v>
      </c>
      <c r="I1890" s="51" t="s">
        <v>120</v>
      </c>
      <c r="J1890" s="51"/>
      <c r="K1890" s="51"/>
      <c r="L1890" s="51"/>
      <c r="M1890" s="51">
        <v>605606</v>
      </c>
      <c r="N1890" s="51">
        <v>10020263</v>
      </c>
      <c r="O1890" s="51"/>
      <c r="P1890" s="46">
        <v>2450</v>
      </c>
      <c r="Q1890" s="46"/>
      <c r="R1890" s="46">
        <f>IF(Tabela1[[#This Row],[VALOR A PAGAR]]&gt;1,Tabela1[[#This Row],[VALOR A PAGAR]],Tabela1[[#This Row],[VALOR RC]])</f>
        <v>2450</v>
      </c>
      <c r="S18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0" s="51">
        <v>4500786988</v>
      </c>
      <c r="U1890" s="54" t="str">
        <f>F1890 &amp; " " &amp; " " &amp; B1890 &amp; " - " &amp; I1890 &amp; " - " &amp; "N°" &amp; H1890 &amp; " - " &amp; Tabela1[[#This Row],[Coluna1]]</f>
        <v xml:space="preserve">LAUDO DE RISCO  190 - PLANORC - N°5558 - </v>
      </c>
      <c r="V1890" s="85">
        <v>935267</v>
      </c>
      <c r="W1890" s="51"/>
      <c r="X1890" s="1" t="str">
        <f t="shared" si="103"/>
        <v>ABERTO</v>
      </c>
      <c r="Y1890" s="51" t="s">
        <v>4159</v>
      </c>
      <c r="Z1890" s="51" t="s">
        <v>4159</v>
      </c>
      <c r="AA1890" s="51" t="str">
        <f>IF(Tabela1[[#This Row],[CHAMADO]]="ABERTO",Tabela1[[#This Row],[procx status]],"")</f>
        <v>Closed</v>
      </c>
      <c r="AB1890" s="51" t="str">
        <f t="shared" si="106"/>
        <v>OK</v>
      </c>
      <c r="AC1890" s="52">
        <v>45670</v>
      </c>
      <c r="AD1890" s="55">
        <v>5105839701</v>
      </c>
      <c r="AE1890" s="51" t="str">
        <f>IF(Tabela1[[#This Row],[Status Result1]]="Aguardando autorização pgto", "sim","")</f>
        <v/>
      </c>
      <c r="AF189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90" s="53">
        <v>45294</v>
      </c>
      <c r="AI1890" s="53" t="s">
        <v>4693</v>
      </c>
      <c r="AJ1890" s="53" t="s">
        <v>4693</v>
      </c>
      <c r="AK1890" s="53" t="str">
        <f>IF(Tabela1[[#This Row],[procx ticket]]="",Tabela1[[#This Row],[Data criação ticket]],Tabela1[[#This Row],[procx ticket]])</f>
        <v>2025-01-03</v>
      </c>
      <c r="AL1890" s="53">
        <v>45659</v>
      </c>
      <c r="AM18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0" s="62"/>
      <c r="AP1890" s="62"/>
      <c r="AQ18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1906056062450LAUDO DE RISCOREFORMAPLANORC</v>
      </c>
      <c r="AR1890" s="62" t="e">
        <v>#N/A</v>
      </c>
    </row>
    <row r="1891" spans="1:44" ht="15" hidden="1" customHeight="1">
      <c r="A1891" s="1">
        <f t="shared" si="105"/>
        <v>1000</v>
      </c>
      <c r="B1891" s="51">
        <v>411</v>
      </c>
      <c r="C1891" s="51" t="s">
        <v>157</v>
      </c>
      <c r="D1891" s="51" t="s">
        <v>158</v>
      </c>
      <c r="E1891" s="51"/>
      <c r="F1891" s="51" t="s">
        <v>47</v>
      </c>
      <c r="G1891" s="51" t="s">
        <v>48</v>
      </c>
      <c r="H1891" s="51">
        <v>5558</v>
      </c>
      <c r="I1891" s="51" t="s">
        <v>120</v>
      </c>
      <c r="J1891" s="51"/>
      <c r="K1891" s="51"/>
      <c r="L1891" s="51"/>
      <c r="M1891" s="51">
        <v>605606</v>
      </c>
      <c r="N1891" s="51">
        <v>10020263</v>
      </c>
      <c r="O1891" s="51"/>
      <c r="P1891" s="46">
        <v>2450</v>
      </c>
      <c r="Q1891" s="46"/>
      <c r="R1891" s="46">
        <f>IF(Tabela1[[#This Row],[VALOR A PAGAR]]&gt;1,Tabela1[[#This Row],[VALOR A PAGAR]],Tabela1[[#This Row],[VALOR RC]])</f>
        <v>2450</v>
      </c>
      <c r="S18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1" s="51">
        <v>4500786988</v>
      </c>
      <c r="U1891" s="54" t="str">
        <f>F1891 &amp; " " &amp; " " &amp; B1891 &amp; " - " &amp; I1891 &amp; " - " &amp; "N°" &amp; H1891 &amp; " - " &amp; Tabela1[[#This Row],[Coluna1]]</f>
        <v xml:space="preserve">LAUDO DE RISCO  411 - PLANORC - N°5558 - </v>
      </c>
      <c r="V1891" s="85">
        <v>935322</v>
      </c>
      <c r="W1891" s="51"/>
      <c r="X1891" s="1" t="str">
        <f t="shared" si="103"/>
        <v>ABERTO</v>
      </c>
      <c r="Y1891" s="51" t="s">
        <v>4159</v>
      </c>
      <c r="Z1891" s="51" t="s">
        <v>4159</v>
      </c>
      <c r="AA1891" s="51" t="str">
        <f>IF(Tabela1[[#This Row],[CHAMADO]]="ABERTO",Tabela1[[#This Row],[procx status]],"")</f>
        <v>Closed</v>
      </c>
      <c r="AB1891" s="51" t="str">
        <f t="shared" si="106"/>
        <v>OK</v>
      </c>
      <c r="AC1891" s="52">
        <v>45670</v>
      </c>
      <c r="AD1891" s="55">
        <v>5105839701</v>
      </c>
      <c r="AE1891" s="51" t="str">
        <f>IF(Tabela1[[#This Row],[Status Result1]]="Aguardando autorização pgto", "sim","")</f>
        <v/>
      </c>
      <c r="AF189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91" s="53">
        <v>45294</v>
      </c>
      <c r="AI1891" s="53" t="s">
        <v>4693</v>
      </c>
      <c r="AJ1891" s="53" t="s">
        <v>4693</v>
      </c>
      <c r="AK1891" s="53" t="str">
        <f>IF(Tabela1[[#This Row],[procx ticket]]="",Tabela1[[#This Row],[Data criação ticket]],Tabela1[[#This Row],[procx ticket]])</f>
        <v>2025-01-03</v>
      </c>
      <c r="AL1891" s="53">
        <v>45659</v>
      </c>
      <c r="AM18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1" s="62"/>
      <c r="AP1891" s="62"/>
      <c r="AQ18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4116056062450LAUDO DE RISCOREFORMAPLANORC</v>
      </c>
      <c r="AR1891" s="62" t="e">
        <v>#N/A</v>
      </c>
    </row>
    <row r="1892" spans="1:44" ht="15" hidden="1" customHeight="1">
      <c r="A1892" s="1">
        <f t="shared" si="105"/>
        <v>1000</v>
      </c>
      <c r="B1892" s="51">
        <v>415</v>
      </c>
      <c r="C1892" s="51" t="s">
        <v>159</v>
      </c>
      <c r="D1892" s="51" t="s">
        <v>160</v>
      </c>
      <c r="E1892" s="51"/>
      <c r="F1892" s="51" t="s">
        <v>47</v>
      </c>
      <c r="G1892" s="51" t="s">
        <v>48</v>
      </c>
      <c r="H1892" s="51">
        <v>5558</v>
      </c>
      <c r="I1892" s="51" t="s">
        <v>120</v>
      </c>
      <c r="J1892" s="51"/>
      <c r="K1892" s="51"/>
      <c r="L1892" s="51"/>
      <c r="M1892" s="51">
        <v>605606</v>
      </c>
      <c r="N1892" s="51">
        <v>10020263</v>
      </c>
      <c r="O1892" s="51"/>
      <c r="P1892" s="46">
        <v>2450</v>
      </c>
      <c r="Q1892" s="46"/>
      <c r="R1892" s="46">
        <f>IF(Tabela1[[#This Row],[VALOR A PAGAR]]&gt;1,Tabela1[[#This Row],[VALOR A PAGAR]],Tabela1[[#This Row],[VALOR RC]])</f>
        <v>2450</v>
      </c>
      <c r="S18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2" s="51">
        <v>4500786988</v>
      </c>
      <c r="U1892" s="54" t="str">
        <f>F1892 &amp; " " &amp; " " &amp; B1892 &amp; " - " &amp; I1892 &amp; " - " &amp; "N°" &amp; H1892 &amp; " - " &amp; Tabela1[[#This Row],[Coluna1]]</f>
        <v xml:space="preserve">LAUDO DE RISCO  415 - PLANORC - N°5558 - </v>
      </c>
      <c r="V1892" s="85">
        <v>935330</v>
      </c>
      <c r="W1892" s="51"/>
      <c r="X1892" s="1" t="str">
        <f t="shared" si="103"/>
        <v>ABERTO</v>
      </c>
      <c r="Y1892" s="51" t="s">
        <v>4159</v>
      </c>
      <c r="Z1892" s="51" t="s">
        <v>4159</v>
      </c>
      <c r="AA1892" s="51" t="str">
        <f>IF(Tabela1[[#This Row],[CHAMADO]]="ABERTO",Tabela1[[#This Row],[procx status]],"")</f>
        <v>Closed</v>
      </c>
      <c r="AB1892" s="51" t="str">
        <f t="shared" si="106"/>
        <v>OK</v>
      </c>
      <c r="AC1892" s="52">
        <v>45670</v>
      </c>
      <c r="AD1892" s="55">
        <v>5105839701</v>
      </c>
      <c r="AE1892" s="51" t="str">
        <f>IF(Tabela1[[#This Row],[Status Result1]]="Aguardando autorização pgto", "sim","")</f>
        <v/>
      </c>
      <c r="AF189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92" s="53">
        <v>45294</v>
      </c>
      <c r="AI1892" s="53" t="s">
        <v>4693</v>
      </c>
      <c r="AJ1892" s="53" t="s">
        <v>4693</v>
      </c>
      <c r="AK1892" s="53" t="str">
        <f>IF(Tabela1[[#This Row],[procx ticket]]="",Tabela1[[#This Row],[Data criação ticket]],Tabela1[[#This Row],[procx ticket]])</f>
        <v>2025-01-03</v>
      </c>
      <c r="AL1892" s="53">
        <v>45659</v>
      </c>
      <c r="AM18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2" s="62"/>
      <c r="AP1892" s="62"/>
      <c r="AQ18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4156056062450LAUDO DE RISCOREFORMAPLANORC</v>
      </c>
      <c r="AR1892" s="62" t="e">
        <v>#N/A</v>
      </c>
    </row>
    <row r="1893" spans="1:44" ht="15" hidden="1" customHeight="1">
      <c r="A1893" s="1">
        <f t="shared" si="105"/>
        <v>1000</v>
      </c>
      <c r="B1893" s="51">
        <v>340</v>
      </c>
      <c r="C1893" s="51" t="s">
        <v>135</v>
      </c>
      <c r="D1893" s="51" t="s">
        <v>136</v>
      </c>
      <c r="E1893" s="51"/>
      <c r="F1893" s="51" t="s">
        <v>47</v>
      </c>
      <c r="G1893" s="51" t="s">
        <v>48</v>
      </c>
      <c r="H1893" s="51">
        <v>5556</v>
      </c>
      <c r="I1893" s="51" t="s">
        <v>120</v>
      </c>
      <c r="J1893" s="51"/>
      <c r="K1893" s="51"/>
      <c r="L1893" s="51"/>
      <c r="M1893" s="51">
        <v>605619</v>
      </c>
      <c r="N1893" s="51">
        <v>10020227</v>
      </c>
      <c r="O1893" s="51"/>
      <c r="P1893" s="46">
        <v>2450</v>
      </c>
      <c r="Q1893" s="46"/>
      <c r="R1893" s="46">
        <f>IF(Tabela1[[#This Row],[VALOR A PAGAR]]&gt;1,Tabela1[[#This Row],[VALOR A PAGAR]],Tabela1[[#This Row],[VALOR RC]])</f>
        <v>2450</v>
      </c>
      <c r="S18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3" s="51">
        <v>4500787234</v>
      </c>
      <c r="U1893" s="54" t="str">
        <f>F1893 &amp; " " &amp; " " &amp; B1893 &amp; " - " &amp; I1893 &amp; " - " &amp; "N°" &amp; H1893 &amp; " - " &amp; Tabela1[[#This Row],[Coluna1]]</f>
        <v xml:space="preserve">LAUDO DE RISCO  340 - PLANORC - N°5556 - </v>
      </c>
      <c r="V1893" s="85">
        <v>935283</v>
      </c>
      <c r="W1893" s="51"/>
      <c r="X1893" s="1" t="str">
        <f t="shared" si="103"/>
        <v>ABERTO</v>
      </c>
      <c r="Y1893" s="51" t="s">
        <v>4159</v>
      </c>
      <c r="Z1893" s="51" t="s">
        <v>4159</v>
      </c>
      <c r="AA1893" s="51" t="str">
        <f>IF(Tabela1[[#This Row],[CHAMADO]]="ABERTO",Tabela1[[#This Row],[procx status]],"")</f>
        <v>Closed</v>
      </c>
      <c r="AB1893" s="51" t="str">
        <f t="shared" si="106"/>
        <v>OK</v>
      </c>
      <c r="AC1893" s="52">
        <v>45670</v>
      </c>
      <c r="AD1893" s="55">
        <v>5105839739</v>
      </c>
      <c r="AE1893" s="51" t="str">
        <f>IF(Tabela1[[#This Row],[Status Result1]]="Aguardando autorização pgto", "sim","")</f>
        <v/>
      </c>
      <c r="AF189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93" s="53">
        <v>45294</v>
      </c>
      <c r="AI1893" s="53" t="s">
        <v>4693</v>
      </c>
      <c r="AJ1893" s="53" t="s">
        <v>4693</v>
      </c>
      <c r="AK1893" s="53" t="str">
        <f>IF(Tabela1[[#This Row],[procx ticket]]="",Tabela1[[#This Row],[Data criação ticket]],Tabela1[[#This Row],[procx ticket]])</f>
        <v>2025-01-03</v>
      </c>
      <c r="AL1893" s="53">
        <v>45653</v>
      </c>
      <c r="AM18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3" s="62"/>
      <c r="AP1893" s="62"/>
      <c r="AQ18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3406056192450LAUDO DE RISCOREFORMAPLANORC</v>
      </c>
      <c r="AR1893" s="62" t="e">
        <v>#N/A</v>
      </c>
    </row>
    <row r="1894" spans="1:44" ht="15" hidden="1" customHeight="1">
      <c r="A1894" s="1">
        <f t="shared" si="105"/>
        <v>1000</v>
      </c>
      <c r="B1894" s="51">
        <v>762</v>
      </c>
      <c r="C1894" s="51" t="s">
        <v>137</v>
      </c>
      <c r="D1894" s="51" t="s">
        <v>138</v>
      </c>
      <c r="E1894" s="51"/>
      <c r="F1894" s="51" t="s">
        <v>47</v>
      </c>
      <c r="G1894" s="51" t="s">
        <v>48</v>
      </c>
      <c r="H1894" s="51">
        <v>5553</v>
      </c>
      <c r="I1894" s="51" t="s">
        <v>120</v>
      </c>
      <c r="J1894" s="51"/>
      <c r="K1894" s="51"/>
      <c r="L1894" s="51"/>
      <c r="M1894" s="51">
        <v>605643</v>
      </c>
      <c r="N1894" s="51">
        <v>10020229</v>
      </c>
      <c r="O1894" s="51"/>
      <c r="P1894" s="46">
        <v>2450</v>
      </c>
      <c r="Q1894" s="46"/>
      <c r="R1894" s="46">
        <f>IF(Tabela1[[#This Row],[VALOR A PAGAR]]&gt;1,Tabela1[[#This Row],[VALOR A PAGAR]],Tabela1[[#This Row],[VALOR RC]])</f>
        <v>2450</v>
      </c>
      <c r="S18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4" s="51">
        <v>4500787235</v>
      </c>
      <c r="U1894" s="54" t="str">
        <f>F1894 &amp; " " &amp; " " &amp; B1894 &amp; " - " &amp; I1894 &amp; " - " &amp; "N°" &amp; H1894 &amp; " - " &amp; Tabela1[[#This Row],[Coluna1]]</f>
        <v xml:space="preserve">LAUDO DE RISCO  762 - PLANORC - N°5553 - </v>
      </c>
      <c r="V1894" s="85">
        <v>935310</v>
      </c>
      <c r="W1894" s="51"/>
      <c r="X1894" s="1" t="str">
        <f t="shared" si="103"/>
        <v>ABERTO</v>
      </c>
      <c r="Y1894" s="51" t="s">
        <v>4159</v>
      </c>
      <c r="Z1894" s="51" t="s">
        <v>4159</v>
      </c>
      <c r="AA1894" s="51" t="str">
        <f>IF(Tabela1[[#This Row],[CHAMADO]]="ABERTO",Tabela1[[#This Row],[procx status]],"")</f>
        <v>Closed</v>
      </c>
      <c r="AB1894" s="51" t="str">
        <f t="shared" si="106"/>
        <v>OK</v>
      </c>
      <c r="AC1894" s="52">
        <v>45670</v>
      </c>
      <c r="AD1894" s="55">
        <v>5105839737</v>
      </c>
      <c r="AE1894" s="51" t="str">
        <f>IF(Tabela1[[#This Row],[Status Result1]]="Aguardando autorização pgto", "sim","")</f>
        <v/>
      </c>
      <c r="AF189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18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1894" s="53">
        <v>45294</v>
      </c>
      <c r="AI1894" s="53" t="s">
        <v>4693</v>
      </c>
      <c r="AJ1894" s="53" t="s">
        <v>4693</v>
      </c>
      <c r="AK1894" s="53" t="str">
        <f>IF(Tabela1[[#This Row],[procx ticket]]="",Tabela1[[#This Row],[Data criação ticket]],Tabela1[[#This Row],[procx ticket]])</f>
        <v>2025-01-03</v>
      </c>
      <c r="AL1894" s="53">
        <v>45653</v>
      </c>
      <c r="AM18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18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4" s="62"/>
      <c r="AP1894" s="62"/>
      <c r="AQ18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7626056432450LAUDO DE RISCOREFORMAPLANORC</v>
      </c>
      <c r="AR1894" s="62" t="e">
        <v>#N/A</v>
      </c>
    </row>
    <row r="1895" spans="1:44" ht="15" hidden="1" customHeight="1">
      <c r="A1895" s="1">
        <f t="shared" si="105"/>
        <v>1000</v>
      </c>
      <c r="B1895" s="1">
        <v>803</v>
      </c>
      <c r="C1895" s="1" t="s">
        <v>1790</v>
      </c>
      <c r="D1895" s="1" t="s">
        <v>1791</v>
      </c>
      <c r="E1895" s="1" t="s">
        <v>30</v>
      </c>
      <c r="F1895" s="1" t="s">
        <v>47</v>
      </c>
      <c r="G1895" s="1" t="s">
        <v>48</v>
      </c>
      <c r="H1895" s="1">
        <v>259</v>
      </c>
      <c r="I1895" s="1" t="s">
        <v>4409</v>
      </c>
      <c r="L1895" s="51">
        <v>78957</v>
      </c>
      <c r="M1895" s="1">
        <v>605684</v>
      </c>
      <c r="N1895" s="1">
        <v>10020366</v>
      </c>
      <c r="P1895" s="47">
        <v>31530</v>
      </c>
      <c r="R1895" s="47">
        <f>IF(Tabela1[[#This Row],[VALOR A PAGAR]]&gt;1,Tabela1[[#This Row],[VALOR A PAGAR]],Tabela1[[#This Row],[VALOR RC]])</f>
        <v>31530</v>
      </c>
      <c r="S18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5" s="1">
        <v>4500807345</v>
      </c>
      <c r="U1895" s="54" t="str">
        <f>F1895 &amp; " " &amp; " " &amp; B1895 &amp; " - " &amp; I1895 &amp; " - " &amp; "N°" &amp; H1895 &amp; " - " &amp; Tabela1[[#This Row],[Coluna1]]</f>
        <v xml:space="preserve">LAUDO DE RISCO  803 - CARMELI - N°259 - </v>
      </c>
      <c r="V1895" s="85">
        <v>1118768</v>
      </c>
      <c r="X1895" s="1" t="str">
        <f t="shared" si="103"/>
        <v>ABERTO</v>
      </c>
      <c r="Y1895" s="48" t="s">
        <v>4159</v>
      </c>
      <c r="Z1895" s="51" t="s">
        <v>4159</v>
      </c>
      <c r="AA1895" s="51" t="str">
        <f>IF(Tabela1[[#This Row],[CHAMADO]]="ABERTO",Tabela1[[#This Row],[procx status]],"")</f>
        <v>Closed</v>
      </c>
      <c r="AC1895" s="101">
        <v>45701</v>
      </c>
      <c r="AD1895" s="55">
        <v>5105865694</v>
      </c>
      <c r="AE1895" s="1" t="str">
        <f>IF(Tabela1[[#This Row],[Status Result1]]="Aguardando autorização pgto", "sim","")</f>
        <v/>
      </c>
      <c r="AF18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13/02/2025</v>
      </c>
      <c r="AG18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13/02/2025</v>
      </c>
      <c r="AH1895" s="12">
        <v>45684</v>
      </c>
      <c r="AI1895" s="1" t="s">
        <v>4446</v>
      </c>
      <c r="AJ1895" s="53" t="s">
        <v>4446</v>
      </c>
      <c r="AK1895" s="12" t="str">
        <f>IF(Tabela1[[#This Row],[procx ticket]]="",Tabela1[[#This Row],[Data criação ticket]],Tabela1[[#This Row],[procx ticket]])</f>
        <v>2025-02-03</v>
      </c>
      <c r="AL1895" s="53">
        <v>45684</v>
      </c>
      <c r="AM18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8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5" s="62"/>
      <c r="AP1895" s="62"/>
      <c r="AQ18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80360568431530ANDRELAUDO DE RISCOREFORMACARMELI</v>
      </c>
      <c r="AR1895" s="62" t="e">
        <v>#N/A</v>
      </c>
    </row>
    <row r="1896" spans="1:44" ht="15" hidden="1" customHeight="1">
      <c r="A1896" s="1">
        <f t="shared" si="105"/>
        <v>1000</v>
      </c>
      <c r="B1896" s="1">
        <v>412</v>
      </c>
      <c r="C1896" s="1" t="s">
        <v>1046</v>
      </c>
      <c r="D1896" s="1" t="s">
        <v>1047</v>
      </c>
      <c r="E1896" s="1" t="s">
        <v>30</v>
      </c>
      <c r="F1896" s="1" t="s">
        <v>47</v>
      </c>
      <c r="G1896" s="1" t="s">
        <v>48</v>
      </c>
      <c r="H1896" s="1">
        <v>260</v>
      </c>
      <c r="I1896" s="1" t="s">
        <v>4409</v>
      </c>
      <c r="L1896" s="51">
        <v>78957</v>
      </c>
      <c r="M1896" s="1">
        <v>605685</v>
      </c>
      <c r="N1896" s="1">
        <v>10020367</v>
      </c>
      <c r="P1896" s="47">
        <v>18800</v>
      </c>
      <c r="R1896" s="47">
        <f>IF(Tabela1[[#This Row],[VALOR A PAGAR]]&gt;1,Tabela1[[#This Row],[VALOR A PAGAR]],Tabela1[[#This Row],[VALOR RC]])</f>
        <v>18800</v>
      </c>
      <c r="S18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6" s="1">
        <v>4500807346</v>
      </c>
      <c r="U1896" s="54" t="str">
        <f>F1896 &amp; " " &amp; " " &amp; B1896 &amp; " - " &amp; I1896 &amp; " - " &amp; "N°" &amp; H1896 &amp; " - " &amp; Tabela1[[#This Row],[Coluna1]]</f>
        <v xml:space="preserve">LAUDO DE RISCO  412 - CARMELI - N°260 - </v>
      </c>
      <c r="V1896" s="85">
        <v>1118780</v>
      </c>
      <c r="X1896" s="1" t="str">
        <f t="shared" si="103"/>
        <v>ABERTO</v>
      </c>
      <c r="Y1896" s="48" t="s">
        <v>4159</v>
      </c>
      <c r="Z1896" s="51" t="s">
        <v>4159</v>
      </c>
      <c r="AA1896" s="51" t="str">
        <f>IF(Tabela1[[#This Row],[CHAMADO]]="ABERTO",Tabela1[[#This Row],[procx status]],"")</f>
        <v>Closed</v>
      </c>
      <c r="AC1896" s="101">
        <v>45701</v>
      </c>
      <c r="AD1896" s="55">
        <v>5105865692</v>
      </c>
      <c r="AE1896" s="1" t="str">
        <f>IF(Tabela1[[#This Row],[Status Result1]]="Aguardando autorização pgto", "sim","")</f>
        <v/>
      </c>
      <c r="AF18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13/02/2025</v>
      </c>
      <c r="AG18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13/02/2025</v>
      </c>
      <c r="AH1896" s="12">
        <v>45684</v>
      </c>
      <c r="AI1896" s="1" t="s">
        <v>4446</v>
      </c>
      <c r="AJ1896" s="53" t="s">
        <v>4446</v>
      </c>
      <c r="AK1896" s="12" t="str">
        <f>IF(Tabela1[[#This Row],[procx ticket]]="",Tabela1[[#This Row],[Data criação ticket]],Tabela1[[#This Row],[procx ticket]])</f>
        <v>2025-02-03</v>
      </c>
      <c r="AL1896" s="53">
        <v>45684</v>
      </c>
      <c r="AM18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03/02/2025</v>
      </c>
      <c r="AN18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6" s="62"/>
      <c r="AP1896" s="62"/>
      <c r="AQ18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41260568518800ANDRELAUDO DE RISCOREFORMACARMELI</v>
      </c>
      <c r="AR1896" s="62" t="e">
        <v>#N/A</v>
      </c>
    </row>
    <row r="1897" spans="1:44" ht="15" hidden="1" customHeight="1">
      <c r="A1897" s="55">
        <v>2000</v>
      </c>
      <c r="B1897" s="55" t="s">
        <v>4781</v>
      </c>
      <c r="C1897" s="55" t="s">
        <v>4173</v>
      </c>
      <c r="D1897" s="55" t="s">
        <v>4173</v>
      </c>
      <c r="E1897" s="55" t="s">
        <v>76</v>
      </c>
      <c r="F1897" s="55" t="s">
        <v>48</v>
      </c>
      <c r="G1897" s="1" t="s">
        <v>48</v>
      </c>
      <c r="H1897" s="55">
        <v>3920</v>
      </c>
      <c r="I1897" s="55" t="s">
        <v>5648</v>
      </c>
      <c r="J1897" s="55"/>
      <c r="K1897" s="55"/>
      <c r="L1897" s="55">
        <v>51315</v>
      </c>
      <c r="M1897" s="55"/>
      <c r="N1897" s="55">
        <v>10020381</v>
      </c>
      <c r="O1897" s="55"/>
      <c r="P1897" s="57">
        <v>141962.5</v>
      </c>
      <c r="Q1897" s="57" t="s">
        <v>4173</v>
      </c>
      <c r="R1897" s="88" t="str">
        <f>IF(Tabela1[[#This Row],[VALOR A PAGAR]]&gt;1,Tabela1[[#This Row],[VALOR A PAGAR]],Tabela1[[#This Row],[VALOR RC]])</f>
        <v> </v>
      </c>
      <c r="S18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7" s="55" t="s">
        <v>5657</v>
      </c>
      <c r="U1897" s="54" t="str">
        <f>F1897 &amp; " " &amp; " " &amp; B1897 &amp; " - " &amp; I1897 &amp; " - " &amp; "N°" &amp; H1897 &amp; " - " &amp; Tabela1[[#This Row],[Coluna1]]</f>
        <v xml:space="preserve">REFORMA  MATRIZ - PLANAC - N°3920 - </v>
      </c>
      <c r="V1897" s="85">
        <v>1123761</v>
      </c>
      <c r="W1897" s="55"/>
      <c r="X1897" s="1" t="str">
        <f t="shared" si="103"/>
        <v>ABERTO</v>
      </c>
      <c r="Y1897" s="55" t="s">
        <v>4159</v>
      </c>
      <c r="Z1897" s="51" t="s">
        <v>4159</v>
      </c>
      <c r="AA1897" s="51" t="str">
        <f>IF(Tabela1[[#This Row],[CHAMADO]]="ABERTO",Tabela1[[#This Row],[procx status]],"")</f>
        <v>Closed</v>
      </c>
      <c r="AB1897" s="55" t="s">
        <v>4173</v>
      </c>
      <c r="AC1897" s="59">
        <v>45701</v>
      </c>
      <c r="AD1897" s="55">
        <v>5105865456</v>
      </c>
      <c r="AE1897" s="55" t="str">
        <f>IF(Tabela1[[#This Row],[Status Result1]]="Aguardando autorização pgto", "sim","")</f>
        <v/>
      </c>
      <c r="AF189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13/02/2025</v>
      </c>
      <c r="AG18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13/02/2025</v>
      </c>
      <c r="AH1897" s="59">
        <v>45687</v>
      </c>
      <c r="AI1897" s="55" t="s">
        <v>5656</v>
      </c>
      <c r="AJ1897" s="53" t="s">
        <v>5656</v>
      </c>
      <c r="AK1897" s="12" t="str">
        <f>IF(Tabela1[[#This Row],[procx ticket]]="",Tabela1[[#This Row],[Data criação ticket]],Tabela1[[#This Row],[procx ticket]])</f>
        <v>00/01/1900</v>
      </c>
      <c r="AL1897" s="60">
        <v>45685</v>
      </c>
      <c r="AM18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8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7" s="62"/>
      <c r="AP1897" s="62"/>
      <c r="AQ18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MATRIZ141962,5HENRIQUEREFORMAREFORMAPLANAC</v>
      </c>
      <c r="AR1897" s="62" t="e">
        <v>#N/A</v>
      </c>
    </row>
    <row r="1898" spans="1:44" ht="15" hidden="1" customHeight="1">
      <c r="A1898" s="1">
        <f t="shared" ref="A1898:A1911" si="107">IF(B1898&lt;7000,1000,2000)</f>
        <v>1000</v>
      </c>
      <c r="B1898" s="1">
        <v>1221</v>
      </c>
      <c r="C1898" s="1" t="str">
        <f>_xlfn.XLOOKUP(Tabela1[[#This Row],[FILIAL]],'CNPJ BASE jan25'!A:A,'CNPJ BASE jan25'!B:B)</f>
        <v>BSB14-AsaSul5-DF</v>
      </c>
      <c r="D1898" s="1" t="str">
        <f>_xlfn.XLOOKUP(Tabela1[[#This Row],[FILIAL]],'CNPJ BASE jan25'!A:A,'CNPJ BASE jan25'!C:C)</f>
        <v>06.626.253/1221-84</v>
      </c>
      <c r="E1898" s="1" t="s">
        <v>4025</v>
      </c>
      <c r="F1898" s="1" t="s">
        <v>47</v>
      </c>
      <c r="G1898" s="1" t="s">
        <v>48</v>
      </c>
      <c r="H1898" s="1">
        <v>20352</v>
      </c>
      <c r="I1898" s="1" t="s">
        <v>5303</v>
      </c>
      <c r="M1898" s="1">
        <v>605696</v>
      </c>
      <c r="N1898" s="1">
        <v>10021816</v>
      </c>
      <c r="O1898" s="1" t="s">
        <v>4163</v>
      </c>
      <c r="P1898" s="5">
        <v>29326.95</v>
      </c>
      <c r="R1898" s="47">
        <f>IF(Tabela1[[#This Row],[VALOR A PAGAR]]&gt;1,Tabela1[[#This Row],[VALOR A PAGAR]],Tabela1[[#This Row],[VALOR RC]])</f>
        <v>29326.95</v>
      </c>
      <c r="S18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8" s="1">
        <v>4500879862</v>
      </c>
      <c r="U1898" s="54" t="str">
        <f>F1898 &amp; " " &amp; " " &amp; B1898 &amp; " - " &amp; I1898 &amp; " - " &amp; "N°" &amp; H1898 &amp; " - " &amp; Tabela1[[#This Row],[Coluna1]]</f>
        <v xml:space="preserve">LAUDO DE RISCO  1221 - KPI - N°20352 - </v>
      </c>
      <c r="V1898" s="85">
        <v>1893543</v>
      </c>
      <c r="W1898" s="89" t="s">
        <v>5309</v>
      </c>
      <c r="X1898" s="1" t="str">
        <f t="shared" si="103"/>
        <v>ABERTO</v>
      </c>
      <c r="Y1898" s="48"/>
      <c r="Z1898" s="51">
        <v>0</v>
      </c>
      <c r="AA1898" s="1">
        <f>IF(Tabela1[[#This Row],[CHAMADO]]="ABERTO",Tabela1[[#This Row],[procx status]],"")</f>
        <v>0</v>
      </c>
      <c r="AC1898" s="49">
        <v>45821</v>
      </c>
      <c r="AD1898" s="55">
        <v>5105945240</v>
      </c>
      <c r="AE1898" s="1" t="str">
        <f>IF(Tabela1[[#This Row],[Status Result1]]="Aguardando autorização pgto", "sim","")</f>
        <v/>
      </c>
      <c r="AF18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13/06/2025</v>
      </c>
      <c r="AG18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13/06/2025</v>
      </c>
      <c r="AH1898" s="12">
        <v>45778</v>
      </c>
      <c r="AI1898" s="1" t="s">
        <v>4337</v>
      </c>
      <c r="AJ1898" s="53" t="s">
        <v>4337</v>
      </c>
      <c r="AK1898" s="12" t="str">
        <f>IF(Tabela1[[#This Row],[procx ticket]]="",Tabela1[[#This Row],[Data criação ticket]],Tabela1[[#This Row],[procx ticket]])</f>
        <v>2025-06-03</v>
      </c>
      <c r="AM18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03/06/2025</v>
      </c>
      <c r="AN18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8" s="62"/>
      <c r="AP1898" s="62"/>
      <c r="AQ18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122160569629326,95ADRIANOLAUDO DE RISCOREFORMAKPI</v>
      </c>
      <c r="AR1898" s="62" t="e">
        <v>#N/A</v>
      </c>
    </row>
    <row r="1899" spans="1:44" ht="15" hidden="1" customHeight="1">
      <c r="A1899" s="1">
        <f t="shared" si="107"/>
        <v>2000</v>
      </c>
      <c r="B1899" s="1" t="s">
        <v>4156</v>
      </c>
      <c r="C1899" s="1" t="s">
        <v>4173</v>
      </c>
      <c r="D1899" s="1" t="s">
        <v>4166</v>
      </c>
      <c r="E1899" s="1" t="s">
        <v>30</v>
      </c>
      <c r="F1899" s="1" t="s">
        <v>4157</v>
      </c>
      <c r="G1899" s="1" t="s">
        <v>48</v>
      </c>
      <c r="H1899" s="1">
        <v>1716</v>
      </c>
      <c r="I1899" s="1" t="s">
        <v>5009</v>
      </c>
      <c r="M1899" s="55">
        <v>604946</v>
      </c>
      <c r="N1899" s="1">
        <v>10022419</v>
      </c>
      <c r="O1899" s="1" t="s">
        <v>4163</v>
      </c>
      <c r="P1899" s="47">
        <v>10732.18</v>
      </c>
      <c r="Q1899" s="47">
        <v>4292.87</v>
      </c>
      <c r="R1899" s="47">
        <f>IF(Tabela1[[#This Row],[VALOR A PAGAR]]&gt;1,Tabela1[[#This Row],[VALOR A PAGAR]],Tabela1[[#This Row],[VALOR RC]])</f>
        <v>4292.87</v>
      </c>
      <c r="S18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899" s="1">
        <v>4500914559</v>
      </c>
      <c r="U1899" s="54" t="str">
        <f>F1899 &amp; " " &amp; " " &amp; B1899 &amp; " - " &amp; I1899 &amp; " - " &amp; "N°" &amp; H1899 &amp; " - " &amp; Tabela1[[#This Row],[Coluna1]]</f>
        <v>LAUDO DE RISCO CD  CD CE - HELIO ENERGIAS - N°1716 - ajuste nota</v>
      </c>
      <c r="V1899" s="85">
        <v>2233036</v>
      </c>
      <c r="W1899" s="64" t="s">
        <v>5010</v>
      </c>
      <c r="X1899" s="1" t="str">
        <f t="shared" si="103"/>
        <v>ABERTO</v>
      </c>
      <c r="Y1899" s="48"/>
      <c r="Z1899" s="51">
        <v>0</v>
      </c>
      <c r="AA1899" s="1">
        <f>IF(Tabela1[[#This Row],[CHAMADO]]="ABERTO",Tabela1[[#This Row],[procx status]],"")</f>
        <v>0</v>
      </c>
      <c r="AC1899" s="49">
        <v>45882</v>
      </c>
      <c r="AD1899" s="65">
        <v>5105987390</v>
      </c>
      <c r="AE1899" s="1" t="str">
        <f>IF(Tabela1[[#This Row],[Status Result1]]="Aguardando autorização pgto", "sim","")</f>
        <v/>
      </c>
      <c r="AF18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13/08/2025</v>
      </c>
      <c r="AG18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13/08/2025</v>
      </c>
      <c r="AH1899" s="12"/>
      <c r="AI1899" s="53" t="s">
        <v>4407</v>
      </c>
      <c r="AJ1899" s="53" t="s">
        <v>4407</v>
      </c>
      <c r="AK1899" s="12" t="str">
        <f>IF(Tabela1[[#This Row],[procx ticket]]="",Tabela1[[#This Row],[Data criação ticket]],Tabela1[[#This Row],[procx ticket]])</f>
        <v>2025-07-24</v>
      </c>
      <c r="AM18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8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899" s="62"/>
      <c r="AP1899" s="62" t="s">
        <v>5011</v>
      </c>
      <c r="AQ18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CE60494610732,18ANDRELAUDO DE RISCO CDREFORMAHELIO ENERGIAS</v>
      </c>
      <c r="AR1899" s="62" t="e">
        <v>#N/A</v>
      </c>
    </row>
    <row r="1900" spans="1:44" ht="15" hidden="1" customHeight="1">
      <c r="A1900" s="1">
        <f t="shared" si="107"/>
        <v>2000</v>
      </c>
      <c r="B1900" s="1">
        <v>7161</v>
      </c>
      <c r="C1900" s="1" t="str">
        <f>_xlfn.XLOOKUP(Tabela1[[#This Row],[FILIAL]],'CNPJ BASE jan25'!A:A,'CNPJ BASE jan25'!B:B)</f>
        <v>FOR161-AntSale-CE-EF</v>
      </c>
      <c r="D1900" s="1" t="str">
        <f>_xlfn.XLOOKUP(Tabela1[[#This Row],[FILIAL]],'CNPJ BASE jan25'!A:A,'CNPJ BASE jan25'!C:C)</f>
        <v>04.899.316/0161-11</v>
      </c>
      <c r="E1900" s="1" t="s">
        <v>4025</v>
      </c>
      <c r="F1900" s="1" t="s">
        <v>51</v>
      </c>
      <c r="G1900" s="1" t="s">
        <v>48</v>
      </c>
      <c r="H1900" s="1">
        <v>4070</v>
      </c>
      <c r="I1900" s="1" t="s">
        <v>5648</v>
      </c>
      <c r="M1900" s="1">
        <v>605999</v>
      </c>
      <c r="Q1900" s="47">
        <v>35000</v>
      </c>
      <c r="R1900" s="47">
        <f>IF(Tabela1[[#This Row],[VALOR A PAGAR]]&gt;1,Tabela1[[#This Row],[VALOR A PAGAR]],Tabela1[[#This Row],[VALOR RC]])</f>
        <v>35000</v>
      </c>
      <c r="S19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0" s="1">
        <v>4500963752</v>
      </c>
      <c r="U1900" s="54" t="str">
        <f>F1900 &amp; " " &amp; " " &amp; B1900 &amp; " - " &amp; I1900 &amp; " - " &amp; "N°" &amp; H1900 &amp; " - " &amp; Tabela1[[#This Row],[Coluna1]]</f>
        <v xml:space="preserve">VIRADA DE BANDEIRA  7161 - PLANAC - N°4070 - </v>
      </c>
      <c r="V1900" s="85">
        <v>2729257</v>
      </c>
      <c r="W1900" s="64" t="s">
        <v>5718</v>
      </c>
      <c r="X1900" s="1" t="str">
        <f t="shared" si="103"/>
        <v>ABERTO</v>
      </c>
      <c r="Y1900" s="48"/>
      <c r="Z1900" s="51"/>
      <c r="AA1900" s="1">
        <f>IF(Tabela1[[#This Row],[CHAMADO]]="ABERTO",Tabela1[[#This Row],[procx status]],"")</f>
        <v>0</v>
      </c>
      <c r="AC1900" s="49">
        <v>45943</v>
      </c>
      <c r="AD1900" s="65">
        <v>5106033895</v>
      </c>
      <c r="AE1900" s="1" t="str">
        <f>IF(Tabela1[[#This Row],[Status Result1]]="Aguardando autorização pgto", "sim","")</f>
        <v/>
      </c>
      <c r="AF19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9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900" s="116"/>
      <c r="AJ1900" s="117"/>
      <c r="AK1900" s="116">
        <f>IF(Tabela1[[#This Row],[procx ticket]]="",Tabela1[[#This Row],[Data criação ticket]],Tabela1[[#This Row],[procx ticket]])</f>
        <v>0</v>
      </c>
      <c r="AL1900" s="116"/>
      <c r="AM1900" s="53">
        <v>45818</v>
      </c>
      <c r="AN19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0" s="62"/>
      <c r="AP1900" s="62"/>
      <c r="AQ19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7161605999ADRIANOVIRADA DE BANDEIRAREFORMAPLANAC</v>
      </c>
      <c r="AR1900" s="62" t="e">
        <v>#N/A</v>
      </c>
    </row>
    <row r="1901" spans="1:44" ht="15" hidden="1" customHeight="1">
      <c r="A1901" s="1">
        <f t="shared" si="107"/>
        <v>2000</v>
      </c>
      <c r="B1901" s="1">
        <v>7170</v>
      </c>
      <c r="C1901" s="1" t="str">
        <f>_xlfn.XLOOKUP(Tabela1[[#This Row],[FILIAL]],'CNPJ BASE jan25'!A:A,'CNPJ BASE jan25'!B:B)</f>
        <v>FOR162-PonViei-CE-EF</v>
      </c>
      <c r="D1901" s="1" t="str">
        <f>_xlfn.XLOOKUP(Tabela1[[#This Row],[FILIAL]],'CNPJ BASE jan25'!A:A,'CNPJ BASE jan25'!C:C)</f>
        <v>04.899.316/0170-02</v>
      </c>
      <c r="E1901" s="1" t="s">
        <v>4025</v>
      </c>
      <c r="F1901" s="1" t="s">
        <v>51</v>
      </c>
      <c r="G1901" s="1" t="s">
        <v>48</v>
      </c>
      <c r="H1901" s="1">
        <v>4071</v>
      </c>
      <c r="I1901" s="1" t="s">
        <v>5648</v>
      </c>
      <c r="M1901" s="1">
        <v>606020</v>
      </c>
      <c r="Q1901" s="47">
        <v>35000</v>
      </c>
      <c r="R1901" s="47">
        <f>IF(Tabela1[[#This Row],[VALOR A PAGAR]]&gt;1,Tabela1[[#This Row],[VALOR A PAGAR]],Tabela1[[#This Row],[VALOR RC]])</f>
        <v>35000</v>
      </c>
      <c r="S19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1" s="1">
        <v>4500963754</v>
      </c>
      <c r="U1901" s="54" t="str">
        <f>F1901 &amp; " " &amp; " " &amp; B1901 &amp; " - " &amp; I1901 &amp; " - " &amp; "N°" &amp; H1901 &amp; " - " &amp; Tabela1[[#This Row],[Coluna1]]</f>
        <v xml:space="preserve">VIRADA DE BANDEIRA  7170 - PLANAC - N°4071 - </v>
      </c>
      <c r="V1901" s="85">
        <v>2729269</v>
      </c>
      <c r="W1901" s="64" t="s">
        <v>5719</v>
      </c>
      <c r="X1901" s="1" t="str">
        <f t="shared" si="103"/>
        <v>ABERTO</v>
      </c>
      <c r="Y1901" s="48"/>
      <c r="Z1901" s="51"/>
      <c r="AA1901" s="1">
        <f>IF(Tabela1[[#This Row],[CHAMADO]]="ABERTO",Tabela1[[#This Row],[procx status]],"")</f>
        <v>0</v>
      </c>
      <c r="AC1901" s="49">
        <v>45943</v>
      </c>
      <c r="AD1901" s="65">
        <v>5106033881</v>
      </c>
      <c r="AE1901" s="1" t="str">
        <f>IF(Tabela1[[#This Row],[Status Result1]]="Aguardando autorização pgto", "sim","")</f>
        <v/>
      </c>
      <c r="AF19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13/10/2025</v>
      </c>
      <c r="AG19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13/10/2025</v>
      </c>
      <c r="AH1901" s="116"/>
      <c r="AJ1901" s="117"/>
      <c r="AK1901" s="116">
        <f>IF(Tabela1[[#This Row],[procx ticket]]="",Tabela1[[#This Row],[Data criação ticket]],Tabela1[[#This Row],[procx ticket]])</f>
        <v>0</v>
      </c>
      <c r="AL1901" s="116"/>
      <c r="AM1901" s="53">
        <v>45818</v>
      </c>
      <c r="AN19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1" s="62"/>
      <c r="AP1901" s="62"/>
      <c r="AQ19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7170606020ADRIANOVIRADA DE BANDEIRAREFORMAPLANAC</v>
      </c>
      <c r="AR1901" s="62" t="e">
        <v>#N/A</v>
      </c>
    </row>
    <row r="1902" spans="1:44" ht="15" hidden="1" customHeight="1">
      <c r="A1902" s="1">
        <f t="shared" si="107"/>
        <v>2000</v>
      </c>
      <c r="B1902" s="1" t="s">
        <v>4156</v>
      </c>
      <c r="D1902" s="1" t="s">
        <v>4166</v>
      </c>
      <c r="E1902" s="1" t="s">
        <v>30</v>
      </c>
      <c r="F1902" s="1" t="s">
        <v>4167</v>
      </c>
      <c r="G1902" s="1" t="s">
        <v>48</v>
      </c>
      <c r="H1902" s="1">
        <v>4420</v>
      </c>
      <c r="I1902" s="1" t="s">
        <v>4579</v>
      </c>
      <c r="L1902" s="1">
        <v>102976</v>
      </c>
      <c r="M1902" s="1">
        <v>606050</v>
      </c>
      <c r="P1902" s="47">
        <v>12600</v>
      </c>
      <c r="R1902" s="47">
        <f>IF(Tabela1[[#This Row],[VALOR A PAGAR]]&gt;1,Tabela1[[#This Row],[VALOR A PAGAR]],Tabela1[[#This Row],[VALOR RC]])</f>
        <v>12600</v>
      </c>
      <c r="S19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2">
        <v>4500999644</v>
      </c>
      <c r="U1902" s="54" t="str">
        <f>F1902 &amp; " " &amp; " " &amp; B1902 &amp; " - " &amp; I1902 &amp; " - " &amp; "N°" &amp; H1902 &amp; " - " &amp; Tabela1[[#This Row],[Coluna1]]</f>
        <v xml:space="preserve">MISSOES HIGIENICAS  CD CE - CHEGOU AGUA - N°4420 - </v>
      </c>
      <c r="V1902" s="85">
        <v>3044762</v>
      </c>
      <c r="W1902" s="89" t="s">
        <v>4176</v>
      </c>
      <c r="X1902" s="1" t="str">
        <f t="shared" si="103"/>
        <v>ABERTO</v>
      </c>
      <c r="Y1902" s="48"/>
      <c r="Z1902" s="51"/>
      <c r="AA1902" s="1">
        <f>IF(Tabela1[[#This Row],[CHAMADO]]="ABERTO",Tabela1[[#This Row],[procx status]],"")</f>
        <v>0</v>
      </c>
      <c r="AC1902" s="49">
        <v>45974</v>
      </c>
      <c r="AD1902">
        <v>5106059724</v>
      </c>
      <c r="AE1902" s="1" t="s">
        <v>4177</v>
      </c>
      <c r="AF19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13/11/2025</v>
      </c>
      <c r="AG19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13/11/2025</v>
      </c>
      <c r="AH1902" s="116"/>
      <c r="AJ1902" s="117"/>
      <c r="AK1902" s="116">
        <f>IF(Tabela1[[#This Row],[procx ticket]]="",Tabela1[[#This Row],[Data criação ticket]],Tabela1[[#This Row],[procx ticket]])</f>
        <v>0</v>
      </c>
      <c r="AL1902" s="116"/>
      <c r="AM1902" s="53">
        <v>45973</v>
      </c>
      <c r="AN19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2" s="62"/>
      <c r="AP1902" s="62"/>
      <c r="AQ19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CE60605012600ANDREMISSOES HIGIENICASREFORMACHEGOU AGUA</v>
      </c>
      <c r="AR1902" s="62" t="e">
        <v>#N/A</v>
      </c>
    </row>
    <row r="1903" spans="1:44" ht="15" hidden="1" customHeight="1">
      <c r="A1903" s="1">
        <f t="shared" si="107"/>
        <v>2000</v>
      </c>
      <c r="B1903" s="1">
        <v>7246</v>
      </c>
      <c r="C1903" s="1" t="s">
        <v>3391</v>
      </c>
      <c r="D1903" s="1" t="s">
        <v>3392</v>
      </c>
      <c r="E1903" s="1" t="s">
        <v>76</v>
      </c>
      <c r="F1903" s="1" t="s">
        <v>51</v>
      </c>
      <c r="G1903" s="1" t="s">
        <v>48</v>
      </c>
      <c r="H1903" s="1">
        <v>1467</v>
      </c>
      <c r="I1903" s="1" t="s">
        <v>66</v>
      </c>
      <c r="M1903" s="1">
        <v>605491</v>
      </c>
      <c r="N1903" s="1">
        <v>10021643</v>
      </c>
      <c r="O1903" s="1" t="s">
        <v>4163</v>
      </c>
      <c r="P1903" s="47">
        <v>64322.01</v>
      </c>
      <c r="R1903" s="47">
        <f>IF(Tabela1[[#This Row],[VALOR A PAGAR]]&gt;1,Tabela1[[#This Row],[VALOR A PAGAR]],Tabela1[[#This Row],[VALOR RC]])</f>
        <v>64322.01</v>
      </c>
      <c r="S19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3" s="1">
        <v>4500870739</v>
      </c>
      <c r="U1903" s="54" t="str">
        <f>F1903 &amp; " " &amp; " " &amp; B1903 &amp; " - " &amp; I1903 &amp; " - " &amp; "N°" &amp; H1903 &amp; " - " &amp; Tabela1[[#This Row],[Coluna1]]</f>
        <v xml:space="preserve">VIRADA DE BANDEIRA  7246 - DWA - N°1467 - </v>
      </c>
      <c r="V1903" s="85">
        <v>1715067</v>
      </c>
      <c r="W1903" s="89" t="s">
        <v>4900</v>
      </c>
      <c r="X1903" s="1" t="str">
        <f t="shared" si="103"/>
        <v>ABERTO</v>
      </c>
      <c r="Y1903" s="48"/>
      <c r="Z1903" s="51">
        <v>0</v>
      </c>
      <c r="AA1903" s="1">
        <f>IF(Tabela1[[#This Row],[CHAMADO]]="ABERTO",Tabela1[[#This Row],[procx status]],"")</f>
        <v>0</v>
      </c>
      <c r="AC1903" s="49">
        <v>45791</v>
      </c>
      <c r="AD1903" s="55">
        <v>5105925527</v>
      </c>
      <c r="AE1903" s="1" t="str">
        <f>IF(Tabela1[[#This Row],[Status Result1]]="Aguardando autorização pgto", "sim","")</f>
        <v/>
      </c>
      <c r="AF19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14/05/2025</v>
      </c>
      <c r="AG19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14/05/2025</v>
      </c>
      <c r="AH1903" s="12">
        <v>45776</v>
      </c>
      <c r="AI1903" s="1" t="s">
        <v>4704</v>
      </c>
      <c r="AJ1903" s="53" t="s">
        <v>4704</v>
      </c>
      <c r="AK1903" s="12" t="str">
        <f>IF(Tabela1[[#This Row],[procx ticket]]="",Tabela1[[#This Row],[Data criação ticket]],Tabela1[[#This Row],[procx ticket]])</f>
        <v>2025-05-07</v>
      </c>
      <c r="AL1903" s="12">
        <v>45776</v>
      </c>
      <c r="AM19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19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3" s="62"/>
      <c r="AP1903" s="62"/>
      <c r="AQ19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724660549164322,01HENRIQUEVIRADA DE BANDEIRAREFORMADWA</v>
      </c>
      <c r="AR1903" s="62" t="e">
        <v>#N/A</v>
      </c>
    </row>
    <row r="1904" spans="1:44" ht="15" hidden="1" customHeight="1">
      <c r="A1904" s="1">
        <f t="shared" si="107"/>
        <v>2000</v>
      </c>
      <c r="B1904" s="1">
        <v>7134</v>
      </c>
      <c r="C1904" s="1" t="s">
        <v>3226</v>
      </c>
      <c r="D1904" s="1" t="s">
        <v>3227</v>
      </c>
      <c r="E1904" s="1" t="s">
        <v>76</v>
      </c>
      <c r="F1904" s="1" t="s">
        <v>51</v>
      </c>
      <c r="G1904" s="1" t="s">
        <v>48</v>
      </c>
      <c r="H1904" s="1">
        <v>1468</v>
      </c>
      <c r="I1904" s="1" t="s">
        <v>66</v>
      </c>
      <c r="M1904" s="1">
        <v>605814</v>
      </c>
      <c r="N1904" s="1">
        <v>10021644</v>
      </c>
      <c r="O1904" s="1" t="s">
        <v>4163</v>
      </c>
      <c r="P1904" s="47">
        <v>55162.68</v>
      </c>
      <c r="R1904" s="47">
        <f>IF(Tabela1[[#This Row],[VALOR A PAGAR]]&gt;1,Tabela1[[#This Row],[VALOR A PAGAR]],Tabela1[[#This Row],[VALOR RC]])</f>
        <v>55162.68</v>
      </c>
      <c r="S19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4" s="1">
        <v>4500870753</v>
      </c>
      <c r="U1904" s="54" t="str">
        <f>F1904 &amp; " " &amp; " " &amp; B1904 &amp; " - " &amp; I1904 &amp; " - " &amp; "N°" &amp; H1904 &amp; " - " &amp; Tabela1[[#This Row],[Coluna1]]</f>
        <v xml:space="preserve">VIRADA DE BANDEIRA  7134 - DWA - N°1468 - </v>
      </c>
      <c r="V1904" s="85">
        <v>1715090</v>
      </c>
      <c r="W1904" s="89" t="s">
        <v>4901</v>
      </c>
      <c r="X1904" s="1" t="str">
        <f t="shared" si="103"/>
        <v>ABERTO</v>
      </c>
      <c r="Y1904" s="48"/>
      <c r="Z1904" s="51">
        <v>0</v>
      </c>
      <c r="AA1904" s="1">
        <f>IF(Tabela1[[#This Row],[CHAMADO]]="ABERTO",Tabela1[[#This Row],[procx status]],"")</f>
        <v>0</v>
      </c>
      <c r="AC1904" s="49">
        <v>45791</v>
      </c>
      <c r="AD1904" s="55">
        <v>5105925529</v>
      </c>
      <c r="AE1904" s="1" t="str">
        <f>IF(Tabela1[[#This Row],[Status Result1]]="Aguardando autorização pgto", "sim","")</f>
        <v/>
      </c>
      <c r="AF19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14/05/2025</v>
      </c>
      <c r="AG19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14/05/2025</v>
      </c>
      <c r="AH1904" s="12">
        <v>45776</v>
      </c>
      <c r="AI1904" s="1" t="s">
        <v>4704</v>
      </c>
      <c r="AJ1904" s="53" t="s">
        <v>4704</v>
      </c>
      <c r="AK1904" s="12" t="str">
        <f>IF(Tabela1[[#This Row],[procx ticket]]="",Tabela1[[#This Row],[Data criação ticket]],Tabela1[[#This Row],[procx ticket]])</f>
        <v>2025-05-07</v>
      </c>
      <c r="AL1904" s="12">
        <v>45776</v>
      </c>
      <c r="AM19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19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4" s="62"/>
      <c r="AP1904" s="62"/>
      <c r="AQ19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713460581455162,68HENRIQUEVIRADA DE BANDEIRAREFORMADWA</v>
      </c>
      <c r="AR1904" s="62" t="e">
        <v>#N/A</v>
      </c>
    </row>
    <row r="1905" spans="1:44" ht="15" hidden="1" customHeight="1">
      <c r="A1905" s="1">
        <f t="shared" si="107"/>
        <v>2000</v>
      </c>
      <c r="B1905" s="1">
        <v>7107</v>
      </c>
      <c r="C1905" s="1" t="s">
        <v>68</v>
      </c>
      <c r="D1905" s="1" t="s">
        <v>3177</v>
      </c>
      <c r="E1905" s="1" t="s">
        <v>76</v>
      </c>
      <c r="F1905" s="1" t="s">
        <v>51</v>
      </c>
      <c r="G1905" s="1" t="s">
        <v>48</v>
      </c>
      <c r="H1905" s="1">
        <v>1469</v>
      </c>
      <c r="I1905" s="1" t="s">
        <v>66</v>
      </c>
      <c r="M1905" s="1">
        <v>605813</v>
      </c>
      <c r="N1905" s="1">
        <v>10021645</v>
      </c>
      <c r="O1905" s="1" t="s">
        <v>4163</v>
      </c>
      <c r="P1905" s="47">
        <v>74954.37</v>
      </c>
      <c r="R1905" s="47">
        <f>IF(Tabela1[[#This Row],[VALOR A PAGAR]]&gt;1,Tabela1[[#This Row],[VALOR A PAGAR]],Tabela1[[#This Row],[VALOR RC]])</f>
        <v>74954.37</v>
      </c>
      <c r="S19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5" s="1">
        <v>4500870760</v>
      </c>
      <c r="U1905" s="54" t="str">
        <f>F1905 &amp; " " &amp; " " &amp; B1905 &amp; " - " &amp; I1905 &amp; " - " &amp; "N°" &amp; H1905 &amp; " - " &amp; Tabela1[[#This Row],[Coluna1]]</f>
        <v xml:space="preserve">VIRADA DE BANDEIRA  7107 - DWA - N°1469 - </v>
      </c>
      <c r="V1905" s="85">
        <v>1715111</v>
      </c>
      <c r="W1905" s="89" t="s">
        <v>4902</v>
      </c>
      <c r="X1905" s="1" t="str">
        <f t="shared" si="103"/>
        <v>ABERTO</v>
      </c>
      <c r="Y1905" s="48"/>
      <c r="Z1905" s="51">
        <v>0</v>
      </c>
      <c r="AA1905" s="1">
        <f>IF(Tabela1[[#This Row],[CHAMADO]]="ABERTO",Tabela1[[#This Row],[procx status]],"")</f>
        <v>0</v>
      </c>
      <c r="AC1905" s="49">
        <v>45791</v>
      </c>
      <c r="AD1905" s="55">
        <v>5105925520</v>
      </c>
      <c r="AE1905" s="1" t="str">
        <f>IF(Tabela1[[#This Row],[Status Result1]]="Aguardando autorização pgto", "sim","")</f>
        <v/>
      </c>
      <c r="AF19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14/05/2025</v>
      </c>
      <c r="AG19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14/05/2025</v>
      </c>
      <c r="AH1905" s="12">
        <v>45776</v>
      </c>
      <c r="AI1905" s="1" t="s">
        <v>4704</v>
      </c>
      <c r="AJ1905" s="53" t="s">
        <v>4704</v>
      </c>
      <c r="AK1905" s="12" t="str">
        <f>IF(Tabela1[[#This Row],[procx ticket]]="",Tabela1[[#This Row],[Data criação ticket]],Tabela1[[#This Row],[procx ticket]])</f>
        <v>2025-05-07</v>
      </c>
      <c r="AL1905" s="12">
        <v>45776</v>
      </c>
      <c r="AM19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07/05/2025</v>
      </c>
      <c r="AN19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5" s="62"/>
      <c r="AP1905" s="62"/>
      <c r="AQ19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710760581374954,37HENRIQUEVIRADA DE BANDEIRAREFORMADWA</v>
      </c>
      <c r="AR1905" s="62" t="e">
        <v>#N/A</v>
      </c>
    </row>
    <row r="1906" spans="1:44" ht="15" hidden="1" customHeight="1">
      <c r="A1906" s="1">
        <f t="shared" si="107"/>
        <v>1000</v>
      </c>
      <c r="B1906" s="1">
        <v>276</v>
      </c>
      <c r="C1906" s="1" t="str">
        <f>_xlfn.XLOOKUP(Tabela1[[#This Row],[FILIAL]],'CNPJ BASE jan25'!A:A,'CNPJ BASE jan25'!B:B)</f>
        <v>MAC09-JoseLages-AL#</v>
      </c>
      <c r="D1906" s="1" t="str">
        <f>_xlfn.XLOOKUP(Tabela1[[#This Row],[FILIAL]],'CNPJ BASE jan25'!A:A,'CNPJ BASE jan25'!C:C)</f>
        <v>06.626.253/0276-02</v>
      </c>
      <c r="E1906" s="1" t="s">
        <v>4025</v>
      </c>
      <c r="F1906" s="1" t="s">
        <v>47</v>
      </c>
      <c r="G1906" s="1" t="s">
        <v>48</v>
      </c>
      <c r="H1906" s="1">
        <v>2340</v>
      </c>
      <c r="I1906" s="1" t="s">
        <v>4353</v>
      </c>
      <c r="M1906" s="1">
        <v>605926</v>
      </c>
      <c r="N1906" s="1">
        <v>10022356</v>
      </c>
      <c r="O1906" s="1" t="s">
        <v>4163</v>
      </c>
      <c r="P1906" s="47">
        <v>134415.01999999999</v>
      </c>
      <c r="Q1906" s="47">
        <v>60000</v>
      </c>
      <c r="R1906" s="47">
        <f>IF(Tabela1[[#This Row],[VALOR A PAGAR]]&gt;1,Tabela1[[#This Row],[VALOR A PAGAR]],Tabela1[[#This Row],[VALOR RC]])</f>
        <v>60000</v>
      </c>
      <c r="S19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6" s="1">
        <v>4500905646</v>
      </c>
      <c r="U1906" s="54" t="str">
        <f>F1906 &amp; " " &amp; " " &amp; B1906 &amp; " - " &amp; I1906 &amp; " - " &amp; "N°" &amp; H1906 &amp; " - " &amp; Tabela1[[#This Row],[Coluna1]]</f>
        <v xml:space="preserve">LAUDO DE RISCO  276 - B L CONSTRUÇÃO - N°2340 - </v>
      </c>
      <c r="V1906" s="85">
        <v>2120055</v>
      </c>
      <c r="W1906" s="89" t="s">
        <v>4360</v>
      </c>
      <c r="X1906" s="1" t="str">
        <f t="shared" si="103"/>
        <v>ABERTO</v>
      </c>
      <c r="Y1906" s="48"/>
      <c r="Z1906" s="51">
        <v>0</v>
      </c>
      <c r="AA1906" s="1">
        <f>IF(Tabela1[[#This Row],[CHAMADO]]="ABERTO",Tabela1[[#This Row],[procx status]],"")</f>
        <v>0</v>
      </c>
      <c r="AC1906" s="49">
        <v>45852</v>
      </c>
      <c r="AD1906" s="90">
        <v>5105967960</v>
      </c>
      <c r="AE1906" s="1" t="str">
        <f>IF(Tabela1[[#This Row],[Status Result1]]="Aguardando autorização pgto", "sim","")</f>
        <v/>
      </c>
      <c r="AF19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19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1906" s="12"/>
      <c r="AJ1906" s="53">
        <v>0</v>
      </c>
      <c r="AK1906" s="12">
        <f>IF(Tabela1[[#This Row],[procx ticket]]="",Tabela1[[#This Row],[Data criação ticket]],Tabela1[[#This Row],[procx ticket]])</f>
        <v>0</v>
      </c>
      <c r="AM19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6" s="62"/>
      <c r="AP1906" s="62"/>
      <c r="AQ19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276605926134415,02ADRIANOLAUDO DE RISCOREFORMAB L CONSTRUÇÃO</v>
      </c>
      <c r="AR1906" s="62" t="e">
        <v>#N/A</v>
      </c>
    </row>
    <row r="1907" spans="1:44" ht="15" hidden="1" customHeight="1">
      <c r="A1907" s="1">
        <f t="shared" si="107"/>
        <v>2000</v>
      </c>
      <c r="B1907" s="1" t="s">
        <v>4156</v>
      </c>
      <c r="D1907" s="1" t="s">
        <v>4166</v>
      </c>
      <c r="E1907" s="1" t="s">
        <v>30</v>
      </c>
      <c r="F1907" s="1" t="s">
        <v>4157</v>
      </c>
      <c r="G1907" s="1" t="s">
        <v>48</v>
      </c>
      <c r="H1907" s="1">
        <v>63</v>
      </c>
      <c r="I1907" s="1" t="s">
        <v>5435</v>
      </c>
      <c r="M1907" s="55">
        <v>604946</v>
      </c>
      <c r="N1907" s="1">
        <v>10022399</v>
      </c>
      <c r="O1907" s="1" t="s">
        <v>4163</v>
      </c>
      <c r="P1907" s="47">
        <v>17500</v>
      </c>
      <c r="Q1907" s="47">
        <v>8750</v>
      </c>
      <c r="R1907" s="47">
        <f>IF(Tabela1[[#This Row],[VALOR A PAGAR]]&gt;1,Tabela1[[#This Row],[VALOR A PAGAR]],Tabela1[[#This Row],[VALOR RC]])</f>
        <v>8750</v>
      </c>
      <c r="S19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7" s="1">
        <v>4500911922</v>
      </c>
      <c r="U1907" s="54" t="str">
        <f>F1907 &amp; " " &amp; " " &amp; B1907 &amp; " - " &amp; I1907 &amp; " - " &amp; "N°" &amp; H1907 &amp; " - " &amp; Tabela1[[#This Row],[Coluna1]]</f>
        <v xml:space="preserve">LAUDO DE RISCO CD  CD CE - M C METAL CALC - N°63 - </v>
      </c>
      <c r="V1907" s="85">
        <v>2118865</v>
      </c>
      <c r="W1907" s="89" t="s">
        <v>5439</v>
      </c>
      <c r="X1907" s="1" t="str">
        <f t="shared" si="103"/>
        <v>ABERTO</v>
      </c>
      <c r="Y1907" s="48"/>
      <c r="Z1907" s="51">
        <v>0</v>
      </c>
      <c r="AA1907" s="1">
        <f>IF(Tabela1[[#This Row],[CHAMADO]]="ABERTO",Tabela1[[#This Row],[procx status]],"")</f>
        <v>0</v>
      </c>
      <c r="AC1907" s="49">
        <v>45852</v>
      </c>
      <c r="AD1907" s="90">
        <v>5105967739</v>
      </c>
      <c r="AE1907" s="1" t="str">
        <f>IF(Tabela1[[#This Row],[Status Result1]]="Aguardando autorização pgto", "sim","")</f>
        <v/>
      </c>
      <c r="AF19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14/07/2025</v>
      </c>
      <c r="AG19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14/07/2025</v>
      </c>
      <c r="AH1907" s="12"/>
      <c r="AJ1907" s="53">
        <v>0</v>
      </c>
      <c r="AK1907" s="12">
        <f>IF(Tabela1[[#This Row],[procx ticket]]="",Tabela1[[#This Row],[Data criação ticket]],Tabela1[[#This Row],[procx ticket]])</f>
        <v>0</v>
      </c>
      <c r="AM19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7" s="62"/>
      <c r="AP1907" s="62"/>
      <c r="AQ19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CE60494617500ANDRELAUDO DE RISCO CDREFORMAM C METAL CALC</v>
      </c>
      <c r="AR1907" s="62" t="e">
        <v>#N/A</v>
      </c>
    </row>
    <row r="1908" spans="1:44" ht="15" hidden="1" customHeight="1">
      <c r="A1908" s="1">
        <f t="shared" si="107"/>
        <v>2000</v>
      </c>
      <c r="B1908" s="1">
        <v>7105</v>
      </c>
      <c r="C1908" s="1" t="s">
        <v>3175</v>
      </c>
      <c r="D1908" s="1" t="s">
        <v>3176</v>
      </c>
      <c r="E1908" s="1" t="s">
        <v>76</v>
      </c>
      <c r="F1908" s="1" t="s">
        <v>51</v>
      </c>
      <c r="G1908" s="1" t="s">
        <v>48</v>
      </c>
      <c r="H1908" s="1">
        <v>1502</v>
      </c>
      <c r="I1908" s="1" t="s">
        <v>66</v>
      </c>
      <c r="M1908" s="1">
        <v>605812</v>
      </c>
      <c r="N1908" s="1">
        <v>10022535</v>
      </c>
      <c r="P1908" s="47">
        <v>6144</v>
      </c>
      <c r="R1908" s="47">
        <f>IF(Tabela1[[#This Row],[VALOR A PAGAR]]&gt;1,Tabela1[[#This Row],[VALOR A PAGAR]],Tabela1[[#This Row],[VALOR RC]])</f>
        <v>6144</v>
      </c>
      <c r="S19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8" s="1">
        <v>4500923185</v>
      </c>
      <c r="U1908" s="54" t="str">
        <f>F1908 &amp; " " &amp; " " &amp; B1908 &amp; " - " &amp; I1908 &amp; " - " &amp; "N°" &amp; H1908 &amp; " - " &amp; Tabela1[[#This Row],[Coluna1]]</f>
        <v xml:space="preserve">VIRADA DE BANDEIRA  7105 - DWA - N°1502 - </v>
      </c>
      <c r="V1908" s="85">
        <v>2257256</v>
      </c>
      <c r="W1908" s="64" t="s">
        <v>4913</v>
      </c>
      <c r="X1908" s="1" t="str">
        <f t="shared" si="103"/>
        <v>ABERTO</v>
      </c>
      <c r="Y1908" s="48"/>
      <c r="Z1908" s="51">
        <v>0</v>
      </c>
      <c r="AA1908" s="1">
        <f>IF(Tabela1[[#This Row],[CHAMADO]]="ABERTO",Tabela1[[#This Row],[procx status]],"")</f>
        <v>0</v>
      </c>
      <c r="AC1908" s="49">
        <v>45883</v>
      </c>
      <c r="AD1908" s="55">
        <v>5105983698</v>
      </c>
      <c r="AE1908" s="1" t="str">
        <f>IF(Tabela1[[#This Row],[Status Result1]]="Aguardando autorização pgto", "sim","")</f>
        <v/>
      </c>
      <c r="AF19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19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1908" s="12"/>
      <c r="AI1908" s="1" t="s">
        <v>4914</v>
      </c>
      <c r="AJ1908" s="53" t="s">
        <v>4234</v>
      </c>
      <c r="AK1908" s="12" t="str">
        <f>IF(Tabela1[[#This Row],[procx ticket]]="",Tabela1[[#This Row],[Data criação ticket]],Tabela1[[#This Row],[procx ticket]])</f>
        <v>não aberto ticket</v>
      </c>
      <c r="AM19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9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8" s="62"/>
      <c r="AP1908" s="62"/>
      <c r="AQ19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71056058126144HENRIQUEVIRADA DE BANDEIRAREFORMADWA</v>
      </c>
      <c r="AR1908" s="62" t="e">
        <v>#N/A</v>
      </c>
    </row>
    <row r="1909" spans="1:44" ht="15" hidden="1" customHeight="1">
      <c r="A1909" s="1">
        <f t="shared" si="107"/>
        <v>1000</v>
      </c>
      <c r="B1909" s="1">
        <v>636</v>
      </c>
      <c r="C1909" s="1" t="str">
        <f>_xlfn.XLOOKUP(Tabela1[[#This Row],[FILIAL]],'CNPJ BASE jan25'!A:A,'CNPJ BASE jan25'!B:B)</f>
        <v>BSB06-Guara-DF#</v>
      </c>
      <c r="D1909" s="1" t="str">
        <f>_xlfn.XLOOKUP(Tabela1[[#This Row],[FILIAL]],'CNPJ BASE jan25'!A:A,'CNPJ BASE jan25'!C:C)</f>
        <v>06.626.253/0636-68</v>
      </c>
      <c r="E1909" s="1" t="s">
        <v>4025</v>
      </c>
      <c r="F1909" s="1" t="s">
        <v>47</v>
      </c>
      <c r="G1909" s="1" t="s">
        <v>48</v>
      </c>
      <c r="H1909" s="1">
        <v>20567</v>
      </c>
      <c r="I1909" s="1" t="s">
        <v>5303</v>
      </c>
      <c r="M1909" s="1">
        <v>605761</v>
      </c>
      <c r="N1909" s="1">
        <v>10022702</v>
      </c>
      <c r="O1909" s="1" t="s">
        <v>4163</v>
      </c>
      <c r="P1909" s="47">
        <v>32000</v>
      </c>
      <c r="R1909" s="47">
        <f>IF(Tabela1[[#This Row],[VALOR A PAGAR]]&gt;1,Tabela1[[#This Row],[VALOR A PAGAR]],Tabela1[[#This Row],[VALOR RC]])</f>
        <v>32000</v>
      </c>
      <c r="S19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09" s="1">
        <v>4500924031</v>
      </c>
      <c r="U1909" s="54" t="str">
        <f>F1909 &amp; " " &amp; " " &amp; B1909 &amp; " - " &amp; I1909 &amp; " - " &amp; "N°" &amp; H1909 &amp; " - " &amp; Tabela1[[#This Row],[Coluna1]]</f>
        <v xml:space="preserve">LAUDO DE RISCO  636 - KPI - N°20567 - </v>
      </c>
      <c r="V1909" s="85">
        <v>2263841</v>
      </c>
      <c r="W1909" s="64" t="s">
        <v>5331</v>
      </c>
      <c r="X1909" s="1" t="str">
        <f t="shared" si="103"/>
        <v>ABERTO</v>
      </c>
      <c r="Y1909" s="48"/>
      <c r="Z1909" s="51"/>
      <c r="AA1909" s="1">
        <f>IF(Tabela1[[#This Row],[CHAMADO]]="ABERTO",Tabela1[[#This Row],[procx status]],"")</f>
        <v>0</v>
      </c>
      <c r="AC1909" s="49">
        <v>45883</v>
      </c>
      <c r="AD1909" s="65">
        <v>5105988434</v>
      </c>
      <c r="AE1909" s="1" t="str">
        <f>IF(Tabela1[[#This Row],[Status Result1]]="Aguardando autorização pgto", "sim","")</f>
        <v/>
      </c>
      <c r="AF19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14/08/2025</v>
      </c>
      <c r="AG19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14/08/2025</v>
      </c>
      <c r="AH1909" s="12"/>
      <c r="AI1909" s="1" t="s">
        <v>4657</v>
      </c>
      <c r="AJ1909" s="53"/>
      <c r="AK1909" s="12" t="str">
        <f>IF(Tabela1[[#This Row],[procx ticket]]="",Tabela1[[#This Row],[Data criação ticket]],Tabela1[[#This Row],[procx ticket]])</f>
        <v>2025-07-30</v>
      </c>
      <c r="AM19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30/07/2025</v>
      </c>
      <c r="AN19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09" s="62"/>
      <c r="AP1909" s="62"/>
      <c r="AQ19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63660576132000ADRIANOLAUDO DE RISCOREFORMAKPI</v>
      </c>
      <c r="AR1909" s="62" t="e">
        <v>#N/A</v>
      </c>
    </row>
    <row r="1910" spans="1:44" ht="15" hidden="1" customHeight="1">
      <c r="A1910" s="1">
        <f t="shared" si="107"/>
        <v>2000</v>
      </c>
      <c r="B1910" s="1">
        <v>7060</v>
      </c>
      <c r="C1910" s="1" t="str">
        <f>_xlfn.XLOOKUP(Tabela1[[#This Row],[FILIAL]],'CNPJ BASE jan25'!A:A,'CNPJ BASE jan25'!B:B)</f>
        <v>FOR149-Expedic-CE-EF</v>
      </c>
      <c r="D1910" s="1" t="str">
        <f>_xlfn.XLOOKUP(Tabela1[[#This Row],[FILIAL]],'CNPJ BASE jan25'!A:A,'CNPJ BASE jan25'!C:C)</f>
        <v>04.899.316/0060-78</v>
      </c>
      <c r="E1910" s="1" t="s">
        <v>4025</v>
      </c>
      <c r="F1910" s="1" t="s">
        <v>51</v>
      </c>
      <c r="G1910" s="1" t="s">
        <v>48</v>
      </c>
      <c r="H1910" s="1">
        <v>4069</v>
      </c>
      <c r="I1910" s="1" t="s">
        <v>5648</v>
      </c>
      <c r="M1910" s="1">
        <v>605997</v>
      </c>
      <c r="Q1910" s="47">
        <v>35000</v>
      </c>
      <c r="R1910" s="47">
        <f>IF(Tabela1[[#This Row],[VALOR A PAGAR]]&gt;1,Tabela1[[#This Row],[VALOR A PAGAR]],Tabela1[[#This Row],[VALOR RC]])</f>
        <v>35000</v>
      </c>
      <c r="S19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0" s="1">
        <v>4500963749</v>
      </c>
      <c r="U1910" s="54" t="str">
        <f>F1910 &amp; " " &amp; " " &amp; B1910 &amp; " - " &amp; I1910 &amp; " - " &amp; "N°" &amp; H1910 &amp; " - " &amp; Tabela1[[#This Row],[Coluna1]]</f>
        <v xml:space="preserve">VIRADA DE BANDEIRA  7060 - PLANAC - N°4069 - </v>
      </c>
      <c r="V1910" s="85">
        <v>2729245</v>
      </c>
      <c r="W1910" s="64" t="s">
        <v>5717</v>
      </c>
      <c r="X1910" s="1" t="str">
        <f t="shared" si="103"/>
        <v>ABERTO</v>
      </c>
      <c r="Y1910" s="48"/>
      <c r="Z1910" s="51"/>
      <c r="AA1910" s="1">
        <f>IF(Tabela1[[#This Row],[CHAMADO]]="ABERTO",Tabela1[[#This Row],[procx status]],"")</f>
        <v>0</v>
      </c>
      <c r="AC1910" s="49">
        <v>45944</v>
      </c>
      <c r="AD1910" s="109">
        <v>5106034400</v>
      </c>
      <c r="AE1910" s="1" t="str">
        <f>IF(Tabela1[[#This Row],[Status Result1]]="Aguardando autorização pgto", "sim","")</f>
        <v/>
      </c>
      <c r="AF19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14/10/2025</v>
      </c>
      <c r="AG19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14/10/2025</v>
      </c>
      <c r="AH1910" s="116"/>
      <c r="AJ1910" s="117"/>
      <c r="AK1910" s="116">
        <f>IF(Tabela1[[#This Row],[procx ticket]]="",Tabela1[[#This Row],[Data criação ticket]],Tabela1[[#This Row],[procx ticket]])</f>
        <v>0</v>
      </c>
      <c r="AL1910" s="116"/>
      <c r="AM1910" s="53">
        <v>45818</v>
      </c>
      <c r="AN19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0" s="62"/>
      <c r="AP1910" s="62"/>
      <c r="AQ19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7060605997ADRIANOVIRADA DE BANDEIRAREFORMAPLANAC</v>
      </c>
      <c r="AR1910" s="62" t="e">
        <v>#N/A</v>
      </c>
    </row>
    <row r="1911" spans="1:44" ht="15" hidden="1" customHeight="1">
      <c r="A1911" s="1">
        <f t="shared" si="107"/>
        <v>1000</v>
      </c>
      <c r="B1911" s="1">
        <v>260</v>
      </c>
      <c r="C1911" s="1" t="str">
        <f>_xlfn.XLOOKUP(Tabela1[[#This Row],[FILIAL]],'CNPJ BASE jan25'!A:A,'CNPJ BASE jan25'!B:B)</f>
        <v>JPE11-Bessa-PB</v>
      </c>
      <c r="D1911" s="1" t="str">
        <f>_xlfn.XLOOKUP(Tabela1[[#This Row],[FILIAL]],'CNPJ BASE jan25'!A:A,'CNPJ BASE jan25'!C:C)</f>
        <v>06.626.253/0260-37</v>
      </c>
      <c r="E1911" s="1" t="s">
        <v>4025</v>
      </c>
      <c r="F1911" s="1" t="s">
        <v>47</v>
      </c>
      <c r="G1911" s="1" t="s">
        <v>48</v>
      </c>
      <c r="H1911" s="1" t="s">
        <v>5815</v>
      </c>
      <c r="I1911" s="1" t="s">
        <v>5816</v>
      </c>
      <c r="M1911" s="1">
        <v>605925</v>
      </c>
      <c r="N1911" s="1">
        <v>10023862</v>
      </c>
      <c r="P1911" s="47">
        <v>2850</v>
      </c>
      <c r="R1911" s="47">
        <f>IF(Tabela1[[#This Row],[VALOR A PAGAR]]&gt;1,Tabela1[[#This Row],[VALOR A PAGAR]],Tabela1[[#This Row],[VALOR RC]])</f>
        <v>2850</v>
      </c>
      <c r="S19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1" s="1">
        <v>4500990660</v>
      </c>
      <c r="U1911" s="54" t="str">
        <f>F1911 &amp; " " &amp; " " &amp; B1911 &amp; " - " &amp; I1911 &amp; " - " &amp; "N°" &amp; H1911 &amp; " - " &amp; Tabela1[[#This Row],[Coluna1]]</f>
        <v xml:space="preserve">LAUDO DE RISCO  260 - SOLUCOES CLIMATIZACAO - N°1800/1816 - </v>
      </c>
      <c r="V1911" s="85">
        <v>3043696</v>
      </c>
      <c r="W1911" s="64" t="s">
        <v>5817</v>
      </c>
      <c r="X1911" s="1" t="str">
        <f t="shared" si="103"/>
        <v>ABERTO</v>
      </c>
      <c r="Y1911" s="48"/>
      <c r="Z1911" s="51"/>
      <c r="AA1911" s="1">
        <f>IF(Tabela1[[#This Row],[CHAMADO]]="ABERTO",Tabela1[[#This Row],[procx status]],"")</f>
        <v>0</v>
      </c>
      <c r="AC1911" s="49">
        <v>45975</v>
      </c>
      <c r="AE1911" s="1" t="str">
        <f>IF(Tabela1[[#This Row],[Status Result1]]="Aguardando autorização pgto", "sim","")</f>
        <v/>
      </c>
      <c r="AF19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14/11/2025</v>
      </c>
      <c r="AG19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14/11/2025</v>
      </c>
      <c r="AH1911" s="116"/>
      <c r="AJ1911" s="117"/>
      <c r="AK1911" s="116">
        <f>IF(Tabela1[[#This Row],[procx ticket]]="",Tabela1[[#This Row],[Data criação ticket]],Tabela1[[#This Row],[procx ticket]])</f>
        <v>0</v>
      </c>
      <c r="AL1911" s="116"/>
      <c r="AM19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1" s="62"/>
      <c r="AP1911" s="62"/>
      <c r="AQ19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2606059252850ADRIANOLAUDO DE RISCOREFORMASOLUCOES CLIMATIZACAO</v>
      </c>
      <c r="AR1911" s="62" t="e">
        <v>#N/A</v>
      </c>
    </row>
    <row r="1912" spans="1:44" ht="15" hidden="1" customHeight="1">
      <c r="A1912" s="55">
        <v>1000</v>
      </c>
      <c r="B1912" s="55">
        <v>560</v>
      </c>
      <c r="C1912" s="55" t="s">
        <v>1334</v>
      </c>
      <c r="D1912" s="55" t="s">
        <v>1335</v>
      </c>
      <c r="E1912" s="55" t="s">
        <v>30</v>
      </c>
      <c r="F1912" s="55" t="s">
        <v>47</v>
      </c>
      <c r="G1912" s="55" t="s">
        <v>48</v>
      </c>
      <c r="H1912" s="55" t="s">
        <v>5859</v>
      </c>
      <c r="I1912" s="55" t="s">
        <v>116</v>
      </c>
      <c r="J1912" s="55"/>
      <c r="K1912" s="55"/>
      <c r="L1912" s="51">
        <v>63047</v>
      </c>
      <c r="M1912" s="55">
        <v>605686</v>
      </c>
      <c r="N1912" s="55">
        <v>10020436</v>
      </c>
      <c r="O1912" s="55"/>
      <c r="P1912" s="57">
        <v>10058.049999999999</v>
      </c>
      <c r="Q1912" s="57" t="s">
        <v>4173</v>
      </c>
      <c r="R1912" s="88" t="str">
        <f>IF(Tabela1[[#This Row],[VALOR A PAGAR]]&gt;1,Tabela1[[#This Row],[VALOR A PAGAR]],Tabela1[[#This Row],[VALOR RC]])</f>
        <v> </v>
      </c>
      <c r="S19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2" s="55">
        <v>4500828518</v>
      </c>
      <c r="U1912" s="54" t="str">
        <f>F1912 &amp; " " &amp; " " &amp; B1912 &amp; " - " &amp; I1912 &amp; " - " &amp; "N°" &amp; H1912 &amp; " - " &amp; Tabela1[[#This Row],[Coluna1]]</f>
        <v>LAUDO DE RISCO  560 - TCF - N°77(78 nova nota) - ok</v>
      </c>
      <c r="V1912" s="85">
        <v>1231222</v>
      </c>
      <c r="W1912" s="55"/>
      <c r="X1912" s="1" t="str">
        <f t="shared" si="103"/>
        <v>ABERTO</v>
      </c>
      <c r="Y1912" s="55" t="s">
        <v>4159</v>
      </c>
      <c r="Z1912" s="51" t="s">
        <v>4159</v>
      </c>
      <c r="AA1912" s="51" t="str">
        <f>IF(Tabela1[[#This Row],[CHAMADO]]="ABERTO",Tabela1[[#This Row],[procx status]],"")</f>
        <v>Closed</v>
      </c>
      <c r="AB1912" s="55" t="s">
        <v>4173</v>
      </c>
      <c r="AC1912" s="59">
        <v>45731</v>
      </c>
      <c r="AD1912" s="55">
        <v>5105882017</v>
      </c>
      <c r="AE1912" s="55" t="str">
        <f>IF(Tabela1[[#This Row],[Status Result1]]="Aguardando autorização pgto", "sim","")</f>
        <v/>
      </c>
      <c r="AF191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15/03/2025</v>
      </c>
      <c r="AG19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15/03/2025</v>
      </c>
      <c r="AH1912" s="59">
        <v>45692</v>
      </c>
      <c r="AI1912" s="55" t="s">
        <v>4173</v>
      </c>
      <c r="AJ1912" s="53" t="s">
        <v>4173</v>
      </c>
      <c r="AK1912" s="12" t="str">
        <f>IF(Tabela1[[#This Row],[procx ticket]]="",Tabela1[[#This Row],[Data criação ticket]],Tabela1[[#This Row],[procx ticket]])</f>
        <v> </v>
      </c>
      <c r="AL1912" s="60">
        <v>45692</v>
      </c>
      <c r="AM19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1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2" s="62" t="s">
        <v>5860</v>
      </c>
      <c r="AP1912" s="62" t="s">
        <v>4649</v>
      </c>
      <c r="AQ19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56060568610058,05ANDRELAUDO DE RISCOREFORMATCF</v>
      </c>
      <c r="AR1912" s="62" t="e">
        <v>#N/A</v>
      </c>
    </row>
    <row r="1913" spans="1:44" ht="15" hidden="1" customHeight="1">
      <c r="A1913" s="1">
        <f t="shared" ref="A1913:A1930" si="108">IF(B1913&lt;7000,1000,2000)</f>
        <v>2000</v>
      </c>
      <c r="B1913" s="1">
        <v>7055</v>
      </c>
      <c r="C1913" s="1" t="s">
        <v>3099</v>
      </c>
      <c r="D1913" s="1" t="s">
        <v>3100</v>
      </c>
      <c r="E1913" s="1" t="s">
        <v>76</v>
      </c>
      <c r="F1913" s="1" t="s">
        <v>51</v>
      </c>
      <c r="G1913" s="1" t="s">
        <v>48</v>
      </c>
      <c r="H1913" s="1">
        <v>1504</v>
      </c>
      <c r="I1913" s="1" t="s">
        <v>66</v>
      </c>
      <c r="M1913" s="1">
        <v>605809</v>
      </c>
      <c r="N1913" s="1">
        <v>10022536</v>
      </c>
      <c r="P1913" s="47">
        <v>1351.68</v>
      </c>
      <c r="R1913" s="47">
        <f>IF(Tabela1[[#This Row],[VALOR A PAGAR]]&gt;1,Tabela1[[#This Row],[VALOR A PAGAR]],Tabela1[[#This Row],[VALOR RC]])</f>
        <v>1351.68</v>
      </c>
      <c r="S19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3" s="1">
        <v>4500923197</v>
      </c>
      <c r="U1913" s="54" t="str">
        <f>F1913 &amp; " " &amp; " " &amp; B1913 &amp; " - " &amp; I1913 &amp; " - " &amp; "N°" &amp; H1913 &amp; " - " &amp; Tabela1[[#This Row],[Coluna1]]</f>
        <v xml:space="preserve">VIRADA DE BANDEIRA  7055 - DWA - N°1504 - </v>
      </c>
      <c r="V1913" s="85">
        <v>2257264</v>
      </c>
      <c r="W1913" s="64" t="s">
        <v>4915</v>
      </c>
      <c r="X1913" s="1" t="str">
        <f t="shared" si="103"/>
        <v>ABERTO</v>
      </c>
      <c r="Y1913" s="48"/>
      <c r="Z1913" s="51">
        <v>0</v>
      </c>
      <c r="AA1913" s="1">
        <f>IF(Tabela1[[#This Row],[CHAMADO]]="ABERTO",Tabela1[[#This Row],[procx status]],"")</f>
        <v>0</v>
      </c>
      <c r="AC1913" s="49">
        <v>45884</v>
      </c>
      <c r="AD1913" s="107">
        <v>5105983698</v>
      </c>
      <c r="AE1913" s="1" t="str">
        <f>IF(Tabela1[[#This Row],[Status Result1]]="Aguardando autorização pgto", "sim","")</f>
        <v/>
      </c>
      <c r="AF19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15/08/2025</v>
      </c>
      <c r="AG19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15/08/2025</v>
      </c>
      <c r="AH1913" s="12"/>
      <c r="AI1913" s="1" t="s">
        <v>4914</v>
      </c>
      <c r="AJ1913" s="53" t="s">
        <v>4234</v>
      </c>
      <c r="AK1913" s="12" t="str">
        <f>IF(Tabela1[[#This Row],[procx ticket]]="",Tabela1[[#This Row],[Data criação ticket]],Tabela1[[#This Row],[procx ticket]])</f>
        <v>não aberto ticket</v>
      </c>
      <c r="AM19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19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3" s="62"/>
      <c r="AP1913" s="62"/>
      <c r="AQ19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70556058091351,68HENRIQUEVIRADA DE BANDEIRAREFORMADWA</v>
      </c>
      <c r="AR1913" s="62" t="e">
        <v>#N/A</v>
      </c>
    </row>
    <row r="1914" spans="1:44" ht="15" hidden="1" customHeight="1">
      <c r="A1914" s="1">
        <f t="shared" si="108"/>
        <v>2000</v>
      </c>
      <c r="B1914" s="1">
        <v>7057</v>
      </c>
      <c r="C1914" s="1" t="str">
        <f>_xlfn.XLOOKUP(Tabela1[[#This Row],[FILIAL]],'CNPJ BASE jan25'!A:A,'CNPJ BASE jan25'!B:B)</f>
        <v>FOR136-SanDumo-CE-EF</v>
      </c>
      <c r="D1914" s="1" t="str">
        <f>_xlfn.XLOOKUP(Tabela1[[#This Row],[FILIAL]],'CNPJ BASE jan25'!A:A,'CNPJ BASE jan25'!C:C)</f>
        <v>04.899.316/0057-72</v>
      </c>
      <c r="E1914" s="1" t="s">
        <v>4025</v>
      </c>
      <c r="F1914" s="1" t="s">
        <v>51</v>
      </c>
      <c r="G1914" s="1" t="s">
        <v>48</v>
      </c>
      <c r="H1914" s="1">
        <v>4017</v>
      </c>
      <c r="I1914" s="1" t="s">
        <v>5648</v>
      </c>
      <c r="M1914" s="1">
        <v>605995</v>
      </c>
      <c r="N1914" s="1">
        <v>10023049</v>
      </c>
      <c r="O1914" s="1" t="s">
        <v>4163</v>
      </c>
      <c r="P1914" s="47">
        <v>70000</v>
      </c>
      <c r="Q1914" s="47">
        <v>35000</v>
      </c>
      <c r="R1914" s="47">
        <f>IF(Tabela1[[#This Row],[VALOR A PAGAR]]&gt;1,Tabela1[[#This Row],[VALOR A PAGAR]],Tabela1[[#This Row],[VALOR RC]])</f>
        <v>35000</v>
      </c>
      <c r="S19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4" s="1">
        <v>4500942854</v>
      </c>
      <c r="U1914" s="54" t="str">
        <f>F1914 &amp; " " &amp; " " &amp; B1914 &amp; " - " &amp; I1914 &amp; " - " &amp; "N°" &amp; H1914 &amp; " - " &amp; Tabela1[[#This Row],[Coluna1]]</f>
        <v xml:space="preserve">VIRADA DE BANDEIRA  7057 - PLANAC - N°4017 - </v>
      </c>
      <c r="V1914" s="85">
        <v>2437424</v>
      </c>
      <c r="W1914" s="64" t="s">
        <v>5707</v>
      </c>
      <c r="X1914" s="1" t="str">
        <f t="shared" si="103"/>
        <v>ABERTO</v>
      </c>
      <c r="Y1914" s="48"/>
      <c r="Z1914" s="51"/>
      <c r="AA1914" s="1">
        <f>IF(Tabela1[[#This Row],[CHAMADO]]="ABERTO",Tabela1[[#This Row],[procx status]],"")</f>
        <v>0</v>
      </c>
      <c r="AC1914" s="49">
        <v>45915</v>
      </c>
      <c r="AE1914" s="1" t="str">
        <f>IF(Tabela1[[#This Row],[Status Result1]]="Aguardando autorização pgto", "sim","")</f>
        <v/>
      </c>
      <c r="AF19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15/09/2025</v>
      </c>
      <c r="AG19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15/09/2025</v>
      </c>
      <c r="AH1914" s="116"/>
      <c r="AJ1914" s="117"/>
      <c r="AK1914" s="116">
        <f>IF(Tabela1[[#This Row],[procx ticket]]="",Tabela1[[#This Row],[Data criação ticket]],Tabela1[[#This Row],[procx ticket]])</f>
        <v>0</v>
      </c>
      <c r="AL1914" s="116"/>
      <c r="AM1914" s="53" t="s">
        <v>75</v>
      </c>
      <c r="AN19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4" s="62"/>
      <c r="AP1914" s="62"/>
      <c r="AQ19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705760599570000ADRIANOVIRADA DE BANDEIRAREFORMAPLANAC</v>
      </c>
      <c r="AR1914" s="62" t="e">
        <v>#N/A</v>
      </c>
    </row>
    <row r="1915" spans="1:44" ht="15" hidden="1" customHeight="1">
      <c r="A1915" s="1">
        <f t="shared" si="108"/>
        <v>1000</v>
      </c>
      <c r="B1915" s="1">
        <v>260</v>
      </c>
      <c r="C1915" s="1" t="str">
        <f>_xlfn.XLOOKUP(Tabela1[[#This Row],[FILIAL]],'CNPJ BASE jan25'!A:A,'CNPJ BASE jan25'!B:B)</f>
        <v>JPE11-Bessa-PB</v>
      </c>
      <c r="D1915" s="1" t="str">
        <f>_xlfn.XLOOKUP(Tabela1[[#This Row],[FILIAL]],'CNPJ BASE jan25'!A:A,'CNPJ BASE jan25'!C:C)</f>
        <v>06.626.253/0260-37</v>
      </c>
      <c r="E1915" s="1" t="s">
        <v>4025</v>
      </c>
      <c r="F1915" s="1" t="s">
        <v>47</v>
      </c>
      <c r="G1915" s="1" t="s">
        <v>48</v>
      </c>
      <c r="H1915" s="1">
        <v>145</v>
      </c>
      <c r="I1915" s="1" t="s">
        <v>4972</v>
      </c>
      <c r="M1915" s="1">
        <v>605925</v>
      </c>
      <c r="P1915" s="47">
        <v>87000</v>
      </c>
      <c r="R1915" s="47">
        <f>IF(Tabela1[[#This Row],[VALOR A PAGAR]]&gt;1,Tabela1[[#This Row],[VALOR A PAGAR]],Tabela1[[#This Row],[VALOR RC]])</f>
        <v>87000</v>
      </c>
      <c r="S19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5" s="1">
        <v>4500899627</v>
      </c>
      <c r="U1915" s="54" t="str">
        <f>F1915 &amp; " " &amp; " " &amp; B1915 &amp; " - " &amp; I1915 &amp; " - " &amp; "N°" &amp; H1915 &amp; " - " &amp; Tabela1[[#This Row],[Coluna1]]</f>
        <v xml:space="preserve">LAUDO DE RISCO  260 - GM ENGENHARIA - N°145 - </v>
      </c>
      <c r="V1915" s="85">
        <v>2713691</v>
      </c>
      <c r="W1915" s="64" t="s">
        <v>5005</v>
      </c>
      <c r="X1915" s="1" t="str">
        <f t="shared" si="103"/>
        <v>ABERTO</v>
      </c>
      <c r="Y1915" s="48"/>
      <c r="Z1915" s="51"/>
      <c r="AA1915" s="1">
        <f>IF(Tabela1[[#This Row],[CHAMADO]]="ABERTO",Tabela1[[#This Row],[procx status]],"")</f>
        <v>0</v>
      </c>
      <c r="AC1915" s="49">
        <v>45945</v>
      </c>
      <c r="AD1915" s="107">
        <v>5106034972</v>
      </c>
      <c r="AE1915" s="1" t="str">
        <f>IF(Tabela1[[#This Row],[Status Result1]]="Aguardando autorização pgto", "sim","")</f>
        <v/>
      </c>
      <c r="AF19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9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915" s="116"/>
      <c r="AJ1915" s="117"/>
      <c r="AK1915" s="116">
        <f>IF(Tabela1[[#This Row],[procx ticket]]="",Tabela1[[#This Row],[Data criação ticket]],Tabela1[[#This Row],[procx ticket]])</f>
        <v>0</v>
      </c>
      <c r="AL1915" s="116"/>
      <c r="AM1915" s="53">
        <v>45726</v>
      </c>
      <c r="AN19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5" s="62"/>
      <c r="AP1915" s="62"/>
      <c r="AQ19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26060592587000ADRIANOLAUDO DE RISCOREFORMAGM ENGENHARIA</v>
      </c>
      <c r="AR1915" s="62" t="e">
        <v>#N/A</v>
      </c>
    </row>
    <row r="1916" spans="1:44" ht="15" hidden="1" customHeight="1">
      <c r="A1916" s="1">
        <f t="shared" si="108"/>
        <v>1000</v>
      </c>
      <c r="B1916" s="1">
        <v>315</v>
      </c>
      <c r="C1916" s="1" t="s">
        <v>864</v>
      </c>
      <c r="D1916" s="1" t="s">
        <v>185</v>
      </c>
      <c r="E1916" s="1" t="s">
        <v>4025</v>
      </c>
      <c r="F1916" s="1" t="s">
        <v>4026</v>
      </c>
      <c r="G1916" s="1" t="s">
        <v>48</v>
      </c>
      <c r="H1916" s="1">
        <v>144</v>
      </c>
      <c r="I1916" s="1" t="s">
        <v>4972</v>
      </c>
      <c r="M1916" s="1">
        <v>605784</v>
      </c>
      <c r="N1916" s="1">
        <v>10023357</v>
      </c>
      <c r="P1916" s="47">
        <v>40000</v>
      </c>
      <c r="R1916" s="47">
        <f>IF(Tabela1[[#This Row],[VALOR A PAGAR]]&gt;1,Tabela1[[#This Row],[VALOR A PAGAR]],Tabela1[[#This Row],[VALOR RC]])</f>
        <v>40000</v>
      </c>
      <c r="S19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6" s="1">
        <v>4500963144</v>
      </c>
      <c r="U1916" s="54" t="str">
        <f>F1916 &amp; " " &amp; " " &amp; B1916 &amp; " - " &amp; I1916 &amp; " - " &amp; "N°" &amp; H1916 &amp; " - " &amp; Tabela1[[#This Row],[Coluna1]]</f>
        <v xml:space="preserve">REVITALIZA  315 - GM ENGENHARIA - N°144 - </v>
      </c>
      <c r="V1916" s="85">
        <v>2713659</v>
      </c>
      <c r="W1916" s="64" t="s">
        <v>5004</v>
      </c>
      <c r="X1916" s="1" t="str">
        <f t="shared" si="103"/>
        <v>ABERTO</v>
      </c>
      <c r="Y1916" s="48"/>
      <c r="Z1916" s="51"/>
      <c r="AA1916" s="1">
        <f>IF(Tabela1[[#This Row],[CHAMADO]]="ABERTO",Tabela1[[#This Row],[procx status]],"")</f>
        <v>0</v>
      </c>
      <c r="AC1916" s="49">
        <v>45945</v>
      </c>
      <c r="AD1916" s="107">
        <v>5106034955</v>
      </c>
      <c r="AE1916" s="1" t="str">
        <f>IF(Tabela1[[#This Row],[Status Result1]]="Aguardando autorização pgto", "sim","")</f>
        <v/>
      </c>
      <c r="AF19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9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916" s="116"/>
      <c r="AJ1916" s="117"/>
      <c r="AK1916" s="116">
        <f>IF(Tabela1[[#This Row],[procx ticket]]="",Tabela1[[#This Row],[Data criação ticket]],Tabela1[[#This Row],[procx ticket]])</f>
        <v>0</v>
      </c>
      <c r="AL1916" s="116"/>
      <c r="AM1916" s="53">
        <v>45726</v>
      </c>
      <c r="AN19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6" s="62"/>
      <c r="AP1916" s="62"/>
      <c r="AQ19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31560578440000ADRIANOREVITALIZAREFORMAGM ENGENHARIA</v>
      </c>
      <c r="AR1916" s="62" t="e">
        <v>#N/A</v>
      </c>
    </row>
    <row r="1917" spans="1:44" ht="15" hidden="1" customHeight="1">
      <c r="A1917" s="1">
        <f t="shared" si="108"/>
        <v>2000</v>
      </c>
      <c r="B1917" s="1" t="s">
        <v>4544</v>
      </c>
      <c r="D1917" s="1" t="s">
        <v>4837</v>
      </c>
      <c r="E1917" s="1" t="s">
        <v>30</v>
      </c>
      <c r="F1917" s="1" t="s">
        <v>4167</v>
      </c>
      <c r="G1917" s="1" t="s">
        <v>48</v>
      </c>
      <c r="H1917" s="1">
        <v>20824</v>
      </c>
      <c r="I1917" s="1" t="s">
        <v>5303</v>
      </c>
      <c r="M1917" s="1">
        <v>606050</v>
      </c>
      <c r="N1917" s="1">
        <v>10023458</v>
      </c>
      <c r="O1917" s="1" t="s">
        <v>4163</v>
      </c>
      <c r="P1917" s="47">
        <v>230000</v>
      </c>
      <c r="Q1917" s="29">
        <v>115000</v>
      </c>
      <c r="R1917" s="47">
        <f>IF(Tabela1[[#This Row],[VALOR A PAGAR]]&gt;1,Tabela1[[#This Row],[VALOR A PAGAR]],Tabela1[[#This Row],[VALOR RC]])</f>
        <v>115000</v>
      </c>
      <c r="S19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7" s="1">
        <v>4500971998</v>
      </c>
      <c r="U1917" s="54" t="str">
        <f>F1917 &amp; " " &amp; " " &amp; B1917 &amp; " - " &amp; I1917 &amp; " - " &amp; "N°" &amp; H1917 &amp; " - " &amp; Tabela1[[#This Row],[Coluna1]]</f>
        <v xml:space="preserve">MISSOES HIGIENICAS  CD BA - KPI - N°20824 - </v>
      </c>
      <c r="V1917" s="85">
        <v>2743499</v>
      </c>
      <c r="W1917" s="64" t="s">
        <v>5334</v>
      </c>
      <c r="X1917" s="1" t="str">
        <f t="shared" ref="X1917:X1980" si="109">IF(V1917&lt;&gt;"","ABERTO","PENDENTE")</f>
        <v>ABERTO</v>
      </c>
      <c r="Y1917" s="48"/>
      <c r="Z1917" s="51"/>
      <c r="AA1917" s="1">
        <f>IF(Tabela1[[#This Row],[CHAMADO]]="ABERTO",Tabela1[[#This Row],[procx status]],"")</f>
        <v>0</v>
      </c>
      <c r="AC1917" s="49">
        <v>45945</v>
      </c>
      <c r="AD1917" s="109">
        <v>5106035094</v>
      </c>
      <c r="AE1917" s="1" t="str">
        <f>IF(Tabela1[[#This Row],[Status Result1]]="Aguardando autorização pgto", "sim","")</f>
        <v/>
      </c>
      <c r="AF19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9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917" s="116"/>
      <c r="AJ1917" s="117"/>
      <c r="AK1917" s="116">
        <f>IF(Tabela1[[#This Row],[procx ticket]]="",Tabela1[[#This Row],[Data criação ticket]],Tabela1[[#This Row],[procx ticket]])</f>
        <v>0</v>
      </c>
      <c r="AL1917" s="116"/>
      <c r="AM1917" s="53">
        <v>45848</v>
      </c>
      <c r="AN19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7" s="62"/>
      <c r="AP1917" s="62"/>
      <c r="AQ19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BA606050230000ANDREMISSOES HIGIENICASREFORMAKPI</v>
      </c>
      <c r="AR1917" s="62" t="e">
        <v>#N/A</v>
      </c>
    </row>
    <row r="1918" spans="1:44" ht="15" hidden="1" customHeight="1">
      <c r="A1918" s="1">
        <f t="shared" si="108"/>
        <v>2000</v>
      </c>
      <c r="B1918" s="1">
        <v>7187</v>
      </c>
      <c r="C1918" s="1" t="str">
        <f>_xlfn.XLOOKUP(Tabela1[[#This Row],[FILIAL]],'CNPJ BASE jan25'!A:A,'CNPJ BASE jan25'!B:B)</f>
        <v>FOR164-OliPaiv-CE-EF</v>
      </c>
      <c r="D1918" s="1" t="str">
        <f>_xlfn.XLOOKUP(Tabela1[[#This Row],[FILIAL]],'CNPJ BASE jan25'!A:A,'CNPJ BASE jan25'!C:C)</f>
        <v>04.899.316/0187-50</v>
      </c>
      <c r="E1918" s="1" t="s">
        <v>4025</v>
      </c>
      <c r="F1918" s="1" t="s">
        <v>51</v>
      </c>
      <c r="G1918" s="1" t="s">
        <v>48</v>
      </c>
      <c r="H1918" s="1">
        <v>4072</v>
      </c>
      <c r="I1918" s="1" t="s">
        <v>5648</v>
      </c>
      <c r="M1918" s="1">
        <v>605992</v>
      </c>
      <c r="Q1918" s="47">
        <v>35000</v>
      </c>
      <c r="R1918" s="47">
        <f>IF(Tabela1[[#This Row],[VALOR A PAGAR]]&gt;1,Tabela1[[#This Row],[VALOR A PAGAR]],Tabela1[[#This Row],[VALOR RC]])</f>
        <v>35000</v>
      </c>
      <c r="S19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8" s="1">
        <v>4500942854</v>
      </c>
      <c r="U1918" s="54" t="str">
        <f>F1918 &amp; " " &amp; " " &amp; B1918 &amp; " - " &amp; I1918 &amp; " - " &amp; "N°" &amp; H1918 &amp; " - " &amp; Tabela1[[#This Row],[Coluna1]]</f>
        <v xml:space="preserve">VIRADA DE BANDEIRA  7187 - PLANAC - N°4072 - </v>
      </c>
      <c r="V1918" s="85">
        <v>2729169</v>
      </c>
      <c r="W1918" s="64" t="s">
        <v>5720</v>
      </c>
      <c r="X1918" s="1" t="str">
        <f t="shared" si="109"/>
        <v>ABERTO</v>
      </c>
      <c r="Y1918" s="48"/>
      <c r="Z1918" s="51"/>
      <c r="AA1918" s="1">
        <f>IF(Tabela1[[#This Row],[CHAMADO]]="ABERTO",Tabela1[[#This Row],[procx status]],"")</f>
        <v>0</v>
      </c>
      <c r="AC1918" s="49">
        <v>45945</v>
      </c>
      <c r="AD1918" s="109">
        <v>5106034977</v>
      </c>
      <c r="AE1918" s="1" t="str">
        <f>IF(Tabela1[[#This Row],[Status Result1]]="Aguardando autorização pgto", "sim","")</f>
        <v/>
      </c>
      <c r="AF19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9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918" s="116"/>
      <c r="AJ1918" s="117"/>
      <c r="AK1918" s="116">
        <f>IF(Tabela1[[#This Row],[procx ticket]]="",Tabela1[[#This Row],[Data criação ticket]],Tabela1[[#This Row],[procx ticket]])</f>
        <v>0</v>
      </c>
      <c r="AL1918" s="116"/>
      <c r="AM1918" s="53">
        <v>45818</v>
      </c>
      <c r="AN19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8" s="62"/>
      <c r="AP1918" s="62"/>
      <c r="AQ19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7187605992ADRIANOVIRADA DE BANDEIRAREFORMAPLANAC</v>
      </c>
      <c r="AR1918" s="62" t="e">
        <v>#N/A</v>
      </c>
    </row>
    <row r="1919" spans="1:44" ht="15" hidden="1" customHeight="1">
      <c r="A1919" s="1">
        <f t="shared" si="108"/>
        <v>2000</v>
      </c>
      <c r="B1919" s="1" t="s">
        <v>4156</v>
      </c>
      <c r="D1919" s="1" t="s">
        <v>4166</v>
      </c>
      <c r="E1919" s="1" t="s">
        <v>30</v>
      </c>
      <c r="F1919" s="1" t="s">
        <v>4167</v>
      </c>
      <c r="G1919" s="1" t="s">
        <v>48</v>
      </c>
      <c r="H1919" s="1">
        <v>4073</v>
      </c>
      <c r="I1919" s="1" t="s">
        <v>5648</v>
      </c>
      <c r="K1919" s="1" t="s">
        <v>4949</v>
      </c>
      <c r="M1919" s="1">
        <v>606050</v>
      </c>
      <c r="N1919" s="1">
        <v>10023460</v>
      </c>
      <c r="O1919" s="1" t="s">
        <v>4163</v>
      </c>
      <c r="P1919" s="47">
        <v>409999.99606501724</v>
      </c>
      <c r="Q1919" s="47">
        <v>123000</v>
      </c>
      <c r="R1919" s="47">
        <f>IF(Tabela1[[#This Row],[VALOR A PAGAR]]&gt;1,Tabela1[[#This Row],[VALOR A PAGAR]],Tabela1[[#This Row],[VALOR RC]])</f>
        <v>123000</v>
      </c>
      <c r="S19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19" s="1">
        <v>4500977249</v>
      </c>
      <c r="U1919" s="54" t="str">
        <f>F1919 &amp; " " &amp; " " &amp; B1919 &amp; " - " &amp; I1919 &amp; " - " &amp; "N°" &amp; H1919 &amp; " - " &amp; Tabela1[[#This Row],[Coluna1]]</f>
        <v>MISSOES HIGIENICAS  CD CE - PLANAC - N°4073 - VENC 18/11/2025</v>
      </c>
      <c r="V1919" s="85">
        <v>2740332</v>
      </c>
      <c r="W1919" s="64" t="s">
        <v>5716</v>
      </c>
      <c r="X1919" s="1" t="str">
        <f t="shared" si="109"/>
        <v>ABERTO</v>
      </c>
      <c r="Y1919" s="48"/>
      <c r="Z1919" s="51"/>
      <c r="AA1919" s="1">
        <f>IF(Tabela1[[#This Row],[CHAMADO]]="ABERTO",Tabela1[[#This Row],[procx status]],"")</f>
        <v>0</v>
      </c>
      <c r="AC1919" s="49">
        <v>45945</v>
      </c>
      <c r="AD1919" s="109">
        <v>5106034966</v>
      </c>
      <c r="AE1919" s="1" t="str">
        <f>IF(Tabela1[[#This Row],[Status Result1]]="Aguardando autorização pgto", "sim","")</f>
        <v/>
      </c>
      <c r="AF19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15/10/2025</v>
      </c>
      <c r="AG19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15/10/2025</v>
      </c>
      <c r="AH1919" s="116"/>
      <c r="AJ1919" s="117"/>
      <c r="AK1919" s="116">
        <f>IF(Tabela1[[#This Row],[procx ticket]]="",Tabela1[[#This Row],[Data criação ticket]],Tabela1[[#This Row],[procx ticket]])</f>
        <v>0</v>
      </c>
      <c r="AL1919" s="116"/>
      <c r="AM1919" s="53">
        <v>45848</v>
      </c>
      <c r="AN19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19" s="62"/>
      <c r="AP1919" s="62" t="s">
        <v>5042</v>
      </c>
      <c r="AQ19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CE606050409999,996065017ANDREMISSOES HIGIENICASREFORMAPLANAC</v>
      </c>
      <c r="AR1919" s="62" t="e">
        <v>#N/A</v>
      </c>
    </row>
    <row r="1920" spans="1:44" ht="15" hidden="1" customHeight="1">
      <c r="A1920" s="1">
        <f t="shared" si="108"/>
        <v>1000</v>
      </c>
      <c r="B1920" s="1">
        <v>220</v>
      </c>
      <c r="C1920" s="1" t="str">
        <f>_xlfn.XLOOKUP(Tabela1[[#This Row],[FILIAL]],'CNPJ BASE jan25'!A:A,'CNPJ BASE jan25'!B:B)</f>
        <v>SOB03-BecoCotovel-CE</v>
      </c>
      <c r="D1920" s="1" t="s">
        <v>185</v>
      </c>
      <c r="E1920" s="1" t="s">
        <v>4025</v>
      </c>
      <c r="F1920" s="1" t="s">
        <v>47</v>
      </c>
      <c r="G1920" s="1" t="s">
        <v>48</v>
      </c>
      <c r="H1920" s="1">
        <v>116</v>
      </c>
      <c r="I1920" s="1" t="s">
        <v>5475</v>
      </c>
      <c r="M1920" s="1">
        <v>605972</v>
      </c>
      <c r="N1920" s="1">
        <v>10023465</v>
      </c>
      <c r="O1920" s="1" t="s">
        <v>4163</v>
      </c>
      <c r="Q1920" s="47">
        <v>110090.84</v>
      </c>
      <c r="R1920" s="47">
        <f>IF(Tabela1[[#This Row],[VALOR A PAGAR]]&gt;1,Tabela1[[#This Row],[VALOR A PAGAR]],Tabela1[[#This Row],[VALOR RC]])</f>
        <v>110090.84</v>
      </c>
      <c r="S19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0" s="1">
        <v>4500979437</v>
      </c>
      <c r="U1920" s="54" t="str">
        <f>F1920 &amp; " " &amp; " " &amp; B1920 &amp; " - " &amp; I1920 &amp; " - " &amp; "N°" &amp; H1920 &amp; " - " &amp; Tabela1[[#This Row],[Coluna1]]</f>
        <v xml:space="preserve">LAUDO DE RISCO  220 - METRO QUADRADO - N°116 - </v>
      </c>
      <c r="V1920" s="85">
        <v>3269773</v>
      </c>
      <c r="W1920" s="89" t="s">
        <v>4176</v>
      </c>
      <c r="X1920" s="1" t="str">
        <f t="shared" si="109"/>
        <v>ABERTO</v>
      </c>
      <c r="Y1920" s="48"/>
      <c r="Z1920" s="51"/>
      <c r="AA1920" s="1">
        <f>IF(Tabela1[[#This Row],[CHAMADO]]="ABERTO",Tabela1[[#This Row],[procx status]],"")</f>
        <v>0</v>
      </c>
      <c r="AC1920" s="49">
        <v>46006</v>
      </c>
      <c r="AD1920" s="55">
        <v>5106077255</v>
      </c>
      <c r="AE1920" s="1" t="s">
        <v>4177</v>
      </c>
      <c r="AF19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15/12/2025</v>
      </c>
      <c r="AG19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15/12/2025</v>
      </c>
      <c r="AH1920" s="116"/>
      <c r="AJ1920" s="117"/>
      <c r="AK1920" s="116">
        <f>IF(Tabela1[[#This Row],[procx ticket]]="",Tabela1[[#This Row],[Data criação ticket]],Tabela1[[#This Row],[procx ticket]])</f>
        <v>0</v>
      </c>
      <c r="AL1920" s="116"/>
      <c r="AM1920" s="53">
        <v>45999</v>
      </c>
      <c r="AN19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0" s="62"/>
      <c r="AP1920" s="62"/>
      <c r="AQ19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220605972ADRIANOLAUDO DE RISCOREFORMAMETRO QUADRADO</v>
      </c>
      <c r="AR1920" s="62" t="e">
        <v>#N/A</v>
      </c>
    </row>
    <row r="1921" spans="1:44" ht="15" hidden="1" customHeight="1">
      <c r="A1921" s="1">
        <f t="shared" si="108"/>
        <v>2000</v>
      </c>
      <c r="B1921" s="1">
        <v>7055</v>
      </c>
      <c r="C1921" s="1" t="s">
        <v>3099</v>
      </c>
      <c r="D1921" s="1" t="s">
        <v>3100</v>
      </c>
      <c r="E1921" s="1" t="s">
        <v>76</v>
      </c>
      <c r="F1921" s="1" t="s">
        <v>51</v>
      </c>
      <c r="G1921" s="1" t="s">
        <v>48</v>
      </c>
      <c r="H1921" s="1">
        <v>1480</v>
      </c>
      <c r="I1921" s="1" t="s">
        <v>66</v>
      </c>
      <c r="M1921" s="1">
        <v>605809</v>
      </c>
      <c r="N1921" s="1">
        <v>10021649</v>
      </c>
      <c r="O1921" s="1" t="s">
        <v>4163</v>
      </c>
      <c r="P1921" s="47">
        <v>82677.67</v>
      </c>
      <c r="R1921" s="47">
        <f>IF(Tabela1[[#This Row],[VALOR A PAGAR]]&gt;1,Tabela1[[#This Row],[VALOR A PAGAR]],Tabela1[[#This Row],[VALOR RC]])</f>
        <v>82677.67</v>
      </c>
      <c r="S19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1" s="1">
        <v>4500876216</v>
      </c>
      <c r="U1921" s="54" t="str">
        <f>F1921 &amp; " " &amp; " " &amp; B1921 &amp; " - " &amp; I1921 &amp; " - " &amp; "N°" &amp; H1921 &amp; " - " &amp; Tabela1[[#This Row],[Coluna1]]</f>
        <v xml:space="preserve">VIRADA DE BANDEIRA  7055 - DWA - N°1480 - </v>
      </c>
      <c r="V1921" s="85">
        <v>1898437</v>
      </c>
      <c r="W1921" s="89" t="s">
        <v>4906</v>
      </c>
      <c r="X1921" s="1" t="str">
        <f t="shared" si="109"/>
        <v>ABERTO</v>
      </c>
      <c r="Y1921" s="48"/>
      <c r="Z1921" s="51">
        <v>0</v>
      </c>
      <c r="AA1921" s="1">
        <f>IF(Tabela1[[#This Row],[CHAMADO]]="ABERTO",Tabela1[[#This Row],[procx status]],"")</f>
        <v>0</v>
      </c>
      <c r="AC1921" s="49">
        <v>45824</v>
      </c>
      <c r="AD1921" s="55">
        <v>5105946231</v>
      </c>
      <c r="AE1921" s="1" t="str">
        <f>IF(Tabela1[[#This Row],[Status Result1]]="Aguardando autorização pgto", "sim","")</f>
        <v/>
      </c>
      <c r="AF19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19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1921" s="12">
        <v>45776</v>
      </c>
      <c r="AI1921" s="1" t="s">
        <v>4237</v>
      </c>
      <c r="AJ1921" s="53" t="s">
        <v>4237</v>
      </c>
      <c r="AK1921" s="12" t="str">
        <f>IF(Tabela1[[#This Row],[procx ticket]]="",Tabela1[[#This Row],[Data criação ticket]],Tabela1[[#This Row],[procx ticket]])</f>
        <v>2025-06-04</v>
      </c>
      <c r="AL1921" s="12">
        <v>45776</v>
      </c>
      <c r="AM19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04/06/2025</v>
      </c>
      <c r="AN19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1" s="62"/>
      <c r="AP1921" s="62"/>
      <c r="AQ19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705560580982677,67HENRIQUEVIRADA DE BANDEIRAREFORMADWA</v>
      </c>
      <c r="AR1921" s="62" t="e">
        <v>#N/A</v>
      </c>
    </row>
    <row r="1922" spans="1:44" ht="15" hidden="1" customHeight="1">
      <c r="A1922" s="1">
        <f t="shared" si="108"/>
        <v>2000</v>
      </c>
      <c r="B1922" s="1">
        <v>7237</v>
      </c>
      <c r="C1922" s="1" t="str">
        <f>_xlfn.XLOOKUP(Tabela1[[#This Row],[FILIAL]],'CNPJ BASE jan25'!A:A,'CNPJ BASE jan25'!B:B)</f>
        <v>SLU64-DosHolan-MA-EF</v>
      </c>
      <c r="D1922" s="1" t="str">
        <f>_xlfn.XLOOKUP(Tabela1[[#This Row],[FILIAL]],'CNPJ BASE jan25'!A:A,'CNPJ BASE jan25'!C:C)</f>
        <v>04.899.316/0237-54</v>
      </c>
      <c r="E1922" s="1" t="s">
        <v>76</v>
      </c>
      <c r="F1922" s="1" t="s">
        <v>47</v>
      </c>
      <c r="G1922" s="1" t="s">
        <v>48</v>
      </c>
      <c r="H1922" s="1">
        <v>1481</v>
      </c>
      <c r="I1922" s="1" t="s">
        <v>66</v>
      </c>
      <c r="M1922" s="1">
        <v>604889</v>
      </c>
      <c r="N1922" s="1">
        <v>10021953</v>
      </c>
      <c r="O1922" s="1" t="s">
        <v>4163</v>
      </c>
      <c r="P1922" s="47">
        <v>28172.61</v>
      </c>
      <c r="R1922" s="47">
        <f>IF(Tabela1[[#This Row],[VALOR A PAGAR]]&gt;1,Tabela1[[#This Row],[VALOR A PAGAR]],Tabela1[[#This Row],[VALOR RC]])</f>
        <v>28172.61</v>
      </c>
      <c r="S19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2" s="1">
        <v>4500889396</v>
      </c>
      <c r="U1922" s="54" t="str">
        <f>F1922 &amp; " " &amp; " " &amp; B1922 &amp; " - " &amp; I1922 &amp; " - " &amp; "N°" &amp; H1922 &amp; " - " &amp; Tabela1[[#This Row],[Coluna1]]</f>
        <v xml:space="preserve">LAUDO DE RISCO  7237 - DWA - N°1481 - </v>
      </c>
      <c r="V1922" s="85">
        <v>1898410</v>
      </c>
      <c r="W1922" s="89" t="s">
        <v>4907</v>
      </c>
      <c r="X1922" s="1" t="str">
        <f t="shared" si="109"/>
        <v>ABERTO</v>
      </c>
      <c r="Y1922" s="48"/>
      <c r="Z1922" s="51">
        <v>0</v>
      </c>
      <c r="AA1922" s="1">
        <f>IF(Tabela1[[#This Row],[CHAMADO]]="ABERTO",Tabela1[[#This Row],[procx status]],"")</f>
        <v>0</v>
      </c>
      <c r="AC1922" s="49">
        <v>45824</v>
      </c>
      <c r="AD1922" s="90">
        <v>5105946154</v>
      </c>
      <c r="AE1922" s="1" t="str">
        <f>IF(Tabela1[[#This Row],[Status Result1]]="Aguardando autorização pgto", "sim","")</f>
        <v/>
      </c>
      <c r="AF19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16/06/2025</v>
      </c>
      <c r="AG19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16/06/2025</v>
      </c>
      <c r="AH1922" s="12">
        <v>45798</v>
      </c>
      <c r="AI1922" s="1" t="s">
        <v>4237</v>
      </c>
      <c r="AJ1922" s="53" t="s">
        <v>4237</v>
      </c>
      <c r="AK1922" s="12" t="str">
        <f>IF(Tabela1[[#This Row],[procx ticket]]="",Tabela1[[#This Row],[Data criação ticket]],Tabela1[[#This Row],[procx ticket]])</f>
        <v>2025-06-04</v>
      </c>
      <c r="AM19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04/06/2025</v>
      </c>
      <c r="AN19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2" s="62"/>
      <c r="AP1922" s="62"/>
      <c r="AQ19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723760488928172,61HENRIQUELAUDO DE RISCOREFORMADWA</v>
      </c>
      <c r="AR1922" s="62" t="e">
        <v>#N/A</v>
      </c>
    </row>
    <row r="1923" spans="1:44" ht="15" hidden="1" customHeight="1">
      <c r="A1923" s="1">
        <f t="shared" si="108"/>
        <v>1000</v>
      </c>
      <c r="B1923" s="1">
        <v>837</v>
      </c>
      <c r="C1923" s="1" t="str">
        <f>_xlfn.XLOOKUP(Tabela1[[#This Row],[FILIAL]],'CNPJ BASE jan25'!A:A,'CNPJ BASE jan25'!B:B)</f>
        <v>BSB07-VicentPires-DF</v>
      </c>
      <c r="D1923" s="1" t="str">
        <f>_xlfn.XLOOKUP(Tabela1[[#This Row],[FILIAL]],'CNPJ BASE jan25'!A:A,'CNPJ BASE jan25'!C:C)</f>
        <v>06.626.253/0837-74</v>
      </c>
      <c r="E1923" s="1" t="s">
        <v>4025</v>
      </c>
      <c r="F1923" s="1" t="s">
        <v>47</v>
      </c>
      <c r="G1923" s="1" t="s">
        <v>48</v>
      </c>
      <c r="H1923" s="1">
        <v>20478</v>
      </c>
      <c r="I1923" s="1" t="s">
        <v>5303</v>
      </c>
      <c r="M1923" s="1">
        <v>605760</v>
      </c>
      <c r="N1923" s="1">
        <v>10022005</v>
      </c>
      <c r="O1923" s="1" t="s">
        <v>4163</v>
      </c>
      <c r="P1923" s="47">
        <v>3900</v>
      </c>
      <c r="Q1923" s="47">
        <v>3900</v>
      </c>
      <c r="R1923" s="47">
        <f>IF(Tabela1[[#This Row],[VALOR A PAGAR]]&gt;1,Tabela1[[#This Row],[VALOR A PAGAR]],Tabela1[[#This Row],[VALOR RC]])</f>
        <v>3900</v>
      </c>
      <c r="S19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3" s="1">
        <v>4500894438</v>
      </c>
      <c r="U1923" s="54" t="str">
        <f>F1923 &amp; " " &amp; " " &amp; B1923 &amp; " - " &amp; I1923 &amp; " - " &amp; "N°" &amp; H1923 &amp; " - " &amp; Tabela1[[#This Row],[Coluna1]]</f>
        <v>LAUDO DE RISCO  837 - KPI - N°20478 - aguardando retorno adriano</v>
      </c>
      <c r="V1923" s="85">
        <v>2131711</v>
      </c>
      <c r="W1923" s="89" t="s">
        <v>5313</v>
      </c>
      <c r="X1923" s="1" t="str">
        <f t="shared" si="109"/>
        <v>ABERTO</v>
      </c>
      <c r="Y1923" s="48"/>
      <c r="Z1923" s="51">
        <v>0</v>
      </c>
      <c r="AA1923" s="1">
        <f>IF(Tabela1[[#This Row],[CHAMADO]]="ABERTO",Tabela1[[#This Row],[procx status]],"")</f>
        <v>0</v>
      </c>
      <c r="AC1923" s="49">
        <v>45854</v>
      </c>
      <c r="AD1923" s="90">
        <v>5105969420</v>
      </c>
      <c r="AE1923" s="1" t="str">
        <f>IF(Tabela1[[#This Row],[Status Result1]]="Aguardando autorização pgto", "sim","")</f>
        <v/>
      </c>
      <c r="AF19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19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1923" s="12">
        <v>45806</v>
      </c>
      <c r="AI1923" s="1" t="s">
        <v>4295</v>
      </c>
      <c r="AJ1923" s="53" t="s">
        <v>4295</v>
      </c>
      <c r="AK1923" s="12" t="str">
        <f>IF(Tabela1[[#This Row],[procx ticket]]="",Tabela1[[#This Row],[Data criação ticket]],Tabela1[[#This Row],[procx ticket]])</f>
        <v>2025-06-16</v>
      </c>
      <c r="AM19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19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3" s="62" t="s">
        <v>5314</v>
      </c>
      <c r="AP1923" s="62" t="s">
        <v>5315</v>
      </c>
      <c r="AQ19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8376057603900ADRIANOLAUDO DE RISCOREFORMAKPI</v>
      </c>
      <c r="AR1923" s="62" t="e">
        <v>#N/A</v>
      </c>
    </row>
    <row r="1924" spans="1:44" ht="15" hidden="1" customHeight="1">
      <c r="A1924" s="1">
        <f t="shared" si="108"/>
        <v>1000</v>
      </c>
      <c r="B1924" s="1">
        <v>680</v>
      </c>
      <c r="C1924" s="1" t="str">
        <f>_xlfn.XLOOKUP(Tabela1[[#This Row],[FILIAL]],'CNPJ BASE jan25'!A:A,'CNPJ BASE jan25'!B:B)</f>
        <v>SBE01-SaoBenedit-CE#</v>
      </c>
      <c r="D1924" s="1" t="str">
        <f>_xlfn.XLOOKUP(Tabela1[[#This Row],[FILIAL]],'CNPJ BASE jan25'!A:A,'CNPJ BASE jan25'!C:C)</f>
        <v>06.626.253/0680-31</v>
      </c>
      <c r="E1924" s="1" t="s">
        <v>4025</v>
      </c>
      <c r="F1924" s="1" t="s">
        <v>47</v>
      </c>
      <c r="G1924" s="1" t="s">
        <v>48</v>
      </c>
      <c r="H1924" s="1">
        <v>97</v>
      </c>
      <c r="I1924" s="1" t="s">
        <v>5475</v>
      </c>
      <c r="M1924" s="1">
        <v>605195</v>
      </c>
      <c r="N1924" s="1">
        <v>10022411</v>
      </c>
      <c r="O1924" s="1" t="s">
        <v>4163</v>
      </c>
      <c r="P1924" s="47">
        <v>50090.12</v>
      </c>
      <c r="R1924" s="47">
        <f>IF(Tabela1[[#This Row],[VALOR A PAGAR]]&gt;1,Tabela1[[#This Row],[VALOR A PAGAR]],Tabela1[[#This Row],[VALOR RC]])</f>
        <v>50090.12</v>
      </c>
      <c r="S19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4" s="1">
        <v>4500914016</v>
      </c>
      <c r="U1924" s="54" t="str">
        <f>F1924 &amp; " " &amp; " " &amp; B1924 &amp; " - " &amp; I1924 &amp; " - " &amp; "N°" &amp; H1924 &amp; " - " &amp; Tabela1[[#This Row],[Coluna1]]</f>
        <v xml:space="preserve">LAUDO DE RISCO  680 - METRO QUADRADO - N°97 - </v>
      </c>
      <c r="V1924" s="85">
        <v>2131788</v>
      </c>
      <c r="W1924" s="89" t="s">
        <v>5476</v>
      </c>
      <c r="X1924" s="1" t="str">
        <f t="shared" si="109"/>
        <v>ABERTO</v>
      </c>
      <c r="Y1924" s="48"/>
      <c r="Z1924" s="51">
        <v>0</v>
      </c>
      <c r="AA1924" s="1">
        <f>IF(Tabela1[[#This Row],[CHAMADO]]="ABERTO",Tabela1[[#This Row],[procx status]],"")</f>
        <v>0</v>
      </c>
      <c r="AC1924" s="49">
        <v>45854</v>
      </c>
      <c r="AD1924" s="90">
        <v>5105969240</v>
      </c>
      <c r="AE1924" s="1" t="str">
        <f>IF(Tabela1[[#This Row],[Status Result1]]="Aguardando autorização pgto", "sim","")</f>
        <v/>
      </c>
      <c r="AF19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16/07/2025</v>
      </c>
      <c r="AG19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16/07/2025</v>
      </c>
      <c r="AH1924" s="12"/>
      <c r="AJ1924" s="53">
        <v>0</v>
      </c>
      <c r="AK1924" s="12">
        <f>IF(Tabela1[[#This Row],[procx ticket]]="",Tabela1[[#This Row],[Data criação ticket]],Tabela1[[#This Row],[procx ticket]])</f>
        <v>0</v>
      </c>
      <c r="AM19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4" s="62"/>
      <c r="AP1924" s="62"/>
      <c r="AQ19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68060519550090,12ADRIANOLAUDO DE RISCOREFORMAMETRO QUADRADO</v>
      </c>
      <c r="AR1924" s="62" t="e">
        <v>#N/A</v>
      </c>
    </row>
    <row r="1925" spans="1:44" ht="15" hidden="1" customHeight="1">
      <c r="A1925" s="1">
        <f t="shared" si="108"/>
        <v>1000</v>
      </c>
      <c r="B1925" s="1">
        <v>703</v>
      </c>
      <c r="C1925" s="1" t="str">
        <f>_xlfn.XLOOKUP(Tabela1[[#This Row],[FILIAL]],'CNPJ BASE jan25'!A:A,'CNPJ BASE jan25'!B:B)</f>
        <v>MAN09-BolaSuframa-AM</v>
      </c>
      <c r="D1925" s="1" t="str">
        <f>_xlfn.XLOOKUP(Tabela1[[#This Row],[FILIAL]],'CNPJ BASE jan25'!A:A,'CNPJ BASE jan25'!C:C)</f>
        <v>06.626.253/0703-62</v>
      </c>
      <c r="E1925" s="1" t="s">
        <v>4025</v>
      </c>
      <c r="F1925" s="1" t="s">
        <v>47</v>
      </c>
      <c r="G1925" s="1" t="s">
        <v>48</v>
      </c>
      <c r="H1925" s="1">
        <v>20477</v>
      </c>
      <c r="I1925" s="1" t="s">
        <v>5303</v>
      </c>
      <c r="M1925" s="1">
        <v>605881</v>
      </c>
      <c r="N1925" s="1">
        <v>10022355</v>
      </c>
      <c r="O1925" s="1" t="s">
        <v>4163</v>
      </c>
      <c r="P1925" s="47">
        <v>8500</v>
      </c>
      <c r="R1925" s="47">
        <f>IF(Tabela1[[#This Row],[VALOR A PAGAR]]&gt;1,Tabela1[[#This Row],[VALOR A PAGAR]],Tabela1[[#This Row],[VALOR RC]])</f>
        <v>8500</v>
      </c>
      <c r="S19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5" s="1">
        <v>4500905591</v>
      </c>
      <c r="U1925" s="54" t="str">
        <f>F1925 &amp; " " &amp; " " &amp; B1925 &amp; " - " &amp; I1925 &amp; " - " &amp; "N°" &amp; H1925 &amp; " - " &amp; Tabela1[[#This Row],[Coluna1]]</f>
        <v xml:space="preserve">LAUDO DE RISCO  703 - KPI - N°20477 - </v>
      </c>
      <c r="V1925" s="85">
        <v>2131643</v>
      </c>
      <c r="W1925" s="89" t="s">
        <v>5324</v>
      </c>
      <c r="X1925" s="1" t="str">
        <f t="shared" si="109"/>
        <v>ABERTO</v>
      </c>
      <c r="Y1925" s="48"/>
      <c r="Z1925" s="51">
        <v>0</v>
      </c>
      <c r="AA1925" s="1">
        <f>IF(Tabela1[[#This Row],[CHAMADO]]="ABERTO",Tabela1[[#This Row],[procx status]],"")</f>
        <v>0</v>
      </c>
      <c r="AC1925" s="49">
        <v>45855</v>
      </c>
      <c r="AD1925" s="90">
        <v>5105970190</v>
      </c>
      <c r="AE1925" s="1" t="str">
        <f>IF(Tabela1[[#This Row],[Status Result1]]="Aguardando autorização pgto", "sim","")</f>
        <v/>
      </c>
      <c r="AF19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19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1925" s="12"/>
      <c r="AJ1925" s="53">
        <v>0</v>
      </c>
      <c r="AK1925" s="12">
        <f>IF(Tabela1[[#This Row],[procx ticket]]="",Tabela1[[#This Row],[Data criação ticket]],Tabela1[[#This Row],[procx ticket]])</f>
        <v>0</v>
      </c>
      <c r="AM19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5" s="62"/>
      <c r="AP1925" s="62"/>
      <c r="AQ19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7036058818500ADRIANOLAUDO DE RISCOREFORMAKPI</v>
      </c>
      <c r="AR1925" s="62" t="e">
        <v>#N/A</v>
      </c>
    </row>
    <row r="1926" spans="1:44" ht="15" hidden="1" customHeight="1">
      <c r="A1926" s="1">
        <f t="shared" si="108"/>
        <v>2000</v>
      </c>
      <c r="B1926" s="1" t="s">
        <v>4156</v>
      </c>
      <c r="D1926" s="1" t="s">
        <v>4166</v>
      </c>
      <c r="E1926" s="1" t="s">
        <v>30</v>
      </c>
      <c r="F1926" s="1" t="s">
        <v>4157</v>
      </c>
      <c r="G1926" s="1" t="s">
        <v>48</v>
      </c>
      <c r="H1926" s="1">
        <v>3989</v>
      </c>
      <c r="I1926" s="1" t="s">
        <v>5648</v>
      </c>
      <c r="M1926" s="55">
        <v>604946</v>
      </c>
      <c r="Q1926" s="47">
        <v>300000</v>
      </c>
      <c r="R1926" s="47">
        <f>IF(Tabela1[[#This Row],[VALOR A PAGAR]]&gt;1,Tabela1[[#This Row],[VALOR A PAGAR]],Tabela1[[#This Row],[VALOR RC]])</f>
        <v>300000</v>
      </c>
      <c r="S19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6" s="1">
        <v>4500883316</v>
      </c>
      <c r="U1926" s="54" t="str">
        <f>F1926 &amp; " " &amp; " " &amp; B1926 &amp; " - " &amp; I1926 &amp; " - " &amp; "N°" &amp; H1926 &amp; " - " &amp; Tabela1[[#This Row],[Coluna1]]</f>
        <v xml:space="preserve">LAUDO DE RISCO CD  CD CE - PLANAC - N°3989 - </v>
      </c>
      <c r="V1926" s="85">
        <v>2135398</v>
      </c>
      <c r="W1926" s="89" t="s">
        <v>5726</v>
      </c>
      <c r="X1926" s="1" t="str">
        <f t="shared" si="109"/>
        <v>ABERTO</v>
      </c>
      <c r="Y1926" s="48"/>
      <c r="Z1926" s="51">
        <v>0</v>
      </c>
      <c r="AA1926" s="1">
        <f>IF(Tabela1[[#This Row],[CHAMADO]]="ABERTO",Tabela1[[#This Row],[procx status]],"")</f>
        <v>0</v>
      </c>
      <c r="AC1926" s="49">
        <v>45855</v>
      </c>
      <c r="AD1926" s="91">
        <v>5105969973</v>
      </c>
      <c r="AE1926" s="1" t="str">
        <f>IF(Tabela1[[#This Row],[Status Result1]]="Aguardando autorização pgto", "sim","")</f>
        <v/>
      </c>
      <c r="AF19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19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1926" s="12"/>
      <c r="AJ1926" s="53">
        <v>0</v>
      </c>
      <c r="AK1926" s="12">
        <f>IF(Tabela1[[#This Row],[procx ticket]]="",Tabela1[[#This Row],[Data criação ticket]],Tabela1[[#This Row],[procx ticket]])</f>
        <v>0</v>
      </c>
      <c r="AM19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6" s="62"/>
      <c r="AP1926" s="62"/>
      <c r="AQ19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CDREFORMAPLANAC</v>
      </c>
      <c r="AR1926" s="62" t="e">
        <v>#N/A</v>
      </c>
    </row>
    <row r="1927" spans="1:44" ht="15" hidden="1" customHeight="1">
      <c r="A1927" s="1">
        <f t="shared" si="108"/>
        <v>2000</v>
      </c>
      <c r="B1927" s="1">
        <v>7515</v>
      </c>
      <c r="C1927" s="1" t="str">
        <f>_xlfn.XLOOKUP(Tabela1[[#This Row],[FILIAL]],'CNPJ BASE jan25'!A:A,'CNPJ BASE jan25'!B:B)</f>
        <v>FOR193-SenPomp-CE-EF</v>
      </c>
      <c r="D1927" s="1" t="str">
        <f>_xlfn.XLOOKUP(Tabela1[[#This Row],[FILIAL]],'CNPJ BASE jan25'!A:A,'CNPJ BASE jan25'!C:C)</f>
        <v>04.899.316/0515-37</v>
      </c>
      <c r="E1927" s="1" t="s">
        <v>55</v>
      </c>
      <c r="F1927" s="1" t="s">
        <v>51</v>
      </c>
      <c r="G1927" s="1" t="s">
        <v>48</v>
      </c>
      <c r="H1927" s="1">
        <v>3982</v>
      </c>
      <c r="I1927" s="1" t="s">
        <v>5648</v>
      </c>
      <c r="M1927" s="1">
        <v>605851</v>
      </c>
      <c r="Q1927" s="47">
        <v>35000</v>
      </c>
      <c r="R1927" s="47">
        <f>IF(Tabela1[[#This Row],[VALOR A PAGAR]]&gt;1,Tabela1[[#This Row],[VALOR A PAGAR]],Tabela1[[#This Row],[VALOR RC]])</f>
        <v>35000</v>
      </c>
      <c r="S19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7" s="1">
        <v>4500895032</v>
      </c>
      <c r="U1927" s="54" t="str">
        <f>F1927 &amp; " " &amp; " " &amp; B1927 &amp; " - " &amp; I1927 &amp; " - " &amp; "N°" &amp; H1927 &amp; " - " &amp; Tabela1[[#This Row],[Coluna1]]</f>
        <v xml:space="preserve">VIRADA DE BANDEIRA  7515 - PLANAC - N°3982 - </v>
      </c>
      <c r="V1927" s="85">
        <v>2145770</v>
      </c>
      <c r="W1927" s="89" t="s">
        <v>5721</v>
      </c>
      <c r="X1927" s="1" t="str">
        <f t="shared" si="109"/>
        <v>ABERTO</v>
      </c>
      <c r="Y1927" s="48"/>
      <c r="Z1927" s="51">
        <v>0</v>
      </c>
      <c r="AA1927" s="1">
        <f>IF(Tabela1[[#This Row],[CHAMADO]]="ABERTO",Tabela1[[#This Row],[procx status]],"")</f>
        <v>0</v>
      </c>
      <c r="AC1927" s="49">
        <v>45855</v>
      </c>
      <c r="AD1927" s="91">
        <v>5105970225</v>
      </c>
      <c r="AE1927" s="1" t="str">
        <f>IF(Tabela1[[#This Row],[Status Result1]]="Aguardando autorização pgto", "sim","")</f>
        <v/>
      </c>
      <c r="AF19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17/07/2025</v>
      </c>
      <c r="AG19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17/07/2025</v>
      </c>
      <c r="AH1927" s="12"/>
      <c r="AJ1927" s="53">
        <v>0</v>
      </c>
      <c r="AK1927" s="12">
        <f>IF(Tabela1[[#This Row],[procx ticket]]="",Tabela1[[#This Row],[Data criação ticket]],Tabela1[[#This Row],[procx ticket]])</f>
        <v>0</v>
      </c>
      <c r="AM19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7" s="62"/>
      <c r="AP1927" s="62"/>
      <c r="AQ19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7515605851JORDANAVIRADA DE BANDEIRAREFORMAPLANAC</v>
      </c>
      <c r="AR1927" s="62" t="e">
        <v>#N/A</v>
      </c>
    </row>
    <row r="1928" spans="1:44" ht="15" hidden="1" customHeight="1">
      <c r="A1928" s="1">
        <f t="shared" si="108"/>
        <v>2000</v>
      </c>
      <c r="B1928" s="51">
        <v>7511</v>
      </c>
      <c r="C1928" s="51" t="s">
        <v>3757</v>
      </c>
      <c r="D1928" s="1" t="s">
        <v>3758</v>
      </c>
      <c r="E1928" s="51" t="s">
        <v>30</v>
      </c>
      <c r="F1928" s="158" t="s">
        <v>51</v>
      </c>
      <c r="G1928" s="51" t="s">
        <v>48</v>
      </c>
      <c r="H1928" s="51">
        <v>251</v>
      </c>
      <c r="I1928" s="51" t="s">
        <v>4409</v>
      </c>
      <c r="J1928" s="51"/>
      <c r="K1928" s="51"/>
      <c r="L1928" s="51">
        <v>78957</v>
      </c>
      <c r="M1928" s="51">
        <v>605499</v>
      </c>
      <c r="N1928" s="51"/>
      <c r="O1928" s="51"/>
      <c r="P1928" s="46">
        <v>65120.45</v>
      </c>
      <c r="Q1928" s="46"/>
      <c r="R1928" s="46">
        <f>IF(Tabela1[[#This Row],[VALOR A PAGAR]]&gt;1,Tabela1[[#This Row],[VALOR A PAGAR]],Tabela1[[#This Row],[VALOR RC]])</f>
        <v>65120.45</v>
      </c>
      <c r="S19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8" s="51">
        <v>4500764629</v>
      </c>
      <c r="U1928" s="54" t="str">
        <f>F1928 &amp; " " &amp; " " &amp; B1928 &amp; " - " &amp; I1928 &amp; " - " &amp; "N°" &amp; H1928 &amp; " - " &amp; Tabela1[[#This Row],[Coluna1]]</f>
        <v xml:space="preserve">VIRADA DE BANDEIRA  7511 - CARMELI - N°251 - </v>
      </c>
      <c r="V1928" s="85">
        <v>822544</v>
      </c>
      <c r="W1928" s="51"/>
      <c r="X1928" s="1" t="str">
        <f t="shared" si="109"/>
        <v>ABERTO</v>
      </c>
      <c r="Y1928" s="51" t="s">
        <v>4159</v>
      </c>
      <c r="Z1928" s="51" t="s">
        <v>4159</v>
      </c>
      <c r="AA1928" s="51" t="str">
        <f>IF(Tabela1[[#This Row],[CHAMADO]]="ABERTO",Tabela1[[#This Row],[procx status]],"")</f>
        <v>Closed</v>
      </c>
      <c r="AB1928" s="51" t="str">
        <f>IFERROR(IF(OR(Y1928="Solved",Y1928="Closed"),"OK","OUTRO"),"")</f>
        <v>OK</v>
      </c>
      <c r="AC1928" s="52">
        <v>45643</v>
      </c>
      <c r="AD1928" s="55">
        <v>5105821393</v>
      </c>
      <c r="AE1928" s="51" t="str">
        <f>IF(Tabela1[[#This Row],[Status Result1]]="Aguardando autorização pgto", "sim","")</f>
        <v/>
      </c>
      <c r="AF192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17/12/2024</v>
      </c>
      <c r="AG19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17/12/2024</v>
      </c>
      <c r="AH1928" s="53">
        <v>45636</v>
      </c>
      <c r="AI1928" s="53" t="s">
        <v>4502</v>
      </c>
      <c r="AJ1928" s="53" t="s">
        <v>4502</v>
      </c>
      <c r="AK1928" s="53" t="str">
        <f>IF(Tabela1[[#This Row],[procx ticket]]="",Tabela1[[#This Row],[Data criação ticket]],Tabela1[[#This Row],[procx ticket]])</f>
        <v>2024-12-10</v>
      </c>
      <c r="AL1928" s="53" t="s">
        <v>75</v>
      </c>
      <c r="AM19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192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8" s="62"/>
      <c r="AP1928" s="62"/>
      <c r="AQ19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751160549965120,45ANDREVIRADA DE BANDEIRAREFORMACARMELI</v>
      </c>
      <c r="AR1928" s="62" t="e">
        <v>#N/A</v>
      </c>
    </row>
    <row r="1929" spans="1:44" ht="15" hidden="1" customHeight="1">
      <c r="A1929" s="1">
        <f t="shared" si="108"/>
        <v>2000</v>
      </c>
      <c r="B1929" s="51">
        <v>7485</v>
      </c>
      <c r="C1929" s="51" t="s">
        <v>3715</v>
      </c>
      <c r="D1929" s="1" t="s">
        <v>3716</v>
      </c>
      <c r="E1929" s="51" t="s">
        <v>76</v>
      </c>
      <c r="F1929" s="51" t="s">
        <v>51</v>
      </c>
      <c r="G1929" s="51" t="s">
        <v>48</v>
      </c>
      <c r="H1929" s="51">
        <v>250</v>
      </c>
      <c r="I1929" s="51" t="s">
        <v>4409</v>
      </c>
      <c r="J1929" s="51"/>
      <c r="K1929" s="51"/>
      <c r="L1929" s="51">
        <v>78957</v>
      </c>
      <c r="M1929" s="51">
        <v>605564</v>
      </c>
      <c r="N1929" s="51"/>
      <c r="O1929" s="51"/>
      <c r="P1929" s="46">
        <v>73364.210000000006</v>
      </c>
      <c r="Q1929" s="46"/>
      <c r="R1929" s="46">
        <f>IF(Tabela1[[#This Row],[VALOR A PAGAR]]&gt;1,Tabela1[[#This Row],[VALOR A PAGAR]],Tabela1[[#This Row],[VALOR RC]])</f>
        <v>73364.210000000006</v>
      </c>
      <c r="S192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29" s="51">
        <v>4500764633</v>
      </c>
      <c r="U1929" s="54" t="str">
        <f>F1929 &amp; " " &amp; " " &amp; B1929 &amp; " - " &amp; I1929 &amp; " - " &amp; "N°" &amp; H1929 &amp; " - " &amp; Tabela1[[#This Row],[Coluna1]]</f>
        <v xml:space="preserve">VIRADA DE BANDEIRA  7485 - CARMELI - N°250 - </v>
      </c>
      <c r="V1929" s="85">
        <v>822570</v>
      </c>
      <c r="W1929" s="51"/>
      <c r="X1929" s="1" t="str">
        <f t="shared" si="109"/>
        <v>ABERTO</v>
      </c>
      <c r="Y1929" s="51" t="s">
        <v>4159</v>
      </c>
      <c r="Z1929" s="51" t="s">
        <v>4159</v>
      </c>
      <c r="AA1929" s="51" t="str">
        <f>IF(Tabela1[[#This Row],[CHAMADO]]="ABERTO",Tabela1[[#This Row],[procx status]],"")</f>
        <v>Closed</v>
      </c>
      <c r="AB1929" s="51" t="str">
        <f>IFERROR(IF(OR(Y1929="Solved",Y1929="Closed"),"OK","OUTRO"),"")</f>
        <v>OK</v>
      </c>
      <c r="AC1929" s="52">
        <v>45643</v>
      </c>
      <c r="AD1929" s="55">
        <v>5105821365</v>
      </c>
      <c r="AE1929" s="51" t="str">
        <f>IF(Tabela1[[#This Row],[Status Result1]]="Aguardando autorização pgto", "sim","")</f>
        <v/>
      </c>
      <c r="AF192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17/12/2024</v>
      </c>
      <c r="AG19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17/12/2024</v>
      </c>
      <c r="AH1929" s="53">
        <v>45636</v>
      </c>
      <c r="AI1929" s="53" t="s">
        <v>4502</v>
      </c>
      <c r="AJ1929" s="53" t="s">
        <v>4502</v>
      </c>
      <c r="AK1929" s="53" t="str">
        <f>IF(Tabela1[[#This Row],[procx ticket]]="",Tabela1[[#This Row],[Data criação ticket]],Tabela1[[#This Row],[procx ticket]])</f>
        <v>2024-12-10</v>
      </c>
      <c r="AL1929" s="53" t="s">
        <v>75</v>
      </c>
      <c r="AM19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192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29" s="62"/>
      <c r="AP1929" s="62"/>
      <c r="AQ19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748560556473364,21HENRIQUEVIRADA DE BANDEIRAREFORMACARMELI</v>
      </c>
      <c r="AR1929" s="62" t="e">
        <v>#N/A</v>
      </c>
    </row>
    <row r="1930" spans="1:44" ht="15" hidden="1" customHeight="1">
      <c r="A1930" s="1">
        <f t="shared" si="108"/>
        <v>2000</v>
      </c>
      <c r="B1930" s="1" t="s">
        <v>4156</v>
      </c>
      <c r="D1930" s="1" t="s">
        <v>4166</v>
      </c>
      <c r="E1930" s="1" t="s">
        <v>30</v>
      </c>
      <c r="F1930" s="1" t="s">
        <v>4167</v>
      </c>
      <c r="G1930" s="1" t="s">
        <v>48</v>
      </c>
      <c r="H1930" s="1">
        <v>4118</v>
      </c>
      <c r="I1930" s="1" t="s">
        <v>5648</v>
      </c>
      <c r="J1930" s="1">
        <v>3</v>
      </c>
      <c r="M1930" s="1">
        <v>606050</v>
      </c>
      <c r="N1930" s="1">
        <v>10024054</v>
      </c>
      <c r="P1930" s="47">
        <v>695777.68</v>
      </c>
      <c r="Q1930" s="47">
        <v>349388.84</v>
      </c>
      <c r="R1930" s="47">
        <f>IF(Tabela1[[#This Row],[VALOR A PAGAR]]&gt;1,Tabela1[[#This Row],[VALOR A PAGAR]],Tabela1[[#This Row],[VALOR RC]])</f>
        <v>349388.84</v>
      </c>
      <c r="S19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0" s="1">
        <v>4501005160</v>
      </c>
      <c r="U1930" s="54" t="str">
        <f>F1930 &amp; " " &amp; " " &amp; B1930 &amp; " - " &amp; I1930 &amp; " - " &amp; "N°" &amp; H1930 &amp; " - " &amp; Tabela1[[#This Row],[Coluna1]]</f>
        <v xml:space="preserve">MISSOES HIGIENICAS  CD CE - PLANAC - N°4118 - </v>
      </c>
      <c r="V1930" s="85">
        <v>3275002</v>
      </c>
      <c r="W1930" s="89" t="s">
        <v>4176</v>
      </c>
      <c r="X1930" s="1" t="str">
        <f t="shared" si="109"/>
        <v>ABERTO</v>
      </c>
      <c r="Y1930" s="48"/>
      <c r="Z1930" s="51"/>
      <c r="AA1930" s="1">
        <f>IF(Tabela1[[#This Row],[CHAMADO]]="ABERTO",Tabela1[[#This Row],[procx status]],"")</f>
        <v>0</v>
      </c>
      <c r="AC1930" s="49">
        <v>46008</v>
      </c>
      <c r="AE1930" s="1" t="s">
        <v>4177</v>
      </c>
      <c r="AF19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17/12/2025</v>
      </c>
      <c r="AG19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17/12/2025</v>
      </c>
      <c r="AH1930" s="116"/>
      <c r="AJ1930" s="117"/>
      <c r="AK1930" s="116">
        <f>IF(Tabela1[[#This Row],[procx ticket]]="",Tabela1[[#This Row],[Data criação ticket]],Tabela1[[#This Row],[procx ticket]])</f>
        <v>0</v>
      </c>
      <c r="AL1930" s="116"/>
      <c r="AM1930" s="53">
        <v>45999</v>
      </c>
      <c r="AN19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0" s="62"/>
      <c r="AP1930" s="62"/>
      <c r="AQ19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CE606050695777,68ANDREMISSOES HIGIENICASREFORMAPLANAC</v>
      </c>
      <c r="AR1930" s="62" t="e">
        <v>#N/A</v>
      </c>
    </row>
    <row r="1931" spans="1:44" ht="15" hidden="1" customHeight="1">
      <c r="A1931" s="55">
        <v>2000</v>
      </c>
      <c r="B1931" s="55">
        <v>7061</v>
      </c>
      <c r="C1931" s="55" t="s">
        <v>3109</v>
      </c>
      <c r="D1931" s="55" t="s">
        <v>3110</v>
      </c>
      <c r="E1931" s="55" t="s">
        <v>55</v>
      </c>
      <c r="F1931" s="55" t="s">
        <v>51</v>
      </c>
      <c r="G1931" s="55" t="s">
        <v>48</v>
      </c>
      <c r="H1931" s="55">
        <v>268</v>
      </c>
      <c r="I1931" s="55" t="s">
        <v>4409</v>
      </c>
      <c r="J1931" s="55"/>
      <c r="K1931" s="55"/>
      <c r="L1931" s="56">
        <v>78957</v>
      </c>
      <c r="M1931" s="55">
        <v>605680</v>
      </c>
      <c r="N1931" s="55">
        <v>10020416</v>
      </c>
      <c r="O1931" s="55"/>
      <c r="P1931" s="57">
        <v>73684.13</v>
      </c>
      <c r="Q1931" s="57">
        <v>36842.06</v>
      </c>
      <c r="R1931" s="88">
        <f>IF(Tabela1[[#This Row],[VALOR A PAGAR]]&gt;1,Tabela1[[#This Row],[VALOR A PAGAR]],Tabela1[[#This Row],[VALOR RC]])</f>
        <v>36842.06</v>
      </c>
      <c r="S193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1" s="55">
        <v>4500814869</v>
      </c>
      <c r="U1931" s="54" t="str">
        <f>F1931 &amp; " " &amp; " " &amp; B1931 &amp; " - " &amp; I1931 &amp; " - " &amp; "N°" &amp; H1931 &amp; " - " &amp; Tabela1[[#This Row],[Coluna1]]</f>
        <v xml:space="preserve">VIRADA DE BANDEIRA  7061 - CARMELI - N°268 - </v>
      </c>
      <c r="V1931" s="85">
        <v>1169002</v>
      </c>
      <c r="W1931" s="55"/>
      <c r="X1931" s="1" t="str">
        <f t="shared" si="109"/>
        <v>ABERTO</v>
      </c>
      <c r="Y1931" s="55" t="s">
        <v>4159</v>
      </c>
      <c r="Z1931" s="51" t="s">
        <v>4159</v>
      </c>
      <c r="AA1931" s="51" t="str">
        <f>IF(Tabela1[[#This Row],[CHAMADO]]="ABERTO",Tabela1[[#This Row],[procx status]],"")</f>
        <v>Closed</v>
      </c>
      <c r="AB1931" s="55" t="s">
        <v>4173</v>
      </c>
      <c r="AC1931" s="59">
        <v>45706</v>
      </c>
      <c r="AD1931" s="55">
        <v>5105870240</v>
      </c>
      <c r="AE1931" s="55" t="str">
        <f>IF(Tabela1[[#This Row],[Status Result1]]="Aguardando autorização pgto", "sim","")</f>
        <v/>
      </c>
      <c r="AF1931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1" s="59">
        <v>45691</v>
      </c>
      <c r="AI1931" s="59">
        <v>45698</v>
      </c>
      <c r="AJ1931" s="53">
        <v>45698</v>
      </c>
      <c r="AK1931" s="12">
        <f>IF(Tabela1[[#This Row],[procx ticket]]="",Tabela1[[#This Row],[Data criação ticket]],Tabela1[[#This Row],[procx ticket]])</f>
        <v>45698</v>
      </c>
      <c r="AL1931" s="60">
        <v>45691</v>
      </c>
      <c r="AM19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1" s="62"/>
      <c r="AP1931" s="62"/>
      <c r="AQ19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706160568073684,13JORDANAVIRADA DE BANDEIRAREFORMACARMELI</v>
      </c>
      <c r="AR1931" s="62" t="e">
        <v>#N/A</v>
      </c>
    </row>
    <row r="1932" spans="1:44" ht="15" hidden="1" customHeight="1">
      <c r="A1932" s="55">
        <v>2000</v>
      </c>
      <c r="B1932" s="55">
        <v>7498</v>
      </c>
      <c r="C1932" s="55" t="s">
        <v>3733</v>
      </c>
      <c r="D1932" s="55" t="s">
        <v>3734</v>
      </c>
      <c r="E1932" s="55" t="s">
        <v>55</v>
      </c>
      <c r="F1932" s="55" t="s">
        <v>51</v>
      </c>
      <c r="G1932" s="55" t="s">
        <v>48</v>
      </c>
      <c r="H1932" s="55">
        <v>269</v>
      </c>
      <c r="I1932" s="55" t="s">
        <v>4409</v>
      </c>
      <c r="J1932" s="55"/>
      <c r="K1932" s="55"/>
      <c r="L1932" s="56">
        <v>78957</v>
      </c>
      <c r="M1932" s="55">
        <v>605681</v>
      </c>
      <c r="N1932" s="55">
        <v>10020417</v>
      </c>
      <c r="O1932" s="55"/>
      <c r="P1932" s="57">
        <v>98172.05</v>
      </c>
      <c r="Q1932" s="57">
        <v>49086.02</v>
      </c>
      <c r="R1932" s="88">
        <f>IF(Tabela1[[#This Row],[VALOR A PAGAR]]&gt;1,Tabela1[[#This Row],[VALOR A PAGAR]],Tabela1[[#This Row],[VALOR RC]])</f>
        <v>49086.02</v>
      </c>
      <c r="S193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2" s="55">
        <v>4500814874</v>
      </c>
      <c r="U1932" s="54" t="str">
        <f>F1932 &amp; " " &amp; " " &amp; B1932 &amp; " - " &amp; I1932 &amp; " - " &amp; "N°" &amp; H1932 &amp; " - " &amp; Tabela1[[#This Row],[Coluna1]]</f>
        <v xml:space="preserve">VIRADA DE BANDEIRA  7498 - CARMELI - N°269 - </v>
      </c>
      <c r="V1932" s="85">
        <v>1169021</v>
      </c>
      <c r="W1932" s="55"/>
      <c r="X1932" s="1" t="str">
        <f t="shared" si="109"/>
        <v>ABERTO</v>
      </c>
      <c r="Y1932" s="55" t="s">
        <v>4159</v>
      </c>
      <c r="Z1932" s="51" t="s">
        <v>4159</v>
      </c>
      <c r="AA1932" s="51" t="str">
        <f>IF(Tabela1[[#This Row],[CHAMADO]]="ABERTO",Tabela1[[#This Row],[procx status]],"")</f>
        <v>Closed</v>
      </c>
      <c r="AB1932" s="55" t="s">
        <v>4173</v>
      </c>
      <c r="AC1932" s="59">
        <v>45706</v>
      </c>
      <c r="AD1932" s="55">
        <v>5105870251</v>
      </c>
      <c r="AE1932" s="55" t="str">
        <f>IF(Tabela1[[#This Row],[Status Result1]]="Aguardando autorização pgto", "sim","")</f>
        <v/>
      </c>
      <c r="AF193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2" s="59">
        <v>45691</v>
      </c>
      <c r="AI1932" s="59">
        <v>45698</v>
      </c>
      <c r="AJ1932" s="53">
        <v>45698</v>
      </c>
      <c r="AK1932" s="12">
        <f>IF(Tabela1[[#This Row],[procx ticket]]="",Tabela1[[#This Row],[Data criação ticket]],Tabela1[[#This Row],[procx ticket]])</f>
        <v>45698</v>
      </c>
      <c r="AL1932" s="60">
        <v>45691</v>
      </c>
      <c r="AM193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2" s="62"/>
      <c r="AP1932" s="62"/>
      <c r="AQ19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749860568198172,05JORDANAVIRADA DE BANDEIRAREFORMACARMELI</v>
      </c>
      <c r="AR1932" s="62" t="e">
        <v>#N/A</v>
      </c>
    </row>
    <row r="1933" spans="1:44" ht="15" hidden="1" customHeight="1">
      <c r="A1933" s="55">
        <v>2000</v>
      </c>
      <c r="B1933" s="55">
        <v>7087</v>
      </c>
      <c r="C1933" s="55" t="s">
        <v>3146</v>
      </c>
      <c r="D1933" s="55" t="s">
        <v>3147</v>
      </c>
      <c r="E1933" s="55" t="s">
        <v>55</v>
      </c>
      <c r="F1933" s="55" t="s">
        <v>51</v>
      </c>
      <c r="G1933" s="55" t="s">
        <v>48</v>
      </c>
      <c r="H1933" s="55">
        <v>270</v>
      </c>
      <c r="I1933" s="55" t="s">
        <v>4409</v>
      </c>
      <c r="J1933" s="55"/>
      <c r="K1933" s="55"/>
      <c r="L1933" s="56">
        <v>78957</v>
      </c>
      <c r="M1933" s="55">
        <v>605682</v>
      </c>
      <c r="N1933" s="55">
        <v>10020418</v>
      </c>
      <c r="O1933" s="55"/>
      <c r="P1933" s="57">
        <v>62540.47</v>
      </c>
      <c r="Q1933" s="57">
        <v>31270.23</v>
      </c>
      <c r="R1933" s="88">
        <f>IF(Tabela1[[#This Row],[VALOR A PAGAR]]&gt;1,Tabela1[[#This Row],[VALOR A PAGAR]],Tabela1[[#This Row],[VALOR RC]])</f>
        <v>31270.23</v>
      </c>
      <c r="S19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3" s="55">
        <v>4500814881</v>
      </c>
      <c r="U1933" s="54" t="str">
        <f>F1933 &amp; " " &amp; " " &amp; B1933 &amp; " - " &amp; I1933 &amp; " - " &amp; "N°" &amp; H1933 &amp; " - " &amp; Tabela1[[#This Row],[Coluna1]]</f>
        <v xml:space="preserve">VIRADA DE BANDEIRA  7087 - CARMELI - N°270 - </v>
      </c>
      <c r="V1933" s="85">
        <v>1169034</v>
      </c>
      <c r="W1933" s="55"/>
      <c r="X1933" s="1" t="str">
        <f t="shared" si="109"/>
        <v>ABERTO</v>
      </c>
      <c r="Y1933" s="55" t="s">
        <v>4159</v>
      </c>
      <c r="Z1933" s="51" t="s">
        <v>4159</v>
      </c>
      <c r="AA1933" s="51" t="str">
        <f>IF(Tabela1[[#This Row],[CHAMADO]]="ABERTO",Tabela1[[#This Row],[procx status]],"")</f>
        <v>Closed</v>
      </c>
      <c r="AB1933" s="55" t="s">
        <v>4173</v>
      </c>
      <c r="AC1933" s="59">
        <v>45706</v>
      </c>
      <c r="AD1933" s="55">
        <v>5105870258</v>
      </c>
      <c r="AE1933" s="55" t="str">
        <f>IF(Tabela1[[#This Row],[Status Result1]]="Aguardando autorização pgto", "sim","")</f>
        <v/>
      </c>
      <c r="AF1933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3" s="59">
        <v>45691</v>
      </c>
      <c r="AI1933" s="59">
        <v>45698</v>
      </c>
      <c r="AJ1933" s="53">
        <v>45698</v>
      </c>
      <c r="AK1933" s="12">
        <f>IF(Tabela1[[#This Row],[procx ticket]]="",Tabela1[[#This Row],[Data criação ticket]],Tabela1[[#This Row],[procx ticket]])</f>
        <v>45698</v>
      </c>
      <c r="AL1933" s="60">
        <v>45691</v>
      </c>
      <c r="AM19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3" s="62"/>
      <c r="AP1933" s="62"/>
      <c r="AQ19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708760568262540,47JORDANAVIRADA DE BANDEIRAREFORMACARMELI</v>
      </c>
      <c r="AR1933" s="62" t="e">
        <v>#N/A</v>
      </c>
    </row>
    <row r="1934" spans="1:44" ht="15" hidden="1" customHeight="1">
      <c r="A1934" s="55">
        <v>2000</v>
      </c>
      <c r="B1934" s="55">
        <v>7198</v>
      </c>
      <c r="C1934" s="55" t="s">
        <v>3312</v>
      </c>
      <c r="D1934" s="55" t="s">
        <v>3313</v>
      </c>
      <c r="E1934" s="55" t="s">
        <v>55</v>
      </c>
      <c r="F1934" s="55" t="s">
        <v>51</v>
      </c>
      <c r="G1934" s="55" t="s">
        <v>48</v>
      </c>
      <c r="H1934" s="55">
        <v>271</v>
      </c>
      <c r="I1934" s="55" t="s">
        <v>4409</v>
      </c>
      <c r="J1934" s="55"/>
      <c r="K1934" s="55"/>
      <c r="L1934" s="56">
        <v>78957</v>
      </c>
      <c r="M1934" s="55">
        <v>605683</v>
      </c>
      <c r="N1934" s="55">
        <v>10020419</v>
      </c>
      <c r="O1934" s="55"/>
      <c r="P1934" s="57">
        <v>48057.1</v>
      </c>
      <c r="Q1934" s="57">
        <v>24028.55</v>
      </c>
      <c r="R1934" s="88">
        <f>IF(Tabela1[[#This Row],[VALOR A PAGAR]]&gt;1,Tabela1[[#This Row],[VALOR A PAGAR]],Tabela1[[#This Row],[VALOR RC]])</f>
        <v>24028.55</v>
      </c>
      <c r="S19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4" s="55">
        <v>4500814884</v>
      </c>
      <c r="U1934" s="54" t="str">
        <f>F1934 &amp; " " &amp; " " &amp; B1934 &amp; " - " &amp; I1934 &amp; " - " &amp; "N°" &amp; H1934 &amp; " - " &amp; Tabela1[[#This Row],[Coluna1]]</f>
        <v xml:space="preserve">VIRADA DE BANDEIRA  7198 - CARMELI - N°271 - </v>
      </c>
      <c r="V1934" s="85">
        <v>1169042</v>
      </c>
      <c r="W1934" s="55"/>
      <c r="X1934" s="1" t="str">
        <f t="shared" si="109"/>
        <v>ABERTO</v>
      </c>
      <c r="Y1934" s="55" t="s">
        <v>4159</v>
      </c>
      <c r="Z1934" s="51" t="s">
        <v>4159</v>
      </c>
      <c r="AA1934" s="51" t="str">
        <f>IF(Tabela1[[#This Row],[CHAMADO]]="ABERTO",Tabela1[[#This Row],[procx status]],"")</f>
        <v>Closed</v>
      </c>
      <c r="AB1934" s="55" t="s">
        <v>4173</v>
      </c>
      <c r="AC1934" s="59">
        <v>45706</v>
      </c>
      <c r="AD1934" s="55">
        <v>5105868894</v>
      </c>
      <c r="AE1934" s="55" t="str">
        <f>IF(Tabela1[[#This Row],[Status Result1]]="Aguardando autorização pgto", "sim","")</f>
        <v/>
      </c>
      <c r="AF193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4" s="59">
        <v>45691</v>
      </c>
      <c r="AI1934" s="59">
        <v>45698</v>
      </c>
      <c r="AJ1934" s="53">
        <v>45698</v>
      </c>
      <c r="AK1934" s="12">
        <f>IF(Tabela1[[#This Row],[procx ticket]]="",Tabela1[[#This Row],[Data criação ticket]],Tabela1[[#This Row],[procx ticket]])</f>
        <v>45698</v>
      </c>
      <c r="AL1934" s="60">
        <v>45691</v>
      </c>
      <c r="AM19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4" s="62"/>
      <c r="AP1934" s="62"/>
      <c r="AQ19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719860568348057,1JORDANAVIRADA DE BANDEIRAREFORMACARMELI</v>
      </c>
      <c r="AR1934" s="62" t="e">
        <v>#N/A</v>
      </c>
    </row>
    <row r="1935" spans="1:44" ht="15" hidden="1" customHeight="1">
      <c r="A1935" s="55">
        <v>1000</v>
      </c>
      <c r="B1935" s="55">
        <v>856</v>
      </c>
      <c r="C1935" s="55" t="s">
        <v>1894</v>
      </c>
      <c r="D1935" s="55" t="s">
        <v>1895</v>
      </c>
      <c r="E1935" s="55" t="s">
        <v>76</v>
      </c>
      <c r="F1935" s="55" t="s">
        <v>47</v>
      </c>
      <c r="G1935" s="51" t="s">
        <v>48</v>
      </c>
      <c r="H1935" s="55">
        <v>263</v>
      </c>
      <c r="I1935" s="55" t="s">
        <v>4409</v>
      </c>
      <c r="J1935" s="55"/>
      <c r="K1935" s="55"/>
      <c r="L1935" s="56">
        <v>78957</v>
      </c>
      <c r="M1935" s="55">
        <v>605567</v>
      </c>
      <c r="N1935" s="55">
        <v>10020357</v>
      </c>
      <c r="O1935" s="55"/>
      <c r="P1935" s="57">
        <v>41306.14</v>
      </c>
      <c r="Q1935" s="57" t="s">
        <v>4173</v>
      </c>
      <c r="R1935" s="88" t="str">
        <f>IF(Tabela1[[#This Row],[VALOR A PAGAR]]&gt;1,Tabela1[[#This Row],[VALOR A PAGAR]],Tabela1[[#This Row],[VALOR RC]])</f>
        <v> </v>
      </c>
      <c r="S19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5" s="55" t="s">
        <v>4445</v>
      </c>
      <c r="U1935" s="54" t="str">
        <f>F1935 &amp; " " &amp; " " &amp; B1935 &amp; " - " &amp; I1935 &amp; " - " &amp; "N°" &amp; H1935 &amp; " - " &amp; Tabela1[[#This Row],[Coluna1]]</f>
        <v xml:space="preserve">LAUDO DE RISCO  856 - CARMELI - N°263 - </v>
      </c>
      <c r="V1935" s="85">
        <v>1166396</v>
      </c>
      <c r="W1935" s="55"/>
      <c r="X1935" s="1" t="str">
        <f t="shared" si="109"/>
        <v>ABERTO</v>
      </c>
      <c r="Y1935" s="55" t="s">
        <v>4159</v>
      </c>
      <c r="Z1935" s="51" t="s">
        <v>4159</v>
      </c>
      <c r="AA1935" s="51" t="str">
        <f>IF(Tabela1[[#This Row],[CHAMADO]]="ABERTO",Tabela1[[#This Row],[procx status]],"")</f>
        <v>Closed</v>
      </c>
      <c r="AB1935" s="55" t="s">
        <v>4173</v>
      </c>
      <c r="AC1935" s="59">
        <v>45706</v>
      </c>
      <c r="AD1935" s="55">
        <v>5105872208</v>
      </c>
      <c r="AE1935" s="55" t="str">
        <f>IF(Tabela1[[#This Row],[Status Result1]]="Aguardando autorização pgto", "sim","")</f>
        <v/>
      </c>
      <c r="AF193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5" s="59">
        <v>45698</v>
      </c>
      <c r="AI1935" s="59">
        <v>45698</v>
      </c>
      <c r="AJ1935" s="53">
        <v>45698</v>
      </c>
      <c r="AK1935" s="12">
        <f>IF(Tabela1[[#This Row],[procx ticket]]="",Tabela1[[#This Row],[Data criação ticket]],Tabela1[[#This Row],[procx ticket]])</f>
        <v>45698</v>
      </c>
      <c r="AL1935" s="60">
        <v>45691</v>
      </c>
      <c r="AM19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5" s="62"/>
      <c r="AP1935" s="62"/>
      <c r="AQ19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85660556741306,14HENRIQUELAUDO DE RISCOREFORMACARMELI</v>
      </c>
      <c r="AR1935" s="62" t="e">
        <v>#N/A</v>
      </c>
    </row>
    <row r="1936" spans="1:44" ht="15" hidden="1" customHeight="1">
      <c r="A1936" s="55">
        <v>2000</v>
      </c>
      <c r="B1936" s="55">
        <v>7178</v>
      </c>
      <c r="C1936" s="55" t="s">
        <v>50</v>
      </c>
      <c r="D1936" s="55" t="s">
        <v>3288</v>
      </c>
      <c r="E1936" s="55" t="s">
        <v>76</v>
      </c>
      <c r="F1936" s="55" t="s">
        <v>51</v>
      </c>
      <c r="G1936" s="51" t="s">
        <v>48</v>
      </c>
      <c r="H1936" s="55">
        <v>267</v>
      </c>
      <c r="I1936" s="55" t="s">
        <v>4409</v>
      </c>
      <c r="J1936" s="55"/>
      <c r="K1936" s="55"/>
      <c r="L1936" s="56">
        <v>78957</v>
      </c>
      <c r="M1936" s="51">
        <v>605492</v>
      </c>
      <c r="N1936" s="55">
        <v>10020431</v>
      </c>
      <c r="O1936" s="55"/>
      <c r="P1936" s="57">
        <v>29720.2</v>
      </c>
      <c r="Q1936" s="57" t="s">
        <v>4173</v>
      </c>
      <c r="R1936" s="88" t="str">
        <f>IF(Tabela1[[#This Row],[VALOR A PAGAR]]&gt;1,Tabela1[[#This Row],[VALOR A PAGAR]],Tabela1[[#This Row],[VALOR RC]])</f>
        <v> </v>
      </c>
      <c r="S19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6" s="55" t="s">
        <v>4451</v>
      </c>
      <c r="U1936" s="54" t="str">
        <f>F1936 &amp; " " &amp; " " &amp; B1936 &amp; " - " &amp; I1936 &amp; " - " &amp; "N°" &amp; H1936 &amp; " - " &amp; Tabela1[[#This Row],[Coluna1]]</f>
        <v xml:space="preserve">VIRADA DE BANDEIRA  7178 - CARMELI - N°267 - </v>
      </c>
      <c r="V1936" s="85">
        <v>1166451</v>
      </c>
      <c r="W1936" s="55"/>
      <c r="X1936" s="1" t="str">
        <f t="shared" si="109"/>
        <v>ABERTO</v>
      </c>
      <c r="Y1936" s="55" t="s">
        <v>4159</v>
      </c>
      <c r="Z1936" s="51" t="s">
        <v>4159</v>
      </c>
      <c r="AA1936" s="51" t="str">
        <f>IF(Tabela1[[#This Row],[CHAMADO]]="ABERTO",Tabela1[[#This Row],[procx status]],"")</f>
        <v>Closed</v>
      </c>
      <c r="AB1936" s="55" t="s">
        <v>4173</v>
      </c>
      <c r="AC1936" s="59">
        <v>45706</v>
      </c>
      <c r="AD1936" s="55">
        <v>5105872211</v>
      </c>
      <c r="AE1936" s="55" t="str">
        <f>IF(Tabela1[[#This Row],[Status Result1]]="Aguardando autorização pgto", "sim","")</f>
        <v/>
      </c>
      <c r="AF193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19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1936" s="59">
        <v>45698</v>
      </c>
      <c r="AI1936" s="59">
        <v>45698</v>
      </c>
      <c r="AJ1936" s="53">
        <v>45698</v>
      </c>
      <c r="AK1936" s="12">
        <f>IF(Tabela1[[#This Row],[procx ticket]]="",Tabela1[[#This Row],[Data criação ticket]],Tabela1[[#This Row],[procx ticket]])</f>
        <v>45698</v>
      </c>
      <c r="AL1936" s="60">
        <v>45691</v>
      </c>
      <c r="AM19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3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6" s="62"/>
      <c r="AP1936" s="62"/>
      <c r="AQ19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717860549229720,2HENRIQUEVIRADA DE BANDEIRAREFORMACARMELI</v>
      </c>
      <c r="AR1936" s="62" t="e">
        <v>#N/A</v>
      </c>
    </row>
    <row r="1937" spans="1:44" ht="15" hidden="1" customHeight="1">
      <c r="A1937" s="1">
        <f t="shared" ref="A1937:A1960" si="110">IF(B1937&lt;7000,1000,2000)</f>
        <v>2000</v>
      </c>
      <c r="B1937" s="1">
        <v>7198</v>
      </c>
      <c r="C1937" s="1" t="s">
        <v>3312</v>
      </c>
      <c r="E1937" s="1" t="s">
        <v>55</v>
      </c>
      <c r="F1937" s="1" t="s">
        <v>51</v>
      </c>
      <c r="G1937" s="51" t="s">
        <v>48</v>
      </c>
      <c r="H1937" s="1">
        <v>5620</v>
      </c>
      <c r="I1937" s="1" t="s">
        <v>120</v>
      </c>
      <c r="M1937" s="1">
        <v>605683</v>
      </c>
      <c r="N1937" s="1">
        <v>10020611</v>
      </c>
      <c r="P1937" s="146">
        <v>4000</v>
      </c>
      <c r="R1937" s="47">
        <f>IF(Tabela1[[#This Row],[VALOR A PAGAR]]&gt;1,Tabela1[[#This Row],[VALOR A PAGAR]],Tabela1[[#This Row],[VALOR RC]])</f>
        <v>4000</v>
      </c>
      <c r="S19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7" s="1">
        <v>4500826529</v>
      </c>
      <c r="U1937" s="54" t="str">
        <f>F1937 &amp; " " &amp; " " &amp; B1937 &amp; " - " &amp; I1937 &amp; " - " &amp; "N°" &amp; H1937 &amp; " - " &amp; Tabela1[[#This Row],[Coluna1]]</f>
        <v xml:space="preserve">VIRADA DE BANDEIRA  7198 - PLANORC - N°5620 - </v>
      </c>
      <c r="V1937" s="85">
        <v>1348127</v>
      </c>
      <c r="X1937" s="1" t="str">
        <f t="shared" si="109"/>
        <v>ABERTO</v>
      </c>
      <c r="Y1937" s="48" t="s">
        <v>4159</v>
      </c>
      <c r="Z1937" s="51" t="s">
        <v>4159</v>
      </c>
      <c r="AA1937" s="51" t="str">
        <f>IF(Tabela1[[#This Row],[CHAMADO]]="ABERTO",Tabela1[[#This Row],[procx status]],"")</f>
        <v>Closed</v>
      </c>
      <c r="AC1937" s="49">
        <v>45734</v>
      </c>
      <c r="AD1937" s="55">
        <v>5105885394</v>
      </c>
      <c r="AE1937" s="1" t="str">
        <f>IF(Tabela1[[#This Row],[Status Result1]]="Aguardando autorização pgto", "sim","")</f>
        <v/>
      </c>
      <c r="AF19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9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937" s="12">
        <v>45708</v>
      </c>
      <c r="AI1937" s="1" t="s">
        <v>4233</v>
      </c>
      <c r="AJ1937" s="53" t="s">
        <v>4233</v>
      </c>
      <c r="AK1937" s="12" t="str">
        <f>IF(Tabela1[[#This Row],[procx ticket]]="",Tabela1[[#This Row],[Data criação ticket]],Tabela1[[#This Row],[procx ticket]])</f>
        <v>2025-03-11</v>
      </c>
      <c r="AL1937" s="60">
        <v>45708</v>
      </c>
      <c r="AM19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9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7" s="62"/>
      <c r="AP1937" s="62"/>
      <c r="AQ19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71986056834000JORDANAVIRADA DE BANDEIRAREFORMAPLANORC</v>
      </c>
      <c r="AR1937" s="62" t="e">
        <v>#N/A</v>
      </c>
    </row>
    <row r="1938" spans="1:44" ht="15" hidden="1" customHeight="1">
      <c r="A1938" s="1">
        <f t="shared" si="110"/>
        <v>2000</v>
      </c>
      <c r="B1938" s="1">
        <v>7061</v>
      </c>
      <c r="C1938" s="1" t="s">
        <v>3109</v>
      </c>
      <c r="E1938" s="1" t="s">
        <v>55</v>
      </c>
      <c r="F1938" s="1" t="s">
        <v>51</v>
      </c>
      <c r="G1938" s="51" t="s">
        <v>48</v>
      </c>
      <c r="H1938" s="1">
        <v>5617</v>
      </c>
      <c r="I1938" s="1" t="s">
        <v>120</v>
      </c>
      <c r="M1938" s="1">
        <v>605680</v>
      </c>
      <c r="N1938" s="1">
        <v>10020598</v>
      </c>
      <c r="P1938" s="47">
        <v>4000</v>
      </c>
      <c r="R1938" s="47">
        <f>IF(Tabela1[[#This Row],[VALOR A PAGAR]]&gt;1,Tabela1[[#This Row],[VALOR A PAGAR]],Tabela1[[#This Row],[VALOR RC]])</f>
        <v>4000</v>
      </c>
      <c r="S19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8" s="1">
        <v>4500829676</v>
      </c>
      <c r="U1938" s="54" t="str">
        <f>F1938 &amp; " " &amp; " " &amp; B1938 &amp; " - " &amp; I1938 &amp; " - " &amp; "N°" &amp; H1938 &amp; " - " &amp; Tabela1[[#This Row],[Coluna1]]</f>
        <v xml:space="preserve">VIRADA DE BANDEIRA  7061 - PLANORC - N°5617 - </v>
      </c>
      <c r="V1938" s="85">
        <v>1348092</v>
      </c>
      <c r="X1938" s="1" t="str">
        <f t="shared" si="109"/>
        <v>ABERTO</v>
      </c>
      <c r="Y1938" s="48" t="s">
        <v>4159</v>
      </c>
      <c r="Z1938" s="51" t="s">
        <v>4159</v>
      </c>
      <c r="AA1938" s="51" t="str">
        <f>IF(Tabela1[[#This Row],[CHAMADO]]="ABERTO",Tabela1[[#This Row],[procx status]],"")</f>
        <v>Closed</v>
      </c>
      <c r="AC1938" s="49">
        <v>45734</v>
      </c>
      <c r="AD1938" s="55">
        <v>5105885428</v>
      </c>
      <c r="AE1938" s="1" t="str">
        <f>IF(Tabela1[[#This Row],[Status Result1]]="Aguardando autorização pgto", "sim","")</f>
        <v/>
      </c>
      <c r="AF19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9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938" s="12">
        <v>45708</v>
      </c>
      <c r="AI1938" s="1" t="s">
        <v>4233</v>
      </c>
      <c r="AJ1938" s="53" t="s">
        <v>4233</v>
      </c>
      <c r="AK1938" s="12" t="str">
        <f>IF(Tabela1[[#This Row],[procx ticket]]="",Tabela1[[#This Row],[Data criação ticket]],Tabela1[[#This Row],[procx ticket]])</f>
        <v>2025-03-11</v>
      </c>
      <c r="AL1938" s="60">
        <v>45708</v>
      </c>
      <c r="AM19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9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8" s="62"/>
      <c r="AP1938" s="62"/>
      <c r="AQ19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70616056804000JORDANAVIRADA DE BANDEIRAREFORMAPLANORC</v>
      </c>
      <c r="AR1938" s="62" t="e">
        <v>#N/A</v>
      </c>
    </row>
    <row r="1939" spans="1:44" ht="15" hidden="1" customHeight="1">
      <c r="A1939" s="1">
        <f t="shared" si="110"/>
        <v>2000</v>
      </c>
      <c r="B1939" s="1">
        <v>7498</v>
      </c>
      <c r="C1939" s="1" t="s">
        <v>3733</v>
      </c>
      <c r="D1939" s="55" t="s">
        <v>3734</v>
      </c>
      <c r="E1939" s="1" t="s">
        <v>55</v>
      </c>
      <c r="F1939" s="1" t="s">
        <v>51</v>
      </c>
      <c r="G1939" s="51" t="s">
        <v>48</v>
      </c>
      <c r="H1939" s="1">
        <v>5618</v>
      </c>
      <c r="I1939" s="1" t="s">
        <v>120</v>
      </c>
      <c r="M1939" s="1">
        <v>605681</v>
      </c>
      <c r="N1939" s="1">
        <v>10020599</v>
      </c>
      <c r="P1939" s="47">
        <v>4000</v>
      </c>
      <c r="R1939" s="47">
        <f>IF(Tabela1[[#This Row],[VALOR A PAGAR]]&gt;1,Tabela1[[#This Row],[VALOR A PAGAR]],Tabela1[[#This Row],[VALOR RC]])</f>
        <v>4000</v>
      </c>
      <c r="S19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39" s="1">
        <v>4500829678</v>
      </c>
      <c r="U1939" s="54" t="str">
        <f>F1939 &amp; " " &amp; " " &amp; B1939 &amp; " - " &amp; I1939 &amp; " - " &amp; "N°" &amp; H1939 &amp; " - " &amp; Tabela1[[#This Row],[Coluna1]]</f>
        <v xml:space="preserve">VIRADA DE BANDEIRA  7498 - PLANORC - N°5618 - </v>
      </c>
      <c r="V1939" s="85">
        <v>1348117</v>
      </c>
      <c r="X1939" s="1" t="str">
        <f t="shared" si="109"/>
        <v>ABERTO</v>
      </c>
      <c r="Y1939" s="48" t="s">
        <v>4159</v>
      </c>
      <c r="Z1939" s="51" t="s">
        <v>4159</v>
      </c>
      <c r="AA1939" s="51" t="str">
        <f>IF(Tabela1[[#This Row],[CHAMADO]]="ABERTO",Tabela1[[#This Row],[procx status]],"")</f>
        <v>Closed</v>
      </c>
      <c r="AC1939" s="49">
        <v>45734</v>
      </c>
      <c r="AD1939" s="55">
        <v>5105885418</v>
      </c>
      <c r="AE1939" s="1" t="str">
        <f>IF(Tabela1[[#This Row],[Status Result1]]="Aguardando autorização pgto", "sim","")</f>
        <v/>
      </c>
      <c r="AF19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9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939" s="12">
        <v>45708</v>
      </c>
      <c r="AI1939" s="1" t="s">
        <v>4233</v>
      </c>
      <c r="AJ1939" s="53" t="s">
        <v>4233</v>
      </c>
      <c r="AK1939" s="12" t="str">
        <f>IF(Tabela1[[#This Row],[procx ticket]]="",Tabela1[[#This Row],[Data criação ticket]],Tabela1[[#This Row],[procx ticket]])</f>
        <v>2025-03-11</v>
      </c>
      <c r="AL1939" s="60">
        <v>45708</v>
      </c>
      <c r="AM19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93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39" s="62"/>
      <c r="AP1939" s="62"/>
      <c r="AQ19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74986056814000JORDANAVIRADA DE BANDEIRAREFORMAPLANORC</v>
      </c>
      <c r="AR1939" s="62" t="e">
        <v>#N/A</v>
      </c>
    </row>
    <row r="1940" spans="1:44" ht="15" hidden="1" customHeight="1">
      <c r="A1940" s="1">
        <f t="shared" si="110"/>
        <v>2000</v>
      </c>
      <c r="B1940" s="1">
        <v>7087</v>
      </c>
      <c r="C1940" s="1" t="s">
        <v>3146</v>
      </c>
      <c r="E1940" s="1" t="s">
        <v>55</v>
      </c>
      <c r="F1940" s="1" t="s">
        <v>51</v>
      </c>
      <c r="G1940" s="51" t="s">
        <v>48</v>
      </c>
      <c r="H1940" s="1">
        <v>5619</v>
      </c>
      <c r="I1940" s="1" t="s">
        <v>120</v>
      </c>
      <c r="L1940" s="56">
        <v>78957</v>
      </c>
      <c r="M1940" s="1">
        <v>605682</v>
      </c>
      <c r="N1940" s="1">
        <v>10020610</v>
      </c>
      <c r="P1940" s="47">
        <v>4000</v>
      </c>
      <c r="R1940" s="47">
        <f>IF(Tabela1[[#This Row],[VALOR A PAGAR]]&gt;1,Tabela1[[#This Row],[VALOR A PAGAR]],Tabela1[[#This Row],[VALOR RC]])</f>
        <v>4000</v>
      </c>
      <c r="S19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0" s="1">
        <v>4500829680</v>
      </c>
      <c r="U1940" s="54" t="str">
        <f>F1940 &amp; " " &amp; " " &amp; B1940 &amp; " - " &amp; I1940 &amp; " - " &amp; "N°" &amp; H1940 &amp; " - " &amp; Tabela1[[#This Row],[Coluna1]]</f>
        <v xml:space="preserve">VIRADA DE BANDEIRA  7087 - PLANORC - N°5619 - </v>
      </c>
      <c r="V1940" s="85">
        <v>1348122</v>
      </c>
      <c r="X1940" s="1" t="str">
        <f t="shared" si="109"/>
        <v>ABERTO</v>
      </c>
      <c r="Y1940" s="48" t="s">
        <v>4159</v>
      </c>
      <c r="Z1940" s="51" t="s">
        <v>4159</v>
      </c>
      <c r="AA1940" s="51" t="str">
        <f>IF(Tabela1[[#This Row],[CHAMADO]]="ABERTO",Tabela1[[#This Row],[procx status]],"")</f>
        <v>Closed</v>
      </c>
      <c r="AC1940" s="49">
        <v>45734</v>
      </c>
      <c r="AD1940" s="55">
        <v>5105885410</v>
      </c>
      <c r="AE1940" s="1" t="str">
        <f>IF(Tabela1[[#This Row],[Status Result1]]="Aguardando autorização pgto", "sim","")</f>
        <v/>
      </c>
      <c r="AF19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18/03/2025</v>
      </c>
      <c r="AG19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18/03/2025</v>
      </c>
      <c r="AH1940" s="12">
        <v>45708</v>
      </c>
      <c r="AI1940" s="1" t="s">
        <v>4233</v>
      </c>
      <c r="AJ1940" s="53" t="s">
        <v>4233</v>
      </c>
      <c r="AK1940" s="12" t="str">
        <f>IF(Tabela1[[#This Row],[procx ticket]]="",Tabela1[[#This Row],[Data criação ticket]],Tabela1[[#This Row],[procx ticket]])</f>
        <v>2025-03-11</v>
      </c>
      <c r="AL1940" s="60">
        <v>45708</v>
      </c>
      <c r="AM19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11/03/2025</v>
      </c>
      <c r="AN19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0" s="62"/>
      <c r="AP1940" s="62"/>
      <c r="AQ19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70876056824000JORDANAVIRADA DE BANDEIRAREFORMAPLANORC</v>
      </c>
      <c r="AR1940" s="62" t="e">
        <v>#N/A</v>
      </c>
    </row>
    <row r="1941" spans="1:44" ht="15" hidden="1" customHeight="1">
      <c r="A1941" s="1">
        <f t="shared" si="110"/>
        <v>2000</v>
      </c>
      <c r="B1941" s="1" t="s">
        <v>4156</v>
      </c>
      <c r="D1941" s="1" t="s">
        <v>4166</v>
      </c>
      <c r="E1941" s="1" t="s">
        <v>30</v>
      </c>
      <c r="F1941" s="1" t="s">
        <v>4157</v>
      </c>
      <c r="G1941" s="1" t="s">
        <v>48</v>
      </c>
      <c r="H1941" s="1">
        <v>62</v>
      </c>
      <c r="I1941" s="1" t="s">
        <v>5435</v>
      </c>
      <c r="M1941" s="55">
        <v>604946</v>
      </c>
      <c r="Q1941" s="47">
        <v>27750</v>
      </c>
      <c r="R1941" s="155">
        <f>IF(Tabela1[[#This Row],[VALOR A PAGAR]]&gt;1,Tabela1[[#This Row],[VALOR A PAGAR]],Tabela1[[#This Row],[VALOR RC]])</f>
        <v>27750</v>
      </c>
      <c r="S19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1" s="1">
        <v>4500872490</v>
      </c>
      <c r="U1941" s="54" t="str">
        <f>F1941 &amp; " " &amp; " " &amp; B1941 &amp; " - " &amp; I1941 &amp; " - " &amp; "N°" &amp; H1941 &amp; " - " &amp; Tabela1[[#This Row],[Coluna1]]</f>
        <v xml:space="preserve">LAUDO DE RISCO CD  CD CE - M C METAL CALC - N°62 - </v>
      </c>
      <c r="V1941" s="85">
        <v>1939549</v>
      </c>
      <c r="W1941" s="89" t="s">
        <v>5441</v>
      </c>
      <c r="X1941" s="1" t="str">
        <f t="shared" si="109"/>
        <v>ABERTO</v>
      </c>
      <c r="Y1941" s="48"/>
      <c r="Z1941" s="51">
        <v>0</v>
      </c>
      <c r="AA1941" s="1">
        <f>IF(Tabela1[[#This Row],[CHAMADO]]="ABERTO",Tabela1[[#This Row],[procx status]],"")</f>
        <v>0</v>
      </c>
      <c r="AC1941" s="49">
        <v>45826</v>
      </c>
      <c r="AD1941" s="90">
        <v>5105947826</v>
      </c>
      <c r="AE1941" s="1" t="str">
        <f>IF(Tabela1[[#This Row],[Status Result1]]="Aguardando autorização pgto", "sim","")</f>
        <v/>
      </c>
      <c r="AF19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18/06/2025</v>
      </c>
      <c r="AG19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18/06/2025</v>
      </c>
      <c r="AH1941" s="12"/>
      <c r="AI1941" s="1" t="s">
        <v>5389</v>
      </c>
      <c r="AJ1941" s="53" t="s">
        <v>5389</v>
      </c>
      <c r="AK1941" s="12" t="str">
        <f>IF(Tabela1[[#This Row],[procx ticket]]="",Tabela1[[#This Row],[Data criação ticket]],Tabela1[[#This Row],[procx ticket]])</f>
        <v>2025-06-10</v>
      </c>
      <c r="AM19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10/06/2025</v>
      </c>
      <c r="AN194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1" s="62"/>
      <c r="AP1941" s="62"/>
      <c r="AQ19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CDREFORMAM C METAL CALC</v>
      </c>
      <c r="AR1941" s="62" t="e">
        <v>#N/A</v>
      </c>
    </row>
    <row r="1942" spans="1:44" ht="15" hidden="1" customHeight="1">
      <c r="A1942" s="1">
        <f t="shared" si="110"/>
        <v>2000</v>
      </c>
      <c r="B1942" s="1" t="s">
        <v>4156</v>
      </c>
      <c r="D1942" s="1" t="s">
        <v>4166</v>
      </c>
      <c r="E1942" s="1" t="s">
        <v>30</v>
      </c>
      <c r="F1942" s="1" t="s">
        <v>4157</v>
      </c>
      <c r="G1942" s="1" t="s">
        <v>48</v>
      </c>
      <c r="H1942" s="1">
        <v>1020</v>
      </c>
      <c r="I1942" s="1" t="s">
        <v>4939</v>
      </c>
      <c r="M1942" s="55">
        <v>604946</v>
      </c>
      <c r="Q1942" s="47">
        <v>154914.57999999999</v>
      </c>
      <c r="R1942" s="47">
        <f>IF(Tabela1[[#This Row],[VALOR A PAGAR]]&gt;1,Tabela1[[#This Row],[VALOR A PAGAR]],Tabela1[[#This Row],[VALOR RC]])</f>
        <v>154914.57999999999</v>
      </c>
      <c r="S19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2" s="1">
        <v>4500833987</v>
      </c>
      <c r="U1942" s="54" t="str">
        <f>F1942 &amp; " " &amp; " " &amp; B1942 &amp; " - " &amp; I1942 &amp; " - " &amp; "N°" &amp; H1942 &amp; " - " &amp; Tabela1[[#This Row],[Coluna1]]</f>
        <v xml:space="preserve">LAUDO DE RISCO CD  CD CE - EQUILIBRA - N°1020 - </v>
      </c>
      <c r="V1942" s="85">
        <v>2180557</v>
      </c>
      <c r="W1942" s="64" t="s">
        <v>4946</v>
      </c>
      <c r="X1942" s="1" t="str">
        <f t="shared" si="109"/>
        <v>ABERTO</v>
      </c>
      <c r="Y1942" s="48"/>
      <c r="Z1942" s="51"/>
      <c r="AA1942" s="1">
        <f>IF(Tabela1[[#This Row],[CHAMADO]]="ABERTO",Tabela1[[#This Row],[procx status]],"")</f>
        <v>0</v>
      </c>
      <c r="AC1942" s="49">
        <v>45856</v>
      </c>
      <c r="AD1942" s="90">
        <v>5105972947</v>
      </c>
      <c r="AE1942" s="1" t="str">
        <f>IF(Tabela1[[#This Row],[Status Result1]]="Aguardando autorização pgto", "sim","")</f>
        <v/>
      </c>
      <c r="AF19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18/07/2025</v>
      </c>
      <c r="AG19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18/07/2025</v>
      </c>
      <c r="AH1942" s="12"/>
      <c r="AJ1942" s="53"/>
      <c r="AK1942" s="12">
        <f>IF(Tabela1[[#This Row],[procx ticket]]="",Tabela1[[#This Row],[Data criação ticket]],Tabela1[[#This Row],[procx ticket]])</f>
        <v>0</v>
      </c>
      <c r="AM19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4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2" s="62"/>
      <c r="AP1942" s="62"/>
      <c r="AQ19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CDREFORMAEQUILIBRA</v>
      </c>
      <c r="AR1942" s="62" t="e">
        <v>#N/A</v>
      </c>
    </row>
    <row r="1943" spans="1:44" ht="15" hidden="1" customHeight="1">
      <c r="A1943" s="1">
        <f t="shared" si="110"/>
        <v>1000</v>
      </c>
      <c r="B1943" s="1">
        <v>383</v>
      </c>
      <c r="C1943" s="1" t="str">
        <f>_xlfn.XLOOKUP(Tabela1[[#This Row],[FILIAL]],'CNPJ BASE jan25'!A:A,'CNPJ BASE jan25'!B:B)</f>
        <v>BSB10-AsaNorte2-DF</v>
      </c>
      <c r="D1943" s="1" t="str">
        <f>_xlfn.XLOOKUP(Tabela1[[#This Row],[FILIAL]],'CNPJ BASE jan25'!A:A,'CNPJ BASE jan25'!C:C)</f>
        <v>06.626.253/0383-96</v>
      </c>
      <c r="E1943" s="1" t="s">
        <v>4025</v>
      </c>
      <c r="F1943" s="1" t="s">
        <v>47</v>
      </c>
      <c r="G1943" s="1" t="s">
        <v>48</v>
      </c>
      <c r="H1943" s="1">
        <v>20568</v>
      </c>
      <c r="I1943" s="1" t="s">
        <v>5303</v>
      </c>
      <c r="M1943" s="1">
        <v>605764</v>
      </c>
      <c r="N1943" s="1">
        <v>10022689</v>
      </c>
      <c r="O1943" s="1" t="s">
        <v>4163</v>
      </c>
      <c r="P1943" s="47">
        <v>38900</v>
      </c>
      <c r="R1943" s="47">
        <f>IF(Tabela1[[#This Row],[VALOR A PAGAR]]&gt;1,Tabela1[[#This Row],[VALOR A PAGAR]],Tabela1[[#This Row],[VALOR RC]])</f>
        <v>38900</v>
      </c>
      <c r="S19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3" s="1">
        <v>4500923957</v>
      </c>
      <c r="U1943" s="54" t="str">
        <f>F1943 &amp; " " &amp; " " &amp; B1943 &amp; " - " &amp; I1943 &amp; " - " &amp; "N°" &amp; H1943 &amp; " - " &amp; Tabela1[[#This Row],[Coluna1]]</f>
        <v xml:space="preserve">LAUDO DE RISCO  383 - KPI - N°20568 - </v>
      </c>
      <c r="V1943" s="85">
        <v>2270983</v>
      </c>
      <c r="W1943" s="64" t="s">
        <v>5327</v>
      </c>
      <c r="X1943" s="1" t="str">
        <f t="shared" si="109"/>
        <v>ABERTO</v>
      </c>
      <c r="Y1943" s="48"/>
      <c r="Z1943" s="51"/>
      <c r="AA1943" s="1">
        <f>IF(Tabela1[[#This Row],[CHAMADO]]="ABERTO",Tabela1[[#This Row],[procx status]],"")</f>
        <v>0</v>
      </c>
      <c r="AC1943" s="49">
        <v>45887</v>
      </c>
      <c r="AD1943" s="65">
        <v>5105989577</v>
      </c>
      <c r="AE1943" s="1" t="str">
        <f>IF(Tabela1[[#This Row],[Status Result1]]="Aguardando autorização pgto", "sim","")</f>
        <v/>
      </c>
      <c r="AF19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9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943" s="12"/>
      <c r="AI1943" s="1" t="s">
        <v>4309</v>
      </c>
      <c r="AJ1943" s="53"/>
      <c r="AK1943" s="12" t="str">
        <f>IF(Tabela1[[#This Row],[procx ticket]]="",Tabela1[[#This Row],[Data criação ticket]],Tabela1[[#This Row],[procx ticket]])</f>
        <v>2025-07-31</v>
      </c>
      <c r="AM19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31/07/2025</v>
      </c>
      <c r="AN194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3" s="62"/>
      <c r="AP1943" s="62"/>
      <c r="AQ19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38360576438900ADRIANOLAUDO DE RISCOREFORMAKPI</v>
      </c>
      <c r="AR1943" s="62" t="e">
        <v>#N/A</v>
      </c>
    </row>
    <row r="1944" spans="1:44" ht="15" hidden="1" customHeight="1">
      <c r="A1944" s="1">
        <f t="shared" si="110"/>
        <v>1000</v>
      </c>
      <c r="B1944" s="1">
        <v>537</v>
      </c>
      <c r="C1944" s="1" t="str">
        <f>_xlfn.XLOOKUP(Tabela1[[#This Row],[FILIAL]],'CNPJ BASE jan25'!A:A,'CNPJ BASE jan25'!B:B)</f>
        <v>BSB11-AsaSul3-DF</v>
      </c>
      <c r="D1944" s="1" t="str">
        <f>_xlfn.XLOOKUP(Tabela1[[#This Row],[FILIAL]],'CNPJ BASE jan25'!A:A,'CNPJ BASE jan25'!C:C)</f>
        <v>06.626.253/0537-86</v>
      </c>
      <c r="E1944" s="1" t="s">
        <v>4025</v>
      </c>
      <c r="F1944" s="1" t="s">
        <v>47</v>
      </c>
      <c r="G1944" s="1" t="s">
        <v>48</v>
      </c>
      <c r="H1944" s="1">
        <v>20569</v>
      </c>
      <c r="I1944" s="1" t="s">
        <v>5303</v>
      </c>
      <c r="M1944" s="1">
        <v>605594</v>
      </c>
      <c r="N1944" s="1">
        <v>10022700</v>
      </c>
      <c r="O1944" s="1" t="s">
        <v>4163</v>
      </c>
      <c r="P1944" s="47">
        <v>16800</v>
      </c>
      <c r="R1944" s="47">
        <f>IF(Tabela1[[#This Row],[VALOR A PAGAR]]&gt;1,Tabela1[[#This Row],[VALOR A PAGAR]],Tabela1[[#This Row],[VALOR RC]])</f>
        <v>16800</v>
      </c>
      <c r="S19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4" s="1">
        <v>4500923960</v>
      </c>
      <c r="U1944" s="54" t="str">
        <f>F1944 &amp; " " &amp; " " &amp; B1944 &amp; " - " &amp; I1944 &amp; " - " &amp; "N°" &amp; H1944 &amp; " - " &amp; Tabela1[[#This Row],[Coluna1]]</f>
        <v xml:space="preserve">LAUDO DE RISCO  537 - KPI - N°20569 - </v>
      </c>
      <c r="V1944" s="85">
        <v>2270930</v>
      </c>
      <c r="W1944" s="64" t="s">
        <v>5328</v>
      </c>
      <c r="X1944" s="1" t="str">
        <f t="shared" si="109"/>
        <v>ABERTO</v>
      </c>
      <c r="Y1944" s="48"/>
      <c r="Z1944" s="51"/>
      <c r="AA1944" s="1">
        <f>IF(Tabela1[[#This Row],[CHAMADO]]="ABERTO",Tabela1[[#This Row],[procx status]],"")</f>
        <v>0</v>
      </c>
      <c r="AC1944" s="49">
        <v>45887</v>
      </c>
      <c r="AD1944" s="65">
        <v>5105989570</v>
      </c>
      <c r="AE1944" s="1" t="str">
        <f>IF(Tabela1[[#This Row],[Status Result1]]="Aguardando autorização pgto", "sim","")</f>
        <v/>
      </c>
      <c r="AF19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9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944" s="12"/>
      <c r="AI1944" s="1" t="s">
        <v>4309</v>
      </c>
      <c r="AJ1944" s="53"/>
      <c r="AK1944" s="12" t="str">
        <f>IF(Tabela1[[#This Row],[procx ticket]]="",Tabela1[[#This Row],[Data criação ticket]],Tabela1[[#This Row],[procx ticket]])</f>
        <v>2025-07-31</v>
      </c>
      <c r="AM19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31/07/2025</v>
      </c>
      <c r="AN194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4" s="62"/>
      <c r="AP1944" s="62"/>
      <c r="AQ19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53760559416800ADRIANOLAUDO DE RISCOREFORMAKPI</v>
      </c>
      <c r="AR1944" s="62" t="e">
        <v>#N/A</v>
      </c>
    </row>
    <row r="1945" spans="1:44" ht="15" hidden="1" customHeight="1">
      <c r="A1945" s="1">
        <f t="shared" si="110"/>
        <v>1000</v>
      </c>
      <c r="B1945" s="1">
        <v>381</v>
      </c>
      <c r="C1945" s="1" t="str">
        <f>_xlfn.XLOOKUP(Tabela1[[#This Row],[FILIAL]],'CNPJ BASE jan25'!A:A,'CNPJ BASE jan25'!B:B)</f>
        <v>ANA03-CidadeNova-PA</v>
      </c>
      <c r="D1945" s="1" t="str">
        <f>_xlfn.XLOOKUP(Tabela1[[#This Row],[FILIAL]],'CNPJ BASE jan25'!A:A,'CNPJ BASE jan25'!C:C)</f>
        <v>06.626.253/0381-24</v>
      </c>
      <c r="E1945" s="1" t="s">
        <v>4025</v>
      </c>
      <c r="F1945" s="1" t="s">
        <v>47</v>
      </c>
      <c r="G1945" s="1" t="s">
        <v>48</v>
      </c>
      <c r="H1945" s="1">
        <v>20570</v>
      </c>
      <c r="I1945" s="1" t="s">
        <v>5303</v>
      </c>
      <c r="M1945" s="1">
        <v>604929</v>
      </c>
      <c r="N1945" s="1">
        <v>10022780</v>
      </c>
      <c r="O1945" s="1" t="s">
        <v>4163</v>
      </c>
      <c r="P1945" s="47">
        <v>55000</v>
      </c>
      <c r="R1945" s="47">
        <f>IF(Tabela1[[#This Row],[VALOR A PAGAR]]&gt;1,Tabela1[[#This Row],[VALOR A PAGAR]],Tabela1[[#This Row],[VALOR RC]])</f>
        <v>55000</v>
      </c>
      <c r="S19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5" s="1">
        <v>4500927544</v>
      </c>
      <c r="U1945" s="54" t="str">
        <f>F1945 &amp; " " &amp; " " &amp; B1945 &amp; " - " &amp; I1945 &amp; " - " &amp; "N°" &amp; H1945 &amp; " - " &amp; Tabela1[[#This Row],[Coluna1]]</f>
        <v xml:space="preserve">LAUDO DE RISCO  381 - KPI - N°20570 - </v>
      </c>
      <c r="V1945" s="85">
        <v>2270919</v>
      </c>
      <c r="W1945" s="64" t="s">
        <v>5332</v>
      </c>
      <c r="X1945" s="1" t="str">
        <f t="shared" si="109"/>
        <v>ABERTO</v>
      </c>
      <c r="Y1945" s="48"/>
      <c r="Z1945" s="51"/>
      <c r="AA1945" s="1">
        <f>IF(Tabela1[[#This Row],[CHAMADO]]="ABERTO",Tabela1[[#This Row],[procx status]],"")</f>
        <v>0</v>
      </c>
      <c r="AC1945" s="49">
        <v>45887</v>
      </c>
      <c r="AD1945" s="65">
        <v>5105989565</v>
      </c>
      <c r="AE1945" s="1" t="str">
        <f>IF(Tabela1[[#This Row],[Status Result1]]="Aguardando autorização pgto", "sim","")</f>
        <v/>
      </c>
      <c r="AF19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9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945" s="12"/>
      <c r="AI1945" s="1" t="s">
        <v>4309</v>
      </c>
      <c r="AJ1945" s="53"/>
      <c r="AK1945" s="12" t="str">
        <f>IF(Tabela1[[#This Row],[procx ticket]]="",Tabela1[[#This Row],[Data criação ticket]],Tabela1[[#This Row],[procx ticket]])</f>
        <v>2025-07-31</v>
      </c>
      <c r="AM19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31/07/2025</v>
      </c>
      <c r="AN19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5" s="62"/>
      <c r="AP1945" s="62"/>
      <c r="AQ19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38160492955000ADRIANOLAUDO DE RISCOREFORMAKPI</v>
      </c>
      <c r="AR1945" s="62" t="e">
        <v>#N/A</v>
      </c>
    </row>
    <row r="1946" spans="1:44" ht="15" hidden="1" customHeight="1">
      <c r="A1946" s="1">
        <f t="shared" si="110"/>
        <v>2000</v>
      </c>
      <c r="B1946" s="1" t="s">
        <v>4156</v>
      </c>
      <c r="D1946" s="1" t="s">
        <v>4166</v>
      </c>
      <c r="E1946" s="1" t="s">
        <v>30</v>
      </c>
      <c r="F1946" s="1" t="s">
        <v>4157</v>
      </c>
      <c r="G1946" s="1" t="s">
        <v>48</v>
      </c>
      <c r="H1946" s="1">
        <v>4000</v>
      </c>
      <c r="I1946" s="1" t="s">
        <v>5648</v>
      </c>
      <c r="M1946" s="55">
        <v>604946</v>
      </c>
      <c r="Q1946" s="47">
        <v>99944.01</v>
      </c>
      <c r="R1946" s="47">
        <f>IF(Tabela1[[#This Row],[VALOR A PAGAR]]&gt;1,Tabela1[[#This Row],[VALOR A PAGAR]],Tabela1[[#This Row],[VALOR RC]])</f>
        <v>99944.01</v>
      </c>
      <c r="S19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6" s="1">
        <v>4500883316</v>
      </c>
      <c r="U1946" s="54" t="str">
        <f>F1946 &amp; " " &amp; " " &amp; B1946 &amp; " - " &amp; I1946 &amp; " - " &amp; "N°" &amp; H1946 &amp; " - " &amp; Tabela1[[#This Row],[Coluna1]]</f>
        <v xml:space="preserve">LAUDO DE RISCO CD  CD CE - PLANAC - N°4000 - </v>
      </c>
      <c r="V1946" s="85">
        <v>2293706</v>
      </c>
      <c r="W1946" s="64" t="s">
        <v>5723</v>
      </c>
      <c r="X1946" s="1" t="str">
        <f t="shared" si="109"/>
        <v>ABERTO</v>
      </c>
      <c r="Y1946" s="48"/>
      <c r="Z1946" s="51"/>
      <c r="AA1946" s="1">
        <f>IF(Tabela1[[#This Row],[CHAMADO]]="ABERTO",Tabela1[[#This Row],[procx status]],"")</f>
        <v>0</v>
      </c>
      <c r="AC1946" s="49">
        <v>45887</v>
      </c>
      <c r="AD1946" s="65">
        <v>5105989585</v>
      </c>
      <c r="AE1946" s="1" t="str">
        <f>IF(Tabela1[[#This Row],[Status Result1]]="Aguardando autorização pgto", "sim","")</f>
        <v/>
      </c>
      <c r="AF19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9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946" s="12"/>
      <c r="AI1946" s="1" t="s">
        <v>4283</v>
      </c>
      <c r="AJ1946" s="53"/>
      <c r="AK1946" s="12" t="str">
        <f>IF(Tabela1[[#This Row],[procx ticket]]="",Tabela1[[#This Row],[Data criação ticket]],Tabela1[[#This Row],[procx ticket]])</f>
        <v>2025-08-04</v>
      </c>
      <c r="AM19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9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6" s="62"/>
      <c r="AP1946" s="62"/>
      <c r="AQ19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CDREFORMAPLANAC</v>
      </c>
      <c r="AR1946" s="62" t="e">
        <v>#N/A</v>
      </c>
    </row>
    <row r="1947" spans="1:44" ht="15" hidden="1" customHeight="1">
      <c r="A1947" s="1">
        <f t="shared" si="110"/>
        <v>2000</v>
      </c>
      <c r="B1947" s="1" t="s">
        <v>4189</v>
      </c>
      <c r="D1947" s="1">
        <v>579</v>
      </c>
      <c r="E1947" s="1" t="s">
        <v>30</v>
      </c>
      <c r="F1947" s="1" t="s">
        <v>4167</v>
      </c>
      <c r="G1947" s="1" t="s">
        <v>48</v>
      </c>
      <c r="H1947" s="1">
        <v>3999</v>
      </c>
      <c r="I1947" s="1" t="s">
        <v>5648</v>
      </c>
      <c r="M1947" s="1">
        <v>602755</v>
      </c>
      <c r="N1947" s="1">
        <v>10022602</v>
      </c>
      <c r="O1947" s="1" t="s">
        <v>4163</v>
      </c>
      <c r="P1947" s="47">
        <v>115000</v>
      </c>
      <c r="R1947" s="47">
        <f>IF(Tabela1[[#This Row],[VALOR A PAGAR]]&gt;1,Tabela1[[#This Row],[VALOR A PAGAR]],Tabela1[[#This Row],[VALOR RC]])</f>
        <v>115000</v>
      </c>
      <c r="S19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7" s="1">
        <v>4500929253</v>
      </c>
      <c r="U1947" s="54" t="str">
        <f>F1947 &amp; " " &amp; " " &amp; B1947 &amp; " - " &amp; I1947 &amp; " - " &amp; "N°" &amp; H1947 &amp; " - " &amp; Tabela1[[#This Row],[Coluna1]]</f>
        <v xml:space="preserve">MISSOES HIGIENICAS  CD GO - PLANAC - N°3999 - </v>
      </c>
      <c r="V1947" s="85">
        <v>2293735</v>
      </c>
      <c r="W1947" s="64" t="s">
        <v>5698</v>
      </c>
      <c r="X1947" s="1" t="str">
        <f t="shared" si="109"/>
        <v>ABERTO</v>
      </c>
      <c r="Y1947" s="48"/>
      <c r="Z1947" s="51"/>
      <c r="AA1947" s="1">
        <f>IF(Tabela1[[#This Row],[CHAMADO]]="ABERTO",Tabela1[[#This Row],[procx status]],"")</f>
        <v>0</v>
      </c>
      <c r="AC1947" s="49">
        <v>45887</v>
      </c>
      <c r="AD1947" s="65">
        <v>5105989596</v>
      </c>
      <c r="AE1947" s="1" t="str">
        <f>IF(Tabela1[[#This Row],[Status Result1]]="Aguardando autorização pgto", "sim","")</f>
        <v/>
      </c>
      <c r="AF19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18/08/2025</v>
      </c>
      <c r="AG19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18/08/2025</v>
      </c>
      <c r="AH1947" s="12"/>
      <c r="AI1947" s="1" t="s">
        <v>4283</v>
      </c>
      <c r="AJ1947" s="53"/>
      <c r="AK1947" s="12" t="str">
        <f>IF(Tabela1[[#This Row],[procx ticket]]="",Tabela1[[#This Row],[Data criação ticket]],Tabela1[[#This Row],[procx ticket]])</f>
        <v>2025-08-04</v>
      </c>
      <c r="AM19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9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7" s="62"/>
      <c r="AP1947" s="62"/>
      <c r="AQ19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GO602755115000ANDREMISSOES HIGIENICASREFORMAPLANAC</v>
      </c>
      <c r="AR1947" s="62" t="e">
        <v>#N/A</v>
      </c>
    </row>
    <row r="1948" spans="1:44" ht="15" hidden="1" customHeight="1">
      <c r="A1948" s="1">
        <f t="shared" si="110"/>
        <v>1000</v>
      </c>
      <c r="B1948" s="1">
        <v>121</v>
      </c>
      <c r="C1948" s="1" t="str">
        <f>_xlfn.XLOOKUP(Tabela1[[#This Row],[FILIAL]],'CNPJ BASE jan25'!A:A,'CNPJ BASE jan25'!B:B)</f>
        <v>SLU05-Cohama-MA</v>
      </c>
      <c r="D1948" s="1" t="str">
        <f>_xlfn.XLOOKUP(Tabela1[[#This Row],[FILIAL]],'CNPJ BASE jan25'!A:A,'CNPJ BASE jan25'!C:C)</f>
        <v>06.626.253/0121-68</v>
      </c>
      <c r="E1948" s="1" t="s">
        <v>76</v>
      </c>
      <c r="F1948" s="1" t="s">
        <v>4707</v>
      </c>
      <c r="G1948" s="1" t="s">
        <v>48</v>
      </c>
      <c r="H1948" s="1">
        <v>1470</v>
      </c>
      <c r="I1948" s="1" t="s">
        <v>66</v>
      </c>
      <c r="P1948" s="47">
        <v>14192.75</v>
      </c>
      <c r="R1948" s="47">
        <f>IF(Tabela1[[#This Row],[VALOR A PAGAR]]&gt;1,Tabela1[[#This Row],[VALOR A PAGAR]],Tabela1[[#This Row],[VALOR RC]])</f>
        <v>14192.75</v>
      </c>
      <c r="S19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8" s="1">
        <v>4500839224</v>
      </c>
      <c r="U1948" s="54" t="str">
        <f>F1948 &amp; " " &amp; " " &amp; B1948 &amp; " - " &amp; I1948 &amp; " - " &amp; "N°" &amp; H1948 &amp; " - " &amp; Tabela1[[#This Row],[Coluna1]]</f>
        <v xml:space="preserve">REGULATÓRIO   121 - DWA - N°1470 - </v>
      </c>
      <c r="V1948" s="85">
        <v>1732160</v>
      </c>
      <c r="W1948" s="89" t="s">
        <v>4921</v>
      </c>
      <c r="X1948" s="1" t="str">
        <f t="shared" si="109"/>
        <v>ABERTO</v>
      </c>
      <c r="Y1948" s="48"/>
      <c r="Z1948" s="51">
        <v>0</v>
      </c>
      <c r="AA1948" s="1">
        <f>IF(Tabela1[[#This Row],[CHAMADO]]="ABERTO",Tabela1[[#This Row],[procx status]],"")</f>
        <v>0</v>
      </c>
      <c r="AC1948" s="49">
        <v>45796</v>
      </c>
      <c r="AD1948" s="90">
        <v>5105928981</v>
      </c>
      <c r="AE1948" s="1" t="str">
        <f>IF(Tabela1[[#This Row],[Status Result1]]="Aguardando autorização pgto", "sim","")</f>
        <v/>
      </c>
      <c r="AF19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9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948" s="12">
        <v>45778</v>
      </c>
      <c r="AI1948" s="1" t="s">
        <v>4401</v>
      </c>
      <c r="AJ1948" s="53" t="s">
        <v>4401</v>
      </c>
      <c r="AK1948" s="12" t="str">
        <f>IF(Tabela1[[#This Row],[procx ticket]]="",Tabela1[[#This Row],[Data criação ticket]],Tabela1[[#This Row],[procx ticket]])</f>
        <v>2025-05-09</v>
      </c>
      <c r="AM19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9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8" s="62"/>
      <c r="AP1948" s="62"/>
      <c r="AQ19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12114192,75HENRIQUEREGULATÓRIO REFORMADWA</v>
      </c>
      <c r="AR1948" s="62" t="e">
        <v>#N/A</v>
      </c>
    </row>
    <row r="1949" spans="1:44" ht="15" hidden="1" customHeight="1">
      <c r="A1949" s="1">
        <f t="shared" si="110"/>
        <v>2000</v>
      </c>
      <c r="B1949" s="1" t="s">
        <v>4156</v>
      </c>
      <c r="D1949" s="1" t="s">
        <v>4166</v>
      </c>
      <c r="E1949" s="1" t="s">
        <v>30</v>
      </c>
      <c r="F1949" s="1" t="s">
        <v>4157</v>
      </c>
      <c r="G1949" s="1" t="s">
        <v>48</v>
      </c>
      <c r="H1949" s="1">
        <v>61</v>
      </c>
      <c r="I1949" s="1" t="s">
        <v>5435</v>
      </c>
      <c r="M1949" s="55">
        <v>604946</v>
      </c>
      <c r="N1949" s="1">
        <v>10021713</v>
      </c>
      <c r="O1949" s="1" t="s">
        <v>4163</v>
      </c>
      <c r="P1949" s="47">
        <v>55000</v>
      </c>
      <c r="Q1949" s="47">
        <v>27750</v>
      </c>
      <c r="R1949" s="155">
        <f>IF(Tabela1[[#This Row],[VALOR A PAGAR]]&gt;1,Tabela1[[#This Row],[VALOR A PAGAR]],Tabela1[[#This Row],[VALOR RC]])</f>
        <v>27750</v>
      </c>
      <c r="S19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49" s="1">
        <v>4500872490</v>
      </c>
      <c r="U1949" s="54" t="str">
        <f>F1949 &amp; " " &amp; " " &amp; B1949 &amp; " - " &amp; I1949 &amp; " - " &amp; "N°" &amp; H1949 &amp; " - " &amp; Tabela1[[#This Row],[Coluna1]]</f>
        <v xml:space="preserve">LAUDO DE RISCO CD  CD CE - M C METAL CALC - N°61 - </v>
      </c>
      <c r="V1949" s="85">
        <v>1729094</v>
      </c>
      <c r="W1949" s="89" t="s">
        <v>5438</v>
      </c>
      <c r="X1949" s="1" t="str">
        <f t="shared" si="109"/>
        <v>ABERTO</v>
      </c>
      <c r="Y1949" s="48"/>
      <c r="Z1949" s="51">
        <v>0</v>
      </c>
      <c r="AA1949" s="1">
        <f>IF(Tabela1[[#This Row],[CHAMADO]]="ABERTO",Tabela1[[#This Row],[procx status]],"")</f>
        <v>0</v>
      </c>
      <c r="AC1949" s="49">
        <v>45796</v>
      </c>
      <c r="AD1949" s="55">
        <v>5105928900</v>
      </c>
      <c r="AE1949" s="1" t="str">
        <f>IF(Tabela1[[#This Row],[Status Result1]]="Aguardando autorização pgto", "sim","")</f>
        <v/>
      </c>
      <c r="AF19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19/05/2025</v>
      </c>
      <c r="AG19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19/05/2025</v>
      </c>
      <c r="AH1949" s="12">
        <v>45658</v>
      </c>
      <c r="AI1949" s="1" t="s">
        <v>4401</v>
      </c>
      <c r="AJ1949" s="53" t="s">
        <v>4401</v>
      </c>
      <c r="AK1949" s="12" t="str">
        <f>IF(Tabela1[[#This Row],[procx ticket]]="",Tabela1[[#This Row],[Data criação ticket]],Tabela1[[#This Row],[procx ticket]])</f>
        <v>2025-05-09</v>
      </c>
      <c r="AL1949" s="12">
        <v>45779</v>
      </c>
      <c r="AM19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09/05/2025</v>
      </c>
      <c r="AN19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49" s="62"/>
      <c r="AP1949" s="62"/>
      <c r="AQ19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CE60494655000ANDRELAUDO DE RISCO CDREFORMAM C METAL CALC</v>
      </c>
      <c r="AR1949" s="62" t="e">
        <v>#N/A</v>
      </c>
    </row>
    <row r="1950" spans="1:44" ht="15" hidden="1" customHeight="1">
      <c r="A1950" s="1">
        <f t="shared" si="110"/>
        <v>2000</v>
      </c>
      <c r="B1950" s="1">
        <v>7084</v>
      </c>
      <c r="C1950" s="1" t="str">
        <f>_xlfn.XLOOKUP(Tabela1[[#This Row],[FILIAL]],'CNPJ BASE jan25'!A:A,'CNPJ BASE jan25'!B:B)</f>
        <v>BEL42-CelMal-PA-EF</v>
      </c>
      <c r="D1950" s="1" t="str">
        <f>_xlfn.XLOOKUP(Tabela1[[#This Row],[FILIAL]],'CNPJ BASE jan25'!A:A,'CNPJ BASE jan25'!C:C)</f>
        <v>04.899.316/0084-45</v>
      </c>
      <c r="E1950" s="1" t="s">
        <v>76</v>
      </c>
      <c r="F1950" s="1" t="s">
        <v>51</v>
      </c>
      <c r="G1950" s="1" t="s">
        <v>48</v>
      </c>
      <c r="H1950" s="1">
        <v>313</v>
      </c>
      <c r="I1950" s="1" t="s">
        <v>4409</v>
      </c>
      <c r="M1950" s="1">
        <v>605844</v>
      </c>
      <c r="N1950" s="1">
        <v>10022042</v>
      </c>
      <c r="O1950" s="1" t="s">
        <v>4163</v>
      </c>
      <c r="P1950" s="47">
        <v>52866.7</v>
      </c>
      <c r="Q1950" s="47">
        <f>Tabela1[[#This Row],[VALOR RC]]/2</f>
        <v>26433.35</v>
      </c>
      <c r="R1950" s="47">
        <f>IF(Tabela1[[#This Row],[VALOR A PAGAR]]&gt;1,Tabela1[[#This Row],[VALOR A PAGAR]],Tabela1[[#This Row],[VALOR RC]])</f>
        <v>26433.35</v>
      </c>
      <c r="S19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0" s="1">
        <v>4500894543</v>
      </c>
      <c r="U1950" s="54" t="str">
        <f>F1950 &amp; " " &amp; " " &amp; B1950 &amp; " - " &amp; I1950 &amp; " - " &amp; "N°" &amp; H1950 &amp; " - " &amp; Tabela1[[#This Row],[Coluna1]]</f>
        <v xml:space="preserve">VIRADA DE BANDEIRA  7084 - CARMELI - N°313 - </v>
      </c>
      <c r="V1950" s="85">
        <v>1947945</v>
      </c>
      <c r="W1950" s="89" t="s">
        <v>4478</v>
      </c>
      <c r="X1950" s="1" t="str">
        <f t="shared" si="109"/>
        <v>ABERTO</v>
      </c>
      <c r="Y1950" s="48"/>
      <c r="Z1950" s="51">
        <v>0</v>
      </c>
      <c r="AA1950" s="1">
        <f>IF(Tabela1[[#This Row],[CHAMADO]]="ABERTO",Tabela1[[#This Row],[procx status]],"")</f>
        <v>0</v>
      </c>
      <c r="AC1950" s="49">
        <v>45827</v>
      </c>
      <c r="AD1950" s="55">
        <v>5105948269</v>
      </c>
      <c r="AE1950" s="1" t="str">
        <f>IF(Tabela1[[#This Row],[Status Result1]]="Aguardando autorização pgto", "sim","")</f>
        <v/>
      </c>
      <c r="AF19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9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950" s="12">
        <v>45810</v>
      </c>
      <c r="AI1950" s="1" t="s">
        <v>4427</v>
      </c>
      <c r="AJ1950" s="53" t="s">
        <v>4427</v>
      </c>
      <c r="AK1950" s="12" t="str">
        <f>IF(Tabela1[[#This Row],[procx ticket]]="",Tabela1[[#This Row],[Data criação ticket]],Tabela1[[#This Row],[procx ticket]])</f>
        <v>2025-06-11</v>
      </c>
      <c r="AM19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19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0" s="62"/>
      <c r="AP1950" s="62"/>
      <c r="AQ19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708460584452866,7HENRIQUEVIRADA DE BANDEIRAREFORMACARMELI</v>
      </c>
      <c r="AR1950" s="62" t="e">
        <v>#N/A</v>
      </c>
    </row>
    <row r="1951" spans="1:44" ht="15" hidden="1" customHeight="1">
      <c r="A1951" s="1">
        <f t="shared" si="110"/>
        <v>2000</v>
      </c>
      <c r="B1951" s="1">
        <v>7114</v>
      </c>
      <c r="C1951" s="1" t="str">
        <f>_xlfn.XLOOKUP(Tabela1[[#This Row],[FILIAL]],'CNPJ BASE jan25'!A:A,'CNPJ BASE jan25'!B:B)</f>
        <v>BEL25-Betania-PA-EF</v>
      </c>
      <c r="D1951" s="1" t="str">
        <f>_xlfn.XLOOKUP(Tabela1[[#This Row],[FILIAL]],'CNPJ BASE jan25'!A:A,'CNPJ BASE jan25'!C:C)</f>
        <v>04.899.316/0114-03</v>
      </c>
      <c r="E1951" s="1" t="s">
        <v>76</v>
      </c>
      <c r="F1951" s="1" t="s">
        <v>51</v>
      </c>
      <c r="G1951" s="1" t="s">
        <v>48</v>
      </c>
      <c r="H1951" s="1">
        <v>315</v>
      </c>
      <c r="I1951" s="1" t="s">
        <v>4409</v>
      </c>
      <c r="M1951" s="1">
        <v>605845</v>
      </c>
      <c r="N1951" s="1">
        <v>10022043</v>
      </c>
      <c r="O1951" s="1" t="s">
        <v>4163</v>
      </c>
      <c r="P1951" s="47">
        <v>55000</v>
      </c>
      <c r="Q1951" s="47">
        <f>Tabela1[[#This Row],[VALOR RC]]/2</f>
        <v>27500</v>
      </c>
      <c r="R1951" s="47">
        <f>IF(Tabela1[[#This Row],[VALOR A PAGAR]]&gt;1,Tabela1[[#This Row],[VALOR A PAGAR]],Tabela1[[#This Row],[VALOR RC]])</f>
        <v>27500</v>
      </c>
      <c r="S19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1" s="1">
        <v>4500894551</v>
      </c>
      <c r="U1951" s="54" t="str">
        <f>F1951 &amp; " " &amp; " " &amp; B1951 &amp; " - " &amp; I1951 &amp; " - " &amp; "N°" &amp; H1951 &amp; " - " &amp; Tabela1[[#This Row],[Coluna1]]</f>
        <v xml:space="preserve">VIRADA DE BANDEIRA  7114 - CARMELI - N°315 - </v>
      </c>
      <c r="V1951" s="85">
        <v>1947966</v>
      </c>
      <c r="W1951" s="89" t="s">
        <v>4479</v>
      </c>
      <c r="X1951" s="1" t="str">
        <f t="shared" si="109"/>
        <v>ABERTO</v>
      </c>
      <c r="Y1951" s="48"/>
      <c r="Z1951" s="51">
        <v>0</v>
      </c>
      <c r="AA1951" s="1">
        <f>IF(Tabela1[[#This Row],[CHAMADO]]="ABERTO",Tabela1[[#This Row],[procx status]],"")</f>
        <v>0</v>
      </c>
      <c r="AC1951" s="49">
        <v>45827</v>
      </c>
      <c r="AD1951" s="55">
        <v>5105948273</v>
      </c>
      <c r="AE1951" s="1" t="str">
        <f>IF(Tabela1[[#This Row],[Status Result1]]="Aguardando autorização pgto", "sim","")</f>
        <v/>
      </c>
      <c r="AF19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9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951" s="12">
        <v>45810</v>
      </c>
      <c r="AI1951" s="1" t="s">
        <v>4427</v>
      </c>
      <c r="AJ1951" s="53" t="s">
        <v>4427</v>
      </c>
      <c r="AK1951" s="12" t="str">
        <f>IF(Tabela1[[#This Row],[procx ticket]]="",Tabela1[[#This Row],[Data criação ticket]],Tabela1[[#This Row],[procx ticket]])</f>
        <v>2025-06-11</v>
      </c>
      <c r="AM19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19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1" s="62"/>
      <c r="AP1951" s="62"/>
      <c r="AQ19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711460584555000HENRIQUEVIRADA DE BANDEIRAREFORMACARMELI</v>
      </c>
      <c r="AR1951" s="62" t="e">
        <v>#N/A</v>
      </c>
    </row>
    <row r="1952" spans="1:44" ht="15" hidden="1" customHeight="1">
      <c r="A1952" s="1">
        <f t="shared" si="110"/>
        <v>2000</v>
      </c>
      <c r="B1952" s="1">
        <v>7275</v>
      </c>
      <c r="C1952" s="1" t="str">
        <f>_xlfn.XLOOKUP(Tabela1[[#This Row],[FILIAL]],'CNPJ BASE jan25'!A:A,'CNPJ BASE jan25'!B:B)</f>
        <v>CNC02-WeyCaval-PA-EF</v>
      </c>
      <c r="D1952" s="1" t="str">
        <f>_xlfn.XLOOKUP(Tabela1[[#This Row],[FILIAL]],'CNPJ BASE jan25'!A:A,'CNPJ BASE jan25'!C:C)</f>
        <v>04.899.316/0275-80</v>
      </c>
      <c r="E1952" s="1" t="s">
        <v>76</v>
      </c>
      <c r="F1952" s="1" t="s">
        <v>51</v>
      </c>
      <c r="G1952" s="1" t="s">
        <v>48</v>
      </c>
      <c r="H1952" s="1">
        <v>314</v>
      </c>
      <c r="I1952" s="1" t="s">
        <v>4409</v>
      </c>
      <c r="M1952" s="1">
        <v>605846</v>
      </c>
      <c r="N1952" s="1">
        <v>10022044</v>
      </c>
      <c r="O1952" s="1" t="s">
        <v>4163</v>
      </c>
      <c r="P1952" s="47">
        <v>70000</v>
      </c>
      <c r="Q1952" s="47">
        <f>Tabela1[[#This Row],[VALOR RC]]/2</f>
        <v>35000</v>
      </c>
      <c r="R1952" s="47">
        <f>IF(Tabela1[[#This Row],[VALOR A PAGAR]]&gt;1,Tabela1[[#This Row],[VALOR A PAGAR]],Tabela1[[#This Row],[VALOR RC]])</f>
        <v>35000</v>
      </c>
      <c r="S195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2" s="1">
        <v>4500894554</v>
      </c>
      <c r="U1952" s="54" t="str">
        <f>F1952 &amp; " " &amp; " " &amp; B1952 &amp; " - " &amp; I1952 &amp; " - " &amp; "N°" &amp; H1952 &amp; " - " &amp; Tabela1[[#This Row],[Coluna1]]</f>
        <v xml:space="preserve">VIRADA DE BANDEIRA  7275 - CARMELI - N°314 - </v>
      </c>
      <c r="V1952" s="85">
        <v>1947978</v>
      </c>
      <c r="W1952" s="89" t="s">
        <v>4480</v>
      </c>
      <c r="X1952" s="1" t="str">
        <f t="shared" si="109"/>
        <v>ABERTO</v>
      </c>
      <c r="Y1952" s="48"/>
      <c r="Z1952" s="51">
        <v>0</v>
      </c>
      <c r="AA1952" s="1">
        <f>IF(Tabela1[[#This Row],[CHAMADO]]="ABERTO",Tabela1[[#This Row],[procx status]],"")</f>
        <v>0</v>
      </c>
      <c r="AC1952" s="49">
        <v>45827</v>
      </c>
      <c r="AD1952" s="55">
        <v>5105948277</v>
      </c>
      <c r="AE1952" s="1" t="str">
        <f>IF(Tabela1[[#This Row],[Status Result1]]="Aguardando autorização pgto", "sim","")</f>
        <v/>
      </c>
      <c r="AF19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9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952" s="12">
        <v>45810</v>
      </c>
      <c r="AI1952" s="1" t="s">
        <v>4427</v>
      </c>
      <c r="AJ1952" s="53" t="s">
        <v>4427</v>
      </c>
      <c r="AK1952" s="12" t="str">
        <f>IF(Tabela1[[#This Row],[procx ticket]]="",Tabela1[[#This Row],[Data criação ticket]],Tabela1[[#This Row],[procx ticket]])</f>
        <v>2025-06-11</v>
      </c>
      <c r="AM19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11/06/2025</v>
      </c>
      <c r="AN19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2" s="62"/>
      <c r="AP1952" s="62"/>
      <c r="AQ19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727560584670000HENRIQUEVIRADA DE BANDEIRAREFORMACARMELI</v>
      </c>
      <c r="AR1952" s="62" t="e">
        <v>#N/A</v>
      </c>
    </row>
    <row r="1953" spans="1:44" ht="15" hidden="1" customHeight="1">
      <c r="A1953" s="1">
        <f t="shared" si="110"/>
        <v>2000</v>
      </c>
      <c r="B1953" s="1" t="s">
        <v>4156</v>
      </c>
      <c r="C1953" s="1" t="s">
        <v>4173</v>
      </c>
      <c r="D1953" s="1" t="s">
        <v>4166</v>
      </c>
      <c r="E1953" s="1" t="s">
        <v>30</v>
      </c>
      <c r="F1953" s="1" t="s">
        <v>4157</v>
      </c>
      <c r="G1953" s="1" t="s">
        <v>48</v>
      </c>
      <c r="H1953" s="1">
        <v>984</v>
      </c>
      <c r="I1953" s="1" t="s">
        <v>57</v>
      </c>
      <c r="M1953" s="55">
        <v>604946</v>
      </c>
      <c r="Q1953" s="47">
        <v>155293.01999999999</v>
      </c>
      <c r="R1953" s="47">
        <f>IF(Tabela1[[#This Row],[VALOR A PAGAR]]&gt;1,Tabela1[[#This Row],[VALOR A PAGAR]],Tabela1[[#This Row],[VALOR RC]])</f>
        <v>155293.01999999999</v>
      </c>
      <c r="S195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3" s="1">
        <v>4500811849</v>
      </c>
      <c r="U1953" s="54" t="str">
        <f>F1953 &amp; " " &amp; " " &amp; B1953 &amp; " - " &amp; I1953 &amp; " - " &amp; "N°" &amp; H1953 &amp; " - " &amp; Tabela1[[#This Row],[Coluna1]]</f>
        <v xml:space="preserve">LAUDO DE RISCO CD  CD CE - CHIANCA - N°984 - </v>
      </c>
      <c r="V1953" s="85">
        <v>1955650</v>
      </c>
      <c r="W1953" s="89" t="s">
        <v>4646</v>
      </c>
      <c r="X1953" s="1" t="str">
        <f t="shared" si="109"/>
        <v>ABERTO</v>
      </c>
      <c r="Y1953" s="48"/>
      <c r="Z1953" s="51">
        <v>0</v>
      </c>
      <c r="AA1953" s="1">
        <f>IF(Tabela1[[#This Row],[CHAMADO]]="ABERTO",Tabela1[[#This Row],[procx status]],"")</f>
        <v>0</v>
      </c>
      <c r="AC1953" s="49">
        <v>45827</v>
      </c>
      <c r="AD1953" s="90">
        <v>5105948368</v>
      </c>
      <c r="AE1953" s="1" t="str">
        <f>IF(Tabela1[[#This Row],[Status Result1]]="Aguardando autorização pgto", "sim","")</f>
        <v/>
      </c>
      <c r="AF19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9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953" s="12"/>
      <c r="AI1953" s="1" t="s">
        <v>4280</v>
      </c>
      <c r="AJ1953" s="53" t="s">
        <v>4280</v>
      </c>
      <c r="AK1953" s="12" t="str">
        <f>IF(Tabela1[[#This Row],[procx ticket]]="",Tabela1[[#This Row],[Data criação ticket]],Tabela1[[#This Row],[procx ticket]])</f>
        <v>2025-06-12</v>
      </c>
      <c r="AM19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3" s="62"/>
      <c r="AP1953" s="62"/>
      <c r="AQ19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CDREFORMACHIANCA</v>
      </c>
      <c r="AR1953" s="62" t="e">
        <v>#N/A</v>
      </c>
    </row>
    <row r="1954" spans="1:44" ht="15" hidden="1" customHeight="1">
      <c r="A1954" s="1">
        <f t="shared" si="110"/>
        <v>2000</v>
      </c>
      <c r="B1954" s="1" t="s">
        <v>4156</v>
      </c>
      <c r="D1954" s="1" t="s">
        <v>4166</v>
      </c>
      <c r="E1954" s="1" t="s">
        <v>30</v>
      </c>
      <c r="F1954" s="1" t="s">
        <v>4157</v>
      </c>
      <c r="G1954" s="1" t="s">
        <v>48</v>
      </c>
      <c r="H1954" s="1">
        <v>3970</v>
      </c>
      <c r="I1954" s="1" t="s">
        <v>5648</v>
      </c>
      <c r="M1954" s="55">
        <v>604946</v>
      </c>
      <c r="N1954" s="1">
        <v>10021895</v>
      </c>
      <c r="O1954" s="1" t="s">
        <v>4163</v>
      </c>
      <c r="P1954" s="47">
        <v>999888.01452204515</v>
      </c>
      <c r="Q1954" s="47">
        <v>299966.40000000002</v>
      </c>
      <c r="R1954" s="47">
        <f>IF(Tabela1[[#This Row],[VALOR A PAGAR]]&gt;1,Tabela1[[#This Row],[VALOR A PAGAR]],Tabela1[[#This Row],[VALOR RC]])</f>
        <v>299966.40000000002</v>
      </c>
      <c r="S195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4" s="1">
        <v>4500883316</v>
      </c>
      <c r="U1954" s="54" t="str">
        <f>F1954 &amp; " " &amp; " " &amp; B1954 &amp; " - " &amp; I1954 &amp; " - " &amp; "N°" &amp; H1954 &amp; " - " &amp; Tabela1[[#This Row],[Coluna1]]</f>
        <v xml:space="preserve">LAUDO DE RISCO CD  CD CE - PLANAC - N°3970 - </v>
      </c>
      <c r="V1954" s="85">
        <v>1956018</v>
      </c>
      <c r="W1954" s="89" t="s">
        <v>5682</v>
      </c>
      <c r="X1954" s="1" t="str">
        <f t="shared" si="109"/>
        <v>ABERTO</v>
      </c>
      <c r="Y1954" s="48"/>
      <c r="Z1954" s="51">
        <v>0</v>
      </c>
      <c r="AA1954" s="1">
        <f>IF(Tabela1[[#This Row],[CHAMADO]]="ABERTO",Tabela1[[#This Row],[procx status]],"")</f>
        <v>0</v>
      </c>
      <c r="AC1954" s="49">
        <v>45827</v>
      </c>
      <c r="AD1954" s="55">
        <v>5105948437</v>
      </c>
      <c r="AE1954" s="1" t="str">
        <f>IF(Tabela1[[#This Row],[Status Result1]]="Aguardando autorização pgto", "sim","")</f>
        <v/>
      </c>
      <c r="AF19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19/06/2025</v>
      </c>
      <c r="AG19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19/06/2025</v>
      </c>
      <c r="AH1954" s="12">
        <v>45790</v>
      </c>
      <c r="AI1954" s="1" t="s">
        <v>4280</v>
      </c>
      <c r="AJ1954" s="53" t="s">
        <v>4280</v>
      </c>
      <c r="AK1954" s="12" t="str">
        <f>IF(Tabela1[[#This Row],[procx ticket]]="",Tabela1[[#This Row],[Data criação ticket]],Tabela1[[#This Row],[procx ticket]])</f>
        <v>2025-06-12</v>
      </c>
      <c r="AM19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4" s="62"/>
      <c r="AP1954" s="62"/>
      <c r="AQ19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CE604946999888,014522045ANDRELAUDO DE RISCO CDREFORMAPLANAC</v>
      </c>
      <c r="AR1954" s="62" t="e">
        <v>#N/A</v>
      </c>
    </row>
    <row r="1955" spans="1:44" ht="15" hidden="1" customHeight="1">
      <c r="A1955" s="1">
        <f t="shared" si="110"/>
        <v>1000</v>
      </c>
      <c r="B1955" s="1">
        <v>741</v>
      </c>
      <c r="C1955" s="1" t="str">
        <f>_xlfn.XLOOKUP(Tabela1[[#This Row],[FILIAL]],'CNPJ BASE jan25'!A:A,'CNPJ BASE jan25'!B:B)</f>
        <v>FOR77-ShRioMar-CE</v>
      </c>
      <c r="D1955" s="1" t="str">
        <f>_xlfn.XLOOKUP(Tabela1[[#This Row],[FILIAL]],'CNPJ BASE jan25'!A:A,'CNPJ BASE jan25'!C:C)</f>
        <v>06.626.253/0741-98</v>
      </c>
      <c r="E1955" s="1" t="s">
        <v>4025</v>
      </c>
      <c r="F1955" s="1" t="s">
        <v>4026</v>
      </c>
      <c r="G1955" s="1" t="s">
        <v>48</v>
      </c>
      <c r="H1955" s="1">
        <v>4001</v>
      </c>
      <c r="I1955" s="1" t="s">
        <v>5648</v>
      </c>
      <c r="M1955" s="1">
        <v>605784</v>
      </c>
      <c r="N1955" s="1">
        <v>10022703</v>
      </c>
      <c r="O1955" s="1" t="s">
        <v>4163</v>
      </c>
      <c r="P1955" s="47">
        <v>50000</v>
      </c>
      <c r="R1955" s="47">
        <f>IF(Tabela1[[#This Row],[VALOR A PAGAR]]&gt;1,Tabela1[[#This Row],[VALOR A PAGAR]],Tabela1[[#This Row],[VALOR RC]])</f>
        <v>50000</v>
      </c>
      <c r="S19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5" s="1">
        <v>4500923947</v>
      </c>
      <c r="U1955" s="54" t="str">
        <f>F1955 &amp; " " &amp; " " &amp; B1955 &amp; " - " &amp; I1955 &amp; " - " &amp; "N°" &amp; H1955 &amp; " - " &amp; Tabela1[[#This Row],[Coluna1]]</f>
        <v xml:space="preserve">REVITALIZA  741 - PLANAC - N°4001 - </v>
      </c>
      <c r="V1955" s="85">
        <v>2296147</v>
      </c>
      <c r="W1955" s="64" t="s">
        <v>5699</v>
      </c>
      <c r="X1955" s="1" t="str">
        <f t="shared" si="109"/>
        <v>ABERTO</v>
      </c>
      <c r="Y1955" s="48"/>
      <c r="Z1955" s="51"/>
      <c r="AA1955" s="1">
        <f>IF(Tabela1[[#This Row],[CHAMADO]]="ABERTO",Tabela1[[#This Row],[procx status]],"")</f>
        <v>0</v>
      </c>
      <c r="AC1955" s="49">
        <v>45888</v>
      </c>
      <c r="AD1955" s="55">
        <v>5105990552</v>
      </c>
      <c r="AE1955" s="1" t="str">
        <f>IF(Tabela1[[#This Row],[Status Result1]]="Aguardando autorização pgto", "sim","")</f>
        <v/>
      </c>
      <c r="AF19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19/08/2025</v>
      </c>
      <c r="AG19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19/08/2025</v>
      </c>
      <c r="AH1955" s="12"/>
      <c r="AI1955" s="1" t="s">
        <v>4283</v>
      </c>
      <c r="AJ1955" s="53"/>
      <c r="AK1955" s="12" t="str">
        <f>IF(Tabela1[[#This Row],[procx ticket]]="",Tabela1[[#This Row],[Data criação ticket]],Tabela1[[#This Row],[procx ticket]])</f>
        <v>2025-08-04</v>
      </c>
      <c r="AM19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04/08/2025</v>
      </c>
      <c r="AN19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5" s="62" t="s">
        <v>4552</v>
      </c>
      <c r="AP1955" s="62"/>
      <c r="AQ19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74160578450000ADRIANOREVITALIZAREFORMAPLANAC</v>
      </c>
      <c r="AR1955" s="62" t="e">
        <v>#N/A</v>
      </c>
    </row>
    <row r="1956" spans="1:44" ht="15" hidden="1" customHeight="1">
      <c r="A1956" s="1">
        <f t="shared" si="110"/>
        <v>1000</v>
      </c>
      <c r="B1956" s="1">
        <v>63</v>
      </c>
      <c r="C1956" s="1" t="str">
        <f>_xlfn.XLOOKUP(Tabela1[[#This Row],[FILIAL]],'CNPJ BASE jan25'!A:A,'CNPJ BASE jan25'!B:B)</f>
        <v>FOR37-ZeBastos2-CE</v>
      </c>
      <c r="D1956" s="1" t="str">
        <f>_xlfn.XLOOKUP(Tabela1[[#This Row],[FILIAL]],'CNPJ BASE jan25'!A:A,'CNPJ BASE jan25'!C:C)</f>
        <v>06.626.253/0063-54</v>
      </c>
      <c r="E1956" s="1" t="s">
        <v>4025</v>
      </c>
      <c r="F1956" s="1" t="s">
        <v>4489</v>
      </c>
      <c r="G1956" s="1" t="s">
        <v>48</v>
      </c>
      <c r="H1956" s="1">
        <v>360</v>
      </c>
      <c r="I1956" s="1" t="s">
        <v>4409</v>
      </c>
      <c r="M1956" s="1">
        <v>605753</v>
      </c>
      <c r="N1956" s="1">
        <v>10023260</v>
      </c>
      <c r="O1956" s="1" t="s">
        <v>4163</v>
      </c>
      <c r="P1956" s="47">
        <v>75000</v>
      </c>
      <c r="R1956" s="47">
        <f>IF(Tabela1[[#This Row],[VALOR A PAGAR]]&gt;1,Tabela1[[#This Row],[VALOR A PAGAR]],Tabela1[[#This Row],[VALOR RC]])</f>
        <v>75000</v>
      </c>
      <c r="S19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6" s="1">
        <v>4500952370</v>
      </c>
      <c r="U1956" s="54" t="str">
        <f>F1956 &amp; " " &amp; " " &amp; B1956 &amp; " - " &amp; I1956 &amp; " - " &amp; "N°" &amp; H1956 &amp; " - " &amp; Tabela1[[#This Row],[Coluna1]]</f>
        <v xml:space="preserve">LAUDO DE RISCO   63 - CARMELI - N°360 - </v>
      </c>
      <c r="V1956" s="85">
        <v>2540906</v>
      </c>
      <c r="W1956" s="64" t="s">
        <v>4490</v>
      </c>
      <c r="X1956" s="1" t="str">
        <f t="shared" si="109"/>
        <v>ABERTO</v>
      </c>
      <c r="Y1956" s="48"/>
      <c r="Z1956" s="51"/>
      <c r="AA1956" s="1">
        <f>IF(Tabela1[[#This Row],[CHAMADO]]="ABERTO",Tabela1[[#This Row],[procx status]],"")</f>
        <v>0</v>
      </c>
      <c r="AC1956" s="49">
        <v>45919</v>
      </c>
      <c r="AD1956" s="109">
        <v>5106015328</v>
      </c>
      <c r="AE1956" s="1" t="str">
        <f>IF(Tabela1[[#This Row],[Status Result1]]="Aguardando autorização pgto", "sim","")</f>
        <v/>
      </c>
      <c r="AF19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9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956" s="116"/>
      <c r="AJ1956" s="117"/>
      <c r="AK1956" s="116">
        <f>IF(Tabela1[[#This Row],[procx ticket]]="",Tabela1[[#This Row],[Data criação ticket]],Tabela1[[#This Row],[procx ticket]])</f>
        <v>0</v>
      </c>
      <c r="AL1956" s="116"/>
      <c r="AM1956" s="53" t="s">
        <v>75</v>
      </c>
      <c r="AN19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6" s="62"/>
      <c r="AP1956" s="62"/>
      <c r="AQ19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6360575375000ADRIANOLAUDO DE RISCO REFORMACARMELI</v>
      </c>
      <c r="AR1956" s="62" t="e">
        <v>#N/A</v>
      </c>
    </row>
    <row r="1957" spans="1:44" ht="15" hidden="1" customHeight="1">
      <c r="A1957" s="1">
        <f t="shared" si="110"/>
        <v>2000</v>
      </c>
      <c r="B1957" s="1" t="s">
        <v>4259</v>
      </c>
      <c r="D1957" s="1" t="s">
        <v>290</v>
      </c>
      <c r="E1957" s="1" t="s">
        <v>55</v>
      </c>
      <c r="F1957" s="1" t="s">
        <v>4260</v>
      </c>
      <c r="G1957" s="1" t="s">
        <v>48</v>
      </c>
      <c r="H1957" s="1">
        <v>8</v>
      </c>
      <c r="I1957" s="1" t="s">
        <v>4695</v>
      </c>
      <c r="Q1957" s="47">
        <v>27857.5</v>
      </c>
      <c r="R1957" s="47">
        <f>IF(Tabela1[[#This Row],[VALOR A PAGAR]]&gt;1,Tabela1[[#This Row],[VALOR A PAGAR]],Tabela1[[#This Row],[VALOR RC]])</f>
        <v>27857.5</v>
      </c>
      <c r="S19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7" s="1">
        <v>4500903081</v>
      </c>
      <c r="U1957" s="54" t="str">
        <f>F1957 &amp; " " &amp; " " &amp; B1957 &amp; " - " &amp; I1957 &amp; " - " &amp; "N°" &amp; H1957 &amp; " - " &amp; Tabela1[[#This Row],[Coluna1]]</f>
        <v xml:space="preserve">ESPECIAL  MATRIZ (AUDITÓRIO) - CONCETTO - N°8 - </v>
      </c>
      <c r="V1957" s="85">
        <v>2541638</v>
      </c>
      <c r="W1957" s="64" t="s">
        <v>4701</v>
      </c>
      <c r="X1957" s="1" t="str">
        <f t="shared" si="109"/>
        <v>ABERTO</v>
      </c>
      <c r="Y1957" s="48"/>
      <c r="Z1957" s="51"/>
      <c r="AA1957" s="1">
        <f>IF(Tabela1[[#This Row],[CHAMADO]]="ABERTO",Tabela1[[#This Row],[procx status]],"")</f>
        <v>0</v>
      </c>
      <c r="AC1957" s="49">
        <v>45919</v>
      </c>
      <c r="AD1957" s="109">
        <v>5106015174</v>
      </c>
      <c r="AE1957" s="1" t="str">
        <f>IF(Tabela1[[#This Row],[Status Result1]]="Aguardando autorização pgto", "sim","")</f>
        <v/>
      </c>
      <c r="AF19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9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957" s="116"/>
      <c r="AJ1957" s="117"/>
      <c r="AK1957" s="116">
        <f>IF(Tabela1[[#This Row],[procx ticket]]="",Tabela1[[#This Row],[Data criação ticket]],Tabela1[[#This Row],[procx ticket]])</f>
        <v>0</v>
      </c>
      <c r="AL1957" s="116"/>
      <c r="AM1957" s="53" t="s">
        <v>75</v>
      </c>
      <c r="AN195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7" s="62"/>
      <c r="AP1957" s="62"/>
      <c r="AQ19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(AUDITÓRIO)JORDANAESPECIALREFORMACONCETTO</v>
      </c>
      <c r="AR1957" s="62" t="e">
        <v>#N/A</v>
      </c>
    </row>
    <row r="1958" spans="1:44" ht="15" hidden="1" customHeight="1">
      <c r="A1958" s="1">
        <f t="shared" si="110"/>
        <v>1000</v>
      </c>
      <c r="B1958" s="1">
        <v>271</v>
      </c>
      <c r="C1958" s="1" t="str">
        <f>_xlfn.XLOOKUP(Tabela1[[#This Row],[FILIAL]],'CNPJ BASE jan25'!A:A,'CNPJ BASE jan25'!B:B)</f>
        <v>SAL44-LargoTanqu-BA#</v>
      </c>
      <c r="D1958" s="1" t="s">
        <v>185</v>
      </c>
      <c r="E1958" s="1" t="s">
        <v>4025</v>
      </c>
      <c r="F1958" s="1" t="s">
        <v>4270</v>
      </c>
      <c r="G1958" s="1" t="s">
        <v>48</v>
      </c>
      <c r="H1958" s="1">
        <v>273</v>
      </c>
      <c r="I1958" s="1" t="s">
        <v>5825</v>
      </c>
      <c r="M1958" s="1">
        <v>604724</v>
      </c>
      <c r="N1958" s="1">
        <v>10022487</v>
      </c>
      <c r="P1958" s="164">
        <v>26028.9</v>
      </c>
      <c r="Q1958" s="47">
        <f>Tabela1[[#This Row],[VALOR RC]]</f>
        <v>26028.9</v>
      </c>
      <c r="R1958" s="47">
        <f>IF(Tabela1[[#This Row],[VALOR A PAGAR]]&gt;1,Tabela1[[#This Row],[VALOR A PAGAR]],Tabela1[[#This Row],[VALOR RC]])</f>
        <v>26028.9</v>
      </c>
      <c r="S19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8" s="1">
        <v>4500918083</v>
      </c>
      <c r="U1958" s="54" t="str">
        <f>F1958 &amp; " " &amp; " " &amp; B1958 &amp; " - " &amp; I1958 &amp; " - " &amp; "N°" &amp; H1958 &amp; " - " &amp; Tabela1[[#This Row],[Coluna1]]</f>
        <v xml:space="preserve">VISA  271 - TANULIO - N°273 - </v>
      </c>
      <c r="V1958" s="85">
        <v>2542821</v>
      </c>
      <c r="W1958" s="64" t="s">
        <v>5827</v>
      </c>
      <c r="X1958" s="1" t="str">
        <f t="shared" si="109"/>
        <v>ABERTO</v>
      </c>
      <c r="Y1958" s="48"/>
      <c r="Z1958" s="51">
        <v>0</v>
      </c>
      <c r="AA1958" s="1">
        <f>IF(Tabela1[[#This Row],[CHAMADO]]="ABERTO",Tabela1[[#This Row],[procx status]],"")</f>
        <v>0</v>
      </c>
      <c r="AC1958" s="49">
        <v>45919</v>
      </c>
      <c r="AD1958" s="109">
        <v>5106015323</v>
      </c>
      <c r="AE1958" s="1" t="str">
        <f>IF(Tabela1[[#This Row],[Status Result1]]="Aguardando autorização pgto", "sim","")</f>
        <v/>
      </c>
      <c r="AF19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9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958" s="12"/>
      <c r="AJ1958" s="53" t="s">
        <v>4234</v>
      </c>
      <c r="AK1958" s="12" t="str">
        <f>IF(Tabela1[[#This Row],[procx ticket]]="",Tabela1[[#This Row],[Data criação ticket]],Tabela1[[#This Row],[procx ticket]])</f>
        <v>não aberto ticket</v>
      </c>
      <c r="AM1958" s="53" t="s">
        <v>75</v>
      </c>
      <c r="AN195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8" s="62"/>
      <c r="AP1958" s="62"/>
      <c r="AQ19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27160472426028,9ADRIANOVISAREFORMATANULIO</v>
      </c>
      <c r="AR1958" s="62" t="e">
        <v>#N/A</v>
      </c>
    </row>
    <row r="1959" spans="1:44" ht="15" hidden="1" customHeight="1">
      <c r="A1959" s="1">
        <f t="shared" si="110"/>
        <v>1000</v>
      </c>
      <c r="B1959" s="1">
        <v>271</v>
      </c>
      <c r="C1959" s="1" t="s">
        <v>782</v>
      </c>
      <c r="D1959" s="1" t="s">
        <v>783</v>
      </c>
      <c r="E1959" s="1" t="s">
        <v>4025</v>
      </c>
      <c r="F1959" s="1" t="s">
        <v>47</v>
      </c>
      <c r="G1959" s="1" t="s">
        <v>48</v>
      </c>
      <c r="H1959" s="1">
        <v>274</v>
      </c>
      <c r="I1959" s="1" t="s">
        <v>5825</v>
      </c>
      <c r="Q1959" s="47">
        <v>26773.479999999996</v>
      </c>
      <c r="R1959" s="47">
        <f>IF(Tabela1[[#This Row],[VALOR A PAGAR]]&gt;1,Tabela1[[#This Row],[VALOR A PAGAR]],Tabela1[[#This Row],[VALOR RC]])</f>
        <v>26773.479999999996</v>
      </c>
      <c r="S19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59" s="1">
        <v>4500923034</v>
      </c>
      <c r="U1959" s="54" t="str">
        <f>F1959 &amp; " " &amp; " " &amp; B1959 &amp; " - " &amp; I1959 &amp; " - " &amp; "N°" &amp; H1959 &amp; " - " &amp; Tabela1[[#This Row],[Coluna1]]</f>
        <v xml:space="preserve">LAUDO DE RISCO  271 - TANULIO - N°274 - </v>
      </c>
      <c r="V1959" s="85">
        <v>2542845</v>
      </c>
      <c r="W1959" s="64" t="s">
        <v>5828</v>
      </c>
      <c r="X1959" s="1" t="str">
        <f t="shared" si="109"/>
        <v>ABERTO</v>
      </c>
      <c r="Y1959" s="48"/>
      <c r="Z1959" s="51"/>
      <c r="AA1959" s="1">
        <f>IF(Tabela1[[#This Row],[CHAMADO]]="ABERTO",Tabela1[[#This Row],[procx status]],"")</f>
        <v>0</v>
      </c>
      <c r="AC1959" s="49">
        <v>45919</v>
      </c>
      <c r="AD1959" s="109">
        <v>5106015416</v>
      </c>
      <c r="AE1959" s="1" t="str">
        <f>IF(Tabela1[[#This Row],[Status Result1]]="Aguardando autorização pgto", "sim","")</f>
        <v/>
      </c>
      <c r="AF19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19/09/2025</v>
      </c>
      <c r="AG19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19/09/2025</v>
      </c>
      <c r="AH1959" s="116"/>
      <c r="AJ1959" s="117"/>
      <c r="AK1959" s="116">
        <f>IF(Tabela1[[#This Row],[procx ticket]]="",Tabela1[[#This Row],[Data criação ticket]],Tabela1[[#This Row],[procx ticket]])</f>
        <v>0</v>
      </c>
      <c r="AL1959" s="116"/>
      <c r="AM1959" s="53" t="s">
        <v>75</v>
      </c>
      <c r="AN19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59" s="62"/>
      <c r="AP1959" s="62"/>
      <c r="AQ19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271ADRIANOLAUDO DE RISCOREFORMATANULIO</v>
      </c>
      <c r="AR1959" s="62" t="e">
        <v>#N/A</v>
      </c>
    </row>
    <row r="1960" spans="1:44" ht="15" hidden="1" customHeight="1">
      <c r="A1960" s="1">
        <f t="shared" si="110"/>
        <v>2000</v>
      </c>
      <c r="B1960" s="1" t="s">
        <v>4156</v>
      </c>
      <c r="D1960" s="1" t="s">
        <v>4166</v>
      </c>
      <c r="E1960" s="1" t="s">
        <v>30</v>
      </c>
      <c r="F1960" s="1" t="s">
        <v>4167</v>
      </c>
      <c r="G1960" s="1" t="s">
        <v>48</v>
      </c>
      <c r="H1960" s="1">
        <v>286</v>
      </c>
      <c r="I1960" s="1" t="s">
        <v>4947</v>
      </c>
      <c r="K1960" s="1" t="s">
        <v>4949</v>
      </c>
      <c r="L1960" s="1">
        <v>101269</v>
      </c>
      <c r="M1960" s="1">
        <v>606050</v>
      </c>
      <c r="N1960" s="1">
        <v>10023459</v>
      </c>
      <c r="O1960" s="1" t="s">
        <v>4163</v>
      </c>
      <c r="P1960" s="47">
        <v>54020.08</v>
      </c>
      <c r="Q1960" s="47">
        <v>27010.04</v>
      </c>
      <c r="R1960" s="47">
        <f>IF(Tabela1[[#This Row],[VALOR A PAGAR]]&gt;1,Tabela1[[#This Row],[VALOR A PAGAR]],Tabela1[[#This Row],[VALOR RC]])</f>
        <v>27010.04</v>
      </c>
      <c r="S19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0" s="1">
        <v>4500977242</v>
      </c>
      <c r="U1960" s="54" t="str">
        <f>F1960 &amp; " " &amp; " " &amp; B1960 &amp; " - " &amp; I1960 &amp; " - " &amp; "N°" &amp; H1960 &amp; " - " &amp; Tabela1[[#This Row],[Coluna1]]</f>
        <v xml:space="preserve">MISSOES HIGIENICAS  CD CE - E-TEC - N°286 - </v>
      </c>
      <c r="V1960" s="85">
        <v>2906618</v>
      </c>
      <c r="W1960" s="64" t="s">
        <v>4951</v>
      </c>
      <c r="X1960" s="1" t="str">
        <f t="shared" si="109"/>
        <v>ABERTO</v>
      </c>
      <c r="Y1960" s="48"/>
      <c r="Z1960" s="51"/>
      <c r="AA1960" s="1">
        <f>IF(Tabela1[[#This Row],[CHAMADO]]="ABERTO",Tabela1[[#This Row],[procx status]],"")</f>
        <v>0</v>
      </c>
      <c r="AC1960" s="49">
        <v>45980</v>
      </c>
      <c r="AD1960" s="55">
        <v>5106058830</v>
      </c>
      <c r="AF19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19/11/2025</v>
      </c>
      <c r="AG19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19/11/2025</v>
      </c>
      <c r="AH1960" s="116"/>
      <c r="AJ1960" s="117"/>
      <c r="AK1960" s="116">
        <f>IF(Tabela1[[#This Row],[procx ticket]]="",Tabela1[[#This Row],[Data criação ticket]],Tabela1[[#This Row],[procx ticket]])</f>
        <v>0</v>
      </c>
      <c r="AL1960" s="116"/>
      <c r="AM1960" s="53">
        <v>45958</v>
      </c>
      <c r="AN19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0" s="62" t="s">
        <v>4952</v>
      </c>
      <c r="AP1960" s="62"/>
      <c r="AQ19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CE60605054020,08ANDREMISSOES HIGIENICASREFORMAE-TEC</v>
      </c>
      <c r="AR1960" s="62" t="e">
        <v>#N/A</v>
      </c>
    </row>
    <row r="1961" spans="1:44" ht="15" hidden="1" customHeight="1">
      <c r="A1961" s="1">
        <v>1000</v>
      </c>
      <c r="B1961" s="51" t="s">
        <v>4156</v>
      </c>
      <c r="C1961" s="51" t="s">
        <v>75</v>
      </c>
      <c r="D1961" s="1" t="s">
        <v>4166</v>
      </c>
      <c r="E1961" s="51" t="s">
        <v>30</v>
      </c>
      <c r="F1961" s="51" t="s">
        <v>4157</v>
      </c>
      <c r="G1961" s="51" t="s">
        <v>48</v>
      </c>
      <c r="H1961" s="51">
        <v>48</v>
      </c>
      <c r="I1961" s="51" t="s">
        <v>5435</v>
      </c>
      <c r="J1961" s="51"/>
      <c r="K1961" s="51"/>
      <c r="L1961" s="51">
        <v>100245</v>
      </c>
      <c r="M1961" s="51">
        <v>604946</v>
      </c>
      <c r="N1961" s="51"/>
      <c r="O1961" s="51"/>
      <c r="P1961" s="46">
        <v>11250</v>
      </c>
      <c r="Q1961" s="46"/>
      <c r="R1961" s="46">
        <f>IF(Tabela1[[#This Row],[VALOR A PAGAR]]&gt;1,Tabela1[[#This Row],[VALOR A PAGAR]],Tabela1[[#This Row],[VALOR RC]])</f>
        <v>11250</v>
      </c>
      <c r="S19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1" s="51">
        <v>4500734150</v>
      </c>
      <c r="U1961" s="54" t="str">
        <f>F1961 &amp; " " &amp; " " &amp; B1961 &amp; " - " &amp; I1961 &amp; " - " &amp; "N°" &amp; H1961 &amp; " - " &amp; Tabela1[[#This Row],[Coluna1]]</f>
        <v xml:space="preserve">LAUDO DE RISCO CD  CD CE - M C METAL CALC - N°48 - </v>
      </c>
      <c r="V1961" s="85">
        <v>814890</v>
      </c>
      <c r="W1961" s="51"/>
      <c r="X1961" s="1" t="str">
        <f t="shared" si="109"/>
        <v>ABERTO</v>
      </c>
      <c r="Y1961" s="51" t="s">
        <v>4159</v>
      </c>
      <c r="Z1961" s="51" t="s">
        <v>4159</v>
      </c>
      <c r="AA1961" s="51" t="str">
        <f>IF(Tabela1[[#This Row],[CHAMADO]]="ABERTO",Tabela1[[#This Row],[procx status]],"")</f>
        <v>Closed</v>
      </c>
      <c r="AB1961" s="51" t="str">
        <f>IFERROR(IF(OR(Y1961="Solved",Y1961="Closed"),"OK","OUTRO"),"")</f>
        <v>OK</v>
      </c>
      <c r="AC1961" s="52">
        <v>45645</v>
      </c>
      <c r="AD1961" s="55">
        <v>5105788469</v>
      </c>
      <c r="AE1961" s="51" t="str">
        <f>IF(Tabela1[[#This Row],[Status Result1]]="Aguardando autorização pgto", "sim","")</f>
        <v/>
      </c>
      <c r="AF196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19/12/2024</v>
      </c>
      <c r="AG19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19/12/2024</v>
      </c>
      <c r="AH1961" s="53">
        <v>45636</v>
      </c>
      <c r="AI1961" s="53" t="s">
        <v>4935</v>
      </c>
      <c r="AJ1961" s="53" t="s">
        <v>4935</v>
      </c>
      <c r="AK1961" s="53" t="str">
        <f>IF(Tabela1[[#This Row],[procx ticket]]="",Tabela1[[#This Row],[Data criação ticket]],Tabela1[[#This Row],[procx ticket]])</f>
        <v>2024-12-09</v>
      </c>
      <c r="AL1961" s="53" t="s">
        <v>75</v>
      </c>
      <c r="AM19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19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1" s="62"/>
      <c r="AP1961" s="62"/>
      <c r="AQ19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CE60494611250ANDRELAUDO DE RISCO CDREFORMAM C METAL CALC</v>
      </c>
      <c r="AR1961" s="62" t="e">
        <v>#N/A</v>
      </c>
    </row>
    <row r="1962" spans="1:44" ht="15" hidden="1" customHeight="1">
      <c r="A1962" s="1">
        <f t="shared" ref="A1962:A1976" si="111">IF(B1962&lt;7000,1000,2000)</f>
        <v>1000</v>
      </c>
      <c r="B1962" s="1">
        <v>199</v>
      </c>
      <c r="C1962" s="1" t="str">
        <f>_xlfn.XLOOKUP(Tabela1[[#This Row],[FILIAL]],'CNPJ BASE jan25'!A:A,'CNPJ BASE jan25'!B:B)</f>
        <v>JPE09-TitoSilva-PB</v>
      </c>
      <c r="D1962" s="1" t="str">
        <f>_xlfn.XLOOKUP(Tabela1[[#This Row],[FILIAL]],'CNPJ BASE jan25'!A:A,'CNPJ BASE jan25'!C:C)</f>
        <v>06.626.253/0199-28</v>
      </c>
      <c r="E1962" s="1" t="s">
        <v>4025</v>
      </c>
      <c r="F1962" s="1" t="s">
        <v>5967</v>
      </c>
      <c r="G1962" s="1" t="s">
        <v>48</v>
      </c>
      <c r="H1962" s="1">
        <v>2698</v>
      </c>
      <c r="I1962" s="1" t="s">
        <v>5968</v>
      </c>
      <c r="P1962" s="47">
        <v>37561.019999999997</v>
      </c>
      <c r="R1962" s="47">
        <f>IF(Tabela1[[#This Row],[VALOR A PAGAR]]&gt;1,Tabela1[[#This Row],[VALOR A PAGAR]],Tabela1[[#This Row],[VALOR RC]])</f>
        <v>37561.019999999997</v>
      </c>
      <c r="S19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2">
        <v>4501013829</v>
      </c>
      <c r="U1962" s="54" t="str">
        <f>F1962 &amp; " " &amp; " " &amp; B1962 &amp; " - " &amp; I1962 &amp; " - " &amp; "N°" &amp; H1962 &amp; " - " &amp; Tabela1[[#This Row],[Coluna1]]</f>
        <v xml:space="preserve">LAUDO ESTRUTURAL  199 - B L CONSTRUCAO - N°2698 - </v>
      </c>
      <c r="V1962" s="85">
        <v>3275047</v>
      </c>
      <c r="W1962" s="89" t="s">
        <v>4176</v>
      </c>
      <c r="X1962" s="1" t="str">
        <f t="shared" si="109"/>
        <v>ABERTO</v>
      </c>
      <c r="Y1962" s="48"/>
      <c r="Z1962" s="51"/>
      <c r="AA1962" s="1">
        <f>IF(Tabela1[[#This Row],[CHAMADO]]="ABERTO",Tabela1[[#This Row],[procx status]],"")</f>
        <v>0</v>
      </c>
      <c r="AC1962" s="49">
        <v>46010</v>
      </c>
      <c r="AD1962" s="55">
        <v>5106081453</v>
      </c>
      <c r="AE1962" s="1" t="s">
        <v>4177</v>
      </c>
      <c r="AF19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19/12/2025</v>
      </c>
      <c r="AG19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19/12/2025</v>
      </c>
      <c r="AH1962" s="116"/>
      <c r="AJ1962" s="117"/>
      <c r="AK1962" s="116">
        <f>IF(Tabela1[[#This Row],[procx ticket]]="",Tabela1[[#This Row],[Data criação ticket]],Tabela1[[#This Row],[procx ticket]])</f>
        <v>0</v>
      </c>
      <c r="AL1962" s="116"/>
      <c r="AM1962" s="53">
        <v>45999</v>
      </c>
      <c r="AN19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2" s="62"/>
      <c r="AP1962" s="62"/>
      <c r="AQ19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19937561,02ADRIANOLAUDO ESTRUTURALREFORMAB L CONSTRUCAO</v>
      </c>
      <c r="AR1962" s="62" t="e">
        <v>#N/A</v>
      </c>
    </row>
    <row r="1963" spans="1:44" ht="15" hidden="1" customHeight="1">
      <c r="A1963" s="1">
        <f t="shared" si="111"/>
        <v>1000</v>
      </c>
      <c r="B1963" s="1">
        <v>63</v>
      </c>
      <c r="C1963" s="1" t="str">
        <f>_xlfn.XLOOKUP(Tabela1[[#This Row],[FILIAL]],'CNPJ BASE jan25'!A:A,'CNPJ BASE jan25'!B:B)</f>
        <v>FOR37-ZeBastos2-CE</v>
      </c>
      <c r="D1963" s="1" t="str">
        <f>_xlfn.XLOOKUP(Tabela1[[#This Row],[FILIAL]],'CNPJ BASE jan25'!A:A,'CNPJ BASE jan25'!C:C)</f>
        <v>06.626.253/0063-54</v>
      </c>
      <c r="E1963" s="1" t="s">
        <v>76</v>
      </c>
      <c r="F1963" s="1" t="s">
        <v>4489</v>
      </c>
      <c r="G1963" s="1" t="s">
        <v>48</v>
      </c>
      <c r="H1963" s="1">
        <v>333</v>
      </c>
      <c r="I1963" s="1" t="s">
        <v>5748</v>
      </c>
      <c r="M1963" s="1">
        <v>605753</v>
      </c>
      <c r="P1963" s="47">
        <v>4450</v>
      </c>
      <c r="R1963" s="47">
        <f>IF(Tabela1[[#This Row],[VALOR A PAGAR]]&gt;1,Tabela1[[#This Row],[VALOR A PAGAR]],Tabela1[[#This Row],[VALOR RC]])</f>
        <v>4450</v>
      </c>
      <c r="S19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3" s="1">
        <v>4500860381</v>
      </c>
      <c r="U1963" s="54" t="str">
        <f>F1963 &amp; " " &amp; " " &amp; B1963 &amp; " - " &amp; I1963 &amp; " - " &amp; "N°" &amp; H1963 &amp; " - " &amp; Tabela1[[#This Row],[Coluna1]]</f>
        <v xml:space="preserve">LAUDO DE RISCO   63 - PROJECTUS ENGENHARIA - N°333 - </v>
      </c>
      <c r="V1963" s="85">
        <v>1754113</v>
      </c>
      <c r="W1963" s="89" t="s">
        <v>5749</v>
      </c>
      <c r="X1963" s="1" t="str">
        <f t="shared" si="109"/>
        <v>ABERTO</v>
      </c>
      <c r="Y1963" s="48"/>
      <c r="Z1963" s="51">
        <v>0</v>
      </c>
      <c r="AA1963" s="1">
        <f>IF(Tabela1[[#This Row],[CHAMADO]]="ABERTO",Tabela1[[#This Row],[procx status]],"")</f>
        <v>0</v>
      </c>
      <c r="AC1963" s="49">
        <v>45797</v>
      </c>
      <c r="AD1963" s="55">
        <v>5105930060</v>
      </c>
      <c r="AE1963" s="1" t="str">
        <f>IF(Tabela1[[#This Row],[Status Result1]]="Aguardando autorização pgto", "sim","")</f>
        <v/>
      </c>
      <c r="AF19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20/05/2025</v>
      </c>
      <c r="AG19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20/05/2025</v>
      </c>
      <c r="AH1963" s="12">
        <v>45790</v>
      </c>
      <c r="AI1963" s="1" t="s">
        <v>4368</v>
      </c>
      <c r="AJ1963" s="53" t="s">
        <v>4368</v>
      </c>
      <c r="AK1963" s="12" t="str">
        <f>IF(Tabela1[[#This Row],[procx ticket]]="",Tabela1[[#This Row],[Data criação ticket]],Tabela1[[#This Row],[procx ticket]])</f>
        <v>2025-05-13</v>
      </c>
      <c r="AM19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13/05/2025</v>
      </c>
      <c r="AN196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3" s="62"/>
      <c r="AP1963" s="62"/>
      <c r="AQ19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636057534450HENRIQUELAUDO DE RISCO REFORMAPROJECTUS ENGENHARIA</v>
      </c>
      <c r="AR1963" s="62" t="e">
        <v>#N/A</v>
      </c>
    </row>
    <row r="1964" spans="1:44" ht="15" hidden="1" customHeight="1">
      <c r="A1964" s="1">
        <f t="shared" si="111"/>
        <v>1000</v>
      </c>
      <c r="B1964" s="1">
        <v>349</v>
      </c>
      <c r="C1964" s="1" t="str">
        <f>_xlfn.XLOOKUP(Tabela1[[#This Row],[FILIAL]],'CNPJ BASE jan25'!A:A,'CNPJ BASE jan25'!B:B)</f>
        <v>ALG01-Alagoinhas-BA</v>
      </c>
      <c r="D1964" s="1" t="str">
        <f>_xlfn.XLOOKUP(Tabela1[[#This Row],[FILIAL]],'CNPJ BASE jan25'!A:A,'CNPJ BASE jan25'!C:C)</f>
        <v>06.626.253/0349-94</v>
      </c>
      <c r="E1964" s="1" t="s">
        <v>4025</v>
      </c>
      <c r="F1964" s="1" t="s">
        <v>47</v>
      </c>
      <c r="G1964" s="1" t="s">
        <v>48</v>
      </c>
      <c r="H1964" s="1">
        <v>442</v>
      </c>
      <c r="I1964" s="1" t="s">
        <v>4667</v>
      </c>
      <c r="M1964" s="1">
        <v>605840</v>
      </c>
      <c r="N1964" s="1">
        <v>10021757</v>
      </c>
      <c r="O1964" s="1" t="s">
        <v>4163</v>
      </c>
      <c r="P1964" s="47">
        <v>9475.66</v>
      </c>
      <c r="R1964" s="47">
        <f>IF(Tabela1[[#This Row],[VALOR A PAGAR]]&gt;1,Tabela1[[#This Row],[VALOR A PAGAR]],Tabela1[[#This Row],[VALOR RC]])</f>
        <v>9475.66</v>
      </c>
      <c r="S19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4" s="1">
        <v>4500878718</v>
      </c>
      <c r="U1964" s="54" t="str">
        <f>F1964 &amp; " " &amp; " " &amp; B1964 &amp; " - " &amp; I1964 &amp; " - " &amp; "N°" &amp; H1964 &amp; " - " &amp; Tabela1[[#This Row],[Coluna1]]</f>
        <v xml:space="preserve">LAUDO DE RISCO  349 - CNEX - N°442 - </v>
      </c>
      <c r="V1964" s="85">
        <v>1957595</v>
      </c>
      <c r="W1964" s="89" t="s">
        <v>4681</v>
      </c>
      <c r="X1964" s="1" t="str">
        <f t="shared" si="109"/>
        <v>ABERTO</v>
      </c>
      <c r="Y1964" s="48"/>
      <c r="Z1964" s="51">
        <v>0</v>
      </c>
      <c r="AA1964" s="1">
        <f>IF(Tabela1[[#This Row],[CHAMADO]]="ABERTO",Tabela1[[#This Row],[procx status]],"")</f>
        <v>0</v>
      </c>
      <c r="AC1964" s="49">
        <v>45828</v>
      </c>
      <c r="AD1964" s="55">
        <v>5105952584</v>
      </c>
      <c r="AE1964" s="1" t="str">
        <f>IF(Tabela1[[#This Row],[Status Result1]]="Aguardando autorização pgto", "sim","")</f>
        <v/>
      </c>
      <c r="AF19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4" s="12">
        <v>45778</v>
      </c>
      <c r="AI1964" s="1" t="s">
        <v>4280</v>
      </c>
      <c r="AJ1964" s="53" t="s">
        <v>4280</v>
      </c>
      <c r="AK1964" s="12" t="str">
        <f>IF(Tabela1[[#This Row],[procx ticket]]="",Tabela1[[#This Row],[Data criação ticket]],Tabela1[[#This Row],[procx ticket]])</f>
        <v>2025-06-12</v>
      </c>
      <c r="AM19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4" s="62"/>
      <c r="AP1964" s="62"/>
      <c r="AQ19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3496058409475,66ADRIANOLAUDO DE RISCOREFORMACNEX</v>
      </c>
      <c r="AR1964" s="62" t="e">
        <v>#N/A</v>
      </c>
    </row>
    <row r="1965" spans="1:44" ht="15" hidden="1" customHeight="1">
      <c r="A1965" s="1">
        <f t="shared" si="111"/>
        <v>1000</v>
      </c>
      <c r="B1965" s="1">
        <v>150</v>
      </c>
      <c r="C1965" s="1" t="str">
        <f>_xlfn.XLOOKUP(Tabela1[[#This Row],[FILIAL]],'CNPJ BASE jan25'!A:A,'CNPJ BASE jan25'!B:B)</f>
        <v>SAL06-Brotas-BA</v>
      </c>
      <c r="D1965" s="1" t="str">
        <f>_xlfn.XLOOKUP(Tabela1[[#This Row],[FILIAL]],'CNPJ BASE jan25'!A:A,'CNPJ BASE jan25'!C:C)</f>
        <v>06.626.253/0150-00</v>
      </c>
      <c r="E1965" s="1" t="s">
        <v>4025</v>
      </c>
      <c r="F1965" s="1" t="s">
        <v>47</v>
      </c>
      <c r="G1965" s="1" t="s">
        <v>48</v>
      </c>
      <c r="H1965" s="1">
        <v>441</v>
      </c>
      <c r="I1965" s="1" t="s">
        <v>4667</v>
      </c>
      <c r="M1965" s="1">
        <v>605799</v>
      </c>
      <c r="N1965" s="1">
        <v>10021756</v>
      </c>
      <c r="O1965" s="1" t="s">
        <v>4163</v>
      </c>
      <c r="P1965" s="47">
        <v>44171.98</v>
      </c>
      <c r="R1965" s="47">
        <f>IF(Tabela1[[#This Row],[VALOR A PAGAR]]&gt;1,Tabela1[[#This Row],[VALOR A PAGAR]],Tabela1[[#This Row],[VALOR RC]])</f>
        <v>44171.98</v>
      </c>
      <c r="S19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5" s="1">
        <v>4500878720</v>
      </c>
      <c r="U1965" s="54" t="str">
        <f>F1965 &amp; " " &amp; " " &amp; B1965 &amp; " - " &amp; I1965 &amp; " - " &amp; "N°" &amp; H1965 &amp; " - " &amp; Tabela1[[#This Row],[Coluna1]]</f>
        <v xml:space="preserve">LAUDO DE RISCO  150 - CNEX - N°441 - </v>
      </c>
      <c r="V1965" s="85">
        <v>1957588</v>
      </c>
      <c r="W1965" s="89" t="s">
        <v>4680</v>
      </c>
      <c r="X1965" s="1" t="str">
        <f t="shared" si="109"/>
        <v>ABERTO</v>
      </c>
      <c r="Y1965" s="48"/>
      <c r="Z1965" s="51">
        <v>0</v>
      </c>
      <c r="AA1965" s="1">
        <f>IF(Tabela1[[#This Row],[CHAMADO]]="ABERTO",Tabela1[[#This Row],[procx status]],"")</f>
        <v>0</v>
      </c>
      <c r="AC1965" s="49">
        <v>45828</v>
      </c>
      <c r="AD1965" s="55">
        <v>5105952588</v>
      </c>
      <c r="AE1965" s="1" t="str">
        <f>IF(Tabela1[[#This Row],[Status Result1]]="Aguardando autorização pgto", "sim","")</f>
        <v/>
      </c>
      <c r="AF19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5" s="12">
        <v>45778</v>
      </c>
      <c r="AI1965" s="1" t="s">
        <v>4280</v>
      </c>
      <c r="AJ1965" s="53" t="s">
        <v>4280</v>
      </c>
      <c r="AK1965" s="12" t="str">
        <f>IF(Tabela1[[#This Row],[procx ticket]]="",Tabela1[[#This Row],[Data criação ticket]],Tabela1[[#This Row],[procx ticket]])</f>
        <v>2025-06-12</v>
      </c>
      <c r="AM19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5" s="62"/>
      <c r="AP1965" s="62"/>
      <c r="AQ19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15060579944171,98ADRIANOLAUDO DE RISCOREFORMACNEX</v>
      </c>
      <c r="AR1965" s="62" t="e">
        <v>#N/A</v>
      </c>
    </row>
    <row r="1966" spans="1:44" ht="15" hidden="1" customHeight="1">
      <c r="A1966" s="1">
        <f t="shared" si="111"/>
        <v>1000</v>
      </c>
      <c r="B1966" s="1">
        <v>609</v>
      </c>
      <c r="C1966" s="1" t="str">
        <f>_xlfn.XLOOKUP(Tabela1[[#This Row],[FILIAL]],'CNPJ BASE jan25'!A:A,'CNPJ BASE jan25'!B:B)</f>
        <v>SAL21-Cajazeiras-BA#</v>
      </c>
      <c r="D1966" s="1" t="str">
        <f>_xlfn.XLOOKUP(Tabela1[[#This Row],[FILIAL]],'CNPJ BASE jan25'!A:A,'CNPJ BASE jan25'!C:C)</f>
        <v>06.626.253/0609-95</v>
      </c>
      <c r="E1966" s="1" t="s">
        <v>4025</v>
      </c>
      <c r="F1966" s="1" t="s">
        <v>47</v>
      </c>
      <c r="G1966" s="1" t="s">
        <v>48</v>
      </c>
      <c r="H1966" s="1">
        <v>429</v>
      </c>
      <c r="I1966" s="1" t="s">
        <v>4667</v>
      </c>
      <c r="M1966" s="1">
        <v>605841</v>
      </c>
      <c r="N1966" s="1">
        <v>10021805</v>
      </c>
      <c r="O1966" s="1" t="s">
        <v>4163</v>
      </c>
      <c r="P1966" s="5">
        <v>46304.54</v>
      </c>
      <c r="R1966" s="47">
        <f>IF(Tabela1[[#This Row],[VALOR A PAGAR]]&gt;1,Tabela1[[#This Row],[VALOR A PAGAR]],Tabela1[[#This Row],[VALOR RC]])</f>
        <v>46304.54</v>
      </c>
      <c r="S19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6" s="1">
        <v>4500878737</v>
      </c>
      <c r="U1966" s="54" t="str">
        <f>F1966 &amp; " " &amp; " " &amp; B1966 &amp; " - " &amp; I1966 &amp; " - " &amp; "N°" &amp; H1966 &amp; " - " &amp; Tabela1[[#This Row],[Coluna1]]</f>
        <v xml:space="preserve">LAUDO DE RISCO  609 - CNEX - N°429 - </v>
      </c>
      <c r="V1966" s="85">
        <v>1957615</v>
      </c>
      <c r="W1966" s="89" t="s">
        <v>4682</v>
      </c>
      <c r="X1966" s="1" t="str">
        <f t="shared" si="109"/>
        <v>ABERTO</v>
      </c>
      <c r="Y1966" s="48"/>
      <c r="Z1966" s="51">
        <v>0</v>
      </c>
      <c r="AA1966" s="1">
        <f>IF(Tabela1[[#This Row],[CHAMADO]]="ABERTO",Tabela1[[#This Row],[procx status]],"")</f>
        <v>0</v>
      </c>
      <c r="AC1966" s="49">
        <v>45828</v>
      </c>
      <c r="AD1966" s="55">
        <v>5105952616</v>
      </c>
      <c r="AE1966" s="1" t="str">
        <f>IF(Tabela1[[#This Row],[Status Result1]]="Aguardando autorização pgto", "sim","")</f>
        <v/>
      </c>
      <c r="AF19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6" s="12">
        <v>45778</v>
      </c>
      <c r="AI1966" s="1" t="s">
        <v>4280</v>
      </c>
      <c r="AJ1966" s="53" t="s">
        <v>4280</v>
      </c>
      <c r="AK1966" s="12" t="str">
        <f>IF(Tabela1[[#This Row],[procx ticket]]="",Tabela1[[#This Row],[Data criação ticket]],Tabela1[[#This Row],[procx ticket]])</f>
        <v>2025-06-12</v>
      </c>
      <c r="AM19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6" s="62"/>
      <c r="AP1966" s="62"/>
      <c r="AQ19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60960584146304,54ADRIANOLAUDO DE RISCOREFORMACNEX</v>
      </c>
      <c r="AR1966" s="62" t="e">
        <v>#N/A</v>
      </c>
    </row>
    <row r="1967" spans="1:44" ht="15" hidden="1" customHeight="1">
      <c r="A1967" s="1">
        <f t="shared" si="111"/>
        <v>2000</v>
      </c>
      <c r="B1967" s="1">
        <v>7319</v>
      </c>
      <c r="C1967" s="1" t="str">
        <f>_xlfn.XLOOKUP(Tabela1[[#This Row],[FILIAL]],'CNPJ BASE jan25'!A:A,'CNPJ BASE jan25'!B:B)</f>
        <v>FOR131-FreiMan-CE-EF</v>
      </c>
      <c r="D1967" s="1" t="str">
        <f>_xlfn.XLOOKUP(Tabela1[[#This Row],[FILIAL]],'CNPJ BASE jan25'!A:A,'CNPJ BASE jan25'!C:C)</f>
        <v>04.899.316/0319-35</v>
      </c>
      <c r="E1967" s="1" t="s">
        <v>55</v>
      </c>
      <c r="F1967" s="1" t="s">
        <v>51</v>
      </c>
      <c r="G1967" s="1" t="s">
        <v>48</v>
      </c>
      <c r="H1967" s="1">
        <v>3971</v>
      </c>
      <c r="I1967" s="1" t="s">
        <v>5648</v>
      </c>
      <c r="M1967" s="1">
        <v>605689</v>
      </c>
      <c r="N1967" s="1">
        <v>10022047</v>
      </c>
      <c r="O1967" s="1" t="s">
        <v>4163</v>
      </c>
      <c r="P1967" s="47">
        <v>70000</v>
      </c>
      <c r="Q1967" s="47">
        <v>35000</v>
      </c>
      <c r="R1967" s="47">
        <f>IF(Tabela1[[#This Row],[VALOR A PAGAR]]&gt;1,Tabela1[[#This Row],[VALOR A PAGAR]],Tabela1[[#This Row],[VALOR RC]])</f>
        <v>35000</v>
      </c>
      <c r="S19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7" s="1">
        <v>4500894558</v>
      </c>
      <c r="U1967" s="54" t="str">
        <f>F1967 &amp; " " &amp; " " &amp; B1967 &amp; " - " &amp; I1967 &amp; " - " &amp; "N°" &amp; H1967 &amp; " - " &amp; Tabela1[[#This Row],[Coluna1]]</f>
        <v xml:space="preserve">VIRADA DE BANDEIRA  7319 - PLANAC - N°3971 - </v>
      </c>
      <c r="V1967" s="85">
        <v>1955789</v>
      </c>
      <c r="W1967" s="89" t="s">
        <v>5685</v>
      </c>
      <c r="X1967" s="1" t="str">
        <f t="shared" si="109"/>
        <v>ABERTO</v>
      </c>
      <c r="Y1967" s="48"/>
      <c r="Z1967" s="51">
        <v>0</v>
      </c>
      <c r="AA1967" s="1">
        <f>IF(Tabela1[[#This Row],[CHAMADO]]="ABERTO",Tabela1[[#This Row],[procx status]],"")</f>
        <v>0</v>
      </c>
      <c r="AC1967" s="49">
        <v>45828</v>
      </c>
      <c r="AD1967" s="90">
        <v>5105948880</v>
      </c>
      <c r="AE1967" s="1" t="str">
        <f>IF(Tabela1[[#This Row],[Status Result1]]="Aguardando autorização pgto", "sim","")</f>
        <v/>
      </c>
      <c r="AF19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7" s="12">
        <v>45810</v>
      </c>
      <c r="AI1967" s="1" t="s">
        <v>4280</v>
      </c>
      <c r="AJ1967" s="53" t="s">
        <v>4280</v>
      </c>
      <c r="AK1967" s="12" t="str">
        <f>IF(Tabela1[[#This Row],[procx ticket]]="",Tabela1[[#This Row],[Data criação ticket]],Tabela1[[#This Row],[procx ticket]])</f>
        <v>2025-06-12</v>
      </c>
      <c r="AM19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7" s="62"/>
      <c r="AP1967" s="62"/>
      <c r="AQ19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731960568970000JORDANAVIRADA DE BANDEIRAREFORMAPLANAC</v>
      </c>
      <c r="AR1967" s="62" t="e">
        <v>#N/A</v>
      </c>
    </row>
    <row r="1968" spans="1:44" ht="15" hidden="1" customHeight="1">
      <c r="A1968" s="1">
        <f t="shared" si="111"/>
        <v>2000</v>
      </c>
      <c r="B1968" s="1">
        <v>7357</v>
      </c>
      <c r="C1968" s="1" t="str">
        <f>_xlfn.XLOOKUP(Tabela1[[#This Row],[FILIAL]],'CNPJ BASE jan25'!A:A,'CNPJ BASE jan25'!B:B)</f>
        <v>FOR137-WasSoar-CE-EF</v>
      </c>
      <c r="D1968" s="1" t="str">
        <f>_xlfn.XLOOKUP(Tabela1[[#This Row],[FILIAL]],'CNPJ BASE jan25'!A:A,'CNPJ BASE jan25'!C:C)</f>
        <v>04.899.316/0357-60</v>
      </c>
      <c r="E1968" s="1" t="s">
        <v>55</v>
      </c>
      <c r="F1968" s="1" t="s">
        <v>51</v>
      </c>
      <c r="G1968" s="1" t="s">
        <v>48</v>
      </c>
      <c r="H1968" s="1">
        <v>3972</v>
      </c>
      <c r="I1968" s="1" t="s">
        <v>5648</v>
      </c>
      <c r="M1968" s="1">
        <v>605848</v>
      </c>
      <c r="N1968" s="1">
        <v>10022048</v>
      </c>
      <c r="O1968" s="1" t="s">
        <v>4163</v>
      </c>
      <c r="P1968" s="47">
        <v>70000</v>
      </c>
      <c r="Q1968" s="47">
        <v>35000</v>
      </c>
      <c r="R1968" s="47">
        <f>IF(Tabela1[[#This Row],[VALOR A PAGAR]]&gt;1,Tabela1[[#This Row],[VALOR A PAGAR]],Tabela1[[#This Row],[VALOR RC]])</f>
        <v>35000</v>
      </c>
      <c r="S19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8" s="1">
        <v>4500894559</v>
      </c>
      <c r="U1968" s="54" t="str">
        <f>F1968 &amp; " " &amp; " " &amp; B1968 &amp; " - " &amp; I1968 &amp; " - " &amp; "N°" &amp; H1968 &amp; " - " &amp; Tabela1[[#This Row],[Coluna1]]</f>
        <v xml:space="preserve">VIRADA DE BANDEIRA  7357 - PLANAC - N°3972 - </v>
      </c>
      <c r="V1968" s="85">
        <v>1955810</v>
      </c>
      <c r="W1968" s="89" t="s">
        <v>5687</v>
      </c>
      <c r="X1968" s="1" t="str">
        <f t="shared" si="109"/>
        <v>ABERTO</v>
      </c>
      <c r="Y1968" s="48"/>
      <c r="Z1968" s="51">
        <v>0</v>
      </c>
      <c r="AA1968" s="1">
        <f>IF(Tabela1[[#This Row],[CHAMADO]]="ABERTO",Tabela1[[#This Row],[procx status]],"")</f>
        <v>0</v>
      </c>
      <c r="AC1968" s="49">
        <v>45828</v>
      </c>
      <c r="AD1968" s="90">
        <v>5105948894</v>
      </c>
      <c r="AE1968" s="1" t="str">
        <f>IF(Tabela1[[#This Row],[Status Result1]]="Aguardando autorização pgto", "sim","")</f>
        <v/>
      </c>
      <c r="AF19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8" s="12">
        <v>45810</v>
      </c>
      <c r="AI1968" s="1" t="s">
        <v>4280</v>
      </c>
      <c r="AJ1968" s="53" t="s">
        <v>4280</v>
      </c>
      <c r="AK1968" s="12" t="str">
        <f>IF(Tabela1[[#This Row],[procx ticket]]="",Tabela1[[#This Row],[Data criação ticket]],Tabela1[[#This Row],[procx ticket]])</f>
        <v>2025-06-12</v>
      </c>
      <c r="AM19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8" s="62"/>
      <c r="AP1968" s="62"/>
      <c r="AQ19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735760584870000JORDANAVIRADA DE BANDEIRAREFORMAPLANAC</v>
      </c>
      <c r="AR1968" s="62" t="e">
        <v>#N/A</v>
      </c>
    </row>
    <row r="1969" spans="1:44" ht="15" hidden="1" customHeight="1">
      <c r="A1969" s="1">
        <f t="shared" si="111"/>
        <v>2000</v>
      </c>
      <c r="B1969" s="1">
        <v>7363</v>
      </c>
      <c r="C1969" s="1" t="str">
        <f>_xlfn.XLOOKUP(Tabela1[[#This Row],[FILIAL]],'CNPJ BASE jan25'!A:A,'CNPJ BASE jan25'!B:B)</f>
        <v>FOR140-DSilMun-CE-EF</v>
      </c>
      <c r="D1969" s="1" t="str">
        <f>_xlfn.XLOOKUP(Tabela1[[#This Row],[FILIAL]],'CNPJ BASE jan25'!A:A,'CNPJ BASE jan25'!C:C)</f>
        <v>04.899.316/0363-09</v>
      </c>
      <c r="E1969" s="1" t="s">
        <v>55</v>
      </c>
      <c r="F1969" s="1" t="s">
        <v>51</v>
      </c>
      <c r="G1969" s="1" t="s">
        <v>48</v>
      </c>
      <c r="H1969" s="1">
        <v>3973</v>
      </c>
      <c r="I1969" s="1" t="s">
        <v>5648</v>
      </c>
      <c r="M1969" s="1">
        <v>605849</v>
      </c>
      <c r="N1969" s="1">
        <v>10022049</v>
      </c>
      <c r="O1969" s="1" t="s">
        <v>4163</v>
      </c>
      <c r="P1969" s="47">
        <v>70000</v>
      </c>
      <c r="Q1969" s="47">
        <v>35000</v>
      </c>
      <c r="R1969" s="47">
        <f>IF(Tabela1[[#This Row],[VALOR A PAGAR]]&gt;1,Tabela1[[#This Row],[VALOR A PAGAR]],Tabela1[[#This Row],[VALOR RC]])</f>
        <v>35000</v>
      </c>
      <c r="S19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69" s="1">
        <v>4500894561</v>
      </c>
      <c r="U1969" s="54" t="str">
        <f>F1969 &amp; " " &amp; " " &amp; B1969 &amp; " - " &amp; I1969 &amp; " - " &amp; "N°" &amp; H1969 &amp; " - " &amp; Tabela1[[#This Row],[Coluna1]]</f>
        <v xml:space="preserve">VIRADA DE BANDEIRA  7363 - PLANAC - N°3973 - </v>
      </c>
      <c r="V1969" s="85">
        <v>1955821</v>
      </c>
      <c r="W1969" s="89" t="s">
        <v>5689</v>
      </c>
      <c r="X1969" s="1" t="str">
        <f t="shared" si="109"/>
        <v>ABERTO</v>
      </c>
      <c r="Y1969" s="48"/>
      <c r="Z1969" s="51">
        <v>0</v>
      </c>
      <c r="AA1969" s="1">
        <f>IF(Tabela1[[#This Row],[CHAMADO]]="ABERTO",Tabela1[[#This Row],[procx status]],"")</f>
        <v>0</v>
      </c>
      <c r="AC1969" s="49">
        <v>45828</v>
      </c>
      <c r="AD1969" s="90">
        <v>5105948907</v>
      </c>
      <c r="AE1969" s="1" t="str">
        <f>IF(Tabela1[[#This Row],[Status Result1]]="Aguardando autorização pgto", "sim","")</f>
        <v/>
      </c>
      <c r="AF19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69" s="12">
        <v>45810</v>
      </c>
      <c r="AI1969" s="1" t="s">
        <v>4280</v>
      </c>
      <c r="AJ1969" s="53" t="s">
        <v>4280</v>
      </c>
      <c r="AK1969" s="12" t="str">
        <f>IF(Tabela1[[#This Row],[procx ticket]]="",Tabela1[[#This Row],[Data criação ticket]],Tabela1[[#This Row],[procx ticket]])</f>
        <v>2025-06-12</v>
      </c>
      <c r="AM19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6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69" s="62"/>
      <c r="AP1969" s="62"/>
      <c r="AQ19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736360584970000JORDANAVIRADA DE BANDEIRAREFORMAPLANAC</v>
      </c>
      <c r="AR1969" s="62" t="e">
        <v>#N/A</v>
      </c>
    </row>
    <row r="1970" spans="1:44" ht="15" hidden="1" customHeight="1">
      <c r="A1970" s="1">
        <f t="shared" si="111"/>
        <v>2000</v>
      </c>
      <c r="B1970" s="1">
        <v>7515</v>
      </c>
      <c r="C1970" s="1" t="str">
        <f>_xlfn.XLOOKUP(Tabela1[[#This Row],[FILIAL]],'CNPJ BASE jan25'!A:A,'CNPJ BASE jan25'!B:B)</f>
        <v>FOR193-SenPomp-CE-EF</v>
      </c>
      <c r="D1970" s="1" t="str">
        <f>_xlfn.XLOOKUP(Tabela1[[#This Row],[FILIAL]],'CNPJ BASE jan25'!A:A,'CNPJ BASE jan25'!C:C)</f>
        <v>04.899.316/0515-37</v>
      </c>
      <c r="E1970" s="1" t="s">
        <v>55</v>
      </c>
      <c r="F1970" s="1" t="s">
        <v>51</v>
      </c>
      <c r="G1970" s="1" t="s">
        <v>48</v>
      </c>
      <c r="H1970" s="1">
        <v>3975</v>
      </c>
      <c r="I1970" s="1" t="s">
        <v>5648</v>
      </c>
      <c r="M1970" s="1">
        <v>605851</v>
      </c>
      <c r="N1970" s="1">
        <v>10022051</v>
      </c>
      <c r="O1970" s="1" t="s">
        <v>4163</v>
      </c>
      <c r="P1970" s="47">
        <v>70000</v>
      </c>
      <c r="Q1970" s="47">
        <v>35000</v>
      </c>
      <c r="R1970" s="47">
        <f>IF(Tabela1[[#This Row],[VALOR A PAGAR]]&gt;1,Tabela1[[#This Row],[VALOR A PAGAR]],Tabela1[[#This Row],[VALOR RC]])</f>
        <v>35000</v>
      </c>
      <c r="S19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0" s="1">
        <v>4500895032</v>
      </c>
      <c r="U1970" s="54" t="str">
        <f>F1970 &amp; " " &amp; " " &amp; B1970 &amp; " - " &amp; I1970 &amp; " - " &amp; "N°" &amp; H1970 &amp; " - " &amp; Tabela1[[#This Row],[Coluna1]]</f>
        <v xml:space="preserve">VIRADA DE BANDEIRA  7515 - PLANAC - N°3975 - </v>
      </c>
      <c r="V1970" s="85">
        <v>1955849</v>
      </c>
      <c r="W1970" s="89" t="s">
        <v>5692</v>
      </c>
      <c r="X1970" s="1" t="str">
        <f t="shared" si="109"/>
        <v>ABERTO</v>
      </c>
      <c r="Y1970" s="48"/>
      <c r="Z1970" s="51">
        <v>0</v>
      </c>
      <c r="AA1970" s="1">
        <f>IF(Tabela1[[#This Row],[CHAMADO]]="ABERTO",Tabela1[[#This Row],[procx status]],"")</f>
        <v>0</v>
      </c>
      <c r="AC1970" s="49">
        <v>45828</v>
      </c>
      <c r="AD1970" s="90">
        <v>5105948956</v>
      </c>
      <c r="AE1970" s="1" t="str">
        <f>IF(Tabela1[[#This Row],[Status Result1]]="Aguardando autorização pgto", "sim","")</f>
        <v/>
      </c>
      <c r="AF19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19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1970" s="12">
        <v>45810</v>
      </c>
      <c r="AI1970" s="1" t="s">
        <v>4280</v>
      </c>
      <c r="AJ1970" s="53" t="s">
        <v>4280</v>
      </c>
      <c r="AK1970" s="12" t="str">
        <f>IF(Tabela1[[#This Row],[procx ticket]]="",Tabela1[[#This Row],[Data criação ticket]],Tabela1[[#This Row],[procx ticket]])</f>
        <v>2025-06-12</v>
      </c>
      <c r="AM19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197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0" s="62"/>
      <c r="AP1970" s="62"/>
      <c r="AQ19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751560585170000JORDANAVIRADA DE BANDEIRAREFORMAPLANAC</v>
      </c>
      <c r="AR1970" s="62" t="e">
        <v>#N/A</v>
      </c>
    </row>
    <row r="1971" spans="1:44" ht="15" hidden="1" customHeight="1">
      <c r="A1971" s="1">
        <f t="shared" si="111"/>
        <v>1000</v>
      </c>
      <c r="B1971" s="1">
        <v>1117</v>
      </c>
      <c r="C1971" s="1" t="str">
        <f>_xlfn.XLOOKUP(Tabela1[[#This Row],[FILIAL]],'CNPJ BASE jan25'!A:A,'CNPJ BASE jan25'!B:B)</f>
        <v>NAT23-ShMidway-RN</v>
      </c>
      <c r="D1971" s="1" t="str">
        <f>_xlfn.XLOOKUP(Tabela1[[#This Row],[FILIAL]],'CNPJ BASE jan25'!A:A,'CNPJ BASE jan25'!C:C)</f>
        <v>06.626.253/1117-35</v>
      </c>
      <c r="E1971" s="1" t="s">
        <v>4025</v>
      </c>
      <c r="F1971" s="1" t="s">
        <v>4707</v>
      </c>
      <c r="G1971" s="1" t="s">
        <v>48</v>
      </c>
      <c r="H1971" s="1">
        <v>100</v>
      </c>
      <c r="I1971" s="1" t="s">
        <v>5475</v>
      </c>
      <c r="M1971" s="1">
        <v>604724</v>
      </c>
      <c r="P1971" s="47">
        <v>5000</v>
      </c>
      <c r="R1971" s="47">
        <f>IF(Tabela1[[#This Row],[VALOR A PAGAR]]&gt;1,Tabela1[[#This Row],[VALOR A PAGAR]],Tabela1[[#This Row],[VALOR RC]])</f>
        <v>5000</v>
      </c>
      <c r="S19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1" s="1">
        <v>4500918670</v>
      </c>
      <c r="U1971" s="54" t="str">
        <f>F1971 &amp; " " &amp; " " &amp; B1971 &amp; " - " &amp; I1971 &amp; " - " &amp; "N°" &amp; H1971 &amp; " - " &amp; Tabela1[[#This Row],[Coluna1]]</f>
        <v xml:space="preserve">REGULATÓRIO   1117 - METRO QUADRADO - N°100 - aguardando lançamento </v>
      </c>
      <c r="V1971" s="85">
        <v>2232977</v>
      </c>
      <c r="W1971" s="64" t="s">
        <v>5479</v>
      </c>
      <c r="X1971" s="1" t="str">
        <f t="shared" si="109"/>
        <v>ABERTO</v>
      </c>
      <c r="Y1971" s="48"/>
      <c r="Z1971" s="51"/>
      <c r="AA1971" s="1">
        <f>IF(Tabela1[[#This Row],[CHAMADO]]="ABERTO",Tabela1[[#This Row],[procx status]],"")</f>
        <v>0</v>
      </c>
      <c r="AC1971" s="49">
        <v>45889</v>
      </c>
      <c r="AD1971" s="55">
        <v>5105991124</v>
      </c>
      <c r="AE1971" s="1" t="str">
        <f>IF(Tabela1[[#This Row],[Status Result1]]="Aguardando autorização pgto", "sim","")</f>
        <v/>
      </c>
      <c r="AF19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19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1971" s="12"/>
      <c r="AI1971" s="53" t="s">
        <v>4407</v>
      </c>
      <c r="AJ1971" s="53" t="s">
        <v>4407</v>
      </c>
      <c r="AK1971" s="12" t="str">
        <f>IF(Tabela1[[#This Row],[procx ticket]]="",Tabela1[[#This Row],[Data criação ticket]],Tabela1[[#This Row],[procx ticket]])</f>
        <v>2025-07-24</v>
      </c>
      <c r="AM19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24/07/2025</v>
      </c>
      <c r="AN197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1" s="62" t="s">
        <v>4596</v>
      </c>
      <c r="AP1971" s="62" t="s">
        <v>5480</v>
      </c>
      <c r="AQ19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11176047245000ADRIANOREGULATÓRIO REFORMAMETRO QUADRADO</v>
      </c>
      <c r="AR1971" s="62" t="e">
        <v>#N/A</v>
      </c>
    </row>
    <row r="1972" spans="1:44" ht="15" hidden="1" customHeight="1">
      <c r="A1972" s="1">
        <f t="shared" si="111"/>
        <v>2000</v>
      </c>
      <c r="B1972" s="1">
        <v>7356</v>
      </c>
      <c r="C1972" s="1" t="str">
        <f>_xlfn.XLOOKUP(Tabela1[[#This Row],[FILIAL]],'CNPJ BASE jan25'!A:A,'CNPJ BASE jan25'!B:B)</f>
        <v>FOR130-MaeLisb-CE-EF</v>
      </c>
      <c r="D1972" s="1" t="str">
        <f>_xlfn.XLOOKUP(Tabela1[[#This Row],[FILIAL]],'CNPJ BASE jan25'!A:A,'CNPJ BASE jan25'!C:C)</f>
        <v>04.899.316/0356-80</v>
      </c>
      <c r="E1972" s="1" t="s">
        <v>55</v>
      </c>
      <c r="F1972" s="1" t="s">
        <v>51</v>
      </c>
      <c r="G1972" s="1" t="s">
        <v>48</v>
      </c>
      <c r="H1972" s="1">
        <v>4003</v>
      </c>
      <c r="I1972" s="1" t="s">
        <v>5648</v>
      </c>
      <c r="M1972" s="1">
        <v>605785</v>
      </c>
      <c r="N1972" s="1">
        <v>10022929</v>
      </c>
      <c r="O1972" s="1" t="s">
        <v>4163</v>
      </c>
      <c r="P1972" s="47">
        <v>5700</v>
      </c>
      <c r="R1972" s="47">
        <f>IF(Tabela1[[#This Row],[VALOR A PAGAR]]&gt;1,Tabela1[[#This Row],[VALOR A PAGAR]],Tabela1[[#This Row],[VALOR RC]])</f>
        <v>5700</v>
      </c>
      <c r="S19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2" s="1">
        <v>4500932110</v>
      </c>
      <c r="U1972" s="54" t="str">
        <f>F1972 &amp; " " &amp; " " &amp; B1972 &amp; " - " &amp; I1972 &amp; " - " &amp; "N°" &amp; H1972 &amp; " - " &amp; Tabela1[[#This Row],[Coluna1]]</f>
        <v xml:space="preserve">VIRADA DE BANDEIRA  7356 - PLANAC - N°4003 - </v>
      </c>
      <c r="V1972" s="85">
        <v>2307150</v>
      </c>
      <c r="W1972" s="64" t="s">
        <v>5706</v>
      </c>
      <c r="X1972" s="1" t="str">
        <f t="shared" si="109"/>
        <v>ABERTO</v>
      </c>
      <c r="Y1972" s="48"/>
      <c r="Z1972" s="51"/>
      <c r="AA1972" s="1">
        <f>IF(Tabela1[[#This Row],[CHAMADO]]="ABERTO",Tabela1[[#This Row],[procx status]],"")</f>
        <v>0</v>
      </c>
      <c r="AC1972" s="49">
        <v>45889</v>
      </c>
      <c r="AD1972" s="109">
        <v>5105991228</v>
      </c>
      <c r="AE1972" s="1" t="str">
        <f>IF(Tabela1[[#This Row],[Status Result1]]="Aguardando autorização pgto", "sim","")</f>
        <v/>
      </c>
      <c r="AF19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19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1972" s="12"/>
      <c r="AI1972" s="1" t="s">
        <v>4372</v>
      </c>
      <c r="AJ1972" s="53"/>
      <c r="AK1972" s="12" t="str">
        <f>IF(Tabela1[[#This Row],[procx ticket]]="",Tabela1[[#This Row],[Data criação ticket]],Tabela1[[#This Row],[procx ticket]])</f>
        <v>2025-08-06</v>
      </c>
      <c r="AM19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97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2" s="62" t="s">
        <v>4596</v>
      </c>
      <c r="AP1972" s="62"/>
      <c r="AQ19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73566057855700JORDANAVIRADA DE BANDEIRAREFORMAPLANAC</v>
      </c>
      <c r="AR1972" s="62" t="e">
        <v>#N/A</v>
      </c>
    </row>
    <row r="1973" spans="1:44" ht="15" hidden="1" customHeight="1">
      <c r="A1973" s="1">
        <f t="shared" si="111"/>
        <v>2000</v>
      </c>
      <c r="B1973" s="1">
        <v>7435</v>
      </c>
      <c r="C1973" s="1" t="str">
        <f>_xlfn.XLOOKUP(Tabela1[[#This Row],[FILIAL]],'CNPJ BASE jan25'!A:A,'CNPJ BASE jan25'!B:B)</f>
        <v>FOR147-JosLeon-CE-EF</v>
      </c>
      <c r="D1973" s="1" t="str">
        <f>_xlfn.XLOOKUP(Tabela1[[#This Row],[FILIAL]],'CNPJ BASE jan25'!A:A,'CNPJ BASE jan25'!C:C)</f>
        <v>04.899.316/0435-18</v>
      </c>
      <c r="E1973" s="1" t="s">
        <v>55</v>
      </c>
      <c r="F1973" s="1" t="s">
        <v>51</v>
      </c>
      <c r="G1973" s="1" t="s">
        <v>48</v>
      </c>
      <c r="H1973" s="1">
        <v>4004</v>
      </c>
      <c r="I1973" s="1" t="s">
        <v>5648</v>
      </c>
      <c r="M1973" s="1">
        <v>605785</v>
      </c>
      <c r="N1973" s="1">
        <v>10022928</v>
      </c>
      <c r="O1973" s="1" t="s">
        <v>4163</v>
      </c>
      <c r="P1973" s="47">
        <v>63615.92</v>
      </c>
      <c r="R1973" s="47">
        <f>IF(Tabela1[[#This Row],[VALOR A PAGAR]]&gt;1,Tabela1[[#This Row],[VALOR A PAGAR]],Tabela1[[#This Row],[VALOR RC]])</f>
        <v>63615.92</v>
      </c>
      <c r="S19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3" s="1">
        <v>4500932113</v>
      </c>
      <c r="U1973" s="54" t="str">
        <f>F1973 &amp; " " &amp; " " &amp; B1973 &amp; " - " &amp; I1973 &amp; " - " &amp; "N°" &amp; H1973 &amp; " - " &amp; Tabela1[[#This Row],[Coluna1]]</f>
        <v xml:space="preserve">VIRADA DE BANDEIRA  7435 - PLANAC - N°4004 - </v>
      </c>
      <c r="V1973" s="85">
        <v>2307157</v>
      </c>
      <c r="W1973" s="64" t="s">
        <v>5705</v>
      </c>
      <c r="X1973" s="1" t="str">
        <f t="shared" si="109"/>
        <v>ABERTO</v>
      </c>
      <c r="Y1973" s="48"/>
      <c r="Z1973" s="51"/>
      <c r="AA1973" s="1">
        <f>IF(Tabela1[[#This Row],[CHAMADO]]="ABERTO",Tabela1[[#This Row],[procx status]],"")</f>
        <v>0</v>
      </c>
      <c r="AC1973" s="49">
        <v>45889</v>
      </c>
      <c r="AD1973" s="109">
        <v>5105991214</v>
      </c>
      <c r="AE1973" s="1" t="str">
        <f>IF(Tabela1[[#This Row],[Status Result1]]="Aguardando autorização pgto", "sim","")</f>
        <v/>
      </c>
      <c r="AF19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20/08/2025</v>
      </c>
      <c r="AG19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20/08/2025</v>
      </c>
      <c r="AH1973" s="12"/>
      <c r="AI1973" s="1" t="s">
        <v>4372</v>
      </c>
      <c r="AJ1973" s="53"/>
      <c r="AK1973" s="12" t="str">
        <f>IF(Tabela1[[#This Row],[procx ticket]]="",Tabela1[[#This Row],[Data criação ticket]],Tabela1[[#This Row],[procx ticket]])</f>
        <v>2025-08-06</v>
      </c>
      <c r="AM19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97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3" s="62" t="s">
        <v>4596</v>
      </c>
      <c r="AP1973" s="62"/>
      <c r="AQ19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743560578563615,92JORDANAVIRADA DE BANDEIRAREFORMAPLANAC</v>
      </c>
      <c r="AR1973" s="62" t="e">
        <v>#N/A</v>
      </c>
    </row>
    <row r="1974" spans="1:44" ht="15" hidden="1" customHeight="1">
      <c r="A1974" s="1">
        <f t="shared" si="111"/>
        <v>2000</v>
      </c>
      <c r="B1974" s="1" t="s">
        <v>4156</v>
      </c>
      <c r="D1974" s="1" t="s">
        <v>4166</v>
      </c>
      <c r="E1974" s="1" t="s">
        <v>30</v>
      </c>
      <c r="F1974" s="1" t="s">
        <v>4167</v>
      </c>
      <c r="G1974" s="1" t="s">
        <v>48</v>
      </c>
      <c r="H1974" s="1">
        <v>289</v>
      </c>
      <c r="I1974" s="1" t="s">
        <v>4947</v>
      </c>
      <c r="M1974" s="1">
        <v>606050</v>
      </c>
      <c r="N1974" s="1">
        <v>10023706</v>
      </c>
      <c r="O1974" s="1" t="s">
        <v>4163</v>
      </c>
      <c r="P1974" s="47">
        <v>133154.56</v>
      </c>
      <c r="Q1974" s="47">
        <v>66577.279999999999</v>
      </c>
      <c r="R1974" s="47">
        <f>IF(Tabela1[[#This Row],[VALOR A PAGAR]]&gt;1,Tabela1[[#This Row],[VALOR A PAGAR]],Tabela1[[#This Row],[VALOR RC]])</f>
        <v>66577.279999999999</v>
      </c>
      <c r="S19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4" s="1">
        <v>4500992536</v>
      </c>
      <c r="U1974" s="54" t="str">
        <f>F1974 &amp; " " &amp; " " &amp; B1974 &amp; " - " &amp; I1974 &amp; " - " &amp; "N°" &amp; H1974 &amp; " - " &amp; Tabela1[[#This Row],[Coluna1]]</f>
        <v xml:space="preserve">MISSOES HIGIENICAS  CD CE - E-TEC - N°289 - </v>
      </c>
      <c r="V1974" s="85">
        <v>2971931</v>
      </c>
      <c r="W1974" s="64" t="s">
        <v>4948</v>
      </c>
      <c r="X1974" s="1" t="str">
        <f t="shared" si="109"/>
        <v>ABERTO</v>
      </c>
      <c r="Y1974" s="48"/>
      <c r="Z1974" s="51"/>
      <c r="AA1974" s="1">
        <f>IF(Tabela1[[#This Row],[CHAMADO]]="ABERTO",Tabela1[[#This Row],[procx status]],"")</f>
        <v>0</v>
      </c>
      <c r="AC1974" s="49">
        <v>45981</v>
      </c>
      <c r="AD1974" s="55">
        <v>5106059699</v>
      </c>
      <c r="AE1974" s="1" t="str">
        <f>IF(Tabela1[[#This Row],[Status Result1]]="Aguardando autorização pgto", "sim","")</f>
        <v/>
      </c>
      <c r="AF19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9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974" s="116"/>
      <c r="AJ1974" s="117"/>
      <c r="AK1974" s="116">
        <f>IF(Tabela1[[#This Row],[procx ticket]]="",Tabela1[[#This Row],[Data criação ticket]],Tabela1[[#This Row],[procx ticket]])</f>
        <v>0</v>
      </c>
      <c r="AL1974" s="116"/>
      <c r="AM1974" s="53">
        <v>45966</v>
      </c>
      <c r="AN19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4" s="62" t="s">
        <v>4215</v>
      </c>
      <c r="AP1974" s="62"/>
      <c r="AQ19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CE606050133154,56ANDREMISSOES HIGIENICASREFORMAE-TEC</v>
      </c>
      <c r="AR1974" s="62" t="e">
        <v>#N/A</v>
      </c>
    </row>
    <row r="1975" spans="1:44" ht="15" hidden="1" customHeight="1">
      <c r="A1975" s="1">
        <f t="shared" si="111"/>
        <v>2000</v>
      </c>
      <c r="B1975" s="1" t="s">
        <v>4781</v>
      </c>
      <c r="C1975" s="1" t="s">
        <v>4173</v>
      </c>
      <c r="E1975" s="1" t="s">
        <v>76</v>
      </c>
      <c r="F1975" s="1" t="s">
        <v>5643</v>
      </c>
      <c r="G1975" s="1" t="s">
        <v>48</v>
      </c>
      <c r="H1975" s="1">
        <v>631</v>
      </c>
      <c r="I1975" s="1" t="s">
        <v>5644</v>
      </c>
      <c r="L1975" s="1" t="s">
        <v>4173</v>
      </c>
      <c r="M1975" s="55">
        <v>605198</v>
      </c>
      <c r="N1975" s="1" t="s">
        <v>4173</v>
      </c>
      <c r="P1975" s="47">
        <v>32000</v>
      </c>
      <c r="Q1975" s="47">
        <v>6400</v>
      </c>
      <c r="R1975" s="5">
        <f>IF(Tabela1[[#This Row],[VALOR A PAGAR]]&gt;1,Tabela1[[#This Row],[VALOR A PAGAR]],Tabela1[[#This Row],[VALOR RC]])</f>
        <v>6400</v>
      </c>
      <c r="S19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5" s="1">
        <v>4500724173</v>
      </c>
      <c r="U1975" s="54" t="str">
        <f>F1975 &amp; " " &amp; " " &amp; B1975 &amp; " - " &amp; I1975 &amp; " - " &amp; "N°" &amp; H1975 &amp; " - " &amp; Tabela1[[#This Row],[Coluna1]]</f>
        <v xml:space="preserve">LAUDO DE RISCO MATRIZ  MATRIZ - PILOTIS - N°631 - </v>
      </c>
      <c r="V1975" s="85">
        <v>3026990</v>
      </c>
      <c r="W1975" s="64" t="s">
        <v>5646</v>
      </c>
      <c r="X1975" s="1" t="str">
        <f t="shared" si="109"/>
        <v>ABERTO</v>
      </c>
      <c r="Y1975" s="48"/>
      <c r="Z1975" s="51"/>
      <c r="AA1975" s="1">
        <f>IF(Tabela1[[#This Row],[CHAMADO]]="ABERTO",Tabela1[[#This Row],[procx status]],"")</f>
        <v>0</v>
      </c>
      <c r="AC1975" s="49">
        <v>45981</v>
      </c>
      <c r="AD1975" s="55">
        <v>5106059759</v>
      </c>
      <c r="AE1975" s="1" t="str">
        <f>IF(Tabela1[[#This Row],[Status Result1]]="Aguardando autorização pgto", "sim","")</f>
        <v/>
      </c>
      <c r="AF19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20/11/2025</v>
      </c>
      <c r="AG19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20/11/2025</v>
      </c>
      <c r="AH1975" s="116"/>
      <c r="AJ1975" s="117"/>
      <c r="AK1975" s="116">
        <f>IF(Tabela1[[#This Row],[procx ticket]]="",Tabela1[[#This Row],[Data criação ticket]],Tabela1[[#This Row],[procx ticket]])</f>
        <v>0</v>
      </c>
      <c r="AL1975" s="116"/>
      <c r="AM19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5" s="62" t="s">
        <v>5647</v>
      </c>
      <c r="AP1975" s="62"/>
      <c r="AQ19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MATRIZ60519832000HENRIQUELAUDO DE RISCO MATRIZREFORMAPILOTIS</v>
      </c>
      <c r="AR1975" s="62" t="e">
        <v>#N/A</v>
      </c>
    </row>
    <row r="1976" spans="1:44" ht="15" hidden="1" customHeight="1">
      <c r="A1976" s="1">
        <f t="shared" si="111"/>
        <v>2000</v>
      </c>
      <c r="B1976" s="1" t="s">
        <v>4156</v>
      </c>
      <c r="D1976" s="1" t="s">
        <v>4166</v>
      </c>
      <c r="E1976" s="1" t="s">
        <v>30</v>
      </c>
      <c r="F1976" s="1" t="s">
        <v>4167</v>
      </c>
      <c r="G1976" s="1" t="s">
        <v>48</v>
      </c>
      <c r="H1976" s="1">
        <v>4115</v>
      </c>
      <c r="I1976" s="1" t="s">
        <v>5648</v>
      </c>
      <c r="K1976" s="1" t="s">
        <v>4949</v>
      </c>
      <c r="M1976" s="1">
        <v>606050</v>
      </c>
      <c r="N1976" s="1">
        <v>10023460</v>
      </c>
      <c r="O1976" s="1" t="s">
        <v>4163</v>
      </c>
      <c r="P1976" s="47">
        <v>409999.99606501724</v>
      </c>
      <c r="Q1976" s="47">
        <v>100000</v>
      </c>
      <c r="R1976" s="47">
        <f>IF(Tabela1[[#This Row],[VALOR A PAGAR]]&gt;1,Tabela1[[#This Row],[VALOR A PAGAR]],Tabela1[[#This Row],[VALOR RC]])</f>
        <v>100000</v>
      </c>
      <c r="S19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6" s="1">
        <v>4500977249</v>
      </c>
      <c r="U1976" s="54" t="str">
        <f>F1976 &amp; " " &amp; " " &amp; B1976 &amp; " - " &amp; I1976 &amp; " - " &amp; "N°" &amp; H1976 &amp; " - " &amp; Tabela1[[#This Row],[Coluna1]]</f>
        <v xml:space="preserve">MISSOES HIGIENICAS  CD CE - PLANAC - N°4115 - </v>
      </c>
      <c r="V1976" s="85">
        <v>3285091</v>
      </c>
      <c r="W1976" s="89" t="s">
        <v>4176</v>
      </c>
      <c r="X1976" s="1" t="str">
        <f t="shared" si="109"/>
        <v>ABERTO</v>
      </c>
      <c r="Y1976" s="48"/>
      <c r="Z1976" s="51"/>
      <c r="AA1976" s="1">
        <f>IF(Tabela1[[#This Row],[CHAMADO]]="ABERTO",Tabela1[[#This Row],[procx status]],"")</f>
        <v>0</v>
      </c>
      <c r="AC1976" s="49">
        <v>46011</v>
      </c>
      <c r="AD1976" s="55">
        <v>5106081477</v>
      </c>
      <c r="AE1976" s="1" t="s">
        <v>4177</v>
      </c>
      <c r="AF19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20/12/2025</v>
      </c>
      <c r="AG19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20/12/2025</v>
      </c>
      <c r="AH1976" s="116"/>
      <c r="AJ1976" s="117"/>
      <c r="AK1976" s="116">
        <f>IF(Tabela1[[#This Row],[procx ticket]]="",Tabela1[[#This Row],[Data criação ticket]],Tabela1[[#This Row],[procx ticket]])</f>
        <v>0</v>
      </c>
      <c r="AL1976" s="116"/>
      <c r="AM1976" s="53">
        <v>46000</v>
      </c>
      <c r="AN19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6" s="62"/>
      <c r="AP1976" s="62"/>
      <c r="AQ19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CE606050409999,996065017ANDREMISSOES HIGIENICASREFORMAPLANAC</v>
      </c>
      <c r="AR1976" s="62" t="e">
        <v>#N/A</v>
      </c>
    </row>
    <row r="1977" spans="1:44" ht="15" hidden="1" customHeight="1">
      <c r="A1977" s="1">
        <v>1000</v>
      </c>
      <c r="B1977" s="1" t="s">
        <v>4156</v>
      </c>
      <c r="C1977" s="1" t="s">
        <v>75</v>
      </c>
      <c r="D1977" s="1" t="s">
        <v>4166</v>
      </c>
      <c r="E1977" s="1" t="s">
        <v>30</v>
      </c>
      <c r="F1977" s="1" t="s">
        <v>4157</v>
      </c>
      <c r="G1977" s="1" t="s">
        <v>48</v>
      </c>
      <c r="H1977" s="1">
        <v>51</v>
      </c>
      <c r="I1977" s="1" t="s">
        <v>5435</v>
      </c>
      <c r="L1977" s="1">
        <v>100245</v>
      </c>
      <c r="M1977" s="1">
        <v>604946</v>
      </c>
      <c r="P1977" s="47">
        <v>6000</v>
      </c>
      <c r="R1977" s="155">
        <f>IF(Tabela1[[#This Row],[VALOR A PAGAR]]&gt;1,Tabela1[[#This Row],[VALOR A PAGAR]],Tabela1[[#This Row],[VALOR RC]])</f>
        <v>6000</v>
      </c>
      <c r="S19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7" s="1">
        <v>4500760124</v>
      </c>
      <c r="U1977" s="54" t="str">
        <f>F1977 &amp; " " &amp; " " &amp; B1977 &amp; " - " &amp; I1977 &amp; " - " &amp; "N°" &amp; H1977 &amp; " - " &amp; Tabela1[[#This Row],[Coluna1]]</f>
        <v xml:space="preserve">LAUDO DE RISCO CD  CD CE - M C METAL CALC - N°51 - </v>
      </c>
      <c r="V1977" s="85">
        <v>990748</v>
      </c>
      <c r="X1977" s="1" t="str">
        <f t="shared" si="109"/>
        <v>ABERTO</v>
      </c>
      <c r="Y1977" s="1" t="s">
        <v>4159</v>
      </c>
      <c r="Z1977" s="51" t="s">
        <v>4159</v>
      </c>
      <c r="AA1977" s="51" t="str">
        <f>IF(Tabela1[[#This Row],[CHAMADO]]="ABERTO",Tabela1[[#This Row],[procx status]],"")</f>
        <v>Closed</v>
      </c>
      <c r="AC1977" s="49">
        <v>45678</v>
      </c>
      <c r="AD1977" s="55">
        <v>5105846555</v>
      </c>
      <c r="AE1977" s="1" t="str">
        <f>IF(Tabela1[[#This Row],[Status Result1]]="Aguardando autorização pgto", "sim","")</f>
        <v/>
      </c>
      <c r="AF19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21/01/2025</v>
      </c>
      <c r="AG19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21/01/2025</v>
      </c>
      <c r="AH1977" s="12">
        <v>45677</v>
      </c>
      <c r="AI1977" s="12" t="s">
        <v>4791</v>
      </c>
      <c r="AJ1977" s="53" t="s">
        <v>4791</v>
      </c>
      <c r="AK1977" s="12" t="str">
        <f>IF(Tabela1[[#This Row],[procx ticket]]="",Tabela1[[#This Row],[Data criação ticket]],Tabela1[[#This Row],[procx ticket]])</f>
        <v>2025-01-13</v>
      </c>
      <c r="AL1977" s="53" t="s">
        <v>75</v>
      </c>
      <c r="AM19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13/01/2025</v>
      </c>
      <c r="AN19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77" s="62"/>
      <c r="AP1977" s="62"/>
      <c r="AQ19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CE6049466000ANDRELAUDO DE RISCO CDREFORMAM C METAL CALC</v>
      </c>
      <c r="AR1977" s="62" t="e">
        <v>#N/A</v>
      </c>
    </row>
    <row r="1978" spans="1:44" ht="15" hidden="1" customHeight="1">
      <c r="A1978" s="1">
        <v>2000</v>
      </c>
      <c r="B1978" s="1">
        <v>7087</v>
      </c>
      <c r="C1978" s="1" t="s">
        <v>3146</v>
      </c>
      <c r="D1978" s="1" t="s">
        <v>3147</v>
      </c>
      <c r="E1978" s="1" t="s">
        <v>55</v>
      </c>
      <c r="F1978" s="1" t="s">
        <v>51</v>
      </c>
      <c r="G1978" s="1" t="s">
        <v>48</v>
      </c>
      <c r="H1978" s="1">
        <v>273</v>
      </c>
      <c r="I1978" s="1" t="s">
        <v>4409</v>
      </c>
      <c r="K1978" s="55"/>
      <c r="L1978" s="56">
        <v>78957</v>
      </c>
      <c r="M1978" s="55">
        <v>605682</v>
      </c>
      <c r="N1978" s="55">
        <v>10020418</v>
      </c>
      <c r="O1978" s="57"/>
      <c r="P1978" s="57">
        <v>62540.47</v>
      </c>
      <c r="Q1978" s="57">
        <v>31270.23</v>
      </c>
      <c r="R1978" s="87">
        <f>IF(Tabela1[[#This Row],[VALOR A PAGAR]]&gt;1,Tabela1[[#This Row],[VALOR A PAGAR]],Tabela1[[#This Row],[VALOR RC]])</f>
        <v>31270.23</v>
      </c>
      <c r="S19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8" s="55">
        <v>4500814881</v>
      </c>
      <c r="U1978" s="54" t="str">
        <f>F1978 &amp; " " &amp; " " &amp; B1978 &amp; " - " &amp; I1978 &amp; " - " &amp; "N°" &amp; H1978 &amp; " - " &amp; Tabela1[[#This Row],[Coluna1]]</f>
        <v xml:space="preserve">VIRADA DE BANDEIRA  7087 - CARMELI - N°273 - </v>
      </c>
      <c r="V1978" s="85">
        <v>1371390</v>
      </c>
      <c r="W1978" s="55"/>
      <c r="X1978" s="1" t="str">
        <f t="shared" si="109"/>
        <v>ABERTO</v>
      </c>
      <c r="Y1978" s="55" t="s">
        <v>4159</v>
      </c>
      <c r="Z1978" s="51" t="s">
        <v>4159</v>
      </c>
      <c r="AA1978" s="1" t="str">
        <f>IF(Tabela1[[#This Row],[CHAMADO]]="ABERTO",Tabela1[[#This Row],[procx status]],"")</f>
        <v>Closed</v>
      </c>
      <c r="AB1978" s="60"/>
      <c r="AC1978" s="53">
        <v>45737</v>
      </c>
      <c r="AD1978" s="55">
        <v>5105890047</v>
      </c>
      <c r="AE1978" s="62" t="str">
        <f>IF(Tabela1[[#This Row],[Status Result1]]="Aguardando autorização pgto", "sim","")</f>
        <v/>
      </c>
      <c r="AF1978" s="62"/>
      <c r="AG19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21/03/2025</v>
      </c>
      <c r="AH1978" s="12">
        <v>45715</v>
      </c>
      <c r="AI1978" s="1">
        <v>0</v>
      </c>
      <c r="AJ1978" s="53">
        <v>0</v>
      </c>
      <c r="AK1978" s="12">
        <f>IF(Tabela1[[#This Row],[procx ticket]]="",Tabela1[[#This Row],[Data criação ticket]],Tabela1[[#This Row],[procx ticket]])</f>
        <v>0</v>
      </c>
      <c r="AL1978" s="60">
        <v>45691</v>
      </c>
      <c r="AM1978" s="12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7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Q19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708760568262540,47JORDANAVIRADA DE BANDEIRAREFORMACARMELI</v>
      </c>
      <c r="AR1978" s="62" t="e">
        <v>#N/A</v>
      </c>
    </row>
    <row r="1979" spans="1:44" ht="15" hidden="1" customHeight="1">
      <c r="A1979" s="1">
        <v>2000</v>
      </c>
      <c r="B1979" s="1">
        <v>7198</v>
      </c>
      <c r="C1979" s="1" t="s">
        <v>3312</v>
      </c>
      <c r="D1979" s="1" t="s">
        <v>3313</v>
      </c>
      <c r="E1979" s="1" t="s">
        <v>55</v>
      </c>
      <c r="F1979" s="1" t="s">
        <v>51</v>
      </c>
      <c r="G1979" s="1" t="s">
        <v>48</v>
      </c>
      <c r="H1979" s="1">
        <v>275</v>
      </c>
      <c r="I1979" s="1" t="s">
        <v>4409</v>
      </c>
      <c r="K1979" s="55"/>
      <c r="L1979" s="56">
        <v>78957</v>
      </c>
      <c r="M1979" s="55">
        <v>605683</v>
      </c>
      <c r="N1979" s="55">
        <v>10020419</v>
      </c>
      <c r="O1979" s="57"/>
      <c r="P1979" s="57">
        <v>48057.1</v>
      </c>
      <c r="Q1979" s="57">
        <v>24028.55</v>
      </c>
      <c r="R1979" s="87">
        <f>IF(Tabela1[[#This Row],[VALOR A PAGAR]]&gt;1,Tabela1[[#This Row],[VALOR A PAGAR]],Tabela1[[#This Row],[VALOR RC]])</f>
        <v>24028.55</v>
      </c>
      <c r="S19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79" s="55">
        <v>4500814884</v>
      </c>
      <c r="U1979" s="54" t="str">
        <f>F1979 &amp; " " &amp; " " &amp; B1979 &amp; " - " &amp; I1979 &amp; " - " &amp; "N°" &amp; H1979 &amp; " - " &amp; Tabela1[[#This Row],[Coluna1]]</f>
        <v xml:space="preserve">VIRADA DE BANDEIRA  7198 - CARMELI - N°275 - </v>
      </c>
      <c r="V1979" s="85">
        <v>1371366</v>
      </c>
      <c r="W1979" s="55"/>
      <c r="X1979" s="1" t="str">
        <f t="shared" si="109"/>
        <v>ABERTO</v>
      </c>
      <c r="Y1979" s="55" t="s">
        <v>4159</v>
      </c>
      <c r="Z1979" s="51" t="s">
        <v>4159</v>
      </c>
      <c r="AA1979" s="1" t="str">
        <f>IF(Tabela1[[#This Row],[CHAMADO]]="ABERTO",Tabela1[[#This Row],[procx status]],"")</f>
        <v>Closed</v>
      </c>
      <c r="AB1979" s="60"/>
      <c r="AC1979" s="53">
        <v>45737</v>
      </c>
      <c r="AD1979" s="55">
        <v>5105890054</v>
      </c>
      <c r="AE1979" s="62" t="str">
        <f>IF(Tabela1[[#This Row],[Status Result1]]="Aguardando autorização pgto", "sim","")</f>
        <v/>
      </c>
      <c r="AF1979" s="62"/>
      <c r="AG19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21/03/2025</v>
      </c>
      <c r="AH1979" s="12">
        <v>45736</v>
      </c>
      <c r="AI1979" s="1">
        <v>0</v>
      </c>
      <c r="AJ1979" s="53">
        <v>0</v>
      </c>
      <c r="AK1979" s="12">
        <f>IF(Tabela1[[#This Row],[procx ticket]]="",Tabela1[[#This Row],[Data criação ticket]],Tabela1[[#This Row],[procx ticket]])</f>
        <v>0</v>
      </c>
      <c r="AL1979" s="60">
        <v>45691</v>
      </c>
      <c r="AM1979" s="12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7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Q19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719860568348057,1JORDANAVIRADA DE BANDEIRAREFORMACARMELI</v>
      </c>
      <c r="AR1979" s="62" t="e">
        <v>#N/A</v>
      </c>
    </row>
    <row r="1980" spans="1:44" ht="15" hidden="1" customHeight="1">
      <c r="A1980" s="1">
        <f t="shared" ref="A1980:A2025" si="112">IF(B1980&lt;7000,1000,2000)</f>
        <v>1000</v>
      </c>
      <c r="B1980" s="1">
        <v>900</v>
      </c>
      <c r="C1980" s="1" t="str">
        <f>_xlfn.XLOOKUP(Tabela1[[#This Row],[FILIAL]],'CNPJ BASE jan25'!A:A,'CNPJ BASE jan25'!B:B)</f>
        <v>REC30-Amelia-PE</v>
      </c>
      <c r="D1980" s="1" t="str">
        <f>_xlfn.XLOOKUP(Tabela1[[#This Row],[FILIAL]],'CNPJ BASE jan25'!A:A,'CNPJ BASE jan25'!C:C)</f>
        <v>06.626.253/0900-45</v>
      </c>
      <c r="E1980" s="1" t="s">
        <v>30</v>
      </c>
      <c r="F1980" s="1" t="s">
        <v>47</v>
      </c>
      <c r="G1980" s="1" t="s">
        <v>48</v>
      </c>
      <c r="H1980" s="1">
        <v>811</v>
      </c>
      <c r="I1980" s="1" t="s">
        <v>4972</v>
      </c>
      <c r="L1980" s="1">
        <v>58131</v>
      </c>
      <c r="M1980" s="1">
        <v>605751</v>
      </c>
      <c r="N1980" s="1">
        <v>10021072</v>
      </c>
      <c r="O1980" s="1" t="s">
        <v>4163</v>
      </c>
      <c r="P1980" s="47">
        <v>55194.3</v>
      </c>
      <c r="R1980" s="47">
        <f>IF(Tabela1[[#This Row],[VALOR A PAGAR]]&gt;1,Tabela1[[#This Row],[VALOR A PAGAR]],Tabela1[[#This Row],[VALOR RC]])</f>
        <v>55194.3</v>
      </c>
      <c r="S19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0" s="1">
        <v>4500855174</v>
      </c>
      <c r="U1980" s="54" t="str">
        <f>F1980 &amp; " " &amp; " " &amp; B1980 &amp; " - " &amp; I1980 &amp; " - " &amp; "N°" &amp; H1980 &amp; " - " &amp; Tabela1[[#This Row],[Coluna1]]</f>
        <v xml:space="preserve">LAUDO DE RISCO  900 - GM ENGENHARIA - N°811 - </v>
      </c>
      <c r="V1980" s="85">
        <v>1565051</v>
      </c>
      <c r="W1980" s="89" t="s">
        <v>5000</v>
      </c>
      <c r="X1980" s="1" t="str">
        <f t="shared" si="109"/>
        <v>ABERTO</v>
      </c>
      <c r="Y1980" s="48" t="s">
        <v>75</v>
      </c>
      <c r="Z1980" s="51" t="s">
        <v>75</v>
      </c>
      <c r="AA1980" s="1" t="str">
        <f>IF(Tabela1[[#This Row],[CHAMADO]]="ABERTO",Tabela1[[#This Row],[procx status]],"")</f>
        <v/>
      </c>
      <c r="AC1980" s="49">
        <v>45768</v>
      </c>
      <c r="AD1980" s="55">
        <v>5105911119</v>
      </c>
      <c r="AE1980" s="1" t="str">
        <f>IF(Tabela1[[#This Row],[Status Result1]]="Aguardando autorização pgto", "sim","")</f>
        <v/>
      </c>
      <c r="AF19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21/04/2025</v>
      </c>
      <c r="AG19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21/04/2025</v>
      </c>
      <c r="AH1980" s="12">
        <v>45748</v>
      </c>
      <c r="AI1980" s="1" t="s">
        <v>4585</v>
      </c>
      <c r="AJ1980" s="53" t="s">
        <v>4585</v>
      </c>
      <c r="AK1980" s="12" t="str">
        <f>IF(Tabela1[[#This Row],[procx ticket]]="",Tabela1[[#This Row],[Data criação ticket]],Tabela1[[#This Row],[procx ticket]])</f>
        <v>2025-04-14</v>
      </c>
      <c r="AL1980" s="60">
        <v>45748</v>
      </c>
      <c r="AM19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14/04/2025</v>
      </c>
      <c r="AN198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0" s="62"/>
      <c r="AP1980" s="62"/>
      <c r="AQ19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90060575155194,3ANDRELAUDO DE RISCOREFORMAGM ENGENHARIA</v>
      </c>
      <c r="AR1980" s="62" t="e">
        <v>#N/A</v>
      </c>
    </row>
    <row r="1981" spans="1:44" ht="15" hidden="1" customHeight="1">
      <c r="A1981" s="1">
        <f t="shared" si="112"/>
        <v>2000</v>
      </c>
      <c r="B1981" s="1">
        <v>7013</v>
      </c>
      <c r="C1981" s="1" t="str">
        <f>_xlfn.XLOOKUP(Tabela1[[#This Row],[FILIAL]],'CNPJ BASE jan25'!A:A,'CNPJ BASE jan25'!B:B)</f>
        <v>BEL74-Atalaia-PA-EF</v>
      </c>
      <c r="D1981" s="1" t="str">
        <f>_xlfn.XLOOKUP(Tabela1[[#This Row],[FILIAL]],'CNPJ BASE jan25'!A:A,'CNPJ BASE jan25'!C:C)</f>
        <v>04.899.316/0013-51</v>
      </c>
      <c r="E1981" s="1" t="s">
        <v>76</v>
      </c>
      <c r="F1981" s="1" t="s">
        <v>51</v>
      </c>
      <c r="G1981" s="1" t="s">
        <v>48</v>
      </c>
      <c r="H1981" s="1">
        <v>20480</v>
      </c>
      <c r="I1981" s="1" t="s">
        <v>5303</v>
      </c>
      <c r="M1981" s="1">
        <v>605842</v>
      </c>
      <c r="N1981" s="1">
        <v>10022046</v>
      </c>
      <c r="O1981" s="1" t="s">
        <v>4163</v>
      </c>
      <c r="P1981" s="47">
        <v>52899.82</v>
      </c>
      <c r="R1981" s="47">
        <f>IF(Tabela1[[#This Row],[VALOR A PAGAR]]&gt;1,Tabela1[[#This Row],[VALOR A PAGAR]],Tabela1[[#This Row],[VALOR RC]])</f>
        <v>52899.82</v>
      </c>
      <c r="S19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1" s="1">
        <v>4500894556</v>
      </c>
      <c r="U1981" s="54" t="str">
        <f>F1981 &amp; " " &amp; " " &amp; B1981 &amp; " - " &amp; I1981 &amp; " - " &amp; "N°" &amp; H1981 &amp; " - " &amp; Tabela1[[#This Row],[Coluna1]]</f>
        <v xml:space="preserve">VIRADA DE BANDEIRA  7013 - KPI - N°20480 - </v>
      </c>
      <c r="V1981" s="85">
        <v>2148903</v>
      </c>
      <c r="W1981" s="89" t="s">
        <v>5322</v>
      </c>
      <c r="X1981" s="1" t="str">
        <f t="shared" ref="X1981:X2044" si="113">IF(V1981&lt;&gt;"","ABERTO","PENDENTE")</f>
        <v>ABERTO</v>
      </c>
      <c r="Y1981" s="48"/>
      <c r="Z1981" s="51">
        <v>0</v>
      </c>
      <c r="AA1981" s="1">
        <f>IF(Tabela1[[#This Row],[CHAMADO]]="ABERTO",Tabela1[[#This Row],[procx status]],"")</f>
        <v>0</v>
      </c>
      <c r="AC1981" s="49">
        <v>45859</v>
      </c>
      <c r="AD1981" s="90">
        <v>5105971366</v>
      </c>
      <c r="AE1981" s="1" t="str">
        <f>IF(Tabela1[[#This Row],[Status Result1]]="Aguardando autorização pgto", "sim","")</f>
        <v/>
      </c>
      <c r="AF19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21/07/2025</v>
      </c>
      <c r="AG19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21/07/2025</v>
      </c>
      <c r="AH1981" s="12">
        <v>45810</v>
      </c>
      <c r="AI1981" s="1" t="s">
        <v>4234</v>
      </c>
      <c r="AJ1981" s="53" t="s">
        <v>4234</v>
      </c>
      <c r="AK1981" s="12" t="str">
        <f>IF(Tabela1[[#This Row],[procx ticket]]="",Tabela1[[#This Row],[Data criação ticket]],Tabela1[[#This Row],[procx ticket]])</f>
        <v>não aberto ticket</v>
      </c>
      <c r="AM19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1" s="62"/>
      <c r="AP1981" s="62"/>
      <c r="AQ19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701360584252899,82HENRIQUEVIRADA DE BANDEIRAREFORMAKPI</v>
      </c>
      <c r="AR1981" s="62" t="e">
        <v>#N/A</v>
      </c>
    </row>
    <row r="1982" spans="1:44" ht="15" hidden="1" customHeight="1">
      <c r="A1982" s="1">
        <f t="shared" si="112"/>
        <v>1000</v>
      </c>
      <c r="B1982" s="1">
        <v>276</v>
      </c>
      <c r="C1982" s="1" t="str">
        <f>_xlfn.XLOOKUP(Tabela1[[#This Row],[FILIAL]],'CNPJ BASE jan25'!A:A,'CNPJ BASE jan25'!B:B)</f>
        <v>MAC09-JoseLages-AL#</v>
      </c>
      <c r="D1982" s="1" t="str">
        <f>_xlfn.XLOOKUP(Tabela1[[#This Row],[FILIAL]],'CNPJ BASE jan25'!A:A,'CNPJ BASE jan25'!C:C)</f>
        <v>06.626.253/0276-02</v>
      </c>
      <c r="E1982" s="1" t="s">
        <v>4025</v>
      </c>
      <c r="F1982" s="1" t="s">
        <v>47</v>
      </c>
      <c r="G1982" s="1" t="s">
        <v>48</v>
      </c>
      <c r="H1982" s="1">
        <v>2366</v>
      </c>
      <c r="I1982" s="1" t="s">
        <v>4353</v>
      </c>
      <c r="M1982" s="1">
        <v>605926</v>
      </c>
      <c r="N1982" s="1">
        <v>10022356</v>
      </c>
      <c r="O1982" s="1" t="s">
        <v>4163</v>
      </c>
      <c r="Q1982" s="47">
        <v>74415</v>
      </c>
      <c r="R1982" s="47">
        <f>IF(Tabela1[[#This Row],[VALOR A PAGAR]]&gt;1,Tabela1[[#This Row],[VALOR A PAGAR]],Tabela1[[#This Row],[VALOR RC]])</f>
        <v>74415</v>
      </c>
      <c r="S19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2" s="1">
        <v>4500905646</v>
      </c>
      <c r="U1982" s="54" t="str">
        <f>F1982 &amp; " " &amp; " " &amp; B1982 &amp; " - " &amp; I1982 &amp; " - " &amp; "N°" &amp; H1982 &amp; " - " &amp; Tabela1[[#This Row],[Coluna1]]</f>
        <v xml:space="preserve">LAUDO DE RISCO  276 - B L CONSTRUÇÃO - N°2366 - </v>
      </c>
      <c r="V1982" s="85">
        <v>2335933</v>
      </c>
      <c r="W1982" s="64" t="s">
        <v>4361</v>
      </c>
      <c r="X1982" s="1" t="str">
        <f t="shared" si="113"/>
        <v>ABERTO</v>
      </c>
      <c r="Y1982" s="48"/>
      <c r="Z1982" s="51"/>
      <c r="AA1982" s="1">
        <f>IF(Tabela1[[#This Row],[CHAMADO]]="ABERTO",Tabela1[[#This Row],[procx status]],"")</f>
        <v>0</v>
      </c>
      <c r="AC1982" s="49">
        <v>45890</v>
      </c>
      <c r="AD1982" s="107">
        <v>5105991678</v>
      </c>
      <c r="AE1982" s="1" t="str">
        <f>IF(Tabela1[[#This Row],[Status Result1]]="Aguardando autorização pgto", "sim","")</f>
        <v/>
      </c>
      <c r="AF19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2" s="12"/>
      <c r="AI1982" s="1" t="s">
        <v>4362</v>
      </c>
      <c r="AJ1982" s="53"/>
      <c r="AK1982" s="12" t="str">
        <f>IF(Tabela1[[#This Row],[procx ticket]]="",Tabela1[[#This Row],[Data criação ticket]],Tabela1[[#This Row],[procx ticket]])</f>
        <v>2025-08-11</v>
      </c>
      <c r="AM1982" s="53" t="e">
        <v>#N/A</v>
      </c>
      <c r="AN19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2" s="62"/>
      <c r="AP1982" s="62"/>
      <c r="AQ19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276605926ADRIANOLAUDO DE RISCOREFORMAB L CONSTRUÇÃO</v>
      </c>
      <c r="AR1982" s="62" t="e">
        <v>#N/A</v>
      </c>
    </row>
    <row r="1983" spans="1:44" ht="15" hidden="1" customHeight="1">
      <c r="A1983" s="1">
        <f t="shared" si="112"/>
        <v>2000</v>
      </c>
      <c r="B1983" s="1" t="s">
        <v>4259</v>
      </c>
      <c r="D1983" s="1" t="s">
        <v>290</v>
      </c>
      <c r="E1983" s="1" t="s">
        <v>55</v>
      </c>
      <c r="F1983" s="1" t="s">
        <v>4260</v>
      </c>
      <c r="G1983" s="1" t="s">
        <v>48</v>
      </c>
      <c r="H1983" s="1">
        <v>5</v>
      </c>
      <c r="I1983" s="1" t="s">
        <v>4695</v>
      </c>
      <c r="M1983" s="1">
        <v>605918</v>
      </c>
      <c r="N1983" s="1">
        <v>10022327</v>
      </c>
      <c r="P1983" s="47">
        <v>13119</v>
      </c>
      <c r="R1983" s="47">
        <f>IF(Tabela1[[#This Row],[VALOR A PAGAR]]&gt;1,Tabela1[[#This Row],[VALOR A PAGAR]],Tabela1[[#This Row],[VALOR RC]])</f>
        <v>13119</v>
      </c>
      <c r="S19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3" s="1">
        <v>4500903084</v>
      </c>
      <c r="U1983" s="54" t="str">
        <f>F1983 &amp; " " &amp; " " &amp; B1983 &amp; " - " &amp; I1983 &amp; " - " &amp; "N°" &amp; H1983 &amp; " - " &amp; Tabela1[[#This Row],[Coluna1]]</f>
        <v xml:space="preserve">ESPECIAL  MATRIZ (AUDITÓRIO) - CONCETTO - N°5 - </v>
      </c>
      <c r="V1983" s="85">
        <v>2357116</v>
      </c>
      <c r="W1983" s="64" t="s">
        <v>4698</v>
      </c>
      <c r="X1983" s="1" t="str">
        <f t="shared" si="113"/>
        <v>ABERTO</v>
      </c>
      <c r="Y1983" s="48"/>
      <c r="Z1983" s="51">
        <v>0</v>
      </c>
      <c r="AA1983" s="1">
        <f>IF(Tabela1[[#This Row],[CHAMADO]]="ABERTO",Tabela1[[#This Row],[procx status]],"")</f>
        <v>0</v>
      </c>
      <c r="AC1983" s="49">
        <v>45890</v>
      </c>
      <c r="AD1983" s="109">
        <v>5105994729</v>
      </c>
      <c r="AE1983" s="1" t="str">
        <f>IF(Tabela1[[#This Row],[Status Result1]]="Aguardando autorização pgto", "sim","")</f>
        <v/>
      </c>
      <c r="AF19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3" s="12"/>
      <c r="AJ1983" s="53" t="s">
        <v>4234</v>
      </c>
      <c r="AK1983" s="12" t="str">
        <f>IF(Tabela1[[#This Row],[procx ticket]]="",Tabela1[[#This Row],[Data criação ticket]],Tabela1[[#This Row],[procx ticket]])</f>
        <v>não aberto ticket</v>
      </c>
      <c r="AM19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3" s="62"/>
      <c r="AP1983" s="62"/>
      <c r="AQ19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(AUDITÓRIO)60591813119JORDANAESPECIALREFORMACONCETTO</v>
      </c>
      <c r="AR1983" s="62" t="e">
        <v>#N/A</v>
      </c>
    </row>
    <row r="1984" spans="1:44" ht="15" hidden="1" customHeight="1">
      <c r="A1984" s="1">
        <f t="shared" si="112"/>
        <v>1000</v>
      </c>
      <c r="B1984" s="1">
        <v>1485</v>
      </c>
      <c r="C1984" s="1" t="s">
        <v>4052</v>
      </c>
      <c r="D1984" s="1" t="s">
        <v>2001</v>
      </c>
      <c r="E1984" s="1" t="s">
        <v>55</v>
      </c>
      <c r="F1984" s="1" t="s">
        <v>4574</v>
      </c>
      <c r="G1984" s="1" t="s">
        <v>48</v>
      </c>
      <c r="H1984" s="1">
        <v>3</v>
      </c>
      <c r="I1984" s="1" t="s">
        <v>4695</v>
      </c>
      <c r="M1984" s="1">
        <v>605638</v>
      </c>
      <c r="N1984" s="1">
        <v>10022570</v>
      </c>
      <c r="P1984" s="47">
        <v>24367.3</v>
      </c>
      <c r="R1984" s="47">
        <f>IF(Tabela1[[#This Row],[VALOR A PAGAR]]&gt;1,Tabela1[[#This Row],[VALOR A PAGAR]],Tabela1[[#This Row],[VALOR RC]])</f>
        <v>24367.3</v>
      </c>
      <c r="S19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4" s="1">
        <v>4500920257</v>
      </c>
      <c r="U1984" s="54" t="str">
        <f>F1984 &amp; " " &amp; " " &amp; B1984 &amp; " - " &amp; I1984 &amp; " - " &amp; "N°" &amp; H1984 &amp; " - " &amp; Tabela1[[#This Row],[Coluna1]]</f>
        <v xml:space="preserve">PROJETO ESPECIAL  1485 - CONCETTO - N°3 - </v>
      </c>
      <c r="V1984" s="85">
        <v>2357110</v>
      </c>
      <c r="W1984" s="64" t="s">
        <v>4699</v>
      </c>
      <c r="X1984" s="1" t="str">
        <f t="shared" si="113"/>
        <v>ABERTO</v>
      </c>
      <c r="Y1984" s="48"/>
      <c r="Z1984" s="51">
        <v>0</v>
      </c>
      <c r="AA1984" s="1">
        <f>IF(Tabela1[[#This Row],[CHAMADO]]="ABERTO",Tabela1[[#This Row],[procx status]],"")</f>
        <v>0</v>
      </c>
      <c r="AC1984" s="59">
        <v>45890</v>
      </c>
      <c r="AD1984" s="109">
        <v>5105994640</v>
      </c>
      <c r="AE1984" s="1" t="str">
        <f>IF(Tabela1[[#This Row],[Status Result1]]="Aguardando autorização pgto", "sim","")</f>
        <v/>
      </c>
      <c r="AF19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4" s="12"/>
      <c r="AJ1984" s="53" t="s">
        <v>4234</v>
      </c>
      <c r="AK1984" s="12" t="str">
        <f>IF(Tabela1[[#This Row],[procx ticket]]="",Tabela1[[#This Row],[Data criação ticket]],Tabela1[[#This Row],[procx ticket]])</f>
        <v>não aberto ticket</v>
      </c>
      <c r="AM19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4" s="62"/>
      <c r="AP1984" s="62"/>
      <c r="AQ19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148560563824367,3JORDANAPROJETO ESPECIALREFORMACONCETTO</v>
      </c>
      <c r="AR1984" s="62" t="e">
        <v>#N/A</v>
      </c>
    </row>
    <row r="1985" spans="1:44" ht="15" hidden="1" customHeight="1">
      <c r="A1985" s="1">
        <f t="shared" si="112"/>
        <v>1000</v>
      </c>
      <c r="B1985" s="1">
        <v>1485</v>
      </c>
      <c r="C1985" s="1" t="s">
        <v>4052</v>
      </c>
      <c r="D1985" s="1" t="s">
        <v>2001</v>
      </c>
      <c r="E1985" s="1" t="s">
        <v>55</v>
      </c>
      <c r="F1985" s="1" t="s">
        <v>4574</v>
      </c>
      <c r="G1985" s="1" t="s">
        <v>48</v>
      </c>
      <c r="H1985" s="1">
        <v>4</v>
      </c>
      <c r="I1985" s="1" t="s">
        <v>4695</v>
      </c>
      <c r="M1985" s="1">
        <v>605701</v>
      </c>
      <c r="N1985" s="1">
        <v>10022571</v>
      </c>
      <c r="P1985" s="47">
        <v>10162.5</v>
      </c>
      <c r="R1985" s="47">
        <f>IF(Tabela1[[#This Row],[VALOR A PAGAR]]&gt;1,Tabela1[[#This Row],[VALOR A PAGAR]],Tabela1[[#This Row],[VALOR RC]])</f>
        <v>10162.5</v>
      </c>
      <c r="S19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5" s="1">
        <v>4500920266</v>
      </c>
      <c r="U1985" s="54" t="str">
        <f>F1985 &amp; " " &amp; " " &amp; B1985 &amp; " - " &amp; I1985 &amp; " - " &amp; "N°" &amp; H1985 &amp; " - " &amp; Tabela1[[#This Row],[Coluna1]]</f>
        <v xml:space="preserve">PROJETO ESPECIAL  1485 - CONCETTO - N°4 - </v>
      </c>
      <c r="V1985" s="85">
        <v>2357102</v>
      </c>
      <c r="W1985" s="64" t="s">
        <v>4700</v>
      </c>
      <c r="X1985" s="1" t="str">
        <f t="shared" si="113"/>
        <v>ABERTO</v>
      </c>
      <c r="Y1985" s="48"/>
      <c r="Z1985" s="51">
        <v>0</v>
      </c>
      <c r="AA1985" s="1">
        <f>IF(Tabela1[[#This Row],[CHAMADO]]="ABERTO",Tabela1[[#This Row],[procx status]],"")</f>
        <v>0</v>
      </c>
      <c r="AC1985" s="59">
        <v>45890</v>
      </c>
      <c r="AD1985" s="109">
        <v>5105994639</v>
      </c>
      <c r="AE1985" s="1" t="str">
        <f>IF(Tabela1[[#This Row],[Status Result1]]="Aguardando autorização pgto", "sim","")</f>
        <v/>
      </c>
      <c r="AF19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5" s="12"/>
      <c r="AJ1985" s="53" t="s">
        <v>4234</v>
      </c>
      <c r="AK1985" s="12" t="str">
        <f>IF(Tabela1[[#This Row],[procx ticket]]="",Tabela1[[#This Row],[Data criação ticket]],Tabela1[[#This Row],[procx ticket]])</f>
        <v>não aberto ticket</v>
      </c>
      <c r="AM19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8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5" s="62"/>
      <c r="AP1985" s="62"/>
      <c r="AQ19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148560570110162,5JORDANAPROJETO ESPECIALREFORMACONCETTO</v>
      </c>
      <c r="AR1985" s="62" t="e">
        <v>#N/A</v>
      </c>
    </row>
    <row r="1986" spans="1:44" ht="15" hidden="1" customHeight="1">
      <c r="A1986" s="1">
        <f t="shared" si="112"/>
        <v>2000</v>
      </c>
      <c r="B1986" s="1" t="s">
        <v>4156</v>
      </c>
      <c r="C1986" s="1" t="s">
        <v>4173</v>
      </c>
      <c r="D1986" s="1" t="s">
        <v>4166</v>
      </c>
      <c r="E1986" s="1" t="s">
        <v>30</v>
      </c>
      <c r="F1986" s="1" t="s">
        <v>4157</v>
      </c>
      <c r="G1986" s="1" t="s">
        <v>48</v>
      </c>
      <c r="H1986" s="1">
        <v>1717</v>
      </c>
      <c r="I1986" s="1" t="s">
        <v>5009</v>
      </c>
      <c r="M1986" s="55">
        <v>604946</v>
      </c>
      <c r="N1986" s="1">
        <v>10022419</v>
      </c>
      <c r="O1986" s="1" t="s">
        <v>4163</v>
      </c>
      <c r="P1986" s="47">
        <v>10732.18</v>
      </c>
      <c r="Q1986" s="47">
        <v>6439.31</v>
      </c>
      <c r="R1986" s="47">
        <f>IF(Tabela1[[#This Row],[VALOR A PAGAR]]&gt;1,Tabela1[[#This Row],[VALOR A PAGAR]],Tabela1[[#This Row],[VALOR RC]])</f>
        <v>6439.31</v>
      </c>
      <c r="S19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6" s="1">
        <v>4500914559</v>
      </c>
      <c r="U1986" s="54" t="str">
        <f>F1986 &amp; " " &amp; " " &amp; B1986 &amp; " - " &amp; I1986 &amp; " - " &amp; "N°" &amp; H1986 &amp; " - " &amp; Tabela1[[#This Row],[Coluna1]]</f>
        <v xml:space="preserve">LAUDO DE RISCO CD  CD CE - HELIO ENERGIAS - N°1717 - </v>
      </c>
      <c r="V1986" s="85">
        <v>2310368</v>
      </c>
      <c r="W1986" s="64" t="s">
        <v>5012</v>
      </c>
      <c r="X1986" s="1" t="str">
        <f t="shared" si="113"/>
        <v>ABERTO</v>
      </c>
      <c r="Y1986" s="48"/>
      <c r="Z1986" s="51"/>
      <c r="AA1986" s="1">
        <f>IF(Tabela1[[#This Row],[CHAMADO]]="ABERTO",Tabela1[[#This Row],[procx status]],"")</f>
        <v>0</v>
      </c>
      <c r="AC1986" s="49">
        <v>45890</v>
      </c>
      <c r="AD1986" s="109">
        <v>5105991659</v>
      </c>
      <c r="AE1986" s="1" t="str">
        <f>IF(Tabela1[[#This Row],[Status Result1]]="Aguardando autorização pgto", "sim","")</f>
        <v/>
      </c>
      <c r="AF19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6" s="12"/>
      <c r="AI1986" s="1" t="s">
        <v>4372</v>
      </c>
      <c r="AJ1986" s="53"/>
      <c r="AK1986" s="12" t="str">
        <f>IF(Tabela1[[#This Row],[procx ticket]]="",Tabela1[[#This Row],[Data criação ticket]],Tabela1[[#This Row],[procx ticket]])</f>
        <v>2025-08-06</v>
      </c>
      <c r="AM19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98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6" s="62" t="s">
        <v>4373</v>
      </c>
      <c r="AP1986" s="62"/>
      <c r="AQ19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CE60494610732,18ANDRELAUDO DE RISCO CDREFORMAHELIO ENERGIAS</v>
      </c>
      <c r="AR1986" s="62" t="e">
        <v>#N/A</v>
      </c>
    </row>
    <row r="1987" spans="1:44" ht="15" hidden="1" customHeight="1">
      <c r="A1987" s="1">
        <f t="shared" si="112"/>
        <v>2000</v>
      </c>
      <c r="B1987" s="1">
        <v>7191</v>
      </c>
      <c r="C1987" s="1" t="str">
        <f>_xlfn.XLOOKUP(Tabela1[[#This Row],[FILIAL]],'CNPJ BASE jan25'!A:A,'CNPJ BASE jan25'!B:B)</f>
        <v>FOR191-VieWeyn-CE-EF</v>
      </c>
      <c r="D1987" s="1" t="str">
        <f>_xlfn.XLOOKUP(Tabela1[[#This Row],[FILIAL]],'CNPJ BASE jan25'!A:A,'CNPJ BASE jan25'!C:C)</f>
        <v>04.899.316/0191-37</v>
      </c>
      <c r="E1987" s="1" t="s">
        <v>55</v>
      </c>
      <c r="F1987" s="1" t="s">
        <v>51</v>
      </c>
      <c r="G1987" s="1" t="s">
        <v>48</v>
      </c>
      <c r="H1987" s="1">
        <v>4007</v>
      </c>
      <c r="I1987" s="1" t="s">
        <v>5648</v>
      </c>
      <c r="M1987" s="1">
        <v>605785</v>
      </c>
      <c r="N1987" s="1">
        <v>10022925</v>
      </c>
      <c r="O1987" s="1" t="s">
        <v>4163</v>
      </c>
      <c r="P1987" s="47">
        <v>32833.24</v>
      </c>
      <c r="R1987" s="47">
        <f>IF(Tabela1[[#This Row],[VALOR A PAGAR]]&gt;1,Tabela1[[#This Row],[VALOR A PAGAR]],Tabela1[[#This Row],[VALOR RC]])</f>
        <v>32833.24</v>
      </c>
      <c r="S19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7" s="1">
        <v>4500932121</v>
      </c>
      <c r="U1987" s="54" t="str">
        <f>F1987 &amp; " " &amp; " " &amp; B1987 &amp; " - " &amp; I1987 &amp; " - " &amp; "N°" &amp; H1987 &amp; " - " &amp; Tabela1[[#This Row],[Coluna1]]</f>
        <v xml:space="preserve">VIRADA DE BANDEIRA  7191 - PLANAC - N°4007 - </v>
      </c>
      <c r="V1987" s="85">
        <v>2307167</v>
      </c>
      <c r="W1987" s="64" t="s">
        <v>5702</v>
      </c>
      <c r="X1987" s="1" t="str">
        <f t="shared" si="113"/>
        <v>ABERTO</v>
      </c>
      <c r="Y1987" s="48"/>
      <c r="Z1987" s="51"/>
      <c r="AA1987" s="1">
        <f>IF(Tabela1[[#This Row],[CHAMADO]]="ABERTO",Tabela1[[#This Row],[procx status]],"")</f>
        <v>0</v>
      </c>
      <c r="AC1987" s="49">
        <v>45890</v>
      </c>
      <c r="AD1987" s="109">
        <v>5105992103</v>
      </c>
      <c r="AE1987" s="1" t="str">
        <f>IF(Tabela1[[#This Row],[Status Result1]]="Aguardando autorização pgto", "sim","")</f>
        <v/>
      </c>
      <c r="AF19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21/08/2025</v>
      </c>
      <c r="AG19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21/08/2025</v>
      </c>
      <c r="AH1987" s="12"/>
      <c r="AI1987" s="1" t="s">
        <v>4372</v>
      </c>
      <c r="AJ1987" s="53"/>
      <c r="AK1987" s="12" t="str">
        <f>IF(Tabela1[[#This Row],[procx ticket]]="",Tabela1[[#This Row],[Data criação ticket]],Tabela1[[#This Row],[procx ticket]])</f>
        <v>2025-08-06</v>
      </c>
      <c r="AM19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198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7" s="62" t="s">
        <v>4596</v>
      </c>
      <c r="AP1987" s="62"/>
      <c r="AQ19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719160578532833,24JORDANAVIRADA DE BANDEIRAREFORMAPLANAC</v>
      </c>
      <c r="AR1987" s="62" t="e">
        <v>#N/A</v>
      </c>
    </row>
    <row r="1988" spans="1:44" ht="15" hidden="1" customHeight="1">
      <c r="A1988" s="1">
        <f t="shared" si="112"/>
        <v>2000</v>
      </c>
      <c r="B1988" s="1">
        <v>7174</v>
      </c>
      <c r="C1988" s="1" t="str">
        <f>_xlfn.XLOOKUP(Tabela1[[#This Row],[FILIAL]],'CNPJ BASE jan25'!A:A,'CNPJ BASE jan25'!B:B)</f>
        <v>SLU58-JoMiJo21-MA-EF</v>
      </c>
      <c r="D1988" s="1" t="str">
        <f>_xlfn.XLOOKUP(Tabela1[[#This Row],[FILIAL]],'CNPJ BASE jan25'!A:A,'CNPJ BASE jan25'!C:C)</f>
        <v>04.899.316/0174-36</v>
      </c>
      <c r="E1988" s="1" t="s">
        <v>76</v>
      </c>
      <c r="F1988" s="1" t="s">
        <v>51</v>
      </c>
      <c r="G1988" s="1" t="s">
        <v>48</v>
      </c>
      <c r="H1988" s="1">
        <v>4084</v>
      </c>
      <c r="I1988" s="1" t="s">
        <v>5648</v>
      </c>
      <c r="M1988" s="1">
        <v>606037</v>
      </c>
      <c r="Q1988" s="47">
        <v>35000</v>
      </c>
      <c r="R1988" s="47">
        <f>IF(Tabela1[[#This Row],[VALOR A PAGAR]]&gt;1,Tabela1[[#This Row],[VALOR A PAGAR]],Tabela1[[#This Row],[VALOR RC]])</f>
        <v>35000</v>
      </c>
      <c r="S19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8" s="1">
        <v>4500963642</v>
      </c>
      <c r="U1988" s="54" t="str">
        <f>F1988 &amp; " " &amp; " " &amp; B1988 &amp; " - " &amp; I1988 &amp; " - " &amp; "N°" &amp; H1988 &amp; " - " &amp; Tabela1[[#This Row],[Coluna1]]</f>
        <v xml:space="preserve">VIRADA DE BANDEIRA  7174 - PLANAC - N°4084 - </v>
      </c>
      <c r="V1988" s="85">
        <v>2790754</v>
      </c>
      <c r="W1988" s="64" t="s">
        <v>5736</v>
      </c>
      <c r="X1988" s="1" t="str">
        <f t="shared" si="113"/>
        <v>ABERTO</v>
      </c>
      <c r="Y1988" s="48"/>
      <c r="Z1988" s="51"/>
      <c r="AA1988" s="1">
        <f>IF(Tabela1[[#This Row],[CHAMADO]]="ABERTO",Tabela1[[#This Row],[procx status]],"")</f>
        <v>0</v>
      </c>
      <c r="AC1988" s="49">
        <v>45951</v>
      </c>
      <c r="AD1988" s="109">
        <v>5106039155</v>
      </c>
      <c r="AE1988" s="1" t="str">
        <f>IF(Tabela1[[#This Row],[Status Result1]]="Aguardando autorização pgto", "sim","")</f>
        <v/>
      </c>
      <c r="AF19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88" s="116"/>
      <c r="AJ1988" s="117"/>
      <c r="AK1988" s="116">
        <f>IF(Tabela1[[#This Row],[procx ticket]]="",Tabela1[[#This Row],[Data criação ticket]],Tabela1[[#This Row],[procx ticket]])</f>
        <v>0</v>
      </c>
      <c r="AL1988" s="116"/>
      <c r="AM1988" s="53" t="s">
        <v>4527</v>
      </c>
      <c r="AN19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8" s="62"/>
      <c r="AP1988" s="62"/>
      <c r="AQ19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7174606037HENRIQUEVIRADA DE BANDEIRAREFORMAPLANAC</v>
      </c>
      <c r="AR1988" s="62" t="e">
        <v>#N/A</v>
      </c>
    </row>
    <row r="1989" spans="1:44" ht="15" hidden="1" customHeight="1">
      <c r="A1989" s="1">
        <f t="shared" si="112"/>
        <v>2000</v>
      </c>
      <c r="B1989" s="1">
        <v>7045</v>
      </c>
      <c r="C1989" s="1" t="str">
        <f>_xlfn.XLOOKUP(Tabela1[[#This Row],[FILIAL]],'CNPJ BASE jan25'!A:A,'CNPJ BASE jan25'!B:B)</f>
        <v>SLU36-JoaPesso-MA-EF</v>
      </c>
      <c r="D1989" s="1" t="str">
        <f>_xlfn.XLOOKUP(Tabela1[[#This Row],[FILIAL]],'CNPJ BASE jan25'!A:A,'CNPJ BASE jan25'!C:C)</f>
        <v>04.899.316/0045-39</v>
      </c>
      <c r="E1989" s="1" t="s">
        <v>76</v>
      </c>
      <c r="F1989" s="1" t="s">
        <v>51</v>
      </c>
      <c r="G1989" s="1" t="s">
        <v>48</v>
      </c>
      <c r="H1989" s="1">
        <v>4081</v>
      </c>
      <c r="I1989" s="1" t="s">
        <v>5648</v>
      </c>
      <c r="M1989" s="1">
        <v>606029</v>
      </c>
      <c r="Q1989" s="47">
        <v>35000</v>
      </c>
      <c r="R1989" s="47">
        <f>IF(Tabela1[[#This Row],[VALOR A PAGAR]]&gt;1,Tabela1[[#This Row],[VALOR A PAGAR]],Tabela1[[#This Row],[VALOR RC]])</f>
        <v>35000</v>
      </c>
      <c r="S19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89" s="1">
        <v>4500963646</v>
      </c>
      <c r="U1989" s="54" t="str">
        <f>F1989 &amp; " " &amp; " " &amp; B1989 &amp; " - " &amp; I1989 &amp; " - " &amp; "N°" &amp; H1989 &amp; " - " &amp; Tabela1[[#This Row],[Coluna1]]</f>
        <v xml:space="preserve">VIRADA DE BANDEIRA  7045 - PLANAC - N°4081 - </v>
      </c>
      <c r="V1989" s="85">
        <v>2790658</v>
      </c>
      <c r="W1989" s="64" t="s">
        <v>5733</v>
      </c>
      <c r="X1989" s="1" t="str">
        <f t="shared" si="113"/>
        <v>ABERTO</v>
      </c>
      <c r="Y1989" s="48"/>
      <c r="Z1989" s="51"/>
      <c r="AA1989" s="1">
        <f>IF(Tabela1[[#This Row],[CHAMADO]]="ABERTO",Tabela1[[#This Row],[procx status]],"")</f>
        <v>0</v>
      </c>
      <c r="AC1989" s="49">
        <v>45951</v>
      </c>
      <c r="AD1989" s="109">
        <v>5106039144</v>
      </c>
      <c r="AE1989" s="1" t="str">
        <f>IF(Tabela1[[#This Row],[Status Result1]]="Aguardando autorização pgto", "sim","")</f>
        <v/>
      </c>
      <c r="AF19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89" s="116"/>
      <c r="AJ1989" s="117"/>
      <c r="AK1989" s="116">
        <f>IF(Tabela1[[#This Row],[procx ticket]]="",Tabela1[[#This Row],[Data criação ticket]],Tabela1[[#This Row],[procx ticket]])</f>
        <v>0</v>
      </c>
      <c r="AL1989" s="116"/>
      <c r="AM1989" s="53" t="s">
        <v>4527</v>
      </c>
      <c r="AN19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89" s="62"/>
      <c r="AP1989" s="62"/>
      <c r="AQ19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7045606029HENRIQUEVIRADA DE BANDEIRAREFORMAPLANAC</v>
      </c>
      <c r="AR1989" s="62" t="e">
        <v>#N/A</v>
      </c>
    </row>
    <row r="1990" spans="1:44" ht="15" hidden="1" customHeight="1">
      <c r="A1990" s="1">
        <f t="shared" si="112"/>
        <v>2000</v>
      </c>
      <c r="B1990" s="1">
        <v>7194</v>
      </c>
      <c r="C1990" s="1" t="str">
        <f>_xlfn.XLOOKUP(Tabela1[[#This Row],[FILIAL]],'CNPJ BASE jan25'!A:A,'CNPJ BASE jan25'!B:B)</f>
        <v>QUI02-TabEneas-CE-EF</v>
      </c>
      <c r="D1990" s="1" t="str">
        <f>_xlfn.XLOOKUP(Tabela1[[#This Row],[FILIAL]],'CNPJ BASE jan25'!A:A,'CNPJ BASE jan25'!C:C)</f>
        <v>04.899.316/0194-80</v>
      </c>
      <c r="E1990" s="1" t="s">
        <v>4025</v>
      </c>
      <c r="F1990" s="1" t="s">
        <v>51</v>
      </c>
      <c r="G1990" s="1" t="s">
        <v>48</v>
      </c>
      <c r="H1990" s="1">
        <v>4086</v>
      </c>
      <c r="I1990" s="1" t="s">
        <v>5648</v>
      </c>
      <c r="Q1990" s="47">
        <v>35000</v>
      </c>
      <c r="R1990" s="47">
        <f>IF(Tabela1[[#This Row],[VALOR A PAGAR]]&gt;1,Tabela1[[#This Row],[VALOR A PAGAR]],Tabela1[[#This Row],[VALOR RC]])</f>
        <v>35000</v>
      </c>
      <c r="S19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0" s="1">
        <v>4500963756</v>
      </c>
      <c r="U1990" s="54" t="str">
        <f>F1990 &amp; " " &amp; " " &amp; B1990 &amp; " - " &amp; I1990 &amp; " - " &amp; "N°" &amp; H1990 &amp; " - " &amp; Tabela1[[#This Row],[Coluna1]]</f>
        <v xml:space="preserve">VIRADA DE BANDEIRA  7194 - PLANAC - N°4086 - </v>
      </c>
      <c r="V1990" s="85">
        <v>2790621</v>
      </c>
      <c r="W1990" s="64" t="s">
        <v>5727</v>
      </c>
      <c r="X1990" s="1" t="str">
        <f t="shared" si="113"/>
        <v>ABERTO</v>
      </c>
      <c r="Y1990" s="48"/>
      <c r="Z1990" s="51"/>
      <c r="AA1990" s="1">
        <f>IF(Tabela1[[#This Row],[CHAMADO]]="ABERTO",Tabela1[[#This Row],[procx status]],"")</f>
        <v>0</v>
      </c>
      <c r="AC1990" s="49">
        <v>45951</v>
      </c>
      <c r="AD1990" s="55">
        <v>5106039132</v>
      </c>
      <c r="AE1990" s="1" t="str">
        <f>IF(Tabela1[[#This Row],[Status Result1]]="Aguardando autorização pgto", "sim","")</f>
        <v/>
      </c>
      <c r="AF19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0" s="116"/>
      <c r="AJ1990" s="117"/>
      <c r="AK1990" s="116">
        <f>IF(Tabela1[[#This Row],[procx ticket]]="",Tabela1[[#This Row],[Data criação ticket]],Tabela1[[#This Row],[procx ticket]])</f>
        <v>0</v>
      </c>
      <c r="AL1990" s="116"/>
      <c r="AM1990" s="53" t="s">
        <v>4527</v>
      </c>
      <c r="AN19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0" s="62"/>
      <c r="AP1990" s="62"/>
      <c r="AQ19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7194ADRIANOVIRADA DE BANDEIRAREFORMAPLANAC</v>
      </c>
      <c r="AR1990" s="62" t="e">
        <v>#N/A</v>
      </c>
    </row>
    <row r="1991" spans="1:44" ht="15" hidden="1" customHeight="1">
      <c r="A1991" s="1">
        <f t="shared" si="112"/>
        <v>2000</v>
      </c>
      <c r="B1991" s="1">
        <v>7302</v>
      </c>
      <c r="C1991" s="1" t="str">
        <f>_xlfn.XLOOKUP(Tabela1[[#This Row],[FILIAL]],'CNPJ BASE jan25'!A:A,'CNPJ BASE jan25'!B:B)</f>
        <v>FOR181-DesMore-CE-EF</v>
      </c>
      <c r="D1991" s="1" t="str">
        <f>_xlfn.XLOOKUP(Tabela1[[#This Row],[FILIAL]],'CNPJ BASE jan25'!A:A,'CNPJ BASE jan25'!C:C)</f>
        <v>04.899.316/0302-97</v>
      </c>
      <c r="E1991" s="1" t="s">
        <v>4025</v>
      </c>
      <c r="F1991" s="1" t="s">
        <v>51</v>
      </c>
      <c r="G1991" s="1" t="s">
        <v>48</v>
      </c>
      <c r="H1991" s="1">
        <v>4088</v>
      </c>
      <c r="I1991" s="1" t="s">
        <v>5648</v>
      </c>
      <c r="M1991" s="1">
        <v>606021</v>
      </c>
      <c r="Q1991" s="47">
        <v>35000</v>
      </c>
      <c r="R1991" s="47">
        <f>IF(Tabela1[[#This Row],[VALOR A PAGAR]]&gt;1,Tabela1[[#This Row],[VALOR A PAGAR]],Tabela1[[#This Row],[VALOR RC]])</f>
        <v>35000</v>
      </c>
      <c r="S19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1" s="1">
        <v>4500963765</v>
      </c>
      <c r="U1991" s="54" t="str">
        <f>F1991 &amp; " " &amp; " " &amp; B1991 &amp; " - " &amp; I1991 &amp; " - " &amp; "N°" &amp; H1991 &amp; " - " &amp; Tabela1[[#This Row],[Coluna1]]</f>
        <v xml:space="preserve">VIRADA DE BANDEIRA  7302 - PLANAC - N°4088 - </v>
      </c>
      <c r="V1991" s="85">
        <v>2790630</v>
      </c>
      <c r="W1991" s="64" t="s">
        <v>5729</v>
      </c>
      <c r="X1991" s="1" t="str">
        <f t="shared" si="113"/>
        <v>ABERTO</v>
      </c>
      <c r="Y1991" s="48"/>
      <c r="Z1991" s="51"/>
      <c r="AA1991" s="1">
        <f>IF(Tabela1[[#This Row],[CHAMADO]]="ABERTO",Tabela1[[#This Row],[procx status]],"")</f>
        <v>0</v>
      </c>
      <c r="AC1991" s="49">
        <v>45951</v>
      </c>
      <c r="AD1991" s="55">
        <v>5106039130</v>
      </c>
      <c r="AE1991" s="1" t="str">
        <f>IF(Tabela1[[#This Row],[Status Result1]]="Aguardando autorização pgto", "sim","")</f>
        <v/>
      </c>
      <c r="AF19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1" s="116"/>
      <c r="AJ1991" s="117"/>
      <c r="AK1991" s="116">
        <f>IF(Tabela1[[#This Row],[procx ticket]]="",Tabela1[[#This Row],[Data criação ticket]],Tabela1[[#This Row],[procx ticket]])</f>
        <v>0</v>
      </c>
      <c r="AL1991" s="116"/>
      <c r="AM1991" s="53" t="s">
        <v>4527</v>
      </c>
      <c r="AN19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1" s="62"/>
      <c r="AP1991" s="62"/>
      <c r="AQ19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7302606021ADRIANOVIRADA DE BANDEIRAREFORMAPLANAC</v>
      </c>
      <c r="AR1991" s="62" t="e">
        <v>#N/A</v>
      </c>
    </row>
    <row r="1992" spans="1:44" ht="15" hidden="1" customHeight="1">
      <c r="A1992" s="1">
        <f t="shared" si="112"/>
        <v>2000</v>
      </c>
      <c r="B1992" s="1">
        <v>7132</v>
      </c>
      <c r="C1992" s="1" t="str">
        <f>_xlfn.XLOOKUP(Tabela1[[#This Row],[FILIAL]],'CNPJ BASE jan25'!A:A,'CNPJ BASE jan25'!B:B)</f>
        <v>SLU52-Mitra9-MA-EF</v>
      </c>
      <c r="D1992" s="1" t="str">
        <f>_xlfn.XLOOKUP(Tabela1[[#This Row],[FILIAL]],'CNPJ BASE jan25'!A:A,'CNPJ BASE jan25'!C:C)</f>
        <v>04.899.316/0132-87</v>
      </c>
      <c r="E1992" s="1" t="s">
        <v>76</v>
      </c>
      <c r="F1992" s="1" t="s">
        <v>51</v>
      </c>
      <c r="G1992" s="1" t="s">
        <v>48</v>
      </c>
      <c r="H1992" s="1">
        <v>4083</v>
      </c>
      <c r="I1992" s="1" t="s">
        <v>5648</v>
      </c>
      <c r="M1992" s="1">
        <v>606035</v>
      </c>
      <c r="Q1992" s="47">
        <v>35000</v>
      </c>
      <c r="R1992" s="47">
        <f>IF(Tabela1[[#This Row],[VALOR A PAGAR]]&gt;1,Tabela1[[#This Row],[VALOR A PAGAR]],Tabela1[[#This Row],[VALOR RC]])</f>
        <v>35000</v>
      </c>
      <c r="S19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2" s="1">
        <v>4500964839</v>
      </c>
      <c r="U1992" s="54" t="str">
        <f>F1992 &amp; " " &amp; " " &amp; B1992 &amp; " - " &amp; I1992 &amp; " - " &amp; "N°" &amp; H1992 &amp; " - " &amp; Tabela1[[#This Row],[Coluna1]]</f>
        <v xml:space="preserve">VIRADA DE BANDEIRA  7132 - PLANAC - N°4083 - </v>
      </c>
      <c r="V1992" s="85">
        <v>2790741</v>
      </c>
      <c r="W1992" s="64" t="s">
        <v>5735</v>
      </c>
      <c r="X1992" s="1" t="str">
        <f t="shared" si="113"/>
        <v>ABERTO</v>
      </c>
      <c r="Y1992" s="48"/>
      <c r="Z1992" s="51"/>
      <c r="AA1992" s="1">
        <f>IF(Tabela1[[#This Row],[CHAMADO]]="ABERTO",Tabela1[[#This Row],[procx status]],"")</f>
        <v>0</v>
      </c>
      <c r="AC1992" s="49">
        <v>45951</v>
      </c>
      <c r="AD1992" s="65">
        <v>5106039109</v>
      </c>
      <c r="AE1992" s="1" t="str">
        <f>IF(Tabela1[[#This Row],[Status Result1]]="Aguardando autorização pgto", "sim","")</f>
        <v/>
      </c>
      <c r="AF19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2" s="116"/>
      <c r="AJ1992" s="117"/>
      <c r="AK1992" s="116">
        <f>IF(Tabela1[[#This Row],[procx ticket]]="",Tabela1[[#This Row],[Data criação ticket]],Tabela1[[#This Row],[procx ticket]])</f>
        <v>0</v>
      </c>
      <c r="AL1992" s="116"/>
      <c r="AM1992" s="53" t="s">
        <v>4527</v>
      </c>
      <c r="AN19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2" s="62"/>
      <c r="AP1992" s="62"/>
      <c r="AQ19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7132606035HENRIQUEVIRADA DE BANDEIRAREFORMAPLANAC</v>
      </c>
      <c r="AR1992" s="62" t="e">
        <v>#N/A</v>
      </c>
    </row>
    <row r="1993" spans="1:44" ht="15" hidden="1" customHeight="1">
      <c r="A1993" s="1">
        <f t="shared" si="112"/>
        <v>2000</v>
      </c>
      <c r="B1993" s="1">
        <v>7078</v>
      </c>
      <c r="C1993" s="1" t="str">
        <f>_xlfn.XLOOKUP(Tabela1[[#This Row],[FILIAL]],'CNPJ BASE jan25'!A:A,'CNPJ BASE jan25'!B:B)</f>
        <v>SLU73-SLReiFra-MA-EF</v>
      </c>
      <c r="D1993" s="1" t="str">
        <f>_xlfn.XLOOKUP(Tabela1[[#This Row],[FILIAL]],'CNPJ BASE jan25'!A:A,'CNPJ BASE jan25'!C:C)</f>
        <v>04.899.316/0078-05</v>
      </c>
      <c r="E1993" s="1" t="s">
        <v>76</v>
      </c>
      <c r="F1993" s="1" t="s">
        <v>51</v>
      </c>
      <c r="G1993" s="1" t="s">
        <v>48</v>
      </c>
      <c r="H1993" s="1">
        <v>4080</v>
      </c>
      <c r="I1993" s="1" t="s">
        <v>5648</v>
      </c>
      <c r="M1993" s="1">
        <v>606046</v>
      </c>
      <c r="Q1993" s="47">
        <v>35000</v>
      </c>
      <c r="R1993" s="47">
        <f>IF(Tabela1[[#This Row],[VALOR A PAGAR]]&gt;1,Tabela1[[#This Row],[VALOR A PAGAR]],Tabela1[[#This Row],[VALOR RC]])</f>
        <v>35000</v>
      </c>
      <c r="S19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3" s="1">
        <v>4500964841</v>
      </c>
      <c r="U1993" s="54" t="str">
        <f>F1993 &amp; " " &amp; " " &amp; B1993 &amp; " - " &amp; I1993 &amp; " - " &amp; "N°" &amp; H1993 &amp; " - " &amp; Tabela1[[#This Row],[Coluna1]]</f>
        <v xml:space="preserve">VIRADA DE BANDEIRA  7078 - PLANAC - N°4080 - </v>
      </c>
      <c r="V1993" s="85">
        <v>2790645</v>
      </c>
      <c r="W1993" s="64" t="s">
        <v>5732</v>
      </c>
      <c r="X1993" s="1" t="str">
        <f t="shared" si="113"/>
        <v>ABERTO</v>
      </c>
      <c r="Y1993" s="48"/>
      <c r="Z1993" s="51"/>
      <c r="AA1993" s="1">
        <f>IF(Tabela1[[#This Row],[CHAMADO]]="ABERTO",Tabela1[[#This Row],[procx status]],"")</f>
        <v>0</v>
      </c>
      <c r="AC1993" s="49">
        <v>45951</v>
      </c>
      <c r="AD1993" s="109">
        <v>5106039115</v>
      </c>
      <c r="AE1993" s="1" t="str">
        <f>IF(Tabela1[[#This Row],[Status Result1]]="Aguardando autorização pgto", "sim","")</f>
        <v/>
      </c>
      <c r="AF19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3" s="116"/>
      <c r="AJ1993" s="117"/>
      <c r="AK1993" s="116">
        <f>IF(Tabela1[[#This Row],[procx ticket]]="",Tabela1[[#This Row],[Data criação ticket]],Tabela1[[#This Row],[procx ticket]])</f>
        <v>0</v>
      </c>
      <c r="AL1993" s="116"/>
      <c r="AM1993" s="53" t="s">
        <v>4527</v>
      </c>
      <c r="AN19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3" s="62"/>
      <c r="AP1993" s="62"/>
      <c r="AQ19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7078606046HENRIQUEVIRADA DE BANDEIRAREFORMAPLANAC</v>
      </c>
      <c r="AR1993" s="62" t="e">
        <v>#N/A</v>
      </c>
    </row>
    <row r="1994" spans="1:44" ht="15" hidden="1" customHeight="1">
      <c r="A1994" s="1">
        <f t="shared" si="112"/>
        <v>2000</v>
      </c>
      <c r="B1994" s="1">
        <v>7381</v>
      </c>
      <c r="C1994" s="1" t="str">
        <f>_xlfn.XLOOKUP(Tabela1[[#This Row],[FILIAL]],'CNPJ BASE jan25'!A:A,'CNPJ BASE jan25'!B:B)</f>
        <v>IGU03-FloPeixo-CE-EF</v>
      </c>
      <c r="D1994" s="1" t="str">
        <f>_xlfn.XLOOKUP(Tabela1[[#This Row],[FILIAL]],'CNPJ BASE jan25'!A:A,'CNPJ BASE jan25'!C:C)</f>
        <v>04.899.316/0381-90</v>
      </c>
      <c r="E1994" s="1" t="s">
        <v>4025</v>
      </c>
      <c r="F1994" s="1" t="s">
        <v>51</v>
      </c>
      <c r="G1994" s="1" t="s">
        <v>48</v>
      </c>
      <c r="H1994" s="1">
        <v>4089</v>
      </c>
      <c r="I1994" s="1" t="s">
        <v>5648</v>
      </c>
      <c r="M1994" s="1">
        <v>606023</v>
      </c>
      <c r="Q1994" s="47">
        <v>35000</v>
      </c>
      <c r="R1994" s="47">
        <f>IF(Tabela1[[#This Row],[VALOR A PAGAR]]&gt;1,Tabela1[[#This Row],[VALOR A PAGAR]],Tabela1[[#This Row],[VALOR RC]])</f>
        <v>35000</v>
      </c>
      <c r="S19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4" s="1">
        <v>4500964847</v>
      </c>
      <c r="U1994" s="54" t="str">
        <f>F1994 &amp; " " &amp; " " &amp; B1994 &amp; " - " &amp; I1994 &amp; " - " &amp; "N°" &amp; H1994 &amp; " - " &amp; Tabela1[[#This Row],[Coluna1]]</f>
        <v xml:space="preserve">VIRADA DE BANDEIRA  7381 - PLANAC - N°4089 - </v>
      </c>
      <c r="V1994" s="85">
        <v>2790639</v>
      </c>
      <c r="W1994" s="64" t="s">
        <v>5731</v>
      </c>
      <c r="X1994" s="1" t="str">
        <f t="shared" si="113"/>
        <v>ABERTO</v>
      </c>
      <c r="Y1994" s="48"/>
      <c r="Z1994" s="51"/>
      <c r="AA1994" s="1">
        <f>IF(Tabela1[[#This Row],[CHAMADO]]="ABERTO",Tabela1[[#This Row],[procx status]],"")</f>
        <v>0</v>
      </c>
      <c r="AC1994" s="49">
        <v>45951</v>
      </c>
      <c r="AD1994" s="55">
        <v>5106039118</v>
      </c>
      <c r="AE1994" s="1" t="str">
        <f>IF(Tabela1[[#This Row],[Status Result1]]="Aguardando autorização pgto", "sim","")</f>
        <v/>
      </c>
      <c r="AF19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4" s="116"/>
      <c r="AJ1994" s="117"/>
      <c r="AK1994" s="116">
        <f>IF(Tabela1[[#This Row],[procx ticket]]="",Tabela1[[#This Row],[Data criação ticket]],Tabela1[[#This Row],[procx ticket]])</f>
        <v>0</v>
      </c>
      <c r="AL1994" s="116"/>
      <c r="AM1994" s="53" t="s">
        <v>4527</v>
      </c>
      <c r="AN19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4" s="62"/>
      <c r="AP1994" s="62"/>
      <c r="AQ19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7381606023ADRIANOVIRADA DE BANDEIRAREFORMAPLANAC</v>
      </c>
      <c r="AR1994" s="62" t="e">
        <v>#N/A</v>
      </c>
    </row>
    <row r="1995" spans="1:44" ht="15" hidden="1" customHeight="1">
      <c r="A1995" s="1">
        <f t="shared" si="112"/>
        <v>2000</v>
      </c>
      <c r="B1995" s="1">
        <v>7402</v>
      </c>
      <c r="C1995" s="1" t="str">
        <f>_xlfn.XLOOKUP(Tabela1[[#This Row],[FILIAL]],'CNPJ BASE jan25'!A:A,'CNPJ BASE jan25'!B:B)</f>
        <v>FOR152-VisMaua-CE-EF</v>
      </c>
      <c r="D1995" s="1" t="str">
        <f>_xlfn.XLOOKUP(Tabela1[[#This Row],[FILIAL]],'CNPJ BASE jan25'!A:A,'CNPJ BASE jan25'!C:C)</f>
        <v>04.899.316/0402-50</v>
      </c>
      <c r="E1995" s="1" t="s">
        <v>4025</v>
      </c>
      <c r="F1995" s="1" t="s">
        <v>51</v>
      </c>
      <c r="G1995" s="1" t="s">
        <v>48</v>
      </c>
      <c r="H1995" s="1">
        <v>4090</v>
      </c>
      <c r="I1995" s="1" t="s">
        <v>5648</v>
      </c>
      <c r="M1995" s="1">
        <v>606024</v>
      </c>
      <c r="Q1995" s="47">
        <v>35000</v>
      </c>
      <c r="R1995" s="47">
        <f>IF(Tabela1[[#This Row],[VALOR A PAGAR]]&gt;1,Tabela1[[#This Row],[VALOR A PAGAR]],Tabela1[[#This Row],[VALOR RC]])</f>
        <v>35000</v>
      </c>
      <c r="S19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5" s="1">
        <v>4500964868</v>
      </c>
      <c r="U1995" s="54" t="str">
        <f>F1995 &amp; " " &amp; " " &amp; B1995 &amp; " - " &amp; I1995 &amp; " - " &amp; "N°" &amp; H1995 &amp; " - " &amp; Tabela1[[#This Row],[Coluna1]]</f>
        <v xml:space="preserve">VIRADA DE BANDEIRA  7402 - PLANAC - N°4090 - </v>
      </c>
      <c r="V1995" s="85">
        <v>2790635</v>
      </c>
      <c r="W1995" s="64" t="s">
        <v>5730</v>
      </c>
      <c r="X1995" s="1" t="str">
        <f t="shared" si="113"/>
        <v>ABERTO</v>
      </c>
      <c r="Y1995" s="48"/>
      <c r="Z1995" s="51"/>
      <c r="AA1995" s="1">
        <f>IF(Tabela1[[#This Row],[CHAMADO]]="ABERTO",Tabela1[[#This Row],[procx status]],"")</f>
        <v>0</v>
      </c>
      <c r="AC1995" s="49">
        <v>45951</v>
      </c>
      <c r="AD1995" s="55">
        <v>5106039125</v>
      </c>
      <c r="AE1995" s="1" t="str">
        <f>IF(Tabela1[[#This Row],[Status Result1]]="Aguardando autorização pgto", "sim","")</f>
        <v/>
      </c>
      <c r="AF19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21/10/2025</v>
      </c>
      <c r="AG19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21/10/2025</v>
      </c>
      <c r="AH1995" s="116"/>
      <c r="AJ1995" s="117"/>
      <c r="AK1995" s="116">
        <f>IF(Tabela1[[#This Row],[procx ticket]]="",Tabela1[[#This Row],[Data criação ticket]],Tabela1[[#This Row],[procx ticket]])</f>
        <v>0</v>
      </c>
      <c r="AL1995" s="116"/>
      <c r="AM1995" s="53" t="s">
        <v>4527</v>
      </c>
      <c r="AN19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5" s="62"/>
      <c r="AP1995" s="62"/>
      <c r="AQ19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7402606024ADRIANOVIRADA DE BANDEIRAREFORMAPLANAC</v>
      </c>
      <c r="AR1995" s="62" t="e">
        <v>#N/A</v>
      </c>
    </row>
    <row r="1996" spans="1:44" ht="15" hidden="1" customHeight="1">
      <c r="A1996" s="1">
        <f t="shared" si="112"/>
        <v>1000</v>
      </c>
      <c r="B1996" s="1">
        <v>878</v>
      </c>
      <c r="C1996" s="1" t="s">
        <v>1932</v>
      </c>
      <c r="D1996" s="1" t="s">
        <v>185</v>
      </c>
      <c r="E1996" s="1" t="s">
        <v>30</v>
      </c>
      <c r="F1996" s="1" t="s">
        <v>47</v>
      </c>
      <c r="G1996" s="1" t="s">
        <v>48</v>
      </c>
      <c r="H1996" s="1">
        <v>55</v>
      </c>
      <c r="I1996" s="1" t="s">
        <v>4667</v>
      </c>
      <c r="P1996" s="47">
        <v>4736</v>
      </c>
      <c r="R1996" s="47">
        <f>IF(Tabela1[[#This Row],[VALOR A PAGAR]]&gt;1,Tabela1[[#This Row],[VALOR A PAGAR]],Tabela1[[#This Row],[VALOR RC]])</f>
        <v>4736</v>
      </c>
      <c r="S19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6" s="1">
        <v>4500915309</v>
      </c>
      <c r="U1996" s="54" t="str">
        <f>F1996 &amp; " " &amp; " " &amp; B1996 &amp; " - " &amp; I1996 &amp; " - " &amp; "N°" &amp; H1996 &amp; " - " &amp; Tabela1[[#This Row],[Coluna1]]</f>
        <v xml:space="preserve">LAUDO DE RISCO  878 - CNEX - N°55 - </v>
      </c>
      <c r="V1996" s="85">
        <v>2166555</v>
      </c>
      <c r="W1996" s="89" t="s">
        <v>4688</v>
      </c>
      <c r="X1996" s="1" t="str">
        <f t="shared" si="113"/>
        <v>ABERTO</v>
      </c>
      <c r="Y1996" s="48"/>
      <c r="Z1996" s="51">
        <v>0</v>
      </c>
      <c r="AA1996" s="1">
        <f>IF(Tabela1[[#This Row],[CHAMADO]]="ABERTO",Tabela1[[#This Row],[procx status]],"")</f>
        <v>0</v>
      </c>
      <c r="AC1996" s="49">
        <v>45860</v>
      </c>
      <c r="AD1996" s="65">
        <v>5105972150</v>
      </c>
      <c r="AE1996" s="1" t="str">
        <f>IF(Tabela1[[#This Row],[Status Result1]]="Aguardando autorização pgto", "sim","")</f>
        <v/>
      </c>
      <c r="AF19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22/07/2025</v>
      </c>
      <c r="AG19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22/07/2025</v>
      </c>
      <c r="AH1996" s="12"/>
      <c r="AJ1996" s="53">
        <v>0</v>
      </c>
      <c r="AK1996" s="12">
        <f>IF(Tabela1[[#This Row],[procx ticket]]="",Tabela1[[#This Row],[Data criação ticket]],Tabela1[[#This Row],[procx ticket]])</f>
        <v>0</v>
      </c>
      <c r="AM19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9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6" s="62"/>
      <c r="AP1996" s="62"/>
      <c r="AQ19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8784736ANDRELAUDO DE RISCOREFORMACNEX</v>
      </c>
      <c r="AR1996" s="62" t="e">
        <v>#N/A</v>
      </c>
    </row>
    <row r="1997" spans="1:44" ht="15" hidden="1" customHeight="1">
      <c r="A1997" s="1">
        <f t="shared" si="112"/>
        <v>2000</v>
      </c>
      <c r="B1997" s="1">
        <v>7030</v>
      </c>
      <c r="C1997" s="1" t="str">
        <f>_xlfn.XLOOKUP(Tabela1[[#This Row],[FILIAL]],'CNPJ BASE jan25'!A:A,'CNPJ BASE jan25'!B:B)</f>
        <v>BEL33-PreVar-PA-EF</v>
      </c>
      <c r="D1997" s="1" t="str">
        <f>_xlfn.XLOOKUP(Tabela1[[#This Row],[FILIAL]],'CNPJ BASE jan25'!A:A,'CNPJ BASE jan25'!C:C)</f>
        <v>04.899.316/0030-52</v>
      </c>
      <c r="E1997" s="1" t="s">
        <v>76</v>
      </c>
      <c r="F1997" s="1" t="s">
        <v>51</v>
      </c>
      <c r="G1997" s="1" t="s">
        <v>48</v>
      </c>
      <c r="H1997" s="1">
        <v>20481</v>
      </c>
      <c r="I1997" s="1" t="s">
        <v>5303</v>
      </c>
      <c r="M1997" s="1">
        <v>605843</v>
      </c>
      <c r="N1997" s="1">
        <v>10022045</v>
      </c>
      <c r="O1997" s="1" t="s">
        <v>4163</v>
      </c>
      <c r="P1997" s="47">
        <v>40034.43</v>
      </c>
      <c r="R1997" s="47">
        <f>IF(Tabela1[[#This Row],[VALOR A PAGAR]]&gt;1,Tabela1[[#This Row],[VALOR A PAGAR]],Tabela1[[#This Row],[VALOR RC]])</f>
        <v>40034.43</v>
      </c>
      <c r="S19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7" s="1">
        <v>4500894555</v>
      </c>
      <c r="U1997" s="54" t="str">
        <f>F1997 &amp; " " &amp; " " &amp; B1997 &amp; " - " &amp; I1997 &amp; " - " &amp; "N°" &amp; H1997 &amp; " - " &amp; Tabela1[[#This Row],[Coluna1]]</f>
        <v xml:space="preserve">VIRADA DE BANDEIRA  7030 - KPI - N°20481 - </v>
      </c>
      <c r="V1997" s="85">
        <v>2148917</v>
      </c>
      <c r="W1997" s="89" t="s">
        <v>5321</v>
      </c>
      <c r="X1997" s="1" t="str">
        <f t="shared" si="113"/>
        <v>ABERTO</v>
      </c>
      <c r="Y1997" s="48"/>
      <c r="Z1997" s="51">
        <v>0</v>
      </c>
      <c r="AA1997" s="1">
        <f>IF(Tabela1[[#This Row],[CHAMADO]]="ABERTO",Tabela1[[#This Row],[procx status]],"")</f>
        <v>0</v>
      </c>
      <c r="AC1997" s="49">
        <v>45860</v>
      </c>
      <c r="AD1997" s="65">
        <v>5105972141</v>
      </c>
      <c r="AE1997" s="1" t="str">
        <f>IF(Tabela1[[#This Row],[Status Result1]]="Aguardando autorização pgto", "sim","")</f>
        <v/>
      </c>
      <c r="AF19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22/07/2025</v>
      </c>
      <c r="AG19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22/07/2025</v>
      </c>
      <c r="AH1997" s="12">
        <v>45810</v>
      </c>
      <c r="AI1997" s="1" t="s">
        <v>4234</v>
      </c>
      <c r="AJ1997" s="53" t="s">
        <v>4234</v>
      </c>
      <c r="AK1997" s="12" t="str">
        <f>IF(Tabela1[[#This Row],[procx ticket]]="",Tabela1[[#This Row],[Data criação ticket]],Tabela1[[#This Row],[procx ticket]])</f>
        <v>não aberto ticket</v>
      </c>
      <c r="AM19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7" s="62"/>
      <c r="AP1997" s="62"/>
      <c r="AQ19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703060584340034,43HENRIQUEVIRADA DE BANDEIRAREFORMAKPI</v>
      </c>
      <c r="AR1997" s="62" t="e">
        <v>#N/A</v>
      </c>
    </row>
    <row r="1998" spans="1:44" ht="15" hidden="1" customHeight="1">
      <c r="A1998" s="1">
        <f t="shared" si="112"/>
        <v>1000</v>
      </c>
      <c r="B1998" s="1">
        <v>655</v>
      </c>
      <c r="C1998" s="1" t="str">
        <f>_xlfn.XLOOKUP(Tabela1[[#This Row],[FILIAL]],'CNPJ BASE jan25'!A:A,'CNPJ BASE jan25'!B:B)</f>
        <v>SLM01-SaoLouMata-PE</v>
      </c>
      <c r="D1998" s="1" t="str">
        <f>_xlfn.XLOOKUP(Tabela1[[#This Row],[FILIAL]],'CNPJ BASE jan25'!A:A,'CNPJ BASE jan25'!C:C)</f>
        <v>06.626.253/0655-20</v>
      </c>
      <c r="E1998" s="1" t="s">
        <v>4025</v>
      </c>
      <c r="F1998" s="1" t="s">
        <v>47</v>
      </c>
      <c r="G1998" s="1" t="s">
        <v>48</v>
      </c>
      <c r="H1998" s="1">
        <v>3992</v>
      </c>
      <c r="I1998" s="1" t="s">
        <v>5648</v>
      </c>
      <c r="M1998" s="1">
        <v>605798</v>
      </c>
      <c r="Q1998" s="47">
        <v>13434.84</v>
      </c>
      <c r="R1998" s="47">
        <f>IF(Tabela1[[#This Row],[VALOR A PAGAR]]&gt;1,Tabela1[[#This Row],[VALOR A PAGAR]],Tabela1[[#This Row],[VALOR RC]])</f>
        <v>13434.84</v>
      </c>
      <c r="S19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8" s="1">
        <v>4500873216</v>
      </c>
      <c r="U1998" s="54" t="str">
        <f>F1998 &amp; " " &amp; " " &amp; B1998 &amp; " - " &amp; I1998 &amp; " - " &amp; "N°" &amp; H1998 &amp; " - " &amp; Tabela1[[#This Row],[Coluna1]]</f>
        <v xml:space="preserve">LAUDO DE RISCO  655 - PLANAC - N°3992 - </v>
      </c>
      <c r="V1998" s="85">
        <v>2167871</v>
      </c>
      <c r="W1998" s="64" t="s">
        <v>5722</v>
      </c>
      <c r="X1998" s="1" t="str">
        <f t="shared" si="113"/>
        <v>ABERTO</v>
      </c>
      <c r="Y1998" s="48"/>
      <c r="Z1998" s="51">
        <v>0</v>
      </c>
      <c r="AA1998" s="1">
        <f>IF(Tabela1[[#This Row],[CHAMADO]]="ABERTO",Tabela1[[#This Row],[procx status]],"")</f>
        <v>0</v>
      </c>
      <c r="AC1998" s="49">
        <v>45860</v>
      </c>
      <c r="AD1998" s="65">
        <v>5105972105</v>
      </c>
      <c r="AE1998" s="1" t="str">
        <f>IF(Tabela1[[#This Row],[Status Result1]]="Aguardando autorização pgto", "sim","")</f>
        <v/>
      </c>
      <c r="AF19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22/07/2025</v>
      </c>
      <c r="AG19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22/07/2025</v>
      </c>
      <c r="AH1998" s="12"/>
      <c r="AJ1998" s="53">
        <v>0</v>
      </c>
      <c r="AK1998" s="12">
        <f>IF(Tabela1[[#This Row],[procx ticket]]="",Tabela1[[#This Row],[Data criação ticket]],Tabela1[[#This Row],[procx ticket]])</f>
        <v>0</v>
      </c>
      <c r="AM19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8" s="62"/>
      <c r="AP1998" s="62"/>
      <c r="AQ19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655605798ADRIANOLAUDO DE RISCOREFORMAPLANAC</v>
      </c>
      <c r="AR1998" s="62" t="e">
        <v>#N/A</v>
      </c>
    </row>
    <row r="1999" spans="1:44" ht="15" hidden="1" customHeight="1">
      <c r="A1999" s="1">
        <f t="shared" si="112"/>
        <v>1000</v>
      </c>
      <c r="B1999" s="1">
        <v>937</v>
      </c>
      <c r="C1999" s="1" t="str">
        <f>_xlfn.XLOOKUP(Tabela1[[#This Row],[FILIAL]],'CNPJ BASE jan25'!A:A,'CNPJ BASE jan25'!B:B)</f>
        <v>SMC01-SaoMiguel-AL</v>
      </c>
      <c r="D1999" s="1" t="str">
        <f>_xlfn.XLOOKUP(Tabela1[[#This Row],[FILIAL]],'CNPJ BASE jan25'!A:A,'CNPJ BASE jan25'!C:C)</f>
        <v>06.626.253/0937-37</v>
      </c>
      <c r="E1999" s="1" t="s">
        <v>4025</v>
      </c>
      <c r="F1999" s="1" t="s">
        <v>47</v>
      </c>
      <c r="G1999" s="1" t="s">
        <v>48</v>
      </c>
      <c r="H1999" s="1">
        <v>3987</v>
      </c>
      <c r="I1999" s="1" t="s">
        <v>5648</v>
      </c>
      <c r="M1999" s="1">
        <v>605929</v>
      </c>
      <c r="Q1999" s="47">
        <v>84500</v>
      </c>
      <c r="R1999" s="47">
        <f>IF(Tabela1[[#This Row],[VALOR A PAGAR]]&gt;1,Tabela1[[#This Row],[VALOR A PAGAR]],Tabela1[[#This Row],[VALOR RC]])</f>
        <v>84500</v>
      </c>
      <c r="S19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1999" s="1">
        <v>4500899803</v>
      </c>
      <c r="U1999" s="54" t="str">
        <f>F1999 &amp; " " &amp; " " &amp; B1999 &amp; " - " &amp; I1999 &amp; " - " &amp; "N°" &amp; H1999 &amp; " - " &amp; Tabela1[[#This Row],[Coluna1]]</f>
        <v xml:space="preserve">LAUDO DE RISCO  937 - PLANAC - N°3987 - </v>
      </c>
      <c r="V1999" s="85">
        <v>2135452</v>
      </c>
      <c r="W1999" s="89" t="s">
        <v>5694</v>
      </c>
      <c r="X1999" s="1" t="str">
        <f t="shared" si="113"/>
        <v>ABERTO</v>
      </c>
      <c r="Y1999" s="48"/>
      <c r="Z1999" s="51">
        <v>0</v>
      </c>
      <c r="AA1999" s="1">
        <f>IF(Tabela1[[#This Row],[CHAMADO]]="ABERTO",Tabela1[[#This Row],[procx status]],"")</f>
        <v>0</v>
      </c>
      <c r="AC1999" s="49">
        <v>45860</v>
      </c>
      <c r="AD1999" s="91">
        <v>5105969976</v>
      </c>
      <c r="AE1999" s="1" t="str">
        <f>IF(Tabela1[[#This Row],[Status Result1]]="Aguardando autorização pgto", "sim","")</f>
        <v/>
      </c>
      <c r="AF19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22/07/2025</v>
      </c>
      <c r="AG19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22/07/2025</v>
      </c>
      <c r="AH1999" s="12"/>
      <c r="AJ1999" s="53">
        <v>0</v>
      </c>
      <c r="AK1999" s="12">
        <f>IF(Tabela1[[#This Row],[procx ticket]]="",Tabela1[[#This Row],[Data criação ticket]],Tabela1[[#This Row],[procx ticket]])</f>
        <v>0</v>
      </c>
      <c r="AM19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19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1999" s="62"/>
      <c r="AP1999" s="62"/>
      <c r="AQ19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937605929ADRIANOLAUDO DE RISCOREFORMAPLANAC</v>
      </c>
      <c r="AR1999" s="62" t="e">
        <v>#N/A</v>
      </c>
    </row>
    <row r="2000" spans="1:44" ht="15" hidden="1" customHeight="1">
      <c r="A2000" s="1">
        <f t="shared" si="112"/>
        <v>1000</v>
      </c>
      <c r="B2000" s="1">
        <v>1112</v>
      </c>
      <c r="C2000" s="1" t="str">
        <f>_xlfn.XLOOKUP(Tabela1[[#This Row],[FILIAL]],'CNPJ BASE jan25'!A:A,'CNPJ BASE jan25'!B:B)</f>
        <v>SAL36-Barra2-BA</v>
      </c>
      <c r="D2000" s="1" t="str">
        <f>_xlfn.XLOOKUP(Tabela1[[#This Row],[FILIAL]],'CNPJ BASE jan25'!A:A,'CNPJ BASE jan25'!C:C)</f>
        <v>06.626.253/1112-20</v>
      </c>
      <c r="E2000" s="1" t="s">
        <v>30</v>
      </c>
      <c r="F2000" s="1" t="s">
        <v>47</v>
      </c>
      <c r="G2000" s="1" t="s">
        <v>48</v>
      </c>
      <c r="H2000" s="1">
        <v>467</v>
      </c>
      <c r="I2000" s="1" t="s">
        <v>4667</v>
      </c>
      <c r="M2000" s="1">
        <v>605485</v>
      </c>
      <c r="N2000" s="1">
        <v>10021071</v>
      </c>
      <c r="O2000" s="1" t="s">
        <v>4163</v>
      </c>
      <c r="P2000" s="47">
        <v>49925.279999999999</v>
      </c>
      <c r="R2000" s="47">
        <f>IF(Tabela1[[#This Row],[VALOR A PAGAR]]&gt;1,Tabela1[[#This Row],[VALOR A PAGAR]],Tabela1[[#This Row],[VALOR RC]])</f>
        <v>49925.279999999999</v>
      </c>
      <c r="S20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0" s="1">
        <v>4500855188</v>
      </c>
      <c r="U2000" s="54" t="str">
        <f>F2000 &amp; " " &amp; " " &amp; B2000 &amp; " - " &amp; I2000 &amp; " - " &amp; "N°" &amp; H2000 &amp; " - " &amp; Tabela1[[#This Row],[Coluna1]]</f>
        <v xml:space="preserve">LAUDO DE RISCO  1112 - CNEX - N°467 - </v>
      </c>
      <c r="V2000" s="85">
        <v>2579778</v>
      </c>
      <c r="W2000" s="64" t="s">
        <v>4677</v>
      </c>
      <c r="X2000" s="1" t="str">
        <f t="shared" si="113"/>
        <v>ABERTO</v>
      </c>
      <c r="Y2000" s="48" t="s">
        <v>75</v>
      </c>
      <c r="Z2000" s="51" t="s">
        <v>75</v>
      </c>
      <c r="AA2000" s="1" t="str">
        <f>IF(Tabela1[[#This Row],[CHAMADO]]="ABERTO",Tabela1[[#This Row],[procx status]],"")</f>
        <v/>
      </c>
      <c r="AC2000" s="49">
        <v>45922</v>
      </c>
      <c r="AD2000" s="109">
        <v>5106016484</v>
      </c>
      <c r="AE2000" s="1" t="str">
        <f>IF(Tabela1[[#This Row],[Status Result1]]="Aguardando autorização pgto", "sim","")</f>
        <v/>
      </c>
      <c r="AF20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20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2000" s="12">
        <v>45748</v>
      </c>
      <c r="AI2000" s="1" t="s">
        <v>4234</v>
      </c>
      <c r="AJ2000" s="53" t="s">
        <v>4234</v>
      </c>
      <c r="AK2000" s="12" t="str">
        <f>IF(Tabela1[[#This Row],[procx ticket]]="",Tabela1[[#This Row],[Data criação ticket]],Tabela1[[#This Row],[procx ticket]])</f>
        <v>não aberto ticket</v>
      </c>
      <c r="AL2000" s="60">
        <v>45748</v>
      </c>
      <c r="AM20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0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0" s="62"/>
      <c r="AP2000" s="62"/>
      <c r="AQ20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111260548549925,28ANDRELAUDO DE RISCOREFORMACNEX</v>
      </c>
      <c r="AR2000" s="62" t="e">
        <v>#N/A</v>
      </c>
    </row>
    <row r="2001" spans="1:44" ht="15" hidden="1" customHeight="1">
      <c r="A2001" s="1">
        <f t="shared" si="112"/>
        <v>1000</v>
      </c>
      <c r="B2001" s="1">
        <v>497</v>
      </c>
      <c r="C2001" s="1" t="str">
        <f>_xlfn.XLOOKUP(Tabela1[[#This Row],[FILIAL]],'CNPJ BASE jan25'!A:A,'CNPJ BASE jan25'!B:B)</f>
        <v>FSA05-Caseb-BA#</v>
      </c>
      <c r="D2001" s="1" t="str">
        <f>_xlfn.XLOOKUP(Tabela1[[#This Row],[FILIAL]],'CNPJ BASE jan25'!A:A,'CNPJ BASE jan25'!C:C)</f>
        <v>06.626.253/0497-54</v>
      </c>
      <c r="E2001" s="1" t="s">
        <v>30</v>
      </c>
      <c r="F2001" s="1" t="s">
        <v>4489</v>
      </c>
      <c r="G2001" s="1" t="s">
        <v>48</v>
      </c>
      <c r="H2001" s="1">
        <v>468</v>
      </c>
      <c r="I2001" s="1" t="s">
        <v>4667</v>
      </c>
      <c r="L2001" s="2"/>
      <c r="M2001" s="1">
        <v>605687</v>
      </c>
      <c r="N2001" s="1">
        <v>10021605</v>
      </c>
      <c r="O2001" s="1" t="s">
        <v>4163</v>
      </c>
      <c r="P2001" s="47">
        <v>8469.67</v>
      </c>
      <c r="R2001" s="47">
        <f>IF(Tabela1[[#This Row],[VALOR A PAGAR]]&gt;1,Tabela1[[#This Row],[VALOR A PAGAR]],Tabela1[[#This Row],[VALOR RC]])</f>
        <v>8469.67</v>
      </c>
      <c r="S20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1" s="1" t="s">
        <v>4678</v>
      </c>
      <c r="U2001" s="54" t="str">
        <f>F2001 &amp; " " &amp; " " &amp; B2001 &amp; " - " &amp; I2001 &amp; " - " &amp; "N°" &amp; H2001 &amp; " - " &amp; Tabela1[[#This Row],[Coluna1]]</f>
        <v xml:space="preserve">LAUDO DE RISCO   497 - CNEX - N°468 - </v>
      </c>
      <c r="V2001" s="85">
        <v>2579767</v>
      </c>
      <c r="W2001" s="64" t="s">
        <v>4679</v>
      </c>
      <c r="X2001" s="1" t="str">
        <f t="shared" si="113"/>
        <v>ABERTO</v>
      </c>
      <c r="Y2001" s="48"/>
      <c r="Z2001" s="51">
        <v>0</v>
      </c>
      <c r="AA2001" s="1">
        <f>IF(Tabela1[[#This Row],[CHAMADO]]="ABERTO",Tabela1[[#This Row],[procx status]],"")</f>
        <v>0</v>
      </c>
      <c r="AC2001" s="49">
        <v>45922</v>
      </c>
      <c r="AD2001" s="109">
        <v>5106016587</v>
      </c>
      <c r="AE2001" s="1" t="str">
        <f>IF(Tabela1[[#This Row],[Status Result1]]="Aguardando autorização pgto", "sim","")</f>
        <v/>
      </c>
      <c r="AF20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20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2001" s="12">
        <v>45764</v>
      </c>
      <c r="AI2001" s="1" t="s">
        <v>4234</v>
      </c>
      <c r="AJ2001" s="53" t="s">
        <v>4234</v>
      </c>
      <c r="AK2001" s="12" t="str">
        <f>IF(Tabela1[[#This Row],[procx ticket]]="",Tabela1[[#This Row],[Data criação ticket]],Tabela1[[#This Row],[procx ticket]])</f>
        <v>não aberto ticket</v>
      </c>
      <c r="AL2001" s="60">
        <v>45770</v>
      </c>
      <c r="AM20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1" s="62"/>
      <c r="AP2001" s="62"/>
      <c r="AQ20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4976056878469,67ANDRELAUDO DE RISCO REFORMACNEX</v>
      </c>
      <c r="AR2001" s="62" t="e">
        <v>#N/A</v>
      </c>
    </row>
    <row r="2002" spans="1:44" ht="15" hidden="1" customHeight="1">
      <c r="A2002" s="1">
        <f t="shared" si="112"/>
        <v>1000</v>
      </c>
      <c r="B2002" s="1">
        <v>588</v>
      </c>
      <c r="C2002" s="1" t="s">
        <v>1386</v>
      </c>
      <c r="D2002" s="1" t="s">
        <v>1387</v>
      </c>
      <c r="E2002" s="1" t="s">
        <v>4025</v>
      </c>
      <c r="F2002" s="1" t="s">
        <v>47</v>
      </c>
      <c r="G2002" s="1" t="s">
        <v>48</v>
      </c>
      <c r="H2002" s="1">
        <v>20770</v>
      </c>
      <c r="I2002" s="1" t="s">
        <v>5303</v>
      </c>
      <c r="M2002" s="51">
        <v>605375</v>
      </c>
      <c r="Q2002" s="47">
        <v>130950</v>
      </c>
      <c r="R2002" s="47">
        <f>IF(Tabela1[[#This Row],[VALOR A PAGAR]]&gt;1,Tabela1[[#This Row],[VALOR A PAGAR]],Tabela1[[#This Row],[VALOR RC]])</f>
        <v>130950</v>
      </c>
      <c r="S20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2" s="1">
        <v>4500923962</v>
      </c>
      <c r="U2002" s="54" t="str">
        <f>F2002 &amp; " " &amp; " " &amp; B2002 &amp; " - " &amp; I2002 &amp; " - " &amp; "N°" &amp; H2002 &amp; " - " &amp; Tabela1[[#This Row],[Coluna1]]</f>
        <v xml:space="preserve">LAUDO DE RISCO  588 - KPI - N°20770 - </v>
      </c>
      <c r="V2002" s="85">
        <v>2579713</v>
      </c>
      <c r="W2002" s="64" t="s">
        <v>5336</v>
      </c>
      <c r="X2002" s="1" t="str">
        <f t="shared" si="113"/>
        <v>ABERTO</v>
      </c>
      <c r="Y2002" s="48"/>
      <c r="Z2002" s="51"/>
      <c r="AA2002" s="1">
        <f>IF(Tabela1[[#This Row],[CHAMADO]]="ABERTO",Tabela1[[#This Row],[procx status]],"")</f>
        <v>0</v>
      </c>
      <c r="AC2002" s="49">
        <v>45922</v>
      </c>
      <c r="AD2002" s="109">
        <v>5106016277</v>
      </c>
      <c r="AE2002" s="1" t="str">
        <f>IF(Tabela1[[#This Row],[Status Result1]]="Aguardando autorização pgto", "sim","")</f>
        <v/>
      </c>
      <c r="AF20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22/09/2025</v>
      </c>
      <c r="AG20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22/09/2025</v>
      </c>
      <c r="AH2002" s="116"/>
      <c r="AJ2002" s="117"/>
      <c r="AK2002" s="116">
        <f>IF(Tabela1[[#This Row],[procx ticket]]="",Tabela1[[#This Row],[Data criação ticket]],Tabela1[[#This Row],[procx ticket]])</f>
        <v>0</v>
      </c>
      <c r="AL2002" s="116"/>
      <c r="AM20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2" s="62"/>
      <c r="AP2002" s="62"/>
      <c r="AQ20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588605375ADRIANOLAUDO DE RISCOREFORMAKPI</v>
      </c>
      <c r="AR2002" s="62" t="e">
        <v>#N/A</v>
      </c>
    </row>
    <row r="2003" spans="1:44" ht="15" hidden="1" customHeight="1">
      <c r="A2003" s="1">
        <f t="shared" si="112"/>
        <v>2000</v>
      </c>
      <c r="B2003" s="1">
        <v>7040</v>
      </c>
      <c r="C2003" s="1" t="str">
        <f>_xlfn.XLOOKUP(Tabela1[[#This Row],[FILIAL]],'CNPJ BASE jan25'!A:A,'CNPJ BASE jan25'!B:B)</f>
        <v>SLU35-SLReiFra-MA-EF</v>
      </c>
      <c r="D2003" s="1" t="str">
        <f>_xlfn.XLOOKUP(Tabela1[[#This Row],[FILIAL]],'CNPJ BASE jan25'!A:A,'CNPJ BASE jan25'!C:C)</f>
        <v>04.899.316/0040-24</v>
      </c>
      <c r="E2003" s="1" t="s">
        <v>76</v>
      </c>
      <c r="F2003" s="1" t="s">
        <v>51</v>
      </c>
      <c r="G2003" s="1" t="s">
        <v>48</v>
      </c>
      <c r="H2003" s="1">
        <v>294</v>
      </c>
      <c r="I2003" s="1" t="s">
        <v>4409</v>
      </c>
      <c r="M2003" s="1">
        <v>605788</v>
      </c>
      <c r="N2003" s="1">
        <v>10021620</v>
      </c>
      <c r="O2003" s="1" t="s">
        <v>4163</v>
      </c>
      <c r="P2003" s="47">
        <v>86060.13</v>
      </c>
      <c r="Q2003" s="47">
        <v>43030.06</v>
      </c>
      <c r="R2003" s="47">
        <f>IF(Tabela1[[#This Row],[VALOR A PAGAR]]&gt;1,Tabela1[[#This Row],[VALOR A PAGAR]],Tabela1[[#This Row],[VALOR RC]])</f>
        <v>43030.06</v>
      </c>
      <c r="S20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3" s="1">
        <v>4500865828</v>
      </c>
      <c r="U2003" s="54" t="str">
        <f>F2003 &amp; " " &amp; " " &amp; B2003 &amp; " - " &amp; I2003 &amp; " - " &amp; "N°" &amp; H2003 &amp; " - " &amp; Tabela1[[#This Row],[Coluna1]]</f>
        <v xml:space="preserve">VIRADA DE BANDEIRA  7040 - CARMELI - N°294 - </v>
      </c>
      <c r="V2003" s="85">
        <v>1776197</v>
      </c>
      <c r="W2003" s="89" t="s">
        <v>4464</v>
      </c>
      <c r="X2003" s="1" t="str">
        <f t="shared" si="113"/>
        <v>ABERTO</v>
      </c>
      <c r="Y2003" s="48"/>
      <c r="Z2003" s="51">
        <v>0</v>
      </c>
      <c r="AA2003" s="1">
        <f>IF(Tabela1[[#This Row],[CHAMADO]]="ABERTO",Tabela1[[#This Row],[procx status]],"")</f>
        <v>0</v>
      </c>
      <c r="AC2003" s="49">
        <v>45800</v>
      </c>
      <c r="AD2003" s="55">
        <v>5105932360</v>
      </c>
      <c r="AE2003" s="1" t="str">
        <f>IF(Tabela1[[#This Row],[Status Result1]]="Aguardando autorização pgto", "sim","")</f>
        <v/>
      </c>
      <c r="AF20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3" s="12">
        <v>45793</v>
      </c>
      <c r="AI2003" s="1" t="s">
        <v>4197</v>
      </c>
      <c r="AJ2003" s="53" t="s">
        <v>4197</v>
      </c>
      <c r="AK2003" s="12" t="str">
        <f>IF(Tabela1[[#This Row],[procx ticket]]="",Tabela1[[#This Row],[Data criação ticket]],Tabela1[[#This Row],[procx ticket]])</f>
        <v>2025-05-16</v>
      </c>
      <c r="AM20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3" s="62"/>
      <c r="AP2003" s="62"/>
      <c r="AQ20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704060578886060,13HENRIQUEVIRADA DE BANDEIRAREFORMACARMELI</v>
      </c>
      <c r="AR2003" s="62" t="e">
        <v>#N/A</v>
      </c>
    </row>
    <row r="2004" spans="1:44" ht="15" hidden="1" customHeight="1">
      <c r="A2004" s="1">
        <f t="shared" si="112"/>
        <v>2000</v>
      </c>
      <c r="B2004" s="1">
        <v>7214</v>
      </c>
      <c r="C2004" s="1" t="s">
        <v>3336</v>
      </c>
      <c r="D2004" s="1" t="s">
        <v>3337</v>
      </c>
      <c r="E2004" s="1" t="s">
        <v>76</v>
      </c>
      <c r="F2004" s="1" t="s">
        <v>51</v>
      </c>
      <c r="G2004" s="1" t="s">
        <v>48</v>
      </c>
      <c r="H2004" s="1">
        <v>295</v>
      </c>
      <c r="I2004" s="1" t="s">
        <v>4409</v>
      </c>
      <c r="M2004" s="1">
        <v>605819</v>
      </c>
      <c r="N2004" s="1">
        <v>10021621</v>
      </c>
      <c r="O2004" s="1" t="s">
        <v>4163</v>
      </c>
      <c r="P2004" s="47">
        <v>81584.070000000007</v>
      </c>
      <c r="Q2004" s="47">
        <v>40792.03</v>
      </c>
      <c r="R2004" s="47">
        <f>IF(Tabela1[[#This Row],[VALOR A PAGAR]]&gt;1,Tabela1[[#This Row],[VALOR A PAGAR]],Tabela1[[#This Row],[VALOR RC]])</f>
        <v>40792.03</v>
      </c>
      <c r="S20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4" s="1">
        <v>4500865831</v>
      </c>
      <c r="U2004" s="54" t="str">
        <f>F2004 &amp; " " &amp; " " &amp; B2004 &amp; " - " &amp; I2004 &amp; " - " &amp; "N°" &amp; H2004 &amp; " - " &amp; Tabela1[[#This Row],[Coluna1]]</f>
        <v xml:space="preserve">VIRADA DE BANDEIRA  7214 - CARMELI - N°295 - </v>
      </c>
      <c r="V2004" s="85">
        <v>1776152</v>
      </c>
      <c r="W2004" s="89" t="s">
        <v>4466</v>
      </c>
      <c r="X2004" s="1" t="str">
        <f t="shared" si="113"/>
        <v>ABERTO</v>
      </c>
      <c r="Y2004" s="48"/>
      <c r="Z2004" s="51">
        <v>0</v>
      </c>
      <c r="AA2004" s="1">
        <f>IF(Tabela1[[#This Row],[CHAMADO]]="ABERTO",Tabela1[[#This Row],[procx status]],"")</f>
        <v>0</v>
      </c>
      <c r="AC2004" s="49">
        <v>45800</v>
      </c>
      <c r="AD2004" s="55">
        <v>5105932367</v>
      </c>
      <c r="AE2004" s="1" t="str">
        <f>IF(Tabela1[[#This Row],[Status Result1]]="Aguardando autorização pgto", "sim","")</f>
        <v/>
      </c>
      <c r="AF20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4" s="12">
        <v>45793</v>
      </c>
      <c r="AI2004" s="1" t="s">
        <v>4197</v>
      </c>
      <c r="AJ2004" s="53" t="s">
        <v>4197</v>
      </c>
      <c r="AK2004" s="12" t="str">
        <f>IF(Tabela1[[#This Row],[procx ticket]]="",Tabela1[[#This Row],[Data criação ticket]],Tabela1[[#This Row],[procx ticket]])</f>
        <v>2025-05-16</v>
      </c>
      <c r="AM20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4" s="62"/>
      <c r="AP2004" s="62"/>
      <c r="AQ20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721460581981584,07HENRIQUEVIRADA DE BANDEIRAREFORMACARMELI</v>
      </c>
      <c r="AR2004" s="62" t="e">
        <v>#N/A</v>
      </c>
    </row>
    <row r="2005" spans="1:44" ht="15" hidden="1" customHeight="1">
      <c r="A2005" s="1">
        <f t="shared" si="112"/>
        <v>2000</v>
      </c>
      <c r="B2005" s="1">
        <v>7103</v>
      </c>
      <c r="C2005" s="1" t="s">
        <v>3171</v>
      </c>
      <c r="D2005" s="1" t="s">
        <v>3172</v>
      </c>
      <c r="E2005" s="1" t="s">
        <v>55</v>
      </c>
      <c r="F2005" s="1" t="s">
        <v>51</v>
      </c>
      <c r="G2005" s="1" t="s">
        <v>48</v>
      </c>
      <c r="H2005" s="1">
        <v>3955</v>
      </c>
      <c r="I2005" s="1" t="s">
        <v>5648</v>
      </c>
      <c r="M2005" s="1">
        <v>605811</v>
      </c>
      <c r="N2005" s="1">
        <v>10021498</v>
      </c>
      <c r="O2005" s="1" t="s">
        <v>4163</v>
      </c>
      <c r="P2005" s="47">
        <v>70000</v>
      </c>
      <c r="Q2005" s="47">
        <v>35000</v>
      </c>
      <c r="R2005" s="47">
        <f>IF(Tabela1[[#This Row],[VALOR A PAGAR]]&gt;1,Tabela1[[#This Row],[VALOR A PAGAR]],Tabela1[[#This Row],[VALOR RC]])</f>
        <v>35000</v>
      </c>
      <c r="S20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5" s="1">
        <v>4500865846</v>
      </c>
      <c r="U2005" s="54" t="str">
        <f>F2005 &amp; " " &amp; " " &amp; B2005 &amp; " - " &amp; I2005 &amp; " - " &amp; "N°" &amp; H2005 &amp; " - " &amp; Tabela1[[#This Row],[Coluna1]]</f>
        <v xml:space="preserve">VIRADA DE BANDEIRA  7103 - PLANAC - N°3955 - </v>
      </c>
      <c r="V2005" s="85">
        <v>1776917</v>
      </c>
      <c r="W2005" s="89" t="s">
        <v>5666</v>
      </c>
      <c r="X2005" s="1" t="str">
        <f t="shared" si="113"/>
        <v>ABERTO</v>
      </c>
      <c r="Y2005" s="48"/>
      <c r="Z2005" s="51">
        <v>0</v>
      </c>
      <c r="AA2005" s="1">
        <f>IF(Tabela1[[#This Row],[CHAMADO]]="ABERTO",Tabela1[[#This Row],[procx status]],"")</f>
        <v>0</v>
      </c>
      <c r="AC2005" s="49">
        <v>45800</v>
      </c>
      <c r="AD2005" s="55">
        <v>5105932602</v>
      </c>
      <c r="AE2005" s="1" t="str">
        <f>IF(Tabela1[[#This Row],[Status Result1]]="Aguardando autorização pgto", "sim","")</f>
        <v/>
      </c>
      <c r="AF20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5" s="12">
        <v>45793</v>
      </c>
      <c r="AI2005" s="1" t="s">
        <v>4197</v>
      </c>
      <c r="AJ2005" s="53" t="s">
        <v>4197</v>
      </c>
      <c r="AK2005" s="12" t="str">
        <f>IF(Tabela1[[#This Row],[procx ticket]]="",Tabela1[[#This Row],[Data criação ticket]],Tabela1[[#This Row],[procx ticket]])</f>
        <v>2025-05-16</v>
      </c>
      <c r="AM20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5" s="62"/>
      <c r="AP2005" s="62"/>
      <c r="AQ20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710360581170000JORDANAVIRADA DE BANDEIRAREFORMAPLANAC</v>
      </c>
      <c r="AR2005" s="62" t="e">
        <v>#N/A</v>
      </c>
    </row>
    <row r="2006" spans="1:44" ht="15" hidden="1" customHeight="1">
      <c r="A2006" s="1">
        <f t="shared" si="112"/>
        <v>2000</v>
      </c>
      <c r="B2006" s="1">
        <v>7189</v>
      </c>
      <c r="C2006" s="1" t="s">
        <v>3300</v>
      </c>
      <c r="D2006" s="1" t="s">
        <v>3301</v>
      </c>
      <c r="E2006" s="1" t="s">
        <v>55</v>
      </c>
      <c r="F2006" s="1" t="s">
        <v>51</v>
      </c>
      <c r="G2006" s="1" t="s">
        <v>48</v>
      </c>
      <c r="H2006" s="1">
        <v>3956</v>
      </c>
      <c r="I2006" s="1" t="s">
        <v>5648</v>
      </c>
      <c r="M2006" s="1">
        <v>605816</v>
      </c>
      <c r="N2006" s="1">
        <v>10021499</v>
      </c>
      <c r="O2006" s="1" t="s">
        <v>4163</v>
      </c>
      <c r="P2006" s="47">
        <v>70000</v>
      </c>
      <c r="Q2006" s="47">
        <v>35000</v>
      </c>
      <c r="R2006" s="47">
        <f>IF(Tabela1[[#This Row],[VALOR A PAGAR]]&gt;1,Tabela1[[#This Row],[VALOR A PAGAR]],Tabela1[[#This Row],[VALOR RC]])</f>
        <v>35000</v>
      </c>
      <c r="S20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6" s="1">
        <v>4500865849</v>
      </c>
      <c r="U2006" s="54" t="str">
        <f>F2006 &amp; " " &amp; " " &amp; B2006 &amp; " - " &amp; I2006 &amp; " - " &amp; "N°" &amp; H2006 &amp; " - " &amp; Tabela1[[#This Row],[Coluna1]]</f>
        <v xml:space="preserve">VIRADA DE BANDEIRA  7189 - PLANAC - N°3956 - </v>
      </c>
      <c r="V2006" s="85">
        <v>1776942</v>
      </c>
      <c r="W2006" s="89" t="s">
        <v>5668</v>
      </c>
      <c r="X2006" s="1" t="str">
        <f t="shared" si="113"/>
        <v>ABERTO</v>
      </c>
      <c r="Y2006" s="48"/>
      <c r="Z2006" s="51">
        <v>0</v>
      </c>
      <c r="AA2006" s="1">
        <f>IF(Tabela1[[#This Row],[CHAMADO]]="ABERTO",Tabela1[[#This Row],[procx status]],"")</f>
        <v>0</v>
      </c>
      <c r="AC2006" s="49">
        <v>45800</v>
      </c>
      <c r="AD2006" s="55">
        <v>5105932595</v>
      </c>
      <c r="AE2006" s="1" t="str">
        <f>IF(Tabela1[[#This Row],[Status Result1]]="Aguardando autorização pgto", "sim","")</f>
        <v/>
      </c>
      <c r="AF20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6" s="12">
        <v>45793</v>
      </c>
      <c r="AI2006" s="1" t="s">
        <v>4197</v>
      </c>
      <c r="AJ2006" s="53" t="s">
        <v>4197</v>
      </c>
      <c r="AK2006" s="12" t="str">
        <f>IF(Tabela1[[#This Row],[procx ticket]]="",Tabela1[[#This Row],[Data criação ticket]],Tabela1[[#This Row],[procx ticket]])</f>
        <v>2025-05-16</v>
      </c>
      <c r="AM20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6" s="62"/>
      <c r="AP2006" s="62"/>
      <c r="AQ20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718960581670000JORDANAVIRADA DE BANDEIRAREFORMAPLANAC</v>
      </c>
      <c r="AR2006" s="62" t="e">
        <v>#N/A</v>
      </c>
    </row>
    <row r="2007" spans="1:44" ht="15" hidden="1" customHeight="1">
      <c r="A2007" s="1">
        <f t="shared" si="112"/>
        <v>2000</v>
      </c>
      <c r="B2007" s="1">
        <v>7191</v>
      </c>
      <c r="C2007" s="1" t="s">
        <v>3304</v>
      </c>
      <c r="D2007" s="1" t="s">
        <v>3305</v>
      </c>
      <c r="E2007" s="1" t="s">
        <v>55</v>
      </c>
      <c r="F2007" s="1" t="s">
        <v>51</v>
      </c>
      <c r="G2007" s="1" t="s">
        <v>48</v>
      </c>
      <c r="H2007" s="1">
        <v>3957</v>
      </c>
      <c r="I2007" s="1" t="s">
        <v>5648</v>
      </c>
      <c r="M2007" s="1">
        <v>605817</v>
      </c>
      <c r="N2007" s="1">
        <v>10021500</v>
      </c>
      <c r="O2007" s="1" t="s">
        <v>4163</v>
      </c>
      <c r="P2007" s="47">
        <v>70000</v>
      </c>
      <c r="Q2007" s="47">
        <v>35000</v>
      </c>
      <c r="R2007" s="46">
        <f>IF(Tabela1[[#This Row],[VALOR A PAGAR]]&gt;1,Tabela1[[#This Row],[VALOR A PAGAR]],Tabela1[[#This Row],[VALOR RC]])</f>
        <v>35000</v>
      </c>
      <c r="S20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7" s="1">
        <v>4500865850</v>
      </c>
      <c r="U2007" s="54" t="str">
        <f>F2007 &amp; " " &amp; " " &amp; B2007 &amp; " - " &amp; I2007 &amp; " - " &amp; "N°" &amp; H2007 &amp; " - " &amp; Tabela1[[#This Row],[Coluna1]]</f>
        <v xml:space="preserve">VIRADA DE BANDEIRA  7191 - PLANAC - N°3957 - </v>
      </c>
      <c r="V2007" s="85">
        <v>1776994</v>
      </c>
      <c r="W2007" s="89" t="s">
        <v>5670</v>
      </c>
      <c r="X2007" s="1" t="str">
        <f t="shared" si="113"/>
        <v>ABERTO</v>
      </c>
      <c r="Y2007" s="48"/>
      <c r="Z2007" s="51">
        <v>0</v>
      </c>
      <c r="AA2007" s="1">
        <f>IF(Tabela1[[#This Row],[CHAMADO]]="ABERTO",Tabela1[[#This Row],[procx status]],"")</f>
        <v>0</v>
      </c>
      <c r="AC2007" s="49">
        <v>45800</v>
      </c>
      <c r="AD2007" s="55">
        <v>5105932591</v>
      </c>
      <c r="AE2007" s="1" t="str">
        <f>IF(Tabela1[[#This Row],[Status Result1]]="Aguardando autorização pgto", "sim","")</f>
        <v/>
      </c>
      <c r="AF20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7" s="12">
        <v>45793</v>
      </c>
      <c r="AI2007" s="1" t="s">
        <v>4197</v>
      </c>
      <c r="AJ2007" s="53" t="s">
        <v>4197</v>
      </c>
      <c r="AK2007" s="12" t="str">
        <f>IF(Tabela1[[#This Row],[procx ticket]]="",Tabela1[[#This Row],[Data criação ticket]],Tabela1[[#This Row],[procx ticket]])</f>
        <v>2025-05-16</v>
      </c>
      <c r="AM20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7" s="62"/>
      <c r="AP2007" s="62"/>
      <c r="AQ20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719160581770000JORDANAVIRADA DE BANDEIRAREFORMAPLANAC</v>
      </c>
      <c r="AR2007" s="62" t="e">
        <v>#N/A</v>
      </c>
    </row>
    <row r="2008" spans="1:44" ht="15" hidden="1" customHeight="1">
      <c r="A2008" s="1">
        <f t="shared" si="112"/>
        <v>2000</v>
      </c>
      <c r="B2008" s="1">
        <v>7356</v>
      </c>
      <c r="C2008" s="1" t="s">
        <v>3522</v>
      </c>
      <c r="D2008" s="1" t="s">
        <v>3523</v>
      </c>
      <c r="E2008" s="1" t="s">
        <v>55</v>
      </c>
      <c r="F2008" s="1" t="s">
        <v>51</v>
      </c>
      <c r="G2008" s="1" t="s">
        <v>48</v>
      </c>
      <c r="H2008" s="1">
        <v>3958</v>
      </c>
      <c r="I2008" s="1" t="s">
        <v>5648</v>
      </c>
      <c r="M2008" s="1">
        <v>605823</v>
      </c>
      <c r="N2008" s="1">
        <v>10021501</v>
      </c>
      <c r="O2008" s="1" t="s">
        <v>4163</v>
      </c>
      <c r="P2008" s="47">
        <v>70000</v>
      </c>
      <c r="Q2008" s="47">
        <v>35000</v>
      </c>
      <c r="R2008" s="47">
        <f>IF(Tabela1[[#This Row],[VALOR A PAGAR]]&gt;1,Tabela1[[#This Row],[VALOR A PAGAR]],Tabela1[[#This Row],[VALOR RC]])</f>
        <v>35000</v>
      </c>
      <c r="S20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8" s="1">
        <v>4500865853</v>
      </c>
      <c r="U2008" s="54" t="str">
        <f>F2008 &amp; " " &amp; " " &amp; B2008 &amp; " - " &amp; I2008 &amp; " - " &amp; "N°" &amp; H2008 &amp; " - " &amp; Tabela1[[#This Row],[Coluna1]]</f>
        <v xml:space="preserve">VIRADA DE BANDEIRA  7356 - PLANAC - N°3958 - </v>
      </c>
      <c r="V2008" s="85">
        <v>1777009</v>
      </c>
      <c r="W2008" s="89" t="s">
        <v>5672</v>
      </c>
      <c r="X2008" s="1" t="str">
        <f t="shared" si="113"/>
        <v>ABERTO</v>
      </c>
      <c r="Y2008" s="48"/>
      <c r="Z2008" s="51">
        <v>0</v>
      </c>
      <c r="AA2008" s="1">
        <f>IF(Tabela1[[#This Row],[CHAMADO]]="ABERTO",Tabela1[[#This Row],[procx status]],"")</f>
        <v>0</v>
      </c>
      <c r="AC2008" s="49">
        <v>45800</v>
      </c>
      <c r="AD2008" s="55">
        <v>5105932581</v>
      </c>
      <c r="AE2008" s="1" t="str">
        <f>IF(Tabela1[[#This Row],[Status Result1]]="Aguardando autorização pgto", "sim","")</f>
        <v/>
      </c>
      <c r="AF20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8" s="12">
        <v>45793</v>
      </c>
      <c r="AI2008" s="1" t="s">
        <v>4197</v>
      </c>
      <c r="AJ2008" s="53" t="s">
        <v>4197</v>
      </c>
      <c r="AK2008" s="12" t="str">
        <f>IF(Tabela1[[#This Row],[procx ticket]]="",Tabela1[[#This Row],[Data criação ticket]],Tabela1[[#This Row],[procx ticket]])</f>
        <v>2025-05-16</v>
      </c>
      <c r="AM20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8" s="62"/>
      <c r="AP2008" s="62"/>
      <c r="AQ20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735660582370000JORDANAVIRADA DE BANDEIRAREFORMAPLANAC</v>
      </c>
      <c r="AR2008" s="62" t="e">
        <v>#N/A</v>
      </c>
    </row>
    <row r="2009" spans="1:44" ht="15" hidden="1" customHeight="1">
      <c r="A2009" s="1">
        <f t="shared" si="112"/>
        <v>2000</v>
      </c>
      <c r="B2009" s="1">
        <v>7425</v>
      </c>
      <c r="C2009" s="1" t="s">
        <v>3629</v>
      </c>
      <c r="D2009" s="1" t="s">
        <v>3630</v>
      </c>
      <c r="E2009" s="1" t="s">
        <v>55</v>
      </c>
      <c r="F2009" s="1" t="s">
        <v>51</v>
      </c>
      <c r="G2009" s="1" t="s">
        <v>48</v>
      </c>
      <c r="H2009" s="1">
        <v>3960</v>
      </c>
      <c r="I2009" s="1" t="s">
        <v>5648</v>
      </c>
      <c r="M2009" s="1">
        <v>605825</v>
      </c>
      <c r="N2009" s="1">
        <v>10021503</v>
      </c>
      <c r="O2009" s="1" t="s">
        <v>4163</v>
      </c>
      <c r="P2009" s="47">
        <v>70000</v>
      </c>
      <c r="Q2009" s="47">
        <v>35000</v>
      </c>
      <c r="R2009" s="47">
        <f>IF(Tabela1[[#This Row],[VALOR A PAGAR]]&gt;1,Tabela1[[#This Row],[VALOR A PAGAR]],Tabela1[[#This Row],[VALOR RC]])</f>
        <v>35000</v>
      </c>
      <c r="S20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09" s="1">
        <v>4500865865</v>
      </c>
      <c r="U2009" s="54" t="str">
        <f>F2009 &amp; " " &amp; " " &amp; B2009 &amp; " - " &amp; I2009 &amp; " - " &amp; "N°" &amp; H2009 &amp; " - " &amp; Tabela1[[#This Row],[Coluna1]]</f>
        <v xml:space="preserve">VIRADA DE BANDEIRA  7425 - PLANAC - N°3960 - </v>
      </c>
      <c r="V2009" s="85">
        <v>1777030</v>
      </c>
      <c r="W2009" s="89" t="s">
        <v>5676</v>
      </c>
      <c r="X2009" s="1" t="str">
        <f t="shared" si="113"/>
        <v>ABERTO</v>
      </c>
      <c r="Y2009" s="48"/>
      <c r="Z2009" s="51">
        <v>0</v>
      </c>
      <c r="AA2009" s="1">
        <f>IF(Tabela1[[#This Row],[CHAMADO]]="ABERTO",Tabela1[[#This Row],[procx status]],"")</f>
        <v>0</v>
      </c>
      <c r="AC2009" s="49">
        <v>45800</v>
      </c>
      <c r="AD2009" s="55">
        <v>5105932569</v>
      </c>
      <c r="AE2009" s="1" t="str">
        <f>IF(Tabela1[[#This Row],[Status Result1]]="Aguardando autorização pgto", "sim","")</f>
        <v/>
      </c>
      <c r="AF20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23/05/2025</v>
      </c>
      <c r="AG20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23/05/2025</v>
      </c>
      <c r="AH2009" s="12">
        <v>45793</v>
      </c>
      <c r="AI2009" s="1" t="s">
        <v>4197</v>
      </c>
      <c r="AJ2009" s="53" t="s">
        <v>4197</v>
      </c>
      <c r="AK2009" s="12" t="str">
        <f>IF(Tabela1[[#This Row],[procx ticket]]="",Tabela1[[#This Row],[Data criação ticket]],Tabela1[[#This Row],[procx ticket]])</f>
        <v>2025-05-16</v>
      </c>
      <c r="AM20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0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09" s="62"/>
      <c r="AP2009" s="62"/>
      <c r="AQ20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742560582570000JORDANAVIRADA DE BANDEIRAREFORMAPLANAC</v>
      </c>
      <c r="AR2009" s="62" t="e">
        <v>#N/A</v>
      </c>
    </row>
    <row r="2010" spans="1:44" ht="15" hidden="1" customHeight="1">
      <c r="A2010" s="1">
        <f t="shared" si="112"/>
        <v>1000</v>
      </c>
      <c r="B2010" s="1">
        <v>838</v>
      </c>
      <c r="C2010" s="1" t="str">
        <f>_xlfn.XLOOKUP(Tabela1[[#This Row],[FILIAL]],'CNPJ BASE jan25'!A:A,'CNPJ BASE jan25'!B:B)</f>
        <v>BOV06-EstrelaDalv-RR</v>
      </c>
      <c r="D2010" s="1" t="str">
        <f>_xlfn.XLOOKUP(Tabela1[[#This Row],[FILIAL]],'CNPJ BASE jan25'!A:A,'CNPJ BASE jan25'!C:C)</f>
        <v>06.626.253/0838-55</v>
      </c>
      <c r="E2010" s="1" t="s">
        <v>4025</v>
      </c>
      <c r="F2010" s="1" t="s">
        <v>47</v>
      </c>
      <c r="G2010" s="1" t="s">
        <v>48</v>
      </c>
      <c r="H2010" s="1">
        <v>309</v>
      </c>
      <c r="I2010" s="1" t="s">
        <v>4409</v>
      </c>
      <c r="M2010" s="1">
        <v>605774</v>
      </c>
      <c r="N2010" s="1">
        <v>10021813</v>
      </c>
      <c r="O2010" s="1" t="s">
        <v>4163</v>
      </c>
      <c r="P2010" s="5">
        <v>30120</v>
      </c>
      <c r="R2010" s="47">
        <f>IF(Tabela1[[#This Row],[VALOR A PAGAR]]&gt;1,Tabela1[[#This Row],[VALOR A PAGAR]],Tabela1[[#This Row],[VALOR RC]])</f>
        <v>30120</v>
      </c>
      <c r="S20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0" s="1">
        <v>4500880462</v>
      </c>
      <c r="U2010" s="54" t="str">
        <f>F2010 &amp; " " &amp; " " &amp; B2010 &amp; " - " &amp; I2010 &amp; " - " &amp; "N°" &amp; H2010 &amp; " - " &amp; Tabela1[[#This Row],[Coluna1]]</f>
        <v xml:space="preserve">LAUDO DE RISCO  838 - CARMELI - N°309 - </v>
      </c>
      <c r="V2010" s="85">
        <v>1929543</v>
      </c>
      <c r="W2010" s="89" t="s">
        <v>4476</v>
      </c>
      <c r="X2010" s="1" t="str">
        <f t="shared" si="113"/>
        <v>ABERTO</v>
      </c>
      <c r="Y2010" s="48"/>
      <c r="Z2010" s="51">
        <v>0</v>
      </c>
      <c r="AA2010" s="1">
        <f>IF(Tabela1[[#This Row],[CHAMADO]]="ABERTO",Tabela1[[#This Row],[procx status]],"")</f>
        <v>0</v>
      </c>
      <c r="AC2010" s="49">
        <v>45831</v>
      </c>
      <c r="AD2010" s="55">
        <v>5105950431</v>
      </c>
      <c r="AE2010" s="1" t="str">
        <f>IF(Tabela1[[#This Row],[Status Result1]]="Aguardando autorização pgto", "sim","")</f>
        <v/>
      </c>
      <c r="AF20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23/06/2025</v>
      </c>
      <c r="AG20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23/06/2025</v>
      </c>
      <c r="AH2010" s="12">
        <v>45778</v>
      </c>
      <c r="AI2010" s="1" t="s">
        <v>4403</v>
      </c>
      <c r="AJ2010" s="53" t="s">
        <v>4403</v>
      </c>
      <c r="AK2010" s="12" t="str">
        <f>IF(Tabela1[[#This Row],[procx ticket]]="",Tabela1[[#This Row],[Data criação ticket]],Tabela1[[#This Row],[procx ticket]])</f>
        <v>2025-06-09</v>
      </c>
      <c r="AM20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09/06/2025</v>
      </c>
      <c r="AN20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0" s="62"/>
      <c r="AP2010" s="62"/>
      <c r="AQ20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83860577430120ADRIANOLAUDO DE RISCOREFORMACARMELI</v>
      </c>
      <c r="AR2010" s="62" t="e">
        <v>#N/A</v>
      </c>
    </row>
    <row r="2011" spans="1:44" ht="15" hidden="1" customHeight="1">
      <c r="A2011" s="1">
        <f t="shared" si="112"/>
        <v>1000</v>
      </c>
      <c r="B2011" s="1">
        <v>878</v>
      </c>
      <c r="C2011" s="1" t="s">
        <v>1932</v>
      </c>
      <c r="D2011" s="1" t="s">
        <v>185</v>
      </c>
      <c r="E2011" s="1" t="s">
        <v>30</v>
      </c>
      <c r="F2011" s="1" t="s">
        <v>47</v>
      </c>
      <c r="G2011" s="1" t="s">
        <v>48</v>
      </c>
      <c r="H2011" s="1">
        <v>56</v>
      </c>
      <c r="I2011" s="1" t="s">
        <v>4667</v>
      </c>
      <c r="P2011" s="47">
        <v>53958.66</v>
      </c>
      <c r="R2011" s="47">
        <f>IF(Tabela1[[#This Row],[VALOR A PAGAR]]&gt;1,Tabela1[[#This Row],[VALOR A PAGAR]],Tabela1[[#This Row],[VALOR RC]])</f>
        <v>53958.66</v>
      </c>
      <c r="S20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1" s="1">
        <v>4500915306</v>
      </c>
      <c r="U2011" s="54" t="str">
        <f>F2011 &amp; " " &amp; " " &amp; B2011 &amp; " - " &amp; I2011 &amp; " - " &amp; "N°" &amp; H2011 &amp; " - " &amp; Tabela1[[#This Row],[Coluna1]]</f>
        <v xml:space="preserve">LAUDO DE RISCO  878 - CNEX - N°56 - </v>
      </c>
      <c r="V2011" s="85">
        <v>2152290</v>
      </c>
      <c r="W2011" s="89" t="s">
        <v>4689</v>
      </c>
      <c r="X2011" s="1" t="str">
        <f t="shared" si="113"/>
        <v>ABERTO</v>
      </c>
      <c r="Y2011" s="48"/>
      <c r="Z2011" s="51">
        <v>0</v>
      </c>
      <c r="AA2011" s="1">
        <f>IF(Tabela1[[#This Row],[CHAMADO]]="ABERTO",Tabela1[[#This Row],[procx status]],"")</f>
        <v>0</v>
      </c>
      <c r="AC2011" s="49">
        <v>45861</v>
      </c>
      <c r="AD2011" s="55">
        <v>5105973019</v>
      </c>
      <c r="AE2011" s="1" t="str">
        <f>IF(Tabela1[[#This Row],[Status Result1]]="Aguardando autorização pgto", "sim","")</f>
        <v/>
      </c>
      <c r="AF20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23/07/2025</v>
      </c>
      <c r="AG20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23/07/2025</v>
      </c>
      <c r="AH2011" s="12"/>
      <c r="AJ2011" s="53">
        <v>0</v>
      </c>
      <c r="AK2011" s="12">
        <f>IF(Tabela1[[#This Row],[procx ticket]]="",Tabela1[[#This Row],[Data criação ticket]],Tabela1[[#This Row],[procx ticket]])</f>
        <v>0</v>
      </c>
      <c r="AM20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1" s="62"/>
      <c r="AP2011" s="62"/>
      <c r="AQ20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87853958,66ANDRELAUDO DE RISCOREFORMACNEX</v>
      </c>
      <c r="AR2011" s="62" t="e">
        <v>#N/A</v>
      </c>
    </row>
    <row r="2012" spans="1:44" ht="15" hidden="1" customHeight="1">
      <c r="A2012" s="1">
        <f t="shared" si="112"/>
        <v>2000</v>
      </c>
      <c r="B2012" s="1" t="s">
        <v>4156</v>
      </c>
      <c r="D2012" s="1" t="s">
        <v>4166</v>
      </c>
      <c r="E2012" s="1" t="s">
        <v>30</v>
      </c>
      <c r="F2012" s="1" t="s">
        <v>4157</v>
      </c>
      <c r="G2012" s="1" t="s">
        <v>48</v>
      </c>
      <c r="H2012" s="1">
        <v>1024</v>
      </c>
      <c r="I2012" s="1" t="s">
        <v>4939</v>
      </c>
      <c r="M2012" s="55">
        <v>604946</v>
      </c>
      <c r="N2012" s="1">
        <v>10021891</v>
      </c>
      <c r="P2012" s="47">
        <v>20550</v>
      </c>
      <c r="Q2012" s="29">
        <v>20550</v>
      </c>
      <c r="R2012" s="47">
        <f>IF(Tabela1[[#This Row],[VALOR A PAGAR]]&gt;1,Tabela1[[#This Row],[VALOR A PAGAR]],Tabela1[[#This Row],[VALOR RC]])</f>
        <v>20550</v>
      </c>
      <c r="S20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2" s="1">
        <v>4500879542</v>
      </c>
      <c r="U2012" s="54" t="str">
        <f>F2012 &amp; " " &amp; " " &amp; B2012 &amp; " - " &amp; I2012 &amp; " - " &amp; "N°" &amp; H2012 &amp; " - " &amp; Tabela1[[#This Row],[Coluna1]]</f>
        <v xml:space="preserve">LAUDO DE RISCO CD  CD CE - EQUILIBRA - N°1024 - </v>
      </c>
      <c r="V2012" s="85">
        <v>2180572</v>
      </c>
      <c r="W2012" s="64" t="s">
        <v>4944</v>
      </c>
      <c r="X2012" s="1" t="str">
        <f t="shared" si="113"/>
        <v>ABERTO</v>
      </c>
      <c r="Y2012" s="48"/>
      <c r="Z2012" s="51">
        <v>0</v>
      </c>
      <c r="AA2012" s="1">
        <f>IF(Tabela1[[#This Row],[CHAMADO]]="ABERTO",Tabela1[[#This Row],[procx status]],"")</f>
        <v>0</v>
      </c>
      <c r="AC2012" s="124">
        <v>45861</v>
      </c>
      <c r="AE2012" s="1" t="str">
        <f>IF(Tabela1[[#This Row],[Status Result1]]="Aguardando autorização pgto", "sim","")</f>
        <v/>
      </c>
      <c r="AF20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23/07/2025</v>
      </c>
      <c r="AG20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23/07/2025</v>
      </c>
      <c r="AH2012" s="12">
        <v>45786</v>
      </c>
      <c r="AI2012" s="1" t="s">
        <v>4234</v>
      </c>
      <c r="AJ2012" s="53" t="s">
        <v>4234</v>
      </c>
      <c r="AK2012" s="12" t="str">
        <f>IF(Tabela1[[#This Row],[procx ticket]]="",Tabela1[[#This Row],[Data criação ticket]],Tabela1[[#This Row],[procx ticket]])</f>
        <v>não aberto ticket</v>
      </c>
      <c r="AM2012" s="53"/>
      <c r="AN201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2" s="62"/>
      <c r="AP2012" s="62"/>
      <c r="AQ20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CE60494620550ANDRELAUDO DE RISCO CDREFORMAEQUILIBRA</v>
      </c>
      <c r="AR2012" s="62" t="e">
        <v>#N/A</v>
      </c>
    </row>
    <row r="2013" spans="1:44" ht="15" hidden="1" customHeight="1">
      <c r="A2013" s="1">
        <f t="shared" si="112"/>
        <v>2000</v>
      </c>
      <c r="B2013" s="1">
        <v>7127</v>
      </c>
      <c r="C2013" s="1" t="str">
        <f>_xlfn.XLOOKUP(Tabela1[[#This Row],[FILIAL]],'CNPJ BASE jan25'!A:A,'CNPJ BASE jan25'!B:B)</f>
        <v>STI03-Comercio-MA-EF</v>
      </c>
      <c r="D2013" s="1" t="str">
        <f>_xlfn.XLOOKUP(Tabela1[[#This Row],[FILIAL]],'CNPJ BASE jan25'!A:A,'CNPJ BASE jan25'!C:C)</f>
        <v>04.899.316/0127-10</v>
      </c>
      <c r="E2013" s="1" t="s">
        <v>76</v>
      </c>
      <c r="F2013" s="1" t="s">
        <v>51</v>
      </c>
      <c r="G2013" s="1" t="s">
        <v>48</v>
      </c>
      <c r="H2013" s="1">
        <v>1539</v>
      </c>
      <c r="I2013" s="1" t="s">
        <v>66</v>
      </c>
      <c r="M2013" s="1">
        <v>606033</v>
      </c>
      <c r="Q2013" s="47">
        <v>45000</v>
      </c>
      <c r="R2013" s="47">
        <f>IF(Tabela1[[#This Row],[VALOR A PAGAR]]&gt;1,Tabela1[[#This Row],[VALOR A PAGAR]],Tabela1[[#This Row],[VALOR RC]])</f>
        <v>45000</v>
      </c>
      <c r="S20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3" s="1">
        <v>4500963662</v>
      </c>
      <c r="U2013" s="54" t="str">
        <f>F2013 &amp; " " &amp; " " &amp; B2013 &amp; " - " &amp; I2013 &amp; " - " &amp; "N°" &amp; H2013 &amp; " - " &amp; Tabela1[[#This Row],[Coluna1]]</f>
        <v xml:space="preserve">VIRADA DE BANDEIRA  7127 - DWA - N°1539 - </v>
      </c>
      <c r="V2013" s="85">
        <v>2806048</v>
      </c>
      <c r="W2013" s="64" t="s">
        <v>4925</v>
      </c>
      <c r="X2013" s="1" t="str">
        <f t="shared" si="113"/>
        <v>ABERTO</v>
      </c>
      <c r="Y2013" s="48"/>
      <c r="Z2013" s="51"/>
      <c r="AA2013" s="1">
        <f>IF(Tabela1[[#This Row],[CHAMADO]]="ABERTO",Tabela1[[#This Row],[procx status]],"")</f>
        <v>0</v>
      </c>
      <c r="AC2013" s="49">
        <v>45953</v>
      </c>
      <c r="AD2013" s="55">
        <v>5106040754</v>
      </c>
      <c r="AE2013" s="1" t="str">
        <f>IF(Tabela1[[#This Row],[Status Result1]]="Aguardando autorização pgto", "sim","")</f>
        <v/>
      </c>
      <c r="AF20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3" s="116"/>
      <c r="AJ2013" s="117"/>
      <c r="AK2013" s="116">
        <f>IF(Tabela1[[#This Row],[procx ticket]]="",Tabela1[[#This Row],[Data criação ticket]],Tabela1[[#This Row],[procx ticket]])</f>
        <v>0</v>
      </c>
      <c r="AL2013" s="116"/>
      <c r="AM2013" s="53" t="s">
        <v>4924</v>
      </c>
      <c r="AN20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3" s="62"/>
      <c r="AP2013" s="62"/>
      <c r="AQ20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7127606033HENRIQUEVIRADA DE BANDEIRAREFORMADWA</v>
      </c>
      <c r="AR2013" s="62" t="e">
        <v>#N/A</v>
      </c>
    </row>
    <row r="2014" spans="1:44" ht="15" hidden="1" customHeight="1">
      <c r="A2014" s="1">
        <f t="shared" si="112"/>
        <v>2000</v>
      </c>
      <c r="B2014" s="1">
        <v>7278</v>
      </c>
      <c r="C2014" s="1" t="str">
        <f>_xlfn.XLOOKUP(Tabela1[[#This Row],[FILIAL]],'CNPJ BASE jan25'!A:A,'CNPJ BASE jan25'!B:B)</f>
        <v>SLU68-DanLaTou-MA-EF</v>
      </c>
      <c r="D2014" s="1" t="str">
        <f>_xlfn.XLOOKUP(Tabela1[[#This Row],[FILIAL]],'CNPJ BASE jan25'!A:A,'CNPJ BASE jan25'!C:C)</f>
        <v>04.899.316/0278-22</v>
      </c>
      <c r="E2014" s="1" t="s">
        <v>76</v>
      </c>
      <c r="F2014" s="1" t="s">
        <v>51</v>
      </c>
      <c r="G2014" s="1" t="s">
        <v>48</v>
      </c>
      <c r="H2014" s="1">
        <v>1540</v>
      </c>
      <c r="I2014" s="1" t="s">
        <v>66</v>
      </c>
      <c r="M2014" s="1">
        <v>606041</v>
      </c>
      <c r="Q2014" s="47">
        <v>40000</v>
      </c>
      <c r="R2014" s="47">
        <f>IF(Tabela1[[#This Row],[VALOR A PAGAR]]&gt;1,Tabela1[[#This Row],[VALOR A PAGAR]],Tabela1[[#This Row],[VALOR RC]])</f>
        <v>40000</v>
      </c>
      <c r="S20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4" s="1">
        <v>4500963666</v>
      </c>
      <c r="U2014" s="54" t="str">
        <f>F2014 &amp; " " &amp; " " &amp; B2014 &amp; " - " &amp; I2014 &amp; " - " &amp; "N°" &amp; H2014 &amp; " - " &amp; Tabela1[[#This Row],[Coluna1]]</f>
        <v xml:space="preserve">VIRADA DE BANDEIRA  7278 - DWA - N°1540 - </v>
      </c>
      <c r="V2014" s="85">
        <v>2806064</v>
      </c>
      <c r="W2014" s="64" t="s">
        <v>4926</v>
      </c>
      <c r="X2014" s="1" t="str">
        <f t="shared" si="113"/>
        <v>ABERTO</v>
      </c>
      <c r="Y2014" s="48"/>
      <c r="Z2014" s="51"/>
      <c r="AA2014" s="1">
        <f>IF(Tabela1[[#This Row],[CHAMADO]]="ABERTO",Tabela1[[#This Row],[procx status]],"")</f>
        <v>0</v>
      </c>
      <c r="AC2014" s="49">
        <v>45953</v>
      </c>
      <c r="AD2014" s="55">
        <v>5106040750</v>
      </c>
      <c r="AE2014" s="1" t="str">
        <f>IF(Tabela1[[#This Row],[Status Result1]]="Aguardando autorização pgto", "sim","")</f>
        <v/>
      </c>
      <c r="AF20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4" s="116"/>
      <c r="AJ2014" s="117"/>
      <c r="AK2014" s="116">
        <f>IF(Tabela1[[#This Row],[procx ticket]]="",Tabela1[[#This Row],[Data criação ticket]],Tabela1[[#This Row],[procx ticket]])</f>
        <v>0</v>
      </c>
      <c r="AL2014" s="116"/>
      <c r="AM2014" s="53" t="s">
        <v>4924</v>
      </c>
      <c r="AN20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4" s="62"/>
      <c r="AP2014" s="62"/>
      <c r="AQ20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7278606041HENRIQUEVIRADA DE BANDEIRAREFORMADWA</v>
      </c>
      <c r="AR2014" s="62" t="e">
        <v>#N/A</v>
      </c>
    </row>
    <row r="2015" spans="1:44" ht="15" hidden="1" customHeight="1">
      <c r="A2015" s="1">
        <f t="shared" si="112"/>
        <v>2000</v>
      </c>
      <c r="B2015" s="1">
        <v>7129</v>
      </c>
      <c r="C2015" s="1" t="str">
        <f>_xlfn.XLOOKUP(Tabela1[[#This Row],[FILIAL]],'CNPJ BASE jan25'!A:A,'CNPJ BASE jan25'!B:B)</f>
        <v>SLU54-DoAraQ52-MA-EF</v>
      </c>
      <c r="D2015" s="1" t="str">
        <f>_xlfn.XLOOKUP(Tabela1[[#This Row],[FILIAL]],'CNPJ BASE jan25'!A:A,'CNPJ BASE jan25'!C:C)</f>
        <v>04.899.316/0129-81</v>
      </c>
      <c r="E2015" s="1" t="s">
        <v>76</v>
      </c>
      <c r="F2015" s="1" t="s">
        <v>51</v>
      </c>
      <c r="G2015" s="1" t="s">
        <v>48</v>
      </c>
      <c r="H2015" s="1">
        <v>1541</v>
      </c>
      <c r="I2015" s="1" t="s">
        <v>66</v>
      </c>
      <c r="M2015" s="1">
        <v>606034</v>
      </c>
      <c r="Q2015" s="47">
        <v>35000</v>
      </c>
      <c r="R2015" s="47">
        <f>IF(Tabela1[[#This Row],[VALOR A PAGAR]]&gt;1,Tabela1[[#This Row],[VALOR A PAGAR]],Tabela1[[#This Row],[VALOR RC]])</f>
        <v>35000</v>
      </c>
      <c r="S20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5" s="1">
        <v>4500963738</v>
      </c>
      <c r="U2015" s="54" t="str">
        <f>F2015 &amp; " " &amp; " " &amp; B2015 &amp; " - " &amp; I2015 &amp; " - " &amp; "N°" &amp; H2015 &amp; " - " &amp; Tabela1[[#This Row],[Coluna1]]</f>
        <v xml:space="preserve">VIRADA DE BANDEIRA  7129 - DWA - N°1541 - </v>
      </c>
      <c r="V2015" s="85">
        <v>2806085</v>
      </c>
      <c r="W2015" s="64" t="s">
        <v>4927</v>
      </c>
      <c r="X2015" s="1" t="str">
        <f t="shared" si="113"/>
        <v>ABERTO</v>
      </c>
      <c r="Y2015" s="48"/>
      <c r="Z2015" s="51"/>
      <c r="AA2015" s="1">
        <f>IF(Tabela1[[#This Row],[CHAMADO]]="ABERTO",Tabela1[[#This Row],[procx status]],"")</f>
        <v>0</v>
      </c>
      <c r="AC2015" s="49">
        <v>45953</v>
      </c>
      <c r="AD2015" s="55">
        <v>5106040746</v>
      </c>
      <c r="AE2015" s="1" t="str">
        <f>IF(Tabela1[[#This Row],[Status Result1]]="Aguardando autorização pgto", "sim","")</f>
        <v/>
      </c>
      <c r="AF20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5" s="116"/>
      <c r="AJ2015" s="117"/>
      <c r="AK2015" s="116">
        <f>IF(Tabela1[[#This Row],[procx ticket]]="",Tabela1[[#This Row],[Data criação ticket]],Tabela1[[#This Row],[procx ticket]])</f>
        <v>0</v>
      </c>
      <c r="AL2015" s="116"/>
      <c r="AM2015" s="53" t="s">
        <v>4924</v>
      </c>
      <c r="AN20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5" s="62"/>
      <c r="AP2015" s="62"/>
      <c r="AQ20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7129606034HENRIQUEVIRADA DE BANDEIRAREFORMADWA</v>
      </c>
      <c r="AR2015" s="62" t="e">
        <v>#N/A</v>
      </c>
    </row>
    <row r="2016" spans="1:44" ht="15" hidden="1" customHeight="1">
      <c r="A2016" s="1">
        <f t="shared" si="112"/>
        <v>2000</v>
      </c>
      <c r="B2016" s="1">
        <v>7208</v>
      </c>
      <c r="C2016" s="1" t="str">
        <f>_xlfn.XLOOKUP(Tabela1[[#This Row],[FILIAL]],'CNPJ BASE jan25'!A:A,'CNPJ BASE jan25'!B:B)</f>
        <v>SLU62-ContoSul-MA-EF</v>
      </c>
      <c r="D2016" s="1" t="str">
        <f>_xlfn.XLOOKUP(Tabela1[[#This Row],[FILIAL]],'CNPJ BASE jan25'!A:A,'CNPJ BASE jan25'!C:C)</f>
        <v>04.899.316/0208-10</v>
      </c>
      <c r="E2016" s="1" t="s">
        <v>76</v>
      </c>
      <c r="F2016" s="1" t="s">
        <v>51</v>
      </c>
      <c r="G2016" s="1" t="s">
        <v>48</v>
      </c>
      <c r="H2016" s="1">
        <v>1542</v>
      </c>
      <c r="I2016" s="1" t="s">
        <v>66</v>
      </c>
      <c r="M2016" s="1">
        <v>606039</v>
      </c>
      <c r="Q2016" s="47">
        <v>35000</v>
      </c>
      <c r="R2016" s="47">
        <f>IF(Tabela1[[#This Row],[VALOR A PAGAR]]&gt;1,Tabela1[[#This Row],[VALOR A PAGAR]],Tabela1[[#This Row],[VALOR RC]])</f>
        <v>35000</v>
      </c>
      <c r="S20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6" s="1">
        <v>4500963742</v>
      </c>
      <c r="U2016" s="54" t="str">
        <f>F2016 &amp; " " &amp; " " &amp; B2016 &amp; " - " &amp; I2016 &amp; " - " &amp; "N°" &amp; H2016 &amp; " - " &amp; Tabela1[[#This Row],[Coluna1]]</f>
        <v xml:space="preserve">VIRADA DE BANDEIRA  7208 - DWA - N°1542 - </v>
      </c>
      <c r="V2016" s="85">
        <v>2806098</v>
      </c>
      <c r="W2016" s="64" t="s">
        <v>4928</v>
      </c>
      <c r="X2016" s="1" t="str">
        <f t="shared" si="113"/>
        <v>ABERTO</v>
      </c>
      <c r="Y2016" s="48"/>
      <c r="Z2016" s="51"/>
      <c r="AA2016" s="1">
        <f>IF(Tabela1[[#This Row],[CHAMADO]]="ABERTO",Tabela1[[#This Row],[procx status]],"")</f>
        <v>0</v>
      </c>
      <c r="AC2016" s="49">
        <v>45953</v>
      </c>
      <c r="AD2016" s="55">
        <v>5106040745</v>
      </c>
      <c r="AE2016" s="1" t="str">
        <f>IF(Tabela1[[#This Row],[Status Result1]]="Aguardando autorização pgto", "sim","")</f>
        <v/>
      </c>
      <c r="AF20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6" s="116"/>
      <c r="AJ2016" s="117"/>
      <c r="AK2016" s="116">
        <f>IF(Tabela1[[#This Row],[procx ticket]]="",Tabela1[[#This Row],[Data criação ticket]],Tabela1[[#This Row],[procx ticket]])</f>
        <v>0</v>
      </c>
      <c r="AL2016" s="116"/>
      <c r="AM2016" s="53" t="s">
        <v>4924</v>
      </c>
      <c r="AN20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6" s="62"/>
      <c r="AP2016" s="62"/>
      <c r="AQ20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7208606039HENRIQUEVIRADA DE BANDEIRAREFORMADWA</v>
      </c>
      <c r="AR2016" s="62" t="e">
        <v>#N/A</v>
      </c>
    </row>
    <row r="2017" spans="1:44" ht="15" hidden="1" customHeight="1">
      <c r="A2017" s="1">
        <f t="shared" si="112"/>
        <v>2000</v>
      </c>
      <c r="B2017" s="1">
        <v>7140</v>
      </c>
      <c r="C2017" s="1" t="str">
        <f>_xlfn.XLOOKUP(Tabela1[[#This Row],[FILIAL]],'CNPJ BASE jan25'!A:A,'CNPJ BASE jan25'!B:B)</f>
        <v>IMP06-GetVarga-MA-EF</v>
      </c>
      <c r="D2017" s="1" t="str">
        <f>_xlfn.XLOOKUP(Tabela1[[#This Row],[FILIAL]],'CNPJ BASE jan25'!A:A,'CNPJ BASE jan25'!C:C)</f>
        <v>04.899.316/0140-97</v>
      </c>
      <c r="E2017" s="1" t="s">
        <v>76</v>
      </c>
      <c r="F2017" s="1" t="s">
        <v>51</v>
      </c>
      <c r="G2017" s="1" t="s">
        <v>48</v>
      </c>
      <c r="H2017" s="1">
        <v>1443</v>
      </c>
      <c r="I2017" s="1" t="s">
        <v>66</v>
      </c>
      <c r="M2017" s="1">
        <v>606036</v>
      </c>
      <c r="Q2017" s="47">
        <v>35000</v>
      </c>
      <c r="R2017" s="47">
        <f>IF(Tabela1[[#This Row],[VALOR A PAGAR]]&gt;1,Tabela1[[#This Row],[VALOR A PAGAR]],Tabela1[[#This Row],[VALOR RC]])</f>
        <v>35000</v>
      </c>
      <c r="S20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7" s="1">
        <v>4500963745</v>
      </c>
      <c r="U2017" s="54" t="str">
        <f>F2017 &amp; " " &amp; " " &amp; B2017 &amp; " - " &amp; I2017 &amp; " - " &amp; "N°" &amp; H2017 &amp; " - " &amp; Tabela1[[#This Row],[Coluna1]]</f>
        <v xml:space="preserve">VIRADA DE BANDEIRA  7140 - DWA - N°1443 - </v>
      </c>
      <c r="V2017" s="85">
        <v>2806037</v>
      </c>
      <c r="W2017" s="64" t="s">
        <v>4923</v>
      </c>
      <c r="X2017" s="1" t="str">
        <f t="shared" si="113"/>
        <v>ABERTO</v>
      </c>
      <c r="Y2017" s="48"/>
      <c r="Z2017" s="51"/>
      <c r="AA2017" s="1">
        <f>IF(Tabela1[[#This Row],[CHAMADO]]="ABERTO",Tabela1[[#This Row],[procx status]],"")</f>
        <v>0</v>
      </c>
      <c r="AC2017" s="49">
        <v>45953</v>
      </c>
      <c r="AD2017" s="55">
        <v>5106040756</v>
      </c>
      <c r="AE2017" s="1" t="str">
        <f>IF(Tabela1[[#This Row],[Status Result1]]="Aguardando autorização pgto", "sim","")</f>
        <v/>
      </c>
      <c r="AF20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7" s="116"/>
      <c r="AJ2017" s="117"/>
      <c r="AK2017" s="116">
        <f>IF(Tabela1[[#This Row],[procx ticket]]="",Tabela1[[#This Row],[Data criação ticket]],Tabela1[[#This Row],[procx ticket]])</f>
        <v>0</v>
      </c>
      <c r="AL2017" s="116"/>
      <c r="AM2017" s="53" t="s">
        <v>4924</v>
      </c>
      <c r="AN20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7" s="62"/>
      <c r="AP2017" s="62"/>
      <c r="AQ20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7140606036HENRIQUEVIRADA DE BANDEIRAREFORMADWA</v>
      </c>
      <c r="AR2017" s="62" t="e">
        <v>#N/A</v>
      </c>
    </row>
    <row r="2018" spans="1:44" ht="15" hidden="1" customHeight="1">
      <c r="A2018" s="1">
        <f t="shared" si="112"/>
        <v>2000</v>
      </c>
      <c r="B2018" s="1">
        <v>7289</v>
      </c>
      <c r="C2018" s="1" t="str">
        <f>_xlfn.XLOOKUP(Tabela1[[#This Row],[FILIAL]],'CNPJ BASE jan25'!A:A,'CNPJ BASE jan25'!B:B)</f>
        <v>IMP08-SimMorei-MA-EF</v>
      </c>
      <c r="D2018" s="1" t="str">
        <f>_xlfn.XLOOKUP(Tabela1[[#This Row],[FILIAL]],'CNPJ BASE jan25'!A:A,'CNPJ BASE jan25'!C:C)</f>
        <v>04.899.316/0289-85</v>
      </c>
      <c r="E2018" s="1" t="s">
        <v>76</v>
      </c>
      <c r="F2018" s="1" t="s">
        <v>51</v>
      </c>
      <c r="G2018" s="1" t="s">
        <v>48</v>
      </c>
      <c r="H2018" s="1">
        <v>1544</v>
      </c>
      <c r="I2018" s="1" t="s">
        <v>66</v>
      </c>
      <c r="M2018" s="1">
        <v>606044</v>
      </c>
      <c r="Q2018" s="47">
        <v>35000</v>
      </c>
      <c r="R2018" s="47">
        <f>IF(Tabela1[[#This Row],[VALOR A PAGAR]]&gt;1,Tabela1[[#This Row],[VALOR A PAGAR]],Tabela1[[#This Row],[VALOR RC]])</f>
        <v>35000</v>
      </c>
      <c r="S20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8" s="1">
        <v>4500963747</v>
      </c>
      <c r="U2018" s="54" t="str">
        <f>F2018 &amp; " " &amp; " " &amp; B2018 &amp; " - " &amp; I2018 &amp; " - " &amp; "N°" &amp; H2018 &amp; " - " &amp; Tabela1[[#This Row],[Coluna1]]</f>
        <v xml:space="preserve">VIRADA DE BANDEIRA  7289 - DWA - N°1544 - </v>
      </c>
      <c r="V2018" s="85">
        <v>2806113</v>
      </c>
      <c r="W2018" s="64" t="s">
        <v>4929</v>
      </c>
      <c r="X2018" s="1" t="str">
        <f t="shared" si="113"/>
        <v>ABERTO</v>
      </c>
      <c r="Y2018" s="48"/>
      <c r="Z2018" s="51"/>
      <c r="AA2018" s="1">
        <f>IF(Tabela1[[#This Row],[CHAMADO]]="ABERTO",Tabela1[[#This Row],[procx status]],"")</f>
        <v>0</v>
      </c>
      <c r="AC2018" s="49">
        <v>45953</v>
      </c>
      <c r="AD2018" s="55">
        <v>5106040740</v>
      </c>
      <c r="AE2018" s="1" t="str">
        <f>IF(Tabela1[[#This Row],[Status Result1]]="Aguardando autorização pgto", "sim","")</f>
        <v/>
      </c>
      <c r="AF20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8" s="116"/>
      <c r="AJ2018" s="117"/>
      <c r="AK2018" s="116">
        <f>IF(Tabela1[[#This Row],[procx ticket]]="",Tabela1[[#This Row],[Data criação ticket]],Tabela1[[#This Row],[procx ticket]])</f>
        <v>0</v>
      </c>
      <c r="AL2018" s="116"/>
      <c r="AM2018" s="53" t="s">
        <v>4924</v>
      </c>
      <c r="AN20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8" s="62"/>
      <c r="AP2018" s="62"/>
      <c r="AQ20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7289606044HENRIQUEVIRADA DE BANDEIRAREFORMADWA</v>
      </c>
      <c r="AR2018" s="62" t="e">
        <v>#N/A</v>
      </c>
    </row>
    <row r="2019" spans="1:44" ht="15" hidden="1" customHeight="1">
      <c r="A2019" s="1">
        <f t="shared" si="112"/>
        <v>2000</v>
      </c>
      <c r="B2019" s="1" t="s">
        <v>4156</v>
      </c>
      <c r="D2019" s="1" t="s">
        <v>4166</v>
      </c>
      <c r="E2019" s="1" t="s">
        <v>30</v>
      </c>
      <c r="F2019" s="1" t="s">
        <v>4157</v>
      </c>
      <c r="G2019" s="1" t="s">
        <v>48</v>
      </c>
      <c r="H2019" s="1">
        <v>1077</v>
      </c>
      <c r="I2019" s="1" t="s">
        <v>4939</v>
      </c>
      <c r="M2019" s="55">
        <v>604946</v>
      </c>
      <c r="P2019" s="47">
        <v>149692.9</v>
      </c>
      <c r="R2019" s="47">
        <f>IF(Tabela1[[#This Row],[VALOR A PAGAR]]&gt;1,Tabela1[[#This Row],[VALOR A PAGAR]],Tabela1[[#This Row],[VALOR RC]])</f>
        <v>149692.9</v>
      </c>
      <c r="S20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19">
        <v>4500923006</v>
      </c>
      <c r="U2019" s="54" t="str">
        <f>F2019 &amp; " " &amp; " " &amp; B2019 &amp; " - " &amp; I2019 &amp; " - " &amp; "N°" &amp; H2019 &amp; " - " &amp; Tabela1[[#This Row],[Coluna1]]</f>
        <v xml:space="preserve">LAUDO DE RISCO CD  CD CE - EQUILIBRA - N°1077 - </v>
      </c>
      <c r="V2019" s="85">
        <v>2821751</v>
      </c>
      <c r="W2019" s="64" t="s">
        <v>4940</v>
      </c>
      <c r="X2019" s="1" t="str">
        <f t="shared" si="113"/>
        <v>ABERTO</v>
      </c>
      <c r="Y2019" s="48"/>
      <c r="Z2019" s="51"/>
      <c r="AA2019" s="1">
        <f>IF(Tabela1[[#This Row],[CHAMADO]]="ABERTO",Tabela1[[#This Row],[procx status]],"")</f>
        <v>0</v>
      </c>
      <c r="AC2019" s="49">
        <v>45953</v>
      </c>
      <c r="AE2019" s="1" t="str">
        <f>IF(Tabela1[[#This Row],[Status Result1]]="Aguardando autorização pgto", "sim","")</f>
        <v/>
      </c>
      <c r="AF20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19" s="116"/>
      <c r="AJ2019" s="117"/>
      <c r="AK2019" s="116">
        <f>IF(Tabela1[[#This Row],[procx ticket]]="",Tabela1[[#This Row],[Data criação ticket]],Tabela1[[#This Row],[procx ticket]])</f>
        <v>0</v>
      </c>
      <c r="AL2019" s="116"/>
      <c r="AM2019" s="53" t="s">
        <v>4941</v>
      </c>
      <c r="AN20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19" s="62"/>
      <c r="AP2019" s="62"/>
      <c r="AQ20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CE604946149692,9ANDRELAUDO DE RISCO CDREFORMAEQUILIBRA</v>
      </c>
      <c r="AR2019" s="62" t="e">
        <v>#N/A</v>
      </c>
    </row>
    <row r="2020" spans="1:44" ht="15" hidden="1" customHeight="1">
      <c r="A2020" s="1">
        <f t="shared" si="112"/>
        <v>2000</v>
      </c>
      <c r="B2020" s="1" t="s">
        <v>4156</v>
      </c>
      <c r="D2020" s="1" t="s">
        <v>4166</v>
      </c>
      <c r="E2020" s="1" t="s">
        <v>30</v>
      </c>
      <c r="F2020" s="1" t="s">
        <v>4167</v>
      </c>
      <c r="G2020" s="1" t="s">
        <v>48</v>
      </c>
      <c r="H2020" s="1">
        <v>284</v>
      </c>
      <c r="I2020" s="1" t="s">
        <v>4947</v>
      </c>
      <c r="K2020" s="1" t="s">
        <v>4949</v>
      </c>
      <c r="L2020" s="1">
        <v>101269</v>
      </c>
      <c r="M2020" s="1">
        <v>606050</v>
      </c>
      <c r="N2020" s="1">
        <v>10023459</v>
      </c>
      <c r="O2020" s="1" t="s">
        <v>4163</v>
      </c>
      <c r="P2020" s="47">
        <v>54020.08</v>
      </c>
      <c r="Q2020" s="47">
        <v>27010.04</v>
      </c>
      <c r="R2020" s="47">
        <f>IF(Tabela1[[#This Row],[VALOR A PAGAR]]&gt;1,Tabela1[[#This Row],[VALOR A PAGAR]],Tabela1[[#This Row],[VALOR RC]])</f>
        <v>27010.04</v>
      </c>
      <c r="S20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0" s="1">
        <v>4500977242</v>
      </c>
      <c r="U2020" s="54" t="str">
        <f>F2020 &amp; " " &amp; " " &amp; B2020 &amp; " - " &amp; I2020 &amp; " - " &amp; "N°" &amp; H2020 &amp; " - " &amp; Tabela1[[#This Row],[Coluna1]]</f>
        <v xml:space="preserve">MISSOES HIGIENICAS  CD CE - E-TEC - N°284 - </v>
      </c>
      <c r="V2020" s="85">
        <v>2806254</v>
      </c>
      <c r="W2020" s="64" t="s">
        <v>4950</v>
      </c>
      <c r="X2020" s="1" t="str">
        <f t="shared" si="113"/>
        <v>ABERTO</v>
      </c>
      <c r="Y2020" s="48"/>
      <c r="Z2020" s="51"/>
      <c r="AA2020" s="1">
        <f>IF(Tabela1[[#This Row],[CHAMADO]]="ABERTO",Tabela1[[#This Row],[procx status]],"")</f>
        <v>0</v>
      </c>
      <c r="AC2020" s="49">
        <v>45953</v>
      </c>
      <c r="AD2020" s="55">
        <v>5106040733</v>
      </c>
      <c r="AE2020" s="1" t="str">
        <f>IF(Tabela1[[#This Row],[Status Result1]]="Aguardando autorização pgto", "sim","")</f>
        <v/>
      </c>
      <c r="AF20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20" s="116"/>
      <c r="AJ2020" s="117"/>
      <c r="AK2020" s="116">
        <f>IF(Tabela1[[#This Row],[procx ticket]]="",Tabela1[[#This Row],[Data criação ticket]],Tabela1[[#This Row],[procx ticket]])</f>
        <v>0</v>
      </c>
      <c r="AL2020" s="116"/>
      <c r="AM2020" s="53" t="s">
        <v>4924</v>
      </c>
      <c r="AN20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0" s="62"/>
      <c r="AP2020" s="62"/>
      <c r="AQ20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CE60605054020,08ANDREMISSOES HIGIENICASREFORMAE-TEC</v>
      </c>
      <c r="AR2020" s="62" t="e">
        <v>#N/A</v>
      </c>
    </row>
    <row r="2021" spans="1:44" ht="15" hidden="1" customHeight="1">
      <c r="A2021" s="1">
        <f t="shared" si="112"/>
        <v>2000</v>
      </c>
      <c r="B2021" s="1">
        <v>7013</v>
      </c>
      <c r="C2021" s="1" t="str">
        <f>_xlfn.XLOOKUP(Tabela1[[#This Row],[FILIAL]],'CNPJ BASE jan25'!A:A,'CNPJ BASE jan25'!B:B)</f>
        <v>BEL74-Atalaia-PA-EF</v>
      </c>
      <c r="D2021" s="1" t="str">
        <f>_xlfn.XLOOKUP(Tabela1[[#This Row],[FILIAL]],'CNPJ BASE jan25'!A:A,'CNPJ BASE jan25'!C:C)</f>
        <v>04.899.316/0013-51</v>
      </c>
      <c r="E2021" s="1" t="s">
        <v>76</v>
      </c>
      <c r="F2021" s="1" t="s">
        <v>51</v>
      </c>
      <c r="G2021" s="1" t="s">
        <v>48</v>
      </c>
      <c r="H2021" s="1">
        <v>20573</v>
      </c>
      <c r="I2021" s="1" t="s">
        <v>5303</v>
      </c>
      <c r="M2021" s="1">
        <v>605842</v>
      </c>
      <c r="N2021" s="1">
        <v>10022556</v>
      </c>
      <c r="P2021" s="47">
        <v>21608.5</v>
      </c>
      <c r="R2021" s="47">
        <f>IF(Tabela1[[#This Row],[VALOR A PAGAR]]&gt;1,Tabela1[[#This Row],[VALOR A PAGAR]],Tabela1[[#This Row],[VALOR RC]])</f>
        <v>21608.5</v>
      </c>
      <c r="S20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1" s="1">
        <v>4500922249</v>
      </c>
      <c r="U2021" s="54" t="str">
        <f>F2021 &amp; " " &amp; " " &amp; B2021 &amp; " - " &amp; I2021 &amp; " - " &amp; "N°" &amp; H2021 &amp; " - " &amp; Tabela1[[#This Row],[Coluna1]]</f>
        <v xml:space="preserve">VIRADA DE BANDEIRA  7013 - KPI - N°20573 - </v>
      </c>
      <c r="V2021" s="85">
        <v>2809137</v>
      </c>
      <c r="W2021" s="64" t="s">
        <v>5325</v>
      </c>
      <c r="X2021" s="1" t="str">
        <f t="shared" si="113"/>
        <v>ABERTO</v>
      </c>
      <c r="Y2021" s="48"/>
      <c r="Z2021" s="51">
        <v>0</v>
      </c>
      <c r="AA2021" s="1">
        <f>IF(Tabela1[[#This Row],[CHAMADO]]="ABERTO",Tabela1[[#This Row],[procx status]],"")</f>
        <v>0</v>
      </c>
      <c r="AC2021" s="49">
        <v>45953</v>
      </c>
      <c r="AD2021" s="55">
        <v>5106041037</v>
      </c>
      <c r="AE2021" s="1" t="str">
        <f>IF(Tabela1[[#This Row],[Status Result1]]="Aguardando autorização pgto", "sim","")</f>
        <v/>
      </c>
      <c r="AF20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21" s="12"/>
      <c r="AJ2021" s="53" t="s">
        <v>4234</v>
      </c>
      <c r="AK2021" s="12" t="str">
        <f>IF(Tabela1[[#This Row],[procx ticket]]="",Tabela1[[#This Row],[Data criação ticket]],Tabela1[[#This Row],[procx ticket]])</f>
        <v>não aberto ticket</v>
      </c>
      <c r="AM2021" s="53" t="s">
        <v>4962</v>
      </c>
      <c r="AN20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1" s="62"/>
      <c r="AP2021" s="62"/>
      <c r="AQ20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701360584221608,5HENRIQUEVIRADA DE BANDEIRAREFORMAKPI</v>
      </c>
      <c r="AR2021" s="62" t="e">
        <v>#N/A</v>
      </c>
    </row>
    <row r="2022" spans="1:44" ht="15" hidden="1" customHeight="1">
      <c r="A2022" s="1">
        <f t="shared" si="112"/>
        <v>2000</v>
      </c>
      <c r="B2022" s="1">
        <v>7013</v>
      </c>
      <c r="C2022" s="1" t="str">
        <f>_xlfn.XLOOKUP(Tabela1[[#This Row],[FILIAL]],'CNPJ BASE jan25'!A:A,'CNPJ BASE jan25'!B:B)</f>
        <v>BEL74-Atalaia-PA-EF</v>
      </c>
      <c r="D2022" s="1" t="str">
        <f>_xlfn.XLOOKUP(Tabela1[[#This Row],[FILIAL]],'CNPJ BASE jan25'!A:A,'CNPJ BASE jan25'!C:C)</f>
        <v>04.899.316/0013-51</v>
      </c>
      <c r="E2022" s="1" t="s">
        <v>76</v>
      </c>
      <c r="F2022" s="1" t="s">
        <v>51</v>
      </c>
      <c r="G2022" s="1" t="s">
        <v>48</v>
      </c>
      <c r="H2022" s="1">
        <v>20864</v>
      </c>
      <c r="I2022" s="1" t="s">
        <v>5303</v>
      </c>
      <c r="M2022" s="1">
        <v>605842</v>
      </c>
      <c r="N2022" s="1">
        <v>10022998</v>
      </c>
      <c r="O2022" s="1" t="s">
        <v>4163</v>
      </c>
      <c r="P2022" s="5">
        <v>13534.74</v>
      </c>
      <c r="R2022" s="47">
        <f>IF(Tabela1[[#This Row],[VALOR A PAGAR]]&gt;1,Tabela1[[#This Row],[VALOR A PAGAR]],Tabela1[[#This Row],[VALOR RC]])</f>
        <v>13534.74</v>
      </c>
      <c r="S20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2" s="1">
        <v>4500937555</v>
      </c>
      <c r="U2022" s="54" t="str">
        <f>F2022 &amp; " " &amp; " " &amp; B2022 &amp; " - " &amp; I2022 &amp; " - " &amp; "N°" &amp; H2022 &amp; " - " &amp; Tabela1[[#This Row],[Coluna1]]</f>
        <v xml:space="preserve">VIRADA DE BANDEIRA  7013 - KPI - N°20864 - </v>
      </c>
      <c r="V2022" s="85">
        <v>2810442</v>
      </c>
      <c r="W2022" s="64" t="s">
        <v>5333</v>
      </c>
      <c r="X2022" s="1" t="str">
        <f t="shared" si="113"/>
        <v>ABERTO</v>
      </c>
      <c r="Y2022" s="48"/>
      <c r="Z2022" s="51"/>
      <c r="AA2022" s="1">
        <f>IF(Tabela1[[#This Row],[CHAMADO]]="ABERTO",Tabela1[[#This Row],[procx status]],"")</f>
        <v>0</v>
      </c>
      <c r="AC2022" s="49">
        <v>45953</v>
      </c>
      <c r="AD2022" s="55">
        <v>5106041028</v>
      </c>
      <c r="AE2022" s="1" t="str">
        <f>IF(Tabela1[[#This Row],[Status Result1]]="Aguardando autorização pgto", "sim","")</f>
        <v/>
      </c>
      <c r="AF20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22" s="12"/>
      <c r="AJ2022" s="53"/>
      <c r="AK2022" s="12">
        <f>IF(Tabela1[[#This Row],[procx ticket]]="",Tabela1[[#This Row],[Data criação ticket]],Tabela1[[#This Row],[procx ticket]])</f>
        <v>0</v>
      </c>
      <c r="AM2022" s="53" t="s">
        <v>4962</v>
      </c>
      <c r="AN20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2" s="62"/>
      <c r="AP2022" s="62"/>
      <c r="AQ20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701360584213534,74HENRIQUEVIRADA DE BANDEIRAREFORMAKPI</v>
      </c>
      <c r="AR2022" s="62" t="e">
        <v>#N/A</v>
      </c>
    </row>
    <row r="2023" spans="1:44" ht="15" hidden="1" customHeight="1">
      <c r="A2023" s="1">
        <f t="shared" si="112"/>
        <v>2000</v>
      </c>
      <c r="B2023" s="1">
        <v>7013</v>
      </c>
      <c r="C2023" s="1" t="str">
        <f>_xlfn.XLOOKUP(Tabela1[[#This Row],[FILIAL]],'CNPJ BASE jan25'!A:A,'CNPJ BASE jan25'!B:B)</f>
        <v>BEL74-Atalaia-PA-EF</v>
      </c>
      <c r="D2023" s="1" t="s">
        <v>185</v>
      </c>
      <c r="E2023" s="1" t="s">
        <v>76</v>
      </c>
      <c r="F2023" s="1" t="s">
        <v>51</v>
      </c>
      <c r="G2023" s="1" t="s">
        <v>48</v>
      </c>
      <c r="H2023" s="1">
        <v>20865</v>
      </c>
      <c r="I2023" s="1" t="s">
        <v>5303</v>
      </c>
      <c r="K2023" s="1" t="s">
        <v>27</v>
      </c>
      <c r="M2023" s="1">
        <v>605842</v>
      </c>
      <c r="N2023" s="1">
        <v>10023486</v>
      </c>
      <c r="O2023" s="1" t="s">
        <v>4163</v>
      </c>
      <c r="P2023" s="47">
        <v>1565.85</v>
      </c>
      <c r="R2023" s="47">
        <f>IF(Tabela1[[#This Row],[VALOR A PAGAR]]&gt;1,Tabela1[[#This Row],[VALOR A PAGAR]],Tabela1[[#This Row],[VALOR RC]])</f>
        <v>1565.85</v>
      </c>
      <c r="S20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3" s="1">
        <v>4500981346</v>
      </c>
      <c r="U2023" s="54" t="str">
        <f>F2023 &amp; " " &amp; " " &amp; B2023 &amp; " - " &amp; I2023 &amp; " - " &amp; "N°" &amp; H2023 &amp; " - " &amp; Tabela1[[#This Row],[Coluna1]]</f>
        <v xml:space="preserve">VIRADA DE BANDEIRA  7013 - KPI - N°20865 - </v>
      </c>
      <c r="V2023" s="85">
        <v>2810429</v>
      </c>
      <c r="W2023" s="64" t="s">
        <v>5335</v>
      </c>
      <c r="X2023" s="1" t="str">
        <f t="shared" si="113"/>
        <v>ABERTO</v>
      </c>
      <c r="Y2023" s="48"/>
      <c r="Z2023" s="51"/>
      <c r="AA2023" s="1">
        <f>IF(Tabela1[[#This Row],[CHAMADO]]="ABERTO",Tabela1[[#This Row],[procx status]],"")</f>
        <v>0</v>
      </c>
      <c r="AC2023" s="49">
        <v>45953</v>
      </c>
      <c r="AD2023" s="55">
        <v>5106041022</v>
      </c>
      <c r="AE2023" s="1" t="str">
        <f>IF(Tabela1[[#This Row],[Status Result1]]="Aguardando autorização pgto", "sim","")</f>
        <v/>
      </c>
      <c r="AF20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23" s="116"/>
      <c r="AJ2023" s="117"/>
      <c r="AK2023" s="116">
        <f>IF(Tabela1[[#This Row],[procx ticket]]="",Tabela1[[#This Row],[Data criação ticket]],Tabela1[[#This Row],[procx ticket]])</f>
        <v>0</v>
      </c>
      <c r="AL2023" s="116"/>
      <c r="AM2023" s="53" t="s">
        <v>4962</v>
      </c>
      <c r="AN20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3" s="62"/>
      <c r="AP2023" s="62"/>
      <c r="AQ20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70136058421565,85HENRIQUEVIRADA DE BANDEIRAREFORMAKPI</v>
      </c>
      <c r="AR2023" s="62" t="e">
        <v>#N/A</v>
      </c>
    </row>
    <row r="2024" spans="1:44" ht="15" hidden="1" customHeight="1">
      <c r="A2024" s="1">
        <f t="shared" si="112"/>
        <v>1000</v>
      </c>
      <c r="B2024" s="1">
        <v>220</v>
      </c>
      <c r="C2024" s="1" t="str">
        <f>_xlfn.XLOOKUP(Tabela1[[#This Row],[FILIAL]],'CNPJ BASE jan25'!A:A,'CNPJ BASE jan25'!B:B)</f>
        <v>SOB03-BecoCotovel-CE</v>
      </c>
      <c r="D2024" s="1" t="s">
        <v>185</v>
      </c>
      <c r="E2024" s="1" t="s">
        <v>4025</v>
      </c>
      <c r="F2024" s="1" t="s">
        <v>47</v>
      </c>
      <c r="G2024" s="1" t="s">
        <v>48</v>
      </c>
      <c r="H2024" s="1">
        <v>111</v>
      </c>
      <c r="I2024" s="1" t="s">
        <v>5475</v>
      </c>
      <c r="M2024" s="1">
        <v>605972</v>
      </c>
      <c r="N2024" s="1">
        <v>10023506</v>
      </c>
      <c r="O2024" s="1" t="s">
        <v>4163</v>
      </c>
      <c r="P2024" s="47">
        <v>235908.940579977</v>
      </c>
      <c r="Q2024" s="47">
        <v>78636.31</v>
      </c>
      <c r="R2024" s="47">
        <f>IF(Tabela1[[#This Row],[VALOR A PAGAR]]&gt;1,Tabela1[[#This Row],[VALOR A PAGAR]],Tabela1[[#This Row],[VALOR RC]])</f>
        <v>78636.31</v>
      </c>
      <c r="S20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4" s="1">
        <v>4500979437</v>
      </c>
      <c r="U2024" s="54" t="str">
        <f>F2024 &amp; " " &amp; " " &amp; B2024 &amp; " - " &amp; I2024 &amp; " - " &amp; "N°" &amp; H2024 &amp; " - " &amp; Tabela1[[#This Row],[Coluna1]]</f>
        <v xml:space="preserve">LAUDO DE RISCO  220 - METRO QUADRADO - N°111 - </v>
      </c>
      <c r="V2024" s="85">
        <v>2806147</v>
      </c>
      <c r="W2024" s="64" t="s">
        <v>5478</v>
      </c>
      <c r="X2024" s="1" t="str">
        <f t="shared" si="113"/>
        <v>ABERTO</v>
      </c>
      <c r="Y2024" s="48"/>
      <c r="Z2024" s="51"/>
      <c r="AA2024" s="1">
        <f>IF(Tabela1[[#This Row],[CHAMADO]]="ABERTO",Tabela1[[#This Row],[procx status]],"")</f>
        <v>0</v>
      </c>
      <c r="AC2024" s="124">
        <v>45953</v>
      </c>
      <c r="AE2024" s="1" t="str">
        <f>IF(Tabela1[[#This Row],[Status Result1]]="Aguardando autorização pgto", "sim","")</f>
        <v/>
      </c>
      <c r="AF20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23/10/2025</v>
      </c>
      <c r="AG20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23/10/2025</v>
      </c>
      <c r="AH2024" s="116"/>
      <c r="AJ2024" s="117"/>
      <c r="AK2024" s="116">
        <f>IF(Tabela1[[#This Row],[procx ticket]]="",Tabela1[[#This Row],[Data criação ticket]],Tabela1[[#This Row],[procx ticket]])</f>
        <v>0</v>
      </c>
      <c r="AL2024" s="116"/>
      <c r="AM2024" s="53" t="s">
        <v>4924</v>
      </c>
      <c r="AN20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4" s="62"/>
      <c r="AP2024" s="62"/>
      <c r="AQ20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220605972235908,940579977ADRIANOLAUDO DE RISCOREFORMAMETRO QUADRADO</v>
      </c>
      <c r="AR2024" s="62" t="e">
        <v>#N/A</v>
      </c>
    </row>
    <row r="2025" spans="1:44" ht="15" hidden="1" customHeight="1">
      <c r="A2025" s="1">
        <f t="shared" si="112"/>
        <v>1000</v>
      </c>
      <c r="B2025" s="51">
        <v>856</v>
      </c>
      <c r="C2025" s="51" t="s">
        <v>1894</v>
      </c>
      <c r="D2025" s="1" t="s">
        <v>1895</v>
      </c>
      <c r="E2025" s="51" t="s">
        <v>76</v>
      </c>
      <c r="F2025" s="51" t="s">
        <v>47</v>
      </c>
      <c r="G2025" s="51" t="s">
        <v>48</v>
      </c>
      <c r="H2025" s="51">
        <v>253</v>
      </c>
      <c r="I2025" s="51" t="s">
        <v>4409</v>
      </c>
      <c r="J2025" s="51"/>
      <c r="K2025" s="51"/>
      <c r="L2025" s="51">
        <v>78957</v>
      </c>
      <c r="M2025" s="51">
        <v>605567</v>
      </c>
      <c r="N2025" s="51"/>
      <c r="O2025" s="51"/>
      <c r="P2025" s="46">
        <v>102591.93</v>
      </c>
      <c r="Q2025" s="46"/>
      <c r="R2025" s="46">
        <f>IF(Tabela1[[#This Row],[VALOR A PAGAR]]&gt;1,Tabela1[[#This Row],[VALOR A PAGAR]],Tabela1[[#This Row],[VALOR RC]])</f>
        <v>102591.93</v>
      </c>
      <c r="S20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5" s="51">
        <v>4500767368</v>
      </c>
      <c r="U2025" s="54" t="str">
        <f>F2025 &amp; " " &amp; " " &amp; B2025 &amp; " - " &amp; I2025 &amp; " - " &amp; "N°" &amp; H2025 &amp; " - " &amp; Tabela1[[#This Row],[Coluna1]]</f>
        <v xml:space="preserve">LAUDO DE RISCO  856 - CARMELI - N°253 - </v>
      </c>
      <c r="V2025" s="85">
        <v>826094</v>
      </c>
      <c r="W2025" s="51"/>
      <c r="X2025" s="1" t="str">
        <f t="shared" si="113"/>
        <v>ABERTO</v>
      </c>
      <c r="Y2025" s="51" t="s">
        <v>4159</v>
      </c>
      <c r="Z2025" s="51" t="s">
        <v>4159</v>
      </c>
      <c r="AA2025" s="51" t="str">
        <f>IF(Tabela1[[#This Row],[CHAMADO]]="ABERTO",Tabela1[[#This Row],[procx status]],"")</f>
        <v>Closed</v>
      </c>
      <c r="AB2025" s="51" t="str">
        <f>IFERROR(IF(OR(Y2025="Solved",Y2025="Closed"),"OK","OUTRO"),"")</f>
        <v>OK</v>
      </c>
      <c r="AC2025" s="52">
        <v>45649</v>
      </c>
      <c r="AD2025" s="55">
        <v>5105822943</v>
      </c>
      <c r="AE2025" s="51" t="str">
        <f>IF(Tabela1[[#This Row],[Status Result1]]="Aguardando autorização pgto", "sim","")</f>
        <v/>
      </c>
      <c r="AF202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23/12/2024</v>
      </c>
      <c r="AG20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23/12/2024</v>
      </c>
      <c r="AH2025" s="53">
        <v>45637</v>
      </c>
      <c r="AI2025" s="53" t="s">
        <v>4501</v>
      </c>
      <c r="AJ2025" s="53" t="s">
        <v>4501</v>
      </c>
      <c r="AK2025" s="53" t="str">
        <f>IF(Tabela1[[#This Row],[procx ticket]]="",Tabela1[[#This Row],[Data criação ticket]],Tabela1[[#This Row],[procx ticket]])</f>
        <v>2024-12-11</v>
      </c>
      <c r="AL2025" s="53" t="s">
        <v>75</v>
      </c>
      <c r="AM20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2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5" s="62"/>
      <c r="AP2025" s="62"/>
      <c r="AQ20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856605567102591,93HENRIQUELAUDO DE RISCOREFORMACARMELI</v>
      </c>
      <c r="AR2025" s="62" t="e">
        <v>#N/A</v>
      </c>
    </row>
    <row r="2026" spans="1:44" ht="15" hidden="1" customHeight="1">
      <c r="A2026" s="55">
        <v>2000</v>
      </c>
      <c r="B2026" s="55" t="s">
        <v>4781</v>
      </c>
      <c r="C2026" s="55" t="s">
        <v>4173</v>
      </c>
      <c r="E2026" s="55" t="s">
        <v>76</v>
      </c>
      <c r="F2026" s="56" t="s">
        <v>5643</v>
      </c>
      <c r="G2026" s="55" t="s">
        <v>48</v>
      </c>
      <c r="H2026" s="55">
        <v>539</v>
      </c>
      <c r="I2026" s="55" t="s">
        <v>5644</v>
      </c>
      <c r="J2026" s="55"/>
      <c r="K2026" s="55"/>
      <c r="L2026" s="55" t="s">
        <v>4173</v>
      </c>
      <c r="M2026" s="55">
        <v>605198</v>
      </c>
      <c r="N2026" s="55" t="s">
        <v>4173</v>
      </c>
      <c r="O2026" s="55"/>
      <c r="P2026" s="57">
        <v>32000</v>
      </c>
      <c r="Q2026" s="57">
        <v>12800</v>
      </c>
      <c r="R2026" s="88">
        <f>IF(Tabela1[[#This Row],[VALOR A PAGAR]]&gt;1,Tabela1[[#This Row],[VALOR A PAGAR]],Tabela1[[#This Row],[VALOR RC]])</f>
        <v>12800</v>
      </c>
      <c r="S202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6" s="55">
        <v>4500724173</v>
      </c>
      <c r="U2026" s="54" t="str">
        <f>F2026 &amp; " " &amp; " " &amp; B2026 &amp; " - " &amp; I2026 &amp; " - " &amp; "N°" &amp; H2026 &amp; " - " &amp; Tabela1[[#This Row],[Coluna1]]</f>
        <v xml:space="preserve">LAUDO DE RISCO MATRIZ  MATRIZ - PILOTIS - N°539 - </v>
      </c>
      <c r="V2026" s="85">
        <v>1146525</v>
      </c>
      <c r="W2026" s="55"/>
      <c r="X2026" s="1" t="str">
        <f t="shared" si="113"/>
        <v>ABERTO</v>
      </c>
      <c r="Y2026" s="55" t="s">
        <v>4159</v>
      </c>
      <c r="Z2026" s="51" t="s">
        <v>4159</v>
      </c>
      <c r="AA2026" s="51" t="str">
        <f>IF(Tabela1[[#This Row],[CHAMADO]]="ABERTO",Tabela1[[#This Row],[procx status]],"")</f>
        <v>Closed</v>
      </c>
      <c r="AB2026" s="55" t="s">
        <v>4173</v>
      </c>
      <c r="AC2026" s="59">
        <v>45712</v>
      </c>
      <c r="AD2026" s="55">
        <v>5105872272</v>
      </c>
      <c r="AE2026" s="55" t="str">
        <f>IF(Tabela1[[#This Row],[Status Result1]]="Aguardando autorização pgto", "sim","")</f>
        <v/>
      </c>
      <c r="AF202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24/02/2025</v>
      </c>
      <c r="AG20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24/02/2025</v>
      </c>
      <c r="AH2026" s="59">
        <v>45694</v>
      </c>
      <c r="AI2026" s="59">
        <v>45694</v>
      </c>
      <c r="AJ2026" s="53">
        <v>45694</v>
      </c>
      <c r="AK2026" s="12">
        <f>IF(Tabela1[[#This Row],[procx ticket]]="",Tabela1[[#This Row],[Data criação ticket]],Tabela1[[#This Row],[procx ticket]])</f>
        <v>45694</v>
      </c>
      <c r="AL2026" s="60"/>
      <c r="AM202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2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6" s="62"/>
      <c r="AP2026" s="62"/>
      <c r="AQ20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MATRIZ60519832000HENRIQUELAUDO DE RISCO MATRIZREFORMAPILOTIS</v>
      </c>
      <c r="AR2026" s="62" t="e">
        <v>#N/A</v>
      </c>
    </row>
    <row r="2027" spans="1:44" ht="15" hidden="1" customHeight="1">
      <c r="A2027" s="1">
        <f t="shared" ref="A2027:A2073" si="114">IF(B2027&lt;7000,1000,2000)</f>
        <v>1000</v>
      </c>
      <c r="B2027" s="1">
        <v>516</v>
      </c>
      <c r="C2027" s="1" t="str">
        <f>_xlfn.XLOOKUP(Tabela1[[#This Row],[FILIAL]],'CNPJ BASE jan25'!A:A,'CNPJ BASE jan25'!B:B)</f>
        <v>FOR61-Expedicion-CE#</v>
      </c>
      <c r="D2027" s="1" t="str">
        <f>_xlfn.XLOOKUP(Tabela1[[#This Row],[FILIAL]],'CNPJ BASE jan25'!A:A,'CNPJ BASE jan25'!C:C)</f>
        <v>06.626.253/0516-51</v>
      </c>
      <c r="E2027" s="1" t="s">
        <v>4025</v>
      </c>
      <c r="F2027" s="1" t="s">
        <v>47</v>
      </c>
      <c r="G2027" s="1" t="s">
        <v>48</v>
      </c>
      <c r="H2027" s="1">
        <v>321</v>
      </c>
      <c r="I2027" s="1" t="s">
        <v>4409</v>
      </c>
      <c r="M2027" s="1">
        <v>605921</v>
      </c>
      <c r="N2027" s="1">
        <v>10022270</v>
      </c>
      <c r="O2027" s="1" t="s">
        <v>4163</v>
      </c>
      <c r="P2027" s="47">
        <v>215000</v>
      </c>
      <c r="Q2027" s="47">
        <v>107500</v>
      </c>
      <c r="R2027" s="47">
        <f>IF(Tabela1[[#This Row],[VALOR A PAGAR]]&gt;1,Tabela1[[#This Row],[VALOR A PAGAR]],Tabela1[[#This Row],[VALOR RC]])</f>
        <v>107500</v>
      </c>
      <c r="S202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7" s="1">
        <v>4500897721</v>
      </c>
      <c r="U2027" s="54" t="str">
        <f>F2027 &amp; " " &amp; " " &amp; B2027 &amp; " - " &amp; I2027 &amp; " - " &amp; "N°" &amp; H2027 &amp; " - " &amp; Tabela1[[#This Row],[Coluna1]]</f>
        <v xml:space="preserve">LAUDO DE RISCO  516 - CARMELI - N°321 - </v>
      </c>
      <c r="V2027" s="85">
        <v>1978750</v>
      </c>
      <c r="W2027" s="89" t="s">
        <v>4483</v>
      </c>
      <c r="X2027" s="1" t="str">
        <f t="shared" si="113"/>
        <v>ABERTO</v>
      </c>
      <c r="Y2027" s="48"/>
      <c r="Z2027" s="51">
        <v>0</v>
      </c>
      <c r="AA2027" s="1">
        <f>IF(Tabela1[[#This Row],[CHAMADO]]="ABERTO",Tabela1[[#This Row],[procx status]],"")</f>
        <v>0</v>
      </c>
      <c r="AC2027" s="49">
        <v>45832</v>
      </c>
      <c r="AD2027" s="55">
        <v>5105951879</v>
      </c>
      <c r="AE2027" s="1" t="str">
        <f>IF(Tabela1[[#This Row],[Status Result1]]="Aguardando autorização pgto", "sim","")</f>
        <v/>
      </c>
      <c r="AF20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24/06/2025</v>
      </c>
      <c r="AG20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24/06/2025</v>
      </c>
      <c r="AH2027" s="12"/>
      <c r="AI2027" s="1" t="s">
        <v>4295</v>
      </c>
      <c r="AJ2027" s="53" t="s">
        <v>4295</v>
      </c>
      <c r="AK2027" s="12" t="str">
        <f>IF(Tabela1[[#This Row],[procx ticket]]="",Tabela1[[#This Row],[Data criação ticket]],Tabela1[[#This Row],[procx ticket]])</f>
        <v>2025-06-16</v>
      </c>
      <c r="AM202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02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7" s="62"/>
      <c r="AP2027" s="62"/>
      <c r="AQ20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516605921215000ADRIANOLAUDO DE RISCOREFORMACARMELI</v>
      </c>
      <c r="AR2027" s="62" t="e">
        <v>#N/A</v>
      </c>
    </row>
    <row r="2028" spans="1:44" ht="15" hidden="1" customHeight="1">
      <c r="A2028" s="1">
        <f t="shared" si="114"/>
        <v>2000</v>
      </c>
      <c r="B2028" s="1" t="s">
        <v>4259</v>
      </c>
      <c r="D2028" s="1" t="s">
        <v>290</v>
      </c>
      <c r="E2028" s="1" t="s">
        <v>55</v>
      </c>
      <c r="F2028" s="1" t="s">
        <v>4260</v>
      </c>
      <c r="G2028" s="1" t="s">
        <v>48</v>
      </c>
      <c r="H2028" s="1">
        <v>2</v>
      </c>
      <c r="I2028" s="1" t="s">
        <v>4695</v>
      </c>
      <c r="M2028" s="1">
        <v>605918</v>
      </c>
      <c r="N2028" s="1">
        <v>10022326</v>
      </c>
      <c r="P2028" s="47">
        <v>55715</v>
      </c>
      <c r="Q2028" s="47">
        <v>27857.5</v>
      </c>
      <c r="R2028" s="47">
        <f>IF(Tabela1[[#This Row],[VALOR A PAGAR]]&gt;1,Tabela1[[#This Row],[VALOR A PAGAR]],Tabela1[[#This Row],[VALOR RC]])</f>
        <v>27857.5</v>
      </c>
      <c r="S202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8" s="1">
        <v>4500903081</v>
      </c>
      <c r="U2028" s="54" t="str">
        <f>F2028 &amp; " " &amp; " " &amp; B2028 &amp; " - " &amp; I2028 &amp; " - " &amp; "N°" &amp; H2028 &amp; " - " &amp; Tabela1[[#This Row],[Coluna1]]</f>
        <v xml:space="preserve">ESPECIAL  MATRIZ (AUDITÓRIO) - CONCETTO - N°2 - </v>
      </c>
      <c r="V2028" s="85">
        <v>2021010</v>
      </c>
      <c r="W2028" s="89" t="s">
        <v>4696</v>
      </c>
      <c r="X2028" s="1" t="str">
        <f t="shared" si="113"/>
        <v>ABERTO</v>
      </c>
      <c r="Y2028" s="48"/>
      <c r="Z2028" s="51">
        <v>0</v>
      </c>
      <c r="AA2028" s="1">
        <f>IF(Tabela1[[#This Row],[CHAMADO]]="ABERTO",Tabela1[[#This Row],[procx status]],"")</f>
        <v>0</v>
      </c>
      <c r="AC2028" s="49">
        <v>45832</v>
      </c>
      <c r="AD2028" s="90">
        <v>5105955706</v>
      </c>
      <c r="AE2028" s="1" t="str">
        <f>IF(Tabela1[[#This Row],[Status Result1]]="Aguardando autorização pgto", "sim","")</f>
        <v/>
      </c>
      <c r="AF20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24/06/2025</v>
      </c>
      <c r="AG20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24/06/2025</v>
      </c>
      <c r="AH2028" s="12"/>
      <c r="AI2028" s="1" t="s">
        <v>4234</v>
      </c>
      <c r="AJ2028" s="53" t="s">
        <v>4697</v>
      </c>
      <c r="AK2028" s="12" t="str">
        <f>IF(Tabela1[[#This Row],[procx ticket]]="",Tabela1[[#This Row],[Data criação ticket]],Tabela1[[#This Row],[procx ticket]])</f>
        <v>2025-06-23</v>
      </c>
      <c r="AM202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2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8" s="62"/>
      <c r="AP2028" s="62"/>
      <c r="AQ20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(AUDITÓRIO)60591855715JORDANAESPECIALREFORMACONCETTO</v>
      </c>
      <c r="AR2028" s="62" t="e">
        <v>#N/A</v>
      </c>
    </row>
    <row r="2029" spans="1:44" ht="15" hidden="1" customHeight="1">
      <c r="A2029" s="1">
        <f t="shared" si="114"/>
        <v>2000</v>
      </c>
      <c r="B2029" s="1">
        <v>7260</v>
      </c>
      <c r="C2029" s="1" t="str">
        <f>_xlfn.XLOOKUP(Tabela1[[#This Row],[FILIAL]],'CNPJ BASE jan25'!A:A,'CNPJ BASE jan25'!B:B)</f>
        <v>CTL02-PrGetVar-PA-EF</v>
      </c>
      <c r="D2029" s="1" t="s">
        <v>185</v>
      </c>
      <c r="E2029" s="1" t="s">
        <v>76</v>
      </c>
      <c r="F2029" s="1" t="s">
        <v>4026</v>
      </c>
      <c r="G2029" s="1" t="s">
        <v>48</v>
      </c>
      <c r="H2029" s="1">
        <v>1501</v>
      </c>
      <c r="I2029" s="1" t="s">
        <v>66</v>
      </c>
      <c r="M2029" s="1">
        <v>605785</v>
      </c>
      <c r="N2029" s="1">
        <v>10022524</v>
      </c>
      <c r="O2029" s="1" t="s">
        <v>4163</v>
      </c>
      <c r="P2029" s="47">
        <v>330375.70827511785</v>
      </c>
      <c r="R2029" s="47">
        <f>IF(Tabela1[[#This Row],[VALOR A PAGAR]]&gt;1,Tabela1[[#This Row],[VALOR A PAGAR]],Tabela1[[#This Row],[VALOR RC]])</f>
        <v>330375.70827511785</v>
      </c>
      <c r="S20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29" s="1">
        <v>4500918702</v>
      </c>
      <c r="U2029" s="54" t="str">
        <f>F2029 &amp; " " &amp; " " &amp; B2029 &amp; " - " &amp; I2029 &amp; " - " &amp; "N°" &amp; H2029 &amp; " - " &amp; Tabela1[[#This Row],[Coluna1]]</f>
        <v xml:space="preserve">REVITALIZA  7260 - DWA - N°1501 - </v>
      </c>
      <c r="V2029" s="85">
        <v>2189590</v>
      </c>
      <c r="W2029" s="64" t="s">
        <v>4912</v>
      </c>
      <c r="X2029" s="1" t="str">
        <f t="shared" si="113"/>
        <v>ABERTO</v>
      </c>
      <c r="Y2029" s="48"/>
      <c r="Z2029" s="51">
        <v>0</v>
      </c>
      <c r="AA2029" s="1">
        <f>IF(Tabela1[[#This Row],[CHAMADO]]="ABERTO",Tabela1[[#This Row],[procx status]],"")</f>
        <v>0</v>
      </c>
      <c r="AC2029" s="49">
        <v>45862</v>
      </c>
      <c r="AD2029" s="55">
        <v>5105976942</v>
      </c>
      <c r="AE2029" s="1" t="str">
        <f>IF(Tabela1[[#This Row],[Status Result1]]="Aguardando autorização pgto", "sim","")</f>
        <v/>
      </c>
      <c r="AF20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24/07/2025</v>
      </c>
      <c r="AG20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24/07/2025</v>
      </c>
      <c r="AH2029" s="12"/>
      <c r="AJ2029" s="53" t="s">
        <v>4234</v>
      </c>
      <c r="AK2029" s="12" t="str">
        <f>IF(Tabela1[[#This Row],[procx ticket]]="",Tabela1[[#This Row],[Data criação ticket]],Tabela1[[#This Row],[procx ticket]])</f>
        <v>não aberto ticket</v>
      </c>
      <c r="AM202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2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29" s="62"/>
      <c r="AP2029" s="62"/>
      <c r="AQ20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7260605785330375,708275118HENRIQUEREVITALIZAREFORMADWA</v>
      </c>
      <c r="AR2029" s="62" t="e">
        <v>#N/A</v>
      </c>
    </row>
    <row r="2030" spans="1:44" ht="15" hidden="1" customHeight="1">
      <c r="A2030" s="1">
        <f t="shared" si="114"/>
        <v>2000</v>
      </c>
      <c r="B2030" s="1">
        <v>7023</v>
      </c>
      <c r="C2030" s="1" t="str">
        <f>_xlfn.XLOOKUP(Tabela1[[#This Row],[FILIAL]],'CNPJ BASE jan25'!A:A,'CNPJ BASE jan25'!B:B)</f>
        <v>BEL32-DeObid-PA-EF</v>
      </c>
      <c r="D2030" s="1" t="str">
        <f>_xlfn.XLOOKUP(Tabela1[[#This Row],[FILIAL]],'CNPJ BASE jan25'!A:A,'CNPJ BASE jan25'!C:C)</f>
        <v>04.899.316/0023-23</v>
      </c>
      <c r="E2030" s="1" t="s">
        <v>4025</v>
      </c>
      <c r="F2030" s="1" t="s">
        <v>47</v>
      </c>
      <c r="G2030" s="1" t="s">
        <v>48</v>
      </c>
      <c r="H2030" s="1">
        <v>20388</v>
      </c>
      <c r="I2030" s="1" t="s">
        <v>5303</v>
      </c>
      <c r="M2030" s="1">
        <v>605247</v>
      </c>
      <c r="N2030" s="1">
        <v>10022004</v>
      </c>
      <c r="O2030" s="1" t="s">
        <v>4163</v>
      </c>
      <c r="P2030" s="47">
        <v>2416.61</v>
      </c>
      <c r="Q2030" s="47">
        <v>2416.61</v>
      </c>
      <c r="R2030" s="47">
        <f>IF(Tabela1[[#This Row],[VALOR A PAGAR]]&gt;1,Tabela1[[#This Row],[VALOR A PAGAR]],Tabela1[[#This Row],[VALOR RC]])</f>
        <v>2416.61</v>
      </c>
      <c r="S203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0" s="1">
        <v>4500894429</v>
      </c>
      <c r="U2030" s="54" t="str">
        <f>F2030 &amp; " " &amp; " " &amp; B2030 &amp; " - " &amp; I2030 &amp; " - " &amp; "N°" &amp; H2030 &amp; " - " &amp; Tabela1[[#This Row],[Coluna1]]</f>
        <v>LAUDO DE RISCO  7023 - KPI - N°20388 - aguardando miro</v>
      </c>
      <c r="V2030" s="85">
        <v>2126713</v>
      </c>
      <c r="W2030" s="89" t="s">
        <v>5312</v>
      </c>
      <c r="X2030" s="1" t="str">
        <f t="shared" si="113"/>
        <v>ABERTO</v>
      </c>
      <c r="Y2030" s="48"/>
      <c r="Z2030" s="51">
        <v>0</v>
      </c>
      <c r="AA2030" s="1">
        <f>IF(Tabela1[[#This Row],[CHAMADO]]="ABERTO",Tabela1[[#This Row],[procx status]],"")</f>
        <v>0</v>
      </c>
      <c r="AC2030" s="49">
        <v>45862</v>
      </c>
      <c r="AD2030" s="90">
        <v>5105974403</v>
      </c>
      <c r="AE2030" s="1" t="str">
        <f>IF(Tabela1[[#This Row],[Status Result1]]="Aguardando autorização pgto", "sim","")</f>
        <v/>
      </c>
      <c r="AF20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24/07/2025</v>
      </c>
      <c r="AG20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24/07/2025</v>
      </c>
      <c r="AH2030" s="12">
        <v>45806</v>
      </c>
      <c r="AI2030" s="1" t="s">
        <v>4295</v>
      </c>
      <c r="AJ2030" s="53" t="s">
        <v>4295</v>
      </c>
      <c r="AK2030" s="12" t="str">
        <f>IF(Tabela1[[#This Row],[procx ticket]]="",Tabela1[[#This Row],[Data criação ticket]],Tabela1[[#This Row],[procx ticket]])</f>
        <v>2025-06-16</v>
      </c>
      <c r="AM203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03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0" s="62" t="s">
        <v>4296</v>
      </c>
      <c r="AP2030" s="62" t="s">
        <v>4297</v>
      </c>
      <c r="AQ20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70236052472416,61ADRIANOLAUDO DE RISCOREFORMAKPI</v>
      </c>
      <c r="AR2030" s="62" t="e">
        <v>#N/A</v>
      </c>
    </row>
    <row r="2031" spans="1:44" ht="15" hidden="1" customHeight="1">
      <c r="A2031" s="1">
        <f t="shared" si="114"/>
        <v>1000</v>
      </c>
      <c r="B2031" s="1">
        <v>271</v>
      </c>
      <c r="C2031" s="1" t="s">
        <v>782</v>
      </c>
      <c r="D2031" s="1" t="s">
        <v>783</v>
      </c>
      <c r="E2031" s="1" t="s">
        <v>4025</v>
      </c>
      <c r="F2031" s="1" t="s">
        <v>47</v>
      </c>
      <c r="G2031" s="1" t="s">
        <v>48</v>
      </c>
      <c r="H2031" s="1">
        <v>182</v>
      </c>
      <c r="I2031" s="1" t="s">
        <v>5825</v>
      </c>
      <c r="M2031" s="1">
        <v>605321</v>
      </c>
      <c r="P2031" s="47">
        <v>105603.55</v>
      </c>
      <c r="R2031" s="47">
        <f>IF(Tabela1[[#This Row],[VALOR A PAGAR]]&gt;1,Tabela1[[#This Row],[VALOR A PAGAR]],Tabela1[[#This Row],[VALOR RC]])</f>
        <v>105603.55</v>
      </c>
      <c r="S20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1" s="1">
        <v>4500923034</v>
      </c>
      <c r="U2031" s="54" t="str">
        <f>F2031 &amp; " " &amp; " " &amp; B2031 &amp; " - " &amp; I2031 &amp; " - " &amp; "N°" &amp; H2031 &amp; " - " &amp; Tabela1[[#This Row],[Coluna1]]</f>
        <v xml:space="preserve">LAUDO DE RISCO  271 - TANULIO - N°182 - </v>
      </c>
      <c r="V2031" s="85">
        <v>2217613</v>
      </c>
      <c r="W2031" s="64" t="s">
        <v>5829</v>
      </c>
      <c r="X2031" s="1" t="str">
        <f t="shared" si="113"/>
        <v>ABERTO</v>
      </c>
      <c r="Y2031" s="48"/>
      <c r="Z2031" s="51"/>
      <c r="AA2031" s="1">
        <f>IF(Tabela1[[#This Row],[CHAMADO]]="ABERTO",Tabela1[[#This Row],[procx status]],"")</f>
        <v>0</v>
      </c>
      <c r="AC2031" s="49">
        <v>45862</v>
      </c>
      <c r="AD2031">
        <v>5105977144</v>
      </c>
      <c r="AE2031" s="1" t="str">
        <f>IF(Tabela1[[#This Row],[Status Result1]]="Aguardando autorização pgto", "sim","")</f>
        <v/>
      </c>
      <c r="AF20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24/07/2025</v>
      </c>
      <c r="AG20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24/07/2025</v>
      </c>
      <c r="AH2031" s="12"/>
      <c r="AJ2031" s="53"/>
      <c r="AK2031" s="12">
        <f>IF(Tabela1[[#This Row],[procx ticket]]="",Tabela1[[#This Row],[Data criação ticket]],Tabela1[[#This Row],[procx ticket]])</f>
        <v>0</v>
      </c>
      <c r="AM203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3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1" s="62"/>
      <c r="AP2031" s="62"/>
      <c r="AQ20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271605321105603,55ADRIANOLAUDO DE RISCOREFORMATANULIO</v>
      </c>
      <c r="AR2031" s="62" t="e">
        <v>#N/A</v>
      </c>
    </row>
    <row r="2032" spans="1:44" ht="15" hidden="1" customHeight="1">
      <c r="A2032" s="1">
        <f t="shared" si="114"/>
        <v>2000</v>
      </c>
      <c r="B2032" s="1">
        <v>7358</v>
      </c>
      <c r="C2032" s="1" t="str">
        <f>_xlfn.XLOOKUP(Tabela1[[#This Row],[FILIAL]],'CNPJ BASE jan25'!A:A,'CNPJ BASE jan25'!B:B)</f>
        <v>SLU70-Moncao-MA-EF</v>
      </c>
      <c r="D2032" s="1" t="s">
        <v>185</v>
      </c>
      <c r="E2032" s="1" t="s">
        <v>76</v>
      </c>
      <c r="F2032" s="1" t="s">
        <v>51</v>
      </c>
      <c r="G2032" s="1" t="s">
        <v>48</v>
      </c>
      <c r="H2032" s="1">
        <v>4106</v>
      </c>
      <c r="I2032" s="1" t="s">
        <v>5648</v>
      </c>
      <c r="M2032" s="1">
        <v>606043</v>
      </c>
      <c r="N2032" s="1">
        <v>10023405</v>
      </c>
      <c r="O2032" s="1" t="s">
        <v>4163</v>
      </c>
      <c r="P2032" s="47">
        <v>70000</v>
      </c>
      <c r="Q2032" s="47">
        <v>35000</v>
      </c>
      <c r="R2032" s="47">
        <f>IF(Tabela1[[#This Row],[VALOR A PAGAR]]&gt;1,Tabela1[[#This Row],[VALOR A PAGAR]],Tabela1[[#This Row],[VALOR RC]])</f>
        <v>35000</v>
      </c>
      <c r="S20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2" s="1">
        <v>4500963870</v>
      </c>
      <c r="U2032" s="54" t="str">
        <f>F2032 &amp; " " &amp; " " &amp; B2032 &amp; " - " &amp; I2032 &amp; " - " &amp; "N°" &amp; H2032 &amp; " - " &amp; Tabela1[[#This Row],[Coluna1]]</f>
        <v xml:space="preserve">VIRADA DE BANDEIRA  7358 - PLANAC - N°4106 - </v>
      </c>
      <c r="V2032" s="85">
        <v>3077371</v>
      </c>
      <c r="W2032" s="89" t="s">
        <v>4176</v>
      </c>
      <c r="X2032" s="1" t="str">
        <f t="shared" si="113"/>
        <v>ABERTO</v>
      </c>
      <c r="Y2032" s="48"/>
      <c r="Z2032" s="51"/>
      <c r="AA2032" s="1">
        <f>IF(Tabela1[[#This Row],[CHAMADO]]="ABERTO",Tabela1[[#This Row],[procx status]],"")</f>
        <v>0</v>
      </c>
      <c r="AC2032" s="49">
        <v>45985</v>
      </c>
      <c r="AE2032" s="1" t="s">
        <v>4177</v>
      </c>
      <c r="AF20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24/11/2025</v>
      </c>
      <c r="AG20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24/11/2025</v>
      </c>
      <c r="AH2032" s="116"/>
      <c r="AJ2032" s="117"/>
      <c r="AK2032" s="116">
        <f>IF(Tabela1[[#This Row],[procx ticket]]="",Tabela1[[#This Row],[Data criação ticket]],Tabela1[[#This Row],[procx ticket]])</f>
        <v>0</v>
      </c>
      <c r="AL2032" s="116"/>
      <c r="AM2032" s="53">
        <v>45976</v>
      </c>
      <c r="AN20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2" s="62"/>
      <c r="AP2032" s="62"/>
      <c r="AQ20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735860604370000HENRIQUEVIRADA DE BANDEIRAREFORMAPLANAC</v>
      </c>
      <c r="AR2032" s="62" t="e">
        <v>#N/A</v>
      </c>
    </row>
    <row r="2033" spans="1:44" ht="15" hidden="1" customHeight="1">
      <c r="A2033" s="1">
        <f t="shared" si="114"/>
        <v>2000</v>
      </c>
      <c r="B2033" s="51">
        <v>7484</v>
      </c>
      <c r="C2033" s="51" t="s">
        <v>3713</v>
      </c>
      <c r="D2033" s="1" t="s">
        <v>3714</v>
      </c>
      <c r="E2033" s="51" t="s">
        <v>30</v>
      </c>
      <c r="F2033" s="51" t="s">
        <v>51</v>
      </c>
      <c r="G2033" s="51" t="s">
        <v>48</v>
      </c>
      <c r="H2033" s="51">
        <v>249</v>
      </c>
      <c r="I2033" s="51" t="s">
        <v>4409</v>
      </c>
      <c r="J2033" s="51"/>
      <c r="K2033" s="51"/>
      <c r="L2033" s="51">
        <v>78957</v>
      </c>
      <c r="M2033" s="51">
        <v>605560</v>
      </c>
      <c r="N2033" s="51"/>
      <c r="O2033" s="51"/>
      <c r="P2033" s="46">
        <v>49517.19</v>
      </c>
      <c r="Q2033" s="46"/>
      <c r="R2033" s="46">
        <f>IF(Tabela1[[#This Row],[VALOR A PAGAR]]&gt;1,Tabela1[[#This Row],[VALOR A PAGAR]],Tabela1[[#This Row],[VALOR RC]])</f>
        <v>49517.19</v>
      </c>
      <c r="S203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3" s="51">
        <v>4500764631</v>
      </c>
      <c r="U2033" s="54" t="str">
        <f>F2033 &amp; " " &amp; " " &amp; B2033 &amp; " - " &amp; I2033 &amp; " - " &amp; "N°" &amp; H2033 &amp; " - " &amp; Tabela1[[#This Row],[Coluna1]]</f>
        <v xml:space="preserve">VIRADA DE BANDEIRA  7484 - CARMELI - N°249 - </v>
      </c>
      <c r="V2033" s="85">
        <v>822676</v>
      </c>
      <c r="W2033" s="51"/>
      <c r="X2033" s="1" t="str">
        <f t="shared" si="113"/>
        <v>ABERTO</v>
      </c>
      <c r="Y2033" s="51" t="s">
        <v>4159</v>
      </c>
      <c r="Z2033" s="51" t="s">
        <v>4159</v>
      </c>
      <c r="AA2033" s="51" t="str">
        <f>IF(Tabela1[[#This Row],[CHAMADO]]="ABERTO",Tabela1[[#This Row],[procx status]],"")</f>
        <v>Closed</v>
      </c>
      <c r="AB2033" s="51" t="str">
        <f t="shared" ref="AB2033:AB2044" si="115">IFERROR(IF(OR(Y2033="Solved",Y2033="Closed"),"OK","OUTRO"),"")</f>
        <v>OK</v>
      </c>
      <c r="AC2033" s="52">
        <v>45650</v>
      </c>
      <c r="AD2033" s="55">
        <v>5105823765</v>
      </c>
      <c r="AE2033" s="51" t="str">
        <f>IF(Tabela1[[#This Row],[Status Result1]]="Aguardando autorização pgto", "sim","")</f>
        <v/>
      </c>
      <c r="AF203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3" s="53">
        <v>45636</v>
      </c>
      <c r="AI2033" s="53" t="s">
        <v>4502</v>
      </c>
      <c r="AJ2033" s="53" t="s">
        <v>4502</v>
      </c>
      <c r="AK2033" s="53" t="str">
        <f>IF(Tabela1[[#This Row],[procx ticket]]="",Tabela1[[#This Row],[Data criação ticket]],Tabela1[[#This Row],[procx ticket]])</f>
        <v>2024-12-10</v>
      </c>
      <c r="AL2033" s="53" t="s">
        <v>75</v>
      </c>
      <c r="AM203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3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3" s="62"/>
      <c r="AP2033" s="62"/>
      <c r="AQ20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748460556049517,19ANDREVIRADA DE BANDEIRAREFORMACARMELI</v>
      </c>
      <c r="AR2033" s="62" t="e">
        <v>#N/A</v>
      </c>
    </row>
    <row r="2034" spans="1:44" ht="15" hidden="1" customHeight="1">
      <c r="A2034" s="1">
        <f t="shared" si="114"/>
        <v>1000</v>
      </c>
      <c r="B2034" s="51">
        <v>588</v>
      </c>
      <c r="C2034" s="51" t="s">
        <v>1386</v>
      </c>
      <c r="D2034" s="1" t="s">
        <v>1387</v>
      </c>
      <c r="E2034" s="51" t="s">
        <v>30</v>
      </c>
      <c r="F2034" s="51" t="s">
        <v>47</v>
      </c>
      <c r="G2034" s="51" t="s">
        <v>48</v>
      </c>
      <c r="H2034" s="51">
        <v>371</v>
      </c>
      <c r="I2034" s="51" t="s">
        <v>4667</v>
      </c>
      <c r="J2034" s="51"/>
      <c r="K2034" s="51"/>
      <c r="L2034" s="51">
        <v>70407</v>
      </c>
      <c r="M2034" s="51">
        <v>605375</v>
      </c>
      <c r="N2034" s="51"/>
      <c r="O2034" s="51"/>
      <c r="P2034" s="46">
        <v>71839.23</v>
      </c>
      <c r="Q2034" s="46"/>
      <c r="R2034" s="46">
        <f>IF(Tabela1[[#This Row],[VALOR A PAGAR]]&gt;1,Tabela1[[#This Row],[VALOR A PAGAR]],Tabela1[[#This Row],[VALOR RC]])</f>
        <v>71839.23</v>
      </c>
      <c r="S20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4" s="51">
        <v>4500761120</v>
      </c>
      <c r="U2034" s="54" t="str">
        <f>F2034 &amp; " " &amp; " " &amp; B2034 &amp; " - " &amp; I2034 &amp; " - " &amp; "N°" &amp; H2034 &amp; " - " &amp; Tabela1[[#This Row],[Coluna1]]</f>
        <v xml:space="preserve">LAUDO DE RISCO  588 - CNEX - N°371 - </v>
      </c>
      <c r="V2034" s="85">
        <v>824437</v>
      </c>
      <c r="W2034" s="51"/>
      <c r="X2034" s="1" t="str">
        <f t="shared" si="113"/>
        <v>ABERTO</v>
      </c>
      <c r="Y2034" s="51" t="s">
        <v>4159</v>
      </c>
      <c r="Z2034" s="51" t="s">
        <v>4159</v>
      </c>
      <c r="AA2034" s="51" t="str">
        <f>IF(Tabela1[[#This Row],[CHAMADO]]="ABERTO",Tabela1[[#This Row],[procx status]],"")</f>
        <v>Closed</v>
      </c>
      <c r="AB2034" s="51" t="str">
        <f t="shared" si="115"/>
        <v>OK</v>
      </c>
      <c r="AC2034" s="52">
        <v>45650</v>
      </c>
      <c r="AD2034" s="55">
        <v>5105823641</v>
      </c>
      <c r="AE2034" s="51" t="str">
        <f>IF(Tabela1[[#This Row],[Status Result1]]="Aguardando autorização pgto", "sim","")</f>
        <v/>
      </c>
      <c r="AF203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4" s="53">
        <v>45636</v>
      </c>
      <c r="AI2034" s="53" t="s">
        <v>4502</v>
      </c>
      <c r="AJ2034" s="53" t="s">
        <v>4502</v>
      </c>
      <c r="AK2034" s="53" t="str">
        <f>IF(Tabela1[[#This Row],[procx ticket]]="",Tabela1[[#This Row],[Data criação ticket]],Tabela1[[#This Row],[procx ticket]])</f>
        <v>2024-12-10</v>
      </c>
      <c r="AL2034" s="53" t="s">
        <v>75</v>
      </c>
      <c r="AM20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4" s="62"/>
      <c r="AP2034" s="62"/>
      <c r="AQ20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58860537571839,23ANDRELAUDO DE RISCOREFORMACNEX</v>
      </c>
      <c r="AR2034" s="62" t="e">
        <v>#N/A</v>
      </c>
    </row>
    <row r="2035" spans="1:44" ht="15" hidden="1" customHeight="1">
      <c r="A2035" s="1">
        <f t="shared" si="114"/>
        <v>2000</v>
      </c>
      <c r="B2035" s="51">
        <v>7126</v>
      </c>
      <c r="C2035" s="51" t="s">
        <v>3212</v>
      </c>
      <c r="D2035" s="1" t="s">
        <v>3213</v>
      </c>
      <c r="E2035" s="51" t="s">
        <v>30</v>
      </c>
      <c r="F2035" s="51" t="s">
        <v>47</v>
      </c>
      <c r="G2035" s="51" t="s">
        <v>48</v>
      </c>
      <c r="H2035" s="51">
        <v>1346</v>
      </c>
      <c r="I2035" s="51" t="s">
        <v>66</v>
      </c>
      <c r="J2035" s="51"/>
      <c r="K2035" s="51"/>
      <c r="L2035" s="51">
        <v>88448</v>
      </c>
      <c r="M2035" s="51">
        <v>605311</v>
      </c>
      <c r="N2035" s="51"/>
      <c r="O2035" s="51"/>
      <c r="P2035" s="46">
        <v>46663.839999999997</v>
      </c>
      <c r="Q2035" s="46"/>
      <c r="R2035" s="46">
        <f>IF(Tabela1[[#This Row],[VALOR A PAGAR]]&gt;1,Tabela1[[#This Row],[VALOR A PAGAR]],Tabela1[[#This Row],[VALOR RC]])</f>
        <v>46663.839999999997</v>
      </c>
      <c r="S20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5" s="51">
        <v>4500714094</v>
      </c>
      <c r="U2035" s="54" t="str">
        <f>F2035 &amp; " " &amp; " " &amp; B2035 &amp; " - " &amp; I2035 &amp; " - " &amp; "N°" &amp; H2035 &amp; " - " &amp; Tabela1[[#This Row],[Coluna1]]</f>
        <v xml:space="preserve">LAUDO DE RISCO  7126 - DWA - N°1346 - </v>
      </c>
      <c r="V2035" s="85">
        <v>805285</v>
      </c>
      <c r="W2035" s="51"/>
      <c r="X2035" s="1" t="str">
        <f t="shared" si="113"/>
        <v>ABERTO</v>
      </c>
      <c r="Y2035" s="51" t="s">
        <v>4159</v>
      </c>
      <c r="Z2035" s="51" t="s">
        <v>4159</v>
      </c>
      <c r="AA2035" s="51" t="str">
        <f>IF(Tabela1[[#This Row],[CHAMADO]]="ABERTO",Tabela1[[#This Row],[procx status]],"")</f>
        <v>Closed</v>
      </c>
      <c r="AB2035" s="51" t="str">
        <f t="shared" si="115"/>
        <v>OK</v>
      </c>
      <c r="AC2035" s="52">
        <v>45650</v>
      </c>
      <c r="AD2035" s="55">
        <v>5105823281</v>
      </c>
      <c r="AE2035" s="51" t="str">
        <f>IF(Tabela1[[#This Row],[Status Result1]]="Aguardando autorização pgto", "sim","")</f>
        <v/>
      </c>
      <c r="AF203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5" s="53">
        <v>45636</v>
      </c>
      <c r="AI2035" s="53" t="s">
        <v>4922</v>
      </c>
      <c r="AJ2035" s="53" t="s">
        <v>4922</v>
      </c>
      <c r="AK2035" s="53" t="str">
        <f>IF(Tabela1[[#This Row],[procx ticket]]="",Tabela1[[#This Row],[Data criação ticket]],Tabela1[[#This Row],[procx ticket]])</f>
        <v>2024-12-06</v>
      </c>
      <c r="AL2035" s="53" t="s">
        <v>75</v>
      </c>
      <c r="AM20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0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5" s="62"/>
      <c r="AP2035" s="62"/>
      <c r="AQ20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712660531146663,84ANDRELAUDO DE RISCOREFORMADWA</v>
      </c>
      <c r="AR2035" s="62" t="e">
        <v>#N/A</v>
      </c>
    </row>
    <row r="2036" spans="1:44" ht="15" hidden="1" customHeight="1">
      <c r="A2036" s="1">
        <f t="shared" si="114"/>
        <v>2000</v>
      </c>
      <c r="B2036" s="51">
        <v>7266</v>
      </c>
      <c r="C2036" s="51" t="s">
        <v>107</v>
      </c>
      <c r="D2036" s="51" t="s">
        <v>3413</v>
      </c>
      <c r="E2036" s="51" t="s">
        <v>39</v>
      </c>
      <c r="F2036" s="51" t="s">
        <v>51</v>
      </c>
      <c r="G2036" s="51" t="s">
        <v>48</v>
      </c>
      <c r="H2036" s="51">
        <v>1415</v>
      </c>
      <c r="I2036" s="51" t="s">
        <v>66</v>
      </c>
      <c r="J2036" s="51"/>
      <c r="K2036" s="51"/>
      <c r="L2036" s="51">
        <v>88448</v>
      </c>
      <c r="M2036" s="51">
        <v>605498</v>
      </c>
      <c r="N2036" s="51">
        <v>10020004</v>
      </c>
      <c r="O2036" s="51"/>
      <c r="P2036" s="46">
        <v>42612.67</v>
      </c>
      <c r="Q2036" s="46"/>
      <c r="R2036" s="46">
        <f>IF(Tabela1[[#This Row],[VALOR A PAGAR]]&gt;1,Tabela1[[#This Row],[VALOR A PAGAR]],Tabela1[[#This Row],[VALOR RC]])</f>
        <v>42612.67</v>
      </c>
      <c r="S20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6" s="51">
        <v>4500767484</v>
      </c>
      <c r="U2036" s="54" t="str">
        <f>F2036 &amp; " " &amp; " " &amp; B2036 &amp; " - " &amp; I2036 &amp; " - " &amp; "N°" &amp; H2036 &amp; " - " &amp; Tabela1[[#This Row],[Coluna1]]</f>
        <v xml:space="preserve">VIRADA DE BANDEIRA  7266 - DWA - N°1415 - </v>
      </c>
      <c r="V2036" s="85">
        <v>822904</v>
      </c>
      <c r="W2036" s="51"/>
      <c r="X2036" s="1" t="str">
        <f t="shared" si="113"/>
        <v>ABERTO</v>
      </c>
      <c r="Y2036" s="51" t="s">
        <v>4159</v>
      </c>
      <c r="Z2036" s="51" t="s">
        <v>4159</v>
      </c>
      <c r="AA2036" s="51" t="str">
        <f>IF(Tabela1[[#This Row],[CHAMADO]]="ABERTO",Tabela1[[#This Row],[procx status]],"")</f>
        <v>Closed</v>
      </c>
      <c r="AB2036" s="51" t="str">
        <f t="shared" si="115"/>
        <v>OK</v>
      </c>
      <c r="AC2036" s="52">
        <v>45650</v>
      </c>
      <c r="AD2036" s="55">
        <v>5105823512</v>
      </c>
      <c r="AE2036" s="51" t="str">
        <f>IF(Tabela1[[#This Row],[Status Result1]]="Aguardando autorização pgto", "sim","")</f>
        <v/>
      </c>
      <c r="AF203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6" s="53">
        <v>45636</v>
      </c>
      <c r="AI2036" s="53" t="s">
        <v>4502</v>
      </c>
      <c r="AJ2036" s="53" t="s">
        <v>4502</v>
      </c>
      <c r="AK2036" s="53" t="str">
        <f>IF(Tabela1[[#This Row],[procx ticket]]="",Tabela1[[#This Row],[Data criação ticket]],Tabela1[[#This Row],[procx ticket]])</f>
        <v>2024-12-10</v>
      </c>
      <c r="AL2036" s="53">
        <v>45628</v>
      </c>
      <c r="AM20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3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6" s="62"/>
      <c r="AP2036" s="62"/>
      <c r="AQ20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726660549842612,67HenriqueVIRADA DE BANDEIRAREFORMADWA</v>
      </c>
      <c r="AR2036" s="62" t="e">
        <v>#N/A</v>
      </c>
    </row>
    <row r="2037" spans="1:44" ht="15" hidden="1" customHeight="1">
      <c r="A2037" s="1">
        <f t="shared" si="114"/>
        <v>2000</v>
      </c>
      <c r="B2037" s="51">
        <v>7096</v>
      </c>
      <c r="C2037" s="51" t="s">
        <v>3159</v>
      </c>
      <c r="D2037" s="51" t="s">
        <v>3160</v>
      </c>
      <c r="E2037" s="51" t="s">
        <v>39</v>
      </c>
      <c r="F2037" s="51" t="s">
        <v>51</v>
      </c>
      <c r="G2037" s="51" t="s">
        <v>48</v>
      </c>
      <c r="H2037" s="51">
        <v>1416</v>
      </c>
      <c r="I2037" s="51" t="s">
        <v>66</v>
      </c>
      <c r="J2037" s="51"/>
      <c r="K2037" s="51"/>
      <c r="L2037" s="51">
        <v>88448</v>
      </c>
      <c r="M2037" s="51">
        <v>605497</v>
      </c>
      <c r="N2037" s="51">
        <v>10020005</v>
      </c>
      <c r="O2037" s="51"/>
      <c r="P2037" s="46">
        <v>26387.99</v>
      </c>
      <c r="Q2037" s="46"/>
      <c r="R2037" s="46">
        <f>IF(Tabela1[[#This Row],[VALOR A PAGAR]]&gt;1,Tabela1[[#This Row],[VALOR A PAGAR]],Tabela1[[#This Row],[VALOR RC]])</f>
        <v>26387.99</v>
      </c>
      <c r="S20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7" s="51">
        <v>4500767490</v>
      </c>
      <c r="U2037" s="54" t="str">
        <f>F2037 &amp; " " &amp; " " &amp; B2037 &amp; " - " &amp; I2037 &amp; " - " &amp; "N°" &amp; H2037 &amp; " - " &amp; Tabela1[[#This Row],[Coluna1]]</f>
        <v xml:space="preserve">VIRADA DE BANDEIRA  7096 - DWA - N°1416 - </v>
      </c>
      <c r="V2037" s="85">
        <v>822912</v>
      </c>
      <c r="W2037" s="51"/>
      <c r="X2037" s="1" t="str">
        <f t="shared" si="113"/>
        <v>ABERTO</v>
      </c>
      <c r="Y2037" s="51" t="s">
        <v>4159</v>
      </c>
      <c r="Z2037" s="51" t="s">
        <v>4159</v>
      </c>
      <c r="AA2037" s="51" t="str">
        <f>IF(Tabela1[[#This Row],[CHAMADO]]="ABERTO",Tabela1[[#This Row],[procx status]],"")</f>
        <v>Closed</v>
      </c>
      <c r="AB2037" s="51" t="str">
        <f t="shared" si="115"/>
        <v>OK</v>
      </c>
      <c r="AC2037" s="52">
        <v>45650</v>
      </c>
      <c r="AD2037" s="55">
        <v>5105823519</v>
      </c>
      <c r="AE2037" s="51" t="str">
        <f>IF(Tabela1[[#This Row],[Status Result1]]="Aguardando autorização pgto", "sim","")</f>
        <v/>
      </c>
      <c r="AF203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7" s="53">
        <v>45636</v>
      </c>
      <c r="AI2037" s="53" t="s">
        <v>4502</v>
      </c>
      <c r="AJ2037" s="53" t="s">
        <v>4502</v>
      </c>
      <c r="AK2037" s="53" t="str">
        <f>IF(Tabela1[[#This Row],[procx ticket]]="",Tabela1[[#This Row],[Data criação ticket]],Tabela1[[#This Row],[procx ticket]])</f>
        <v>2024-12-10</v>
      </c>
      <c r="AL2037" s="53">
        <v>45628</v>
      </c>
      <c r="AM20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7" s="62"/>
      <c r="AP2037" s="62"/>
      <c r="AQ20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709660549726387,99HenriqueVIRADA DE BANDEIRAREFORMADWA</v>
      </c>
      <c r="AR2037" s="62" t="e">
        <v>#N/A</v>
      </c>
    </row>
    <row r="2038" spans="1:44" ht="15" hidden="1" customHeight="1">
      <c r="A2038" s="1">
        <f t="shared" si="114"/>
        <v>2000</v>
      </c>
      <c r="B2038" s="51">
        <v>7296</v>
      </c>
      <c r="C2038" s="51" t="s">
        <v>108</v>
      </c>
      <c r="D2038" s="51" t="s">
        <v>3452</v>
      </c>
      <c r="E2038" s="51" t="s">
        <v>39</v>
      </c>
      <c r="F2038" s="51" t="s">
        <v>51</v>
      </c>
      <c r="G2038" s="51" t="s">
        <v>48</v>
      </c>
      <c r="H2038" s="51">
        <v>1417</v>
      </c>
      <c r="I2038" s="51" t="s">
        <v>66</v>
      </c>
      <c r="J2038" s="51"/>
      <c r="K2038" s="51"/>
      <c r="L2038" s="51">
        <v>88448</v>
      </c>
      <c r="M2038" s="51">
        <v>605496</v>
      </c>
      <c r="N2038" s="51">
        <v>10020006</v>
      </c>
      <c r="O2038" s="51"/>
      <c r="P2038" s="46">
        <v>55751.519999999997</v>
      </c>
      <c r="Q2038" s="46"/>
      <c r="R2038" s="46">
        <f>IF(Tabela1[[#This Row],[VALOR A PAGAR]]&gt;1,Tabela1[[#This Row],[VALOR A PAGAR]],Tabela1[[#This Row],[VALOR RC]])</f>
        <v>55751.519999999997</v>
      </c>
      <c r="S20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8" s="51">
        <v>4500767499</v>
      </c>
      <c r="U2038" s="54" t="str">
        <f>F2038 &amp; " " &amp; " " &amp; B2038 &amp; " - " &amp; I2038 &amp; " - " &amp; "N°" &amp; H2038 &amp; " - " &amp; Tabela1[[#This Row],[Coluna1]]</f>
        <v xml:space="preserve">VIRADA DE BANDEIRA  7296 - DWA - N°1417 - </v>
      </c>
      <c r="V2038" s="85">
        <v>822926</v>
      </c>
      <c r="W2038" s="51"/>
      <c r="X2038" s="1" t="str">
        <f t="shared" si="113"/>
        <v>ABERTO</v>
      </c>
      <c r="Y2038" s="51" t="s">
        <v>4159</v>
      </c>
      <c r="Z2038" s="51" t="s">
        <v>4159</v>
      </c>
      <c r="AA2038" s="51" t="str">
        <f>IF(Tabela1[[#This Row],[CHAMADO]]="ABERTO",Tabela1[[#This Row],[procx status]],"")</f>
        <v>Closed</v>
      </c>
      <c r="AB2038" s="51" t="str">
        <f t="shared" si="115"/>
        <v>OK</v>
      </c>
      <c r="AC2038" s="52">
        <v>45650</v>
      </c>
      <c r="AD2038" s="55">
        <v>5105823522</v>
      </c>
      <c r="AE2038" s="51" t="str">
        <f>IF(Tabela1[[#This Row],[Status Result1]]="Aguardando autorização pgto", "sim","")</f>
        <v/>
      </c>
      <c r="AF203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8" s="53">
        <v>45636</v>
      </c>
      <c r="AI2038" s="53" t="s">
        <v>4502</v>
      </c>
      <c r="AJ2038" s="53" t="s">
        <v>4502</v>
      </c>
      <c r="AK2038" s="53" t="str">
        <f>IF(Tabela1[[#This Row],[procx ticket]]="",Tabela1[[#This Row],[Data criação ticket]],Tabela1[[#This Row],[procx ticket]])</f>
        <v>2024-12-10</v>
      </c>
      <c r="AL2038" s="53">
        <v>45628</v>
      </c>
      <c r="AM20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8" s="62"/>
      <c r="AP2038" s="62"/>
      <c r="AQ20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729660549655751,52HenriqueVIRADA DE BANDEIRAREFORMADWA</v>
      </c>
      <c r="AR2038" s="62" t="e">
        <v>#N/A</v>
      </c>
    </row>
    <row r="2039" spans="1:44" ht="15" hidden="1" customHeight="1">
      <c r="A2039" s="1">
        <f t="shared" si="114"/>
        <v>1000</v>
      </c>
      <c r="B2039" s="51">
        <v>151</v>
      </c>
      <c r="C2039" s="51" t="s">
        <v>78</v>
      </c>
      <c r="D2039" s="51" t="s">
        <v>558</v>
      </c>
      <c r="E2039" s="51" t="s">
        <v>76</v>
      </c>
      <c r="F2039" s="51" t="s">
        <v>47</v>
      </c>
      <c r="G2039" s="51" t="s">
        <v>48</v>
      </c>
      <c r="H2039" s="51">
        <v>787</v>
      </c>
      <c r="I2039" s="51" t="s">
        <v>4972</v>
      </c>
      <c r="J2039" s="51"/>
      <c r="K2039" s="51"/>
      <c r="L2039" s="51">
        <v>58131</v>
      </c>
      <c r="M2039" s="51">
        <v>605568</v>
      </c>
      <c r="N2039" s="51">
        <v>10019843</v>
      </c>
      <c r="O2039" s="51"/>
      <c r="P2039" s="46">
        <v>190000</v>
      </c>
      <c r="Q2039" s="46"/>
      <c r="R2039" s="46">
        <f>IF(Tabela1[[#This Row],[VALOR A PAGAR]]&gt;1,Tabela1[[#This Row],[VALOR A PAGAR]],Tabela1[[#This Row],[VALOR RC]])</f>
        <v>190000</v>
      </c>
      <c r="S20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39" s="51">
        <v>4500767049</v>
      </c>
      <c r="U2039" s="54" t="str">
        <f>F2039 &amp; " " &amp; " " &amp; B2039 &amp; " - " &amp; I2039 &amp; " - " &amp; "N°" &amp; H2039 &amp; " - " &amp; Tabela1[[#This Row],[Coluna1]]</f>
        <v xml:space="preserve">LAUDO DE RISCO  151 - GM ENGENHARIA - N°787 - </v>
      </c>
      <c r="V2039" s="85">
        <v>828888</v>
      </c>
      <c r="W2039" s="51"/>
      <c r="X2039" s="1" t="str">
        <f t="shared" si="113"/>
        <v>ABERTO</v>
      </c>
      <c r="Y2039" s="51" t="s">
        <v>4159</v>
      </c>
      <c r="Z2039" s="51" t="s">
        <v>4159</v>
      </c>
      <c r="AA2039" s="51" t="str">
        <f>IF(Tabela1[[#This Row],[CHAMADO]]="ABERTO",Tabela1[[#This Row],[procx status]],"")</f>
        <v>Closed</v>
      </c>
      <c r="AB2039" s="51" t="str">
        <f t="shared" si="115"/>
        <v>OK</v>
      </c>
      <c r="AC2039" s="52">
        <v>45650</v>
      </c>
      <c r="AD2039" s="55">
        <v>5105823709</v>
      </c>
      <c r="AE2039" s="51" t="str">
        <f>IF(Tabela1[[#This Row],[Status Result1]]="Aguardando autorização pgto", "sim","")</f>
        <v/>
      </c>
      <c r="AF203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39" s="53">
        <v>45637</v>
      </c>
      <c r="AI2039" s="53" t="s">
        <v>4501</v>
      </c>
      <c r="AJ2039" s="53" t="s">
        <v>4501</v>
      </c>
      <c r="AK2039" s="53" t="str">
        <f>IF(Tabela1[[#This Row],[procx ticket]]="",Tabela1[[#This Row],[Data criação ticket]],Tabela1[[#This Row],[procx ticket]])</f>
        <v>2024-12-11</v>
      </c>
      <c r="AL2039" s="53">
        <v>45617</v>
      </c>
      <c r="AM20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3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39" s="62"/>
      <c r="AP2039" s="62"/>
      <c r="AQ20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151605568190000HENRIQUELAUDO DE RISCOREFORMAGM ENGENHARIA</v>
      </c>
      <c r="AR2039" s="62" t="e">
        <v>#N/A</v>
      </c>
    </row>
    <row r="2040" spans="1:44" ht="15" hidden="1" customHeight="1">
      <c r="A2040" s="1">
        <f t="shared" si="114"/>
        <v>1000</v>
      </c>
      <c r="B2040" s="51">
        <v>1112</v>
      </c>
      <c r="C2040" s="51" t="s">
        <v>2389</v>
      </c>
      <c r="D2040" s="1" t="s">
        <v>2390</v>
      </c>
      <c r="E2040" s="51" t="s">
        <v>76</v>
      </c>
      <c r="F2040" s="51" t="s">
        <v>47</v>
      </c>
      <c r="G2040" s="1" t="s">
        <v>48</v>
      </c>
      <c r="H2040" s="51">
        <v>3899</v>
      </c>
      <c r="I2040" s="51" t="s">
        <v>5648</v>
      </c>
      <c r="J2040" s="51"/>
      <c r="K2040" s="51"/>
      <c r="L2040" s="51">
        <v>51315</v>
      </c>
      <c r="M2040" s="51">
        <v>605485</v>
      </c>
      <c r="N2040" s="51"/>
      <c r="O2040" s="51"/>
      <c r="P2040" s="46">
        <v>78742.789999999994</v>
      </c>
      <c r="Q2040" s="46"/>
      <c r="R2040" s="46">
        <f>IF(Tabela1[[#This Row],[VALOR A PAGAR]]&gt;1,Tabela1[[#This Row],[VALOR A PAGAR]],Tabela1[[#This Row],[VALOR RC]])</f>
        <v>78742.789999999994</v>
      </c>
      <c r="S20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0" s="51">
        <v>4500760770</v>
      </c>
      <c r="U2040" s="54" t="str">
        <f>F2040 &amp; " " &amp; " " &amp; B2040 &amp; " - " &amp; I2040 &amp; " - " &amp; "N°" &amp; H2040 &amp; " - " &amp; Tabela1[[#This Row],[Coluna1]]</f>
        <v xml:space="preserve">LAUDO DE RISCO  1112 - PLANAC - N°3899 - </v>
      </c>
      <c r="V2040" s="85">
        <v>821205</v>
      </c>
      <c r="W2040" s="51"/>
      <c r="X2040" s="1" t="str">
        <f t="shared" si="113"/>
        <v>ABERTO</v>
      </c>
      <c r="Y2040" s="51" t="s">
        <v>4159</v>
      </c>
      <c r="Z2040" s="51" t="s">
        <v>4159</v>
      </c>
      <c r="AA2040" s="51" t="str">
        <f>IF(Tabela1[[#This Row],[CHAMADO]]="ABERTO",Tabela1[[#This Row],[procx status]],"")</f>
        <v>Closed</v>
      </c>
      <c r="AB2040" s="51" t="str">
        <f t="shared" si="115"/>
        <v>OK</v>
      </c>
      <c r="AC2040" s="52">
        <v>45650</v>
      </c>
      <c r="AD2040" s="55">
        <v>5105823666</v>
      </c>
      <c r="AE2040" s="51" t="str">
        <f>IF(Tabela1[[#This Row],[Status Result1]]="Aguardando autorização pgto", "sim","")</f>
        <v/>
      </c>
      <c r="AF204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40" s="53">
        <v>45635</v>
      </c>
      <c r="AI2040" s="53" t="s">
        <v>4502</v>
      </c>
      <c r="AJ2040" s="53" t="s">
        <v>4502</v>
      </c>
      <c r="AK2040" s="53" t="str">
        <f>IF(Tabela1[[#This Row],[procx ticket]]="",Tabela1[[#This Row],[Data criação ticket]],Tabela1[[#This Row],[procx ticket]])</f>
        <v>2024-12-10</v>
      </c>
      <c r="AL2040" s="53" t="s">
        <v>75</v>
      </c>
      <c r="AM20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0" s="62"/>
      <c r="AP2040" s="62"/>
      <c r="AQ20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111260548578742,79HENRIQUELAUDO DE RISCOREFORMAPLANAC</v>
      </c>
      <c r="AR2040" s="62" t="e">
        <v>#N/A</v>
      </c>
    </row>
    <row r="2041" spans="1:44" ht="15" hidden="1" customHeight="1">
      <c r="A2041" s="1">
        <f t="shared" si="114"/>
        <v>1000</v>
      </c>
      <c r="B2041" s="51">
        <v>1</v>
      </c>
      <c r="C2041" s="51" t="s">
        <v>289</v>
      </c>
      <c r="D2041" s="51" t="s">
        <v>290</v>
      </c>
      <c r="E2041" s="51" t="s">
        <v>76</v>
      </c>
      <c r="F2041" s="51" t="s">
        <v>47</v>
      </c>
      <c r="G2041" s="1" t="s">
        <v>48</v>
      </c>
      <c r="H2041" s="51">
        <v>3902</v>
      </c>
      <c r="I2041" s="51" t="s">
        <v>5648</v>
      </c>
      <c r="J2041" s="51"/>
      <c r="K2041" s="51"/>
      <c r="L2041" s="51">
        <v>51315</v>
      </c>
      <c r="M2041" s="51">
        <v>605198</v>
      </c>
      <c r="N2041" s="51">
        <v>10019976</v>
      </c>
      <c r="O2041" s="51"/>
      <c r="P2041" s="46">
        <v>70000</v>
      </c>
      <c r="Q2041" s="46"/>
      <c r="R2041" s="46">
        <f>IF(Tabela1[[#This Row],[VALOR A PAGAR]]&gt;1,Tabela1[[#This Row],[VALOR A PAGAR]],Tabela1[[#This Row],[VALOR RC]])</f>
        <v>70000</v>
      </c>
      <c r="S20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1" s="51">
        <v>4500767387</v>
      </c>
      <c r="U2041" s="54" t="str">
        <f>F2041 &amp; " " &amp; " " &amp; B2041 &amp; " - " &amp; I2041 &amp; " - " &amp; "N°" &amp; H2041 &amp; " - " &amp; Tabela1[[#This Row],[Coluna1]]</f>
        <v xml:space="preserve">LAUDO DE RISCO  1 - PLANAC - N°3902 - </v>
      </c>
      <c r="V2041" s="85">
        <v>824266</v>
      </c>
      <c r="W2041" s="51"/>
      <c r="X2041" s="1" t="str">
        <f t="shared" si="113"/>
        <v>ABERTO</v>
      </c>
      <c r="Y2041" s="51" t="s">
        <v>4159</v>
      </c>
      <c r="Z2041" s="51" t="s">
        <v>4159</v>
      </c>
      <c r="AA2041" s="51" t="str">
        <f>IF(Tabela1[[#This Row],[CHAMADO]]="ABERTO",Tabela1[[#This Row],[procx status]],"")</f>
        <v>Closed</v>
      </c>
      <c r="AB2041" s="51" t="str">
        <f t="shared" si="115"/>
        <v>OK</v>
      </c>
      <c r="AC2041" s="52">
        <v>45650</v>
      </c>
      <c r="AD2041" s="55">
        <v>5105823689</v>
      </c>
      <c r="AE2041" s="51" t="str">
        <f>IF(Tabela1[[#This Row],[Status Result1]]="Aguardando autorização pgto", "sim","")</f>
        <v/>
      </c>
      <c r="AF204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41" s="53">
        <v>45636</v>
      </c>
      <c r="AI2041" s="53" t="s">
        <v>4502</v>
      </c>
      <c r="AJ2041" s="53" t="s">
        <v>4502</v>
      </c>
      <c r="AK2041" s="53" t="str">
        <f>IF(Tabela1[[#This Row],[procx ticket]]="",Tabela1[[#This Row],[Data criação ticket]],Tabela1[[#This Row],[procx ticket]])</f>
        <v>2024-12-10</v>
      </c>
      <c r="AL2041" s="53">
        <v>45627</v>
      </c>
      <c r="AM20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4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1" s="62"/>
      <c r="AP2041" s="62"/>
      <c r="AQ20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160519870000HENRIQUELAUDO DE RISCOREFORMAPLANAC</v>
      </c>
      <c r="AR2041" s="62" t="e">
        <v>#N/A</v>
      </c>
    </row>
    <row r="2042" spans="1:44" ht="15" hidden="1" customHeight="1">
      <c r="A2042" s="1">
        <f t="shared" si="114"/>
        <v>2000</v>
      </c>
      <c r="B2042" s="51">
        <v>7173</v>
      </c>
      <c r="C2042" s="51" t="s">
        <v>103</v>
      </c>
      <c r="D2042" s="51" t="s">
        <v>3282</v>
      </c>
      <c r="E2042" s="51" t="s">
        <v>76</v>
      </c>
      <c r="F2042" s="51" t="s">
        <v>51</v>
      </c>
      <c r="G2042" s="51" t="s">
        <v>48</v>
      </c>
      <c r="H2042" s="51">
        <v>3903</v>
      </c>
      <c r="I2042" s="51" t="s">
        <v>5648</v>
      </c>
      <c r="J2042" s="51"/>
      <c r="K2042" s="51"/>
      <c r="L2042" s="51">
        <v>51315</v>
      </c>
      <c r="M2042" s="51">
        <v>605563</v>
      </c>
      <c r="N2042" s="51">
        <v>10019977</v>
      </c>
      <c r="O2042" s="51"/>
      <c r="P2042" s="46">
        <v>75000</v>
      </c>
      <c r="Q2042" s="46"/>
      <c r="R2042" s="46">
        <f>IF(Tabela1[[#This Row],[VALOR A PAGAR]]&gt;1,Tabela1[[#This Row],[VALOR A PAGAR]],Tabela1[[#This Row],[VALOR RC]])</f>
        <v>75000</v>
      </c>
      <c r="S20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2" s="51">
        <v>4500767391</v>
      </c>
      <c r="U2042" s="54" t="str">
        <f>F2042 &amp; " " &amp; " " &amp; B2042 &amp; " - " &amp; I2042 &amp; " - " &amp; "N°" &amp; H2042 &amp; " - " &amp; Tabela1[[#This Row],[Coluna1]]</f>
        <v xml:space="preserve">VIRADA DE BANDEIRA  7173 - PLANAC - N°3903 - </v>
      </c>
      <c r="V2042" s="85">
        <v>824292</v>
      </c>
      <c r="W2042" s="51"/>
      <c r="X2042" s="1" t="str">
        <f t="shared" si="113"/>
        <v>ABERTO</v>
      </c>
      <c r="Y2042" s="51" t="s">
        <v>4159</v>
      </c>
      <c r="Z2042" s="51" t="s">
        <v>4159</v>
      </c>
      <c r="AA2042" s="51" t="str">
        <f>IF(Tabela1[[#This Row],[CHAMADO]]="ABERTO",Tabela1[[#This Row],[procx status]],"")</f>
        <v>Closed</v>
      </c>
      <c r="AB2042" s="51" t="str">
        <f t="shared" si="115"/>
        <v>OK</v>
      </c>
      <c r="AC2042" s="52">
        <v>45650</v>
      </c>
      <c r="AD2042" s="55">
        <v>5105823698</v>
      </c>
      <c r="AE2042" s="51" t="str">
        <f>IF(Tabela1[[#This Row],[Status Result1]]="Aguardando autorização pgto", "sim","")</f>
        <v/>
      </c>
      <c r="AF204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42" s="53">
        <v>45636</v>
      </c>
      <c r="AI2042" s="53" t="s">
        <v>4502</v>
      </c>
      <c r="AJ2042" s="53" t="s">
        <v>4502</v>
      </c>
      <c r="AK2042" s="53" t="str">
        <f>IF(Tabela1[[#This Row],[procx ticket]]="",Tabela1[[#This Row],[Data criação ticket]],Tabela1[[#This Row],[procx ticket]])</f>
        <v>2024-12-10</v>
      </c>
      <c r="AL2042" s="53">
        <v>45627</v>
      </c>
      <c r="AM20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4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2" s="62"/>
      <c r="AP2042" s="62"/>
      <c r="AQ20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717360556375000HENRIQUEVIRADA DE BANDEIRAREFORMAPLANAC</v>
      </c>
      <c r="AR2042" s="62" t="e">
        <v>#N/A</v>
      </c>
    </row>
    <row r="2043" spans="1:44" ht="15" hidden="1" customHeight="1">
      <c r="A2043" s="1">
        <f t="shared" si="114"/>
        <v>2000</v>
      </c>
      <c r="B2043" s="51">
        <v>7320</v>
      </c>
      <c r="C2043" s="51" t="s">
        <v>109</v>
      </c>
      <c r="D2043" s="51" t="s">
        <v>3477</v>
      </c>
      <c r="E2043" s="51" t="s">
        <v>76</v>
      </c>
      <c r="F2043" s="51" t="s">
        <v>51</v>
      </c>
      <c r="G2043" s="51" t="s">
        <v>48</v>
      </c>
      <c r="H2043" s="51">
        <v>3904</v>
      </c>
      <c r="I2043" s="51" t="s">
        <v>5648</v>
      </c>
      <c r="J2043" s="51"/>
      <c r="K2043" s="51"/>
      <c r="L2043" s="51">
        <v>51315</v>
      </c>
      <c r="M2043" s="51">
        <v>605561</v>
      </c>
      <c r="N2043" s="51">
        <v>10019978</v>
      </c>
      <c r="O2043" s="51"/>
      <c r="P2043" s="46">
        <v>80000</v>
      </c>
      <c r="Q2043" s="46"/>
      <c r="R2043" s="46">
        <f>IF(Tabela1[[#This Row],[VALOR A PAGAR]]&gt;1,Tabela1[[#This Row],[VALOR A PAGAR]],Tabela1[[#This Row],[VALOR RC]])</f>
        <v>80000</v>
      </c>
      <c r="S20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3" s="51">
        <v>4500767394</v>
      </c>
      <c r="U2043" s="54" t="str">
        <f>F2043 &amp; " " &amp; " " &amp; B2043 &amp; " - " &amp; I2043 &amp; " - " &amp; "N°" &amp; H2043 &amp; " - " &amp; Tabela1[[#This Row],[Coluna1]]</f>
        <v xml:space="preserve">VIRADA DE BANDEIRA  7320 - PLANAC - N°3904 - </v>
      </c>
      <c r="V2043" s="85">
        <v>824302</v>
      </c>
      <c r="W2043" s="51"/>
      <c r="X2043" s="1" t="str">
        <f t="shared" si="113"/>
        <v>ABERTO</v>
      </c>
      <c r="Y2043" s="51" t="s">
        <v>4159</v>
      </c>
      <c r="Z2043" s="51" t="s">
        <v>4159</v>
      </c>
      <c r="AA2043" s="51" t="str">
        <f>IF(Tabela1[[#This Row],[CHAMADO]]="ABERTO",Tabela1[[#This Row],[procx status]],"")</f>
        <v>Closed</v>
      </c>
      <c r="AB2043" s="51" t="str">
        <f t="shared" si="115"/>
        <v>OK</v>
      </c>
      <c r="AC2043" s="52">
        <v>45650</v>
      </c>
      <c r="AD2043" s="55">
        <v>5105823619</v>
      </c>
      <c r="AE2043" s="51" t="str">
        <f>IF(Tabela1[[#This Row],[Status Result1]]="Aguardando autorização pgto", "sim","")</f>
        <v/>
      </c>
      <c r="AF204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43" s="53">
        <v>45636</v>
      </c>
      <c r="AI2043" s="53" t="s">
        <v>4502</v>
      </c>
      <c r="AJ2043" s="53" t="s">
        <v>4502</v>
      </c>
      <c r="AK2043" s="53" t="str">
        <f>IF(Tabela1[[#This Row],[procx ticket]]="",Tabela1[[#This Row],[Data criação ticket]],Tabela1[[#This Row],[procx ticket]])</f>
        <v>2024-12-10</v>
      </c>
      <c r="AL2043" s="53">
        <v>45627</v>
      </c>
      <c r="AM20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4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3" s="62"/>
      <c r="AP2043" s="62"/>
      <c r="AQ20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732060556180000HENRIQUEVIRADA DE BANDEIRAREFORMAPLANAC</v>
      </c>
      <c r="AR2043" s="62" t="e">
        <v>#N/A</v>
      </c>
    </row>
    <row r="2044" spans="1:44" ht="15" hidden="1" customHeight="1">
      <c r="A2044" s="1">
        <f t="shared" si="114"/>
        <v>2000</v>
      </c>
      <c r="B2044" s="51">
        <v>7272</v>
      </c>
      <c r="C2044" s="51" t="s">
        <v>3422</v>
      </c>
      <c r="D2044" s="51" t="s">
        <v>3423</v>
      </c>
      <c r="E2044" s="51" t="s">
        <v>76</v>
      </c>
      <c r="F2044" s="51" t="s">
        <v>51</v>
      </c>
      <c r="G2044" s="51" t="s">
        <v>48</v>
      </c>
      <c r="H2044" s="51">
        <v>3906</v>
      </c>
      <c r="I2044" s="51" t="s">
        <v>5648</v>
      </c>
      <c r="J2044" s="51"/>
      <c r="K2044" s="51"/>
      <c r="L2044" s="51">
        <v>51315</v>
      </c>
      <c r="M2044" s="51">
        <v>605493</v>
      </c>
      <c r="N2044" s="51">
        <v>10019979</v>
      </c>
      <c r="O2044" s="51"/>
      <c r="P2044" s="46">
        <v>70000</v>
      </c>
      <c r="Q2044" s="46"/>
      <c r="R2044" s="46">
        <f>IF(Tabela1[[#This Row],[VALOR A PAGAR]]&gt;1,Tabela1[[#This Row],[VALOR A PAGAR]],Tabela1[[#This Row],[VALOR RC]])</f>
        <v>70000</v>
      </c>
      <c r="S20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4" s="51">
        <v>4500767397</v>
      </c>
      <c r="U2044" s="54" t="str">
        <f>F2044 &amp; " " &amp; " " &amp; B2044 &amp; " - " &amp; I2044 &amp; " - " &amp; "N°" &amp; H2044 &amp; " - " &amp; Tabela1[[#This Row],[Coluna1]]</f>
        <v xml:space="preserve">VIRADA DE BANDEIRA  7272 - PLANAC - N°3906 - </v>
      </c>
      <c r="V2044" s="85">
        <v>824317</v>
      </c>
      <c r="W2044" s="51"/>
      <c r="X2044" s="1" t="str">
        <f t="shared" si="113"/>
        <v>ABERTO</v>
      </c>
      <c r="Y2044" s="51" t="s">
        <v>4159</v>
      </c>
      <c r="Z2044" s="51" t="s">
        <v>4159</v>
      </c>
      <c r="AA2044" s="51" t="str">
        <f>IF(Tabela1[[#This Row],[CHAMADO]]="ABERTO",Tabela1[[#This Row],[procx status]],"")</f>
        <v>Closed</v>
      </c>
      <c r="AB2044" s="51" t="str">
        <f t="shared" si="115"/>
        <v>OK</v>
      </c>
      <c r="AC2044" s="52">
        <v>45650</v>
      </c>
      <c r="AD2044" s="55">
        <v>5105823623</v>
      </c>
      <c r="AE2044" s="51" t="str">
        <f>IF(Tabela1[[#This Row],[Status Result1]]="Aguardando autorização pgto", "sim","")</f>
        <v/>
      </c>
      <c r="AF204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0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044" s="53">
        <v>45636</v>
      </c>
      <c r="AI2044" s="53" t="s">
        <v>4502</v>
      </c>
      <c r="AJ2044" s="53" t="s">
        <v>4502</v>
      </c>
      <c r="AK2044" s="53" t="str">
        <f>IF(Tabela1[[#This Row],[procx ticket]]="",Tabela1[[#This Row],[Data criação ticket]],Tabela1[[#This Row],[procx ticket]])</f>
        <v>2024-12-10</v>
      </c>
      <c r="AL2044" s="53">
        <v>45627</v>
      </c>
      <c r="AM20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4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4" s="62"/>
      <c r="AP2044" s="62"/>
      <c r="AQ20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727260549370000HENRIQUEVIRADA DE BANDEIRAREFORMAPLANAC</v>
      </c>
      <c r="AR2044" s="62" t="e">
        <v>#N/A</v>
      </c>
    </row>
    <row r="2045" spans="1:44" ht="15" hidden="1" customHeight="1">
      <c r="A2045" s="1">
        <f t="shared" si="114"/>
        <v>1000</v>
      </c>
      <c r="B2045" s="1">
        <v>991</v>
      </c>
      <c r="C2045" s="1" t="str">
        <f>_xlfn.XLOOKUP(Tabela1[[#This Row],[FILIAL]],'CNPJ BASE jan25'!A:A,'CNPJ BASE jan25'!B:B)</f>
        <v>AGA04-Filadelfia-TO</v>
      </c>
      <c r="D2045" s="1" t="s">
        <v>185</v>
      </c>
      <c r="E2045" s="1" t="s">
        <v>30</v>
      </c>
      <c r="F2045" s="1" t="s">
        <v>47</v>
      </c>
      <c r="G2045" s="51" t="s">
        <v>48</v>
      </c>
      <c r="H2045" s="1">
        <v>5639</v>
      </c>
      <c r="I2045" s="1" t="s">
        <v>120</v>
      </c>
      <c r="M2045" s="1">
        <v>605771</v>
      </c>
      <c r="P2045" s="47">
        <v>2500</v>
      </c>
      <c r="R2045" s="47">
        <f>IF(Tabela1[[#This Row],[VALOR A PAGAR]]&gt;1,Tabela1[[#This Row],[VALOR A PAGAR]],Tabela1[[#This Row],[VALOR RC]])</f>
        <v>2500</v>
      </c>
      <c r="S20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5" s="1">
        <v>4500864422</v>
      </c>
      <c r="U2045" s="54" t="str">
        <f>F2045 &amp; " " &amp; " " &amp; B2045 &amp; " - " &amp; I2045 &amp; " - " &amp; "N°" &amp; H2045 &amp; " - " &amp; Tabela1[[#This Row],[Coluna1]]</f>
        <v xml:space="preserve">LAUDO DE RISCO  991 - PLANORC - N°5639 - </v>
      </c>
      <c r="V2045" s="85">
        <v>1580490</v>
      </c>
      <c r="W2045" s="89" t="s">
        <v>5747</v>
      </c>
      <c r="X2045" s="1" t="str">
        <f t="shared" ref="X2045:X2108" si="116">IF(V2045&lt;&gt;"","ABERTO","PENDENTE")</f>
        <v>ABERTO</v>
      </c>
      <c r="Y2045" s="48"/>
      <c r="Z2045" s="51">
        <v>0</v>
      </c>
      <c r="AA2045" s="1">
        <f>IF(Tabela1[[#This Row],[CHAMADO]]="ABERTO",Tabela1[[#This Row],[procx status]],"")</f>
        <v>0</v>
      </c>
      <c r="AC2045" s="49">
        <v>45772</v>
      </c>
      <c r="AD2045" s="92">
        <v>5105912309</v>
      </c>
      <c r="AE2045" s="1" t="str">
        <f>IF(Tabela1[[#This Row],[Status Result1]]="Aguardando autorização pgto", "sim","")</f>
        <v/>
      </c>
      <c r="AF20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25/04/2025</v>
      </c>
      <c r="AG20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25/04/2025</v>
      </c>
      <c r="AH2045" s="12">
        <v>45764</v>
      </c>
      <c r="AI2045" s="1" t="s">
        <v>4565</v>
      </c>
      <c r="AJ2045" s="53" t="s">
        <v>4565</v>
      </c>
      <c r="AK2045" s="12" t="str">
        <f>IF(Tabela1[[#This Row],[procx ticket]]="",Tabela1[[#This Row],[Data criação ticket]],Tabela1[[#This Row],[procx ticket]])</f>
        <v>2025-04-16</v>
      </c>
      <c r="AM20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16/04/2025</v>
      </c>
      <c r="AN204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5" s="62"/>
      <c r="AP2045" s="62"/>
      <c r="AQ20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9916057712500ANDRELAUDO DE RISCOREFORMAPLANORC</v>
      </c>
      <c r="AR2045" s="62" t="e">
        <v>#N/A</v>
      </c>
    </row>
    <row r="2046" spans="1:44" ht="15" hidden="1" customHeight="1">
      <c r="A2046" s="1">
        <f t="shared" si="114"/>
        <v>2000</v>
      </c>
      <c r="B2046" s="1">
        <v>7236</v>
      </c>
      <c r="C2046" s="1" t="s">
        <v>3371</v>
      </c>
      <c r="D2046" s="1" t="s">
        <v>3372</v>
      </c>
      <c r="E2046" s="1" t="s">
        <v>76</v>
      </c>
      <c r="F2046" s="1" t="s">
        <v>51</v>
      </c>
      <c r="G2046" s="1" t="s">
        <v>48</v>
      </c>
      <c r="H2046" s="1">
        <v>1475</v>
      </c>
      <c r="I2046" s="1" t="s">
        <v>66</v>
      </c>
      <c r="M2046" s="1">
        <v>605820</v>
      </c>
      <c r="N2046" s="1">
        <v>10021648</v>
      </c>
      <c r="O2046" s="1" t="s">
        <v>4163</v>
      </c>
      <c r="P2046" s="47">
        <v>96583.57</v>
      </c>
      <c r="R2046" s="47">
        <f>IF(Tabela1[[#This Row],[VALOR A PAGAR]]&gt;1,Tabela1[[#This Row],[VALOR A PAGAR]],Tabela1[[#This Row],[VALOR RC]])</f>
        <v>96583.57</v>
      </c>
      <c r="S204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6" s="1">
        <v>4500876274</v>
      </c>
      <c r="U2046" s="54" t="str">
        <f>F2046 &amp; " " &amp; " " &amp; B2046 &amp; " - " &amp; I2046 &amp; " - " &amp; "N°" &amp; H2046 &amp; " - " &amp; Tabela1[[#This Row],[Coluna1]]</f>
        <v xml:space="preserve">VIRADA DE BANDEIRA  7236 - DWA - N°1475 - </v>
      </c>
      <c r="V2046" s="85">
        <v>1779250</v>
      </c>
      <c r="W2046" s="89" t="s">
        <v>4905</v>
      </c>
      <c r="X2046" s="1" t="str">
        <f t="shared" si="116"/>
        <v>ABERTO</v>
      </c>
      <c r="Y2046" s="48"/>
      <c r="Z2046" s="51">
        <v>0</v>
      </c>
      <c r="AA2046" s="1">
        <f>IF(Tabela1[[#This Row],[CHAMADO]]="ABERTO",Tabela1[[#This Row],[procx status]],"")</f>
        <v>0</v>
      </c>
      <c r="AC2046" s="49">
        <v>45802</v>
      </c>
      <c r="AD2046" s="55">
        <v>5105932683</v>
      </c>
      <c r="AE2046" s="1" t="str">
        <f>IF(Tabela1[[#This Row],[Status Result1]]="Aguardando autorização pgto", "sim","")</f>
        <v/>
      </c>
      <c r="AF20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25/05/2025</v>
      </c>
      <c r="AG20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25/05/2025</v>
      </c>
      <c r="AH2046" s="12">
        <v>45776</v>
      </c>
      <c r="AI2046" s="1" t="s">
        <v>4197</v>
      </c>
      <c r="AJ2046" s="53" t="s">
        <v>4197</v>
      </c>
      <c r="AK2046" s="12" t="str">
        <f>IF(Tabela1[[#This Row],[procx ticket]]="",Tabela1[[#This Row],[Data criação ticket]],Tabela1[[#This Row],[procx ticket]])</f>
        <v>2025-05-16</v>
      </c>
      <c r="AL2046" s="12">
        <v>45776</v>
      </c>
      <c r="AM204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4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6" s="62"/>
      <c r="AP2046" s="62"/>
      <c r="AQ20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723660582096583,57HENRIQUEVIRADA DE BANDEIRAREFORMADWA</v>
      </c>
      <c r="AR2046" s="62" t="e">
        <v>#N/A</v>
      </c>
    </row>
    <row r="2047" spans="1:44" ht="15" hidden="1" customHeight="1">
      <c r="A2047" s="1">
        <f t="shared" si="114"/>
        <v>2000</v>
      </c>
      <c r="B2047" s="1">
        <v>7356</v>
      </c>
      <c r="C2047" s="1" t="s">
        <v>3522</v>
      </c>
      <c r="D2047" s="1" t="s">
        <v>3523</v>
      </c>
      <c r="E2047" s="1" t="s">
        <v>55</v>
      </c>
      <c r="F2047" s="1" t="s">
        <v>47</v>
      </c>
      <c r="G2047" s="1" t="s">
        <v>48</v>
      </c>
      <c r="H2047" s="1">
        <v>3959</v>
      </c>
      <c r="I2047" s="1" t="s">
        <v>5648</v>
      </c>
      <c r="M2047" s="1">
        <v>605787</v>
      </c>
      <c r="N2047" s="1">
        <v>10021606</v>
      </c>
      <c r="O2047" s="1" t="s">
        <v>4163</v>
      </c>
      <c r="P2047" s="47">
        <v>50000</v>
      </c>
      <c r="Q2047" s="47">
        <v>25000</v>
      </c>
      <c r="R2047" s="47">
        <f>IF(Tabela1[[#This Row],[VALOR A PAGAR]]&gt;1,Tabela1[[#This Row],[VALOR A PAGAR]],Tabela1[[#This Row],[VALOR RC]])</f>
        <v>25000</v>
      </c>
      <c r="S204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7" s="1">
        <v>4500865227</v>
      </c>
      <c r="U2047" s="54" t="str">
        <f>F2047 &amp; " " &amp; " " &amp; B2047 &amp; " - " &amp; I2047 &amp; " - " &amp; "N°" &amp; H2047 &amp; " - " &amp; Tabela1[[#This Row],[Coluna1]]</f>
        <v xml:space="preserve">LAUDO DE RISCO  7356 - PLANAC - N°3959 - </v>
      </c>
      <c r="V2047" s="85">
        <v>1777793</v>
      </c>
      <c r="W2047" s="89" t="s">
        <v>5680</v>
      </c>
      <c r="X2047" s="1" t="str">
        <f t="shared" si="116"/>
        <v>ABERTO</v>
      </c>
      <c r="Y2047" s="48"/>
      <c r="Z2047" s="51">
        <v>0</v>
      </c>
      <c r="AA2047" s="1">
        <f>IF(Tabela1[[#This Row],[CHAMADO]]="ABERTO",Tabela1[[#This Row],[procx status]],"")</f>
        <v>0</v>
      </c>
      <c r="AC2047" s="49">
        <v>45802</v>
      </c>
      <c r="AD2047" s="55">
        <v>5105932648</v>
      </c>
      <c r="AE2047" s="1" t="str">
        <f>IF(Tabela1[[#This Row],[Status Result1]]="Aguardando autorização pgto", "sim","")</f>
        <v/>
      </c>
      <c r="AF20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25/05/2025</v>
      </c>
      <c r="AG20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25/05/2025</v>
      </c>
      <c r="AH2047" s="12">
        <v>45793</v>
      </c>
      <c r="AI2047" s="1" t="s">
        <v>4197</v>
      </c>
      <c r="AJ2047" s="53" t="s">
        <v>4197</v>
      </c>
      <c r="AK2047" s="12" t="str">
        <f>IF(Tabela1[[#This Row],[procx ticket]]="",Tabela1[[#This Row],[Data criação ticket]],Tabela1[[#This Row],[procx ticket]])</f>
        <v>2025-05-16</v>
      </c>
      <c r="AM204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4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7" s="62"/>
      <c r="AP2047" s="123"/>
      <c r="AQ20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735660578750000JORDANALAUDO DE RISCOREFORMAPLANAC</v>
      </c>
      <c r="AR2047" s="62" t="e">
        <v>#N/A</v>
      </c>
    </row>
    <row r="2048" spans="1:44" ht="15" hidden="1" customHeight="1">
      <c r="A2048" s="1">
        <f t="shared" si="114"/>
        <v>1000</v>
      </c>
      <c r="B2048" s="1">
        <v>655</v>
      </c>
      <c r="C2048" s="1" t="str">
        <f>_xlfn.XLOOKUP(Tabela1[[#This Row],[FILIAL]],'CNPJ BASE jan25'!A:A,'CNPJ BASE jan25'!B:B)</f>
        <v>SLM01-SaoLouMata-PE</v>
      </c>
      <c r="D2048" s="1" t="str">
        <f>_xlfn.XLOOKUP(Tabela1[[#This Row],[FILIAL]],'CNPJ BASE jan25'!A:A,'CNPJ BASE jan25'!C:C)</f>
        <v>06.626.253/0655-20</v>
      </c>
      <c r="E2048" s="1" t="s">
        <v>4025</v>
      </c>
      <c r="F2048" s="1" t="s">
        <v>47</v>
      </c>
      <c r="G2048" s="1" t="s">
        <v>48</v>
      </c>
      <c r="H2048" s="1">
        <v>3963</v>
      </c>
      <c r="I2048" s="1" t="s">
        <v>5648</v>
      </c>
      <c r="M2048" s="1">
        <v>605798</v>
      </c>
      <c r="N2048" s="1">
        <v>10021802</v>
      </c>
      <c r="P2048" s="5">
        <v>134780.65</v>
      </c>
      <c r="Q2048" s="47">
        <v>120913.54</v>
      </c>
      <c r="R2048" s="47">
        <f>IF(Tabela1[[#This Row],[VALOR A PAGAR]]&gt;1,Tabela1[[#This Row],[VALOR A PAGAR]],Tabela1[[#This Row],[VALOR RC]])</f>
        <v>120913.54</v>
      </c>
      <c r="S204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8" s="1">
        <v>4500873216</v>
      </c>
      <c r="U2048" s="54" t="str">
        <f>F2048 &amp; " " &amp; " " &amp; B2048 &amp; " - " &amp; I2048 &amp; " - " &amp; "N°" &amp; H2048 &amp; " - " &amp; Tabela1[[#This Row],[Coluna1]]</f>
        <v xml:space="preserve">LAUDO DE RISCO  655 - PLANAC - N°3963 - </v>
      </c>
      <c r="V2048" s="85">
        <v>1779916</v>
      </c>
      <c r="W2048" s="89" t="s">
        <v>5681</v>
      </c>
      <c r="X2048" s="1" t="str">
        <f t="shared" si="116"/>
        <v>ABERTO</v>
      </c>
      <c r="Y2048" s="48"/>
      <c r="Z2048" s="51">
        <v>0</v>
      </c>
      <c r="AA2048" s="1">
        <f>IF(Tabela1[[#This Row],[CHAMADO]]="ABERTO",Tabela1[[#This Row],[procx status]],"")</f>
        <v>0</v>
      </c>
      <c r="AC2048" s="49">
        <v>45802</v>
      </c>
      <c r="AD2048" s="55">
        <v>5105932644</v>
      </c>
      <c r="AE2048" s="1" t="str">
        <f>IF(Tabela1[[#This Row],[Status Result1]]="Aguardando autorização pgto", "sim","")</f>
        <v/>
      </c>
      <c r="AF20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25/05/2025</v>
      </c>
      <c r="AG20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25/05/2025</v>
      </c>
      <c r="AH2048" s="12">
        <v>45778</v>
      </c>
      <c r="AI2048" s="1" t="s">
        <v>4197</v>
      </c>
      <c r="AJ2048" s="53" t="s">
        <v>4197</v>
      </c>
      <c r="AK2048" s="12" t="str">
        <f>IF(Tabela1[[#This Row],[procx ticket]]="",Tabela1[[#This Row],[Data criação ticket]],Tabela1[[#This Row],[procx ticket]])</f>
        <v>2025-05-16</v>
      </c>
      <c r="AM204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4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8" s="62"/>
      <c r="AP2048" s="62"/>
      <c r="AQ20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655605798134780,65ADRIANOLAUDO DE RISCOREFORMAPLANAC</v>
      </c>
      <c r="AR2048" s="62" t="e">
        <v>#N/A</v>
      </c>
    </row>
    <row r="2049" spans="1:44" ht="15" hidden="1" customHeight="1">
      <c r="A2049" s="1">
        <f t="shared" si="114"/>
        <v>1000</v>
      </c>
      <c r="B2049" s="1">
        <v>466</v>
      </c>
      <c r="C2049" s="1" t="str">
        <f>_xlfn.XLOOKUP(Tabela1[[#This Row],[FILIAL]],'CNPJ BASE jan25'!A:A,'CNPJ BASE jan25'!B:B)</f>
        <v>JUA04-Triangulo-CE#</v>
      </c>
      <c r="D2049" s="1" t="str">
        <f>_xlfn.XLOOKUP(Tabela1[[#This Row],[FILIAL]],'CNPJ BASE jan25'!A:A,'CNPJ BASE jan25'!C:C)</f>
        <v>06.626.253/0466-58</v>
      </c>
      <c r="E2049" s="1" t="s">
        <v>55</v>
      </c>
      <c r="F2049" s="1" t="s">
        <v>4641</v>
      </c>
      <c r="G2049" s="1" t="s">
        <v>48</v>
      </c>
      <c r="H2049" s="1">
        <v>981</v>
      </c>
      <c r="I2049" s="1" t="s">
        <v>57</v>
      </c>
      <c r="M2049" s="1">
        <v>605516</v>
      </c>
      <c r="N2049" s="1">
        <v>10021607</v>
      </c>
      <c r="O2049" s="1" t="s">
        <v>4163</v>
      </c>
      <c r="P2049" s="47">
        <v>223263.38</v>
      </c>
      <c r="Q2049" s="47">
        <v>223263.38</v>
      </c>
      <c r="R2049" s="47">
        <f>IF(Tabela1[[#This Row],[VALOR A PAGAR]]&gt;1,Tabela1[[#This Row],[VALOR A PAGAR]],Tabela1[[#This Row],[VALOR RC]])</f>
        <v>223263.38</v>
      </c>
      <c r="S204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49" s="1">
        <v>4500865257</v>
      </c>
      <c r="U2049" s="54" t="str">
        <f>F2049 &amp; " " &amp; " " &amp; B2049 &amp; " - " &amp; I2049 &amp; " - " &amp; "N°" &amp; H2049 &amp; " - " &amp; Tabela1[[#This Row],[Coluna1]]</f>
        <v xml:space="preserve">ESTACIONAMENTO  466 - CHIANCA - N°981 - </v>
      </c>
      <c r="V2049" s="85">
        <v>1908118</v>
      </c>
      <c r="W2049" s="89" t="s">
        <v>4642</v>
      </c>
      <c r="X2049" s="1" t="str">
        <f t="shared" si="116"/>
        <v>ABERTO</v>
      </c>
      <c r="Y2049" s="48"/>
      <c r="Z2049" s="51">
        <v>0</v>
      </c>
      <c r="AA2049" s="1">
        <f>IF(Tabela1[[#This Row],[CHAMADO]]="ABERTO",Tabela1[[#This Row],[procx status]],"")</f>
        <v>0</v>
      </c>
      <c r="AC2049" s="49">
        <v>45833</v>
      </c>
      <c r="AD2049" s="94">
        <v>5105947885</v>
      </c>
      <c r="AE2049" s="1" t="str">
        <f>IF(Tabela1[[#This Row],[Status Result1]]="Aguardando autorização pgto", "sim","")</f>
        <v/>
      </c>
      <c r="AF20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20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2049" s="12">
        <v>45764</v>
      </c>
      <c r="AI2049" s="1" t="s">
        <v>4335</v>
      </c>
      <c r="AJ2049" s="53" t="s">
        <v>4335</v>
      </c>
      <c r="AK2049" s="12" t="str">
        <f>IF(Tabela1[[#This Row],[procx ticket]]="",Tabela1[[#This Row],[Data criação ticket]],Tabela1[[#This Row],[procx ticket]])</f>
        <v>2025-06-05</v>
      </c>
      <c r="AL2049" s="60">
        <v>45770</v>
      </c>
      <c r="AM20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204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49" s="62"/>
      <c r="AP2049" s="62"/>
      <c r="AQ20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466605516223263,38JORDANAESTACIONAMENTOREFORMACHIANCA</v>
      </c>
      <c r="AR2049" s="62" t="e">
        <v>#N/A</v>
      </c>
    </row>
    <row r="2050" spans="1:44" ht="15" hidden="1" customHeight="1">
      <c r="A2050" s="1">
        <f t="shared" si="114"/>
        <v>1000</v>
      </c>
      <c r="B2050" s="1">
        <v>1225</v>
      </c>
      <c r="C2050" s="1" t="str">
        <f>_xlfn.XLOOKUP(Tabela1[[#This Row],[FILIAL]],'CNPJ BASE jan25'!A:A,'CNPJ BASE jan25'!B:B)</f>
        <v>BSB15-AsaSul6-DF</v>
      </c>
      <c r="D2050" s="1" t="str">
        <f>_xlfn.XLOOKUP(Tabela1[[#This Row],[FILIAL]],'CNPJ BASE jan25'!A:A,'CNPJ BASE jan25'!C:C)</f>
        <v>06.626.253/1225-08</v>
      </c>
      <c r="E2050" s="1" t="s">
        <v>4025</v>
      </c>
      <c r="F2050" s="1" t="s">
        <v>47</v>
      </c>
      <c r="G2050" s="1" t="s">
        <v>48</v>
      </c>
      <c r="H2050" s="1">
        <v>20387</v>
      </c>
      <c r="I2050" s="1" t="s">
        <v>5303</v>
      </c>
      <c r="M2050" s="1">
        <v>605695</v>
      </c>
      <c r="N2050" s="1">
        <v>10022010</v>
      </c>
      <c r="O2050" s="1" t="s">
        <v>4163</v>
      </c>
      <c r="P2050" s="47">
        <v>9132.02</v>
      </c>
      <c r="Q2050" s="47">
        <v>9132.02</v>
      </c>
      <c r="R2050" s="47">
        <f>IF(Tabela1[[#This Row],[VALOR A PAGAR]]&gt;1,Tabela1[[#This Row],[VALOR A PAGAR]],Tabela1[[#This Row],[VALOR RC]])</f>
        <v>9132.02</v>
      </c>
      <c r="S205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0" s="1">
        <v>4500894456</v>
      </c>
      <c r="U2050" s="54" t="str">
        <f>F2050 &amp; " " &amp; " " &amp; B2050 &amp; " - " &amp; I2050 &amp; " - " &amp; "N°" &amp; H2050 &amp; " - " &amp; Tabela1[[#This Row],[Coluna1]]</f>
        <v xml:space="preserve">LAUDO DE RISCO  1225 - KPI - N°20387 - </v>
      </c>
      <c r="V2050" s="85">
        <v>1979069</v>
      </c>
      <c r="W2050" s="89" t="s">
        <v>5316</v>
      </c>
      <c r="X2050" s="1" t="str">
        <f t="shared" si="116"/>
        <v>ABERTO</v>
      </c>
      <c r="Y2050" s="48"/>
      <c r="Z2050" s="51">
        <v>0</v>
      </c>
      <c r="AA2050" s="1">
        <f>IF(Tabela1[[#This Row],[CHAMADO]]="ABERTO",Tabela1[[#This Row],[procx status]],"")</f>
        <v>0</v>
      </c>
      <c r="AC2050" s="49">
        <v>45833</v>
      </c>
      <c r="AD2050" s="55">
        <v>5105953102</v>
      </c>
      <c r="AE2050" s="1" t="str">
        <f>IF(Tabela1[[#This Row],[Status Result1]]="Aguardando autorização pgto", "sim","")</f>
        <v/>
      </c>
      <c r="AF20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20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2050" s="12">
        <v>45806</v>
      </c>
      <c r="AI2050" s="1" t="s">
        <v>4295</v>
      </c>
      <c r="AJ2050" s="53" t="s">
        <v>4295</v>
      </c>
      <c r="AK2050" s="12" t="str">
        <f>IF(Tabela1[[#This Row],[procx ticket]]="",Tabela1[[#This Row],[Data criação ticket]],Tabela1[[#This Row],[procx ticket]])</f>
        <v>2025-06-16</v>
      </c>
      <c r="AM20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05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0" s="62"/>
      <c r="AP2050" s="62"/>
      <c r="AQ20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12256056959132,02ADRIANOLAUDO DE RISCOREFORMAKPI</v>
      </c>
      <c r="AR2050" s="62" t="e">
        <v>#N/A</v>
      </c>
    </row>
    <row r="2051" spans="1:44" ht="15" hidden="1" customHeight="1">
      <c r="A2051" s="1">
        <f t="shared" si="114"/>
        <v>1000</v>
      </c>
      <c r="B2051" s="1">
        <v>533</v>
      </c>
      <c r="C2051" s="1" t="str">
        <f>_xlfn.XLOOKUP(Tabela1[[#This Row],[FILIAL]],'CNPJ BASE jan25'!A:A,'CNPJ BASE jan25'!B:B)</f>
        <v>BSB04-Samambaia-DF</v>
      </c>
      <c r="D2051" s="1" t="str">
        <f>_xlfn.XLOOKUP(Tabela1[[#This Row],[FILIAL]],'CNPJ BASE jan25'!A:A,'CNPJ BASE jan25'!C:C)</f>
        <v>06.626.253/0533-52</v>
      </c>
      <c r="E2051" s="1" t="s">
        <v>4025</v>
      </c>
      <c r="F2051" s="1" t="s">
        <v>47</v>
      </c>
      <c r="G2051" s="1" t="s">
        <v>48</v>
      </c>
      <c r="H2051" s="1">
        <v>20386</v>
      </c>
      <c r="I2051" s="1" t="s">
        <v>5303</v>
      </c>
      <c r="M2051" s="1">
        <v>605763</v>
      </c>
      <c r="N2051" s="1">
        <v>10022012</v>
      </c>
      <c r="O2051" s="1" t="s">
        <v>4163</v>
      </c>
      <c r="P2051" s="47">
        <v>15041.21</v>
      </c>
      <c r="Q2051" s="47">
        <v>15041.21</v>
      </c>
      <c r="R2051" s="47">
        <f>IF(Tabela1[[#This Row],[VALOR A PAGAR]]&gt;1,Tabela1[[#This Row],[VALOR A PAGAR]],Tabela1[[#This Row],[VALOR RC]])</f>
        <v>15041.21</v>
      </c>
      <c r="S205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1" s="1">
        <v>4500894470</v>
      </c>
      <c r="U2051" s="54" t="str">
        <f>F2051 &amp; " " &amp; " " &amp; B2051 &amp; " - " &amp; I2051 &amp; " - " &amp; "N°" &amp; H2051 &amp; " - " &amp; Tabela1[[#This Row],[Coluna1]]</f>
        <v xml:space="preserve">LAUDO DE RISCO  533 - KPI - N°20386 - </v>
      </c>
      <c r="V2051" s="85">
        <v>1979085</v>
      </c>
      <c r="W2051" s="89" t="s">
        <v>5318</v>
      </c>
      <c r="X2051" s="1" t="str">
        <f t="shared" si="116"/>
        <v>ABERTO</v>
      </c>
      <c r="Y2051" s="48"/>
      <c r="Z2051" s="51">
        <v>0</v>
      </c>
      <c r="AA2051" s="1">
        <f>IF(Tabela1[[#This Row],[CHAMADO]]="ABERTO",Tabela1[[#This Row],[procx status]],"")</f>
        <v>0</v>
      </c>
      <c r="AC2051" s="49">
        <v>45833</v>
      </c>
      <c r="AD2051" s="55">
        <v>5105953108</v>
      </c>
      <c r="AE2051" s="1" t="str">
        <f>IF(Tabela1[[#This Row],[Status Result1]]="Aguardando autorização pgto", "sim","")</f>
        <v/>
      </c>
      <c r="AF20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25/06/2025</v>
      </c>
      <c r="AG20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25/06/2025</v>
      </c>
      <c r="AH2051" s="12">
        <v>45806</v>
      </c>
      <c r="AI2051" s="1" t="s">
        <v>4295</v>
      </c>
      <c r="AJ2051" s="53" t="s">
        <v>4295</v>
      </c>
      <c r="AK2051" s="12" t="str">
        <f>IF(Tabela1[[#This Row],[procx ticket]]="",Tabela1[[#This Row],[Data criação ticket]],Tabela1[[#This Row],[procx ticket]])</f>
        <v>2025-06-16</v>
      </c>
      <c r="AM20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16/06/2025</v>
      </c>
      <c r="AN205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1" s="62"/>
      <c r="AP2051" s="62"/>
      <c r="AQ20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53360576315041,21ADRIANOLAUDO DE RISCOREFORMAKPI</v>
      </c>
      <c r="AR2051" s="62" t="e">
        <v>#N/A</v>
      </c>
    </row>
    <row r="2052" spans="1:44" ht="15" hidden="1" customHeight="1">
      <c r="A2052" s="1">
        <f t="shared" si="114"/>
        <v>1000</v>
      </c>
      <c r="B2052" s="1">
        <v>516</v>
      </c>
      <c r="C2052" s="1" t="str">
        <f>_xlfn.XLOOKUP(Tabela1[[#This Row],[FILIAL]],'CNPJ BASE jan25'!A:A,'CNPJ BASE jan25'!B:B)</f>
        <v>FOR61-Expedicion-CE#</v>
      </c>
      <c r="D2052" s="1" t="str">
        <f>_xlfn.XLOOKUP(Tabela1[[#This Row],[FILIAL]],'CNPJ BASE jan25'!A:A,'CNPJ BASE jan25'!C:C)</f>
        <v>06.626.253/0516-51</v>
      </c>
      <c r="E2052" s="1" t="s">
        <v>4025</v>
      </c>
      <c r="F2052" s="1" t="s">
        <v>47</v>
      </c>
      <c r="G2052" s="1" t="s">
        <v>48</v>
      </c>
      <c r="H2052" s="1">
        <v>336</v>
      </c>
      <c r="I2052" s="1" t="s">
        <v>4409</v>
      </c>
      <c r="M2052" s="1">
        <v>605921</v>
      </c>
      <c r="Q2052" s="47">
        <v>107500</v>
      </c>
      <c r="R2052" s="47">
        <f>IF(Tabela1[[#This Row],[VALOR A PAGAR]]&gt;1,Tabela1[[#This Row],[VALOR A PAGAR]],Tabela1[[#This Row],[VALOR RC]])</f>
        <v>107500</v>
      </c>
      <c r="S20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2" s="1">
        <v>4500897721</v>
      </c>
      <c r="U2052" s="54" t="str">
        <f>F2052 &amp; " " &amp; " " &amp; B2052 &amp; " - " &amp; I2052 &amp; " - " &amp; "N°" &amp; H2052 &amp; " - " &amp; Tabela1[[#This Row],[Coluna1]]</f>
        <v xml:space="preserve">LAUDO DE RISCO  516 - CARMELI - N°336 - </v>
      </c>
      <c r="V2052" s="85">
        <v>2190068</v>
      </c>
      <c r="W2052" s="64" t="s">
        <v>4500</v>
      </c>
      <c r="X2052" s="1" t="str">
        <f t="shared" si="116"/>
        <v>ABERTO</v>
      </c>
      <c r="Y2052" s="48"/>
      <c r="Z2052" s="51"/>
      <c r="AA2052" s="1">
        <f>IF(Tabela1[[#This Row],[CHAMADO]]="ABERTO",Tabela1[[#This Row],[procx status]],"")</f>
        <v>0</v>
      </c>
      <c r="AC2052" s="49">
        <v>45863</v>
      </c>
      <c r="AD2052" s="65">
        <v>5105975201</v>
      </c>
      <c r="AE2052" s="1" t="str">
        <f>IF(Tabela1[[#This Row],[Status Result1]]="Aguardando autorização pgto", "sim","")</f>
        <v/>
      </c>
      <c r="AF20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25/07/2025</v>
      </c>
      <c r="AG20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25/07/2025</v>
      </c>
      <c r="AH2052" s="12"/>
      <c r="AJ2052" s="53"/>
      <c r="AK2052" s="12">
        <f>IF(Tabela1[[#This Row],[procx ticket]]="",Tabela1[[#This Row],[Data criação ticket]],Tabela1[[#This Row],[procx ticket]])</f>
        <v>0</v>
      </c>
      <c r="AM205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2" s="62"/>
      <c r="AP2052" s="62"/>
      <c r="AQ20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516605921ADRIANOLAUDO DE RISCOREFORMACARMELI</v>
      </c>
      <c r="AR2052" s="62" t="e">
        <v>#N/A</v>
      </c>
    </row>
    <row r="2053" spans="1:44" ht="15" hidden="1" customHeight="1">
      <c r="A2053" s="1">
        <f t="shared" si="114"/>
        <v>2000</v>
      </c>
      <c r="B2053" s="1" t="s">
        <v>4156</v>
      </c>
      <c r="D2053" s="1" t="s">
        <v>4166</v>
      </c>
      <c r="E2053" s="1" t="s">
        <v>30</v>
      </c>
      <c r="F2053" s="1" t="s">
        <v>4157</v>
      </c>
      <c r="G2053" s="1" t="s">
        <v>48</v>
      </c>
      <c r="H2053" s="1">
        <v>64</v>
      </c>
      <c r="I2053" s="1" t="s">
        <v>5435</v>
      </c>
      <c r="M2053" s="55">
        <v>604946</v>
      </c>
      <c r="Q2053" s="47">
        <v>8750</v>
      </c>
      <c r="R2053" s="47">
        <f>IF(Tabela1[[#This Row],[VALOR A PAGAR]]&gt;1,Tabela1[[#This Row],[VALOR A PAGAR]],Tabela1[[#This Row],[VALOR RC]])</f>
        <v>8750</v>
      </c>
      <c r="S20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3" s="1">
        <v>4500911922</v>
      </c>
      <c r="U2053" s="54" t="str">
        <f>F2053 &amp; " " &amp; " " &amp; B2053 &amp; " - " &amp; I2053 &amp; " - " &amp; "N°" &amp; H2053 &amp; " - " &amp; Tabela1[[#This Row],[Coluna1]]</f>
        <v xml:space="preserve">LAUDO DE RISCO CD  CD CE - M C METAL CALC - N°64 - </v>
      </c>
      <c r="V2053" s="85">
        <v>2190047</v>
      </c>
      <c r="W2053" s="64" t="s">
        <v>5440</v>
      </c>
      <c r="X2053" s="1" t="str">
        <f t="shared" si="116"/>
        <v>ABERTO</v>
      </c>
      <c r="Y2053" s="48"/>
      <c r="Z2053" s="51"/>
      <c r="AA2053" s="1">
        <f>IF(Tabela1[[#This Row],[CHAMADO]]="ABERTO",Tabela1[[#This Row],[procx status]],"")</f>
        <v>0</v>
      </c>
      <c r="AC2053" s="49">
        <v>45863</v>
      </c>
      <c r="AD2053" s="65">
        <v>5105975205</v>
      </c>
      <c r="AE2053" s="1" t="str">
        <f>IF(Tabela1[[#This Row],[Status Result1]]="Aguardando autorização pgto", "sim","")</f>
        <v/>
      </c>
      <c r="AF20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25/07/2025</v>
      </c>
      <c r="AG20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25/07/2025</v>
      </c>
      <c r="AH2053" s="12"/>
      <c r="AJ2053" s="53"/>
      <c r="AK2053" s="12">
        <f>IF(Tabela1[[#This Row],[procx ticket]]="",Tabela1[[#This Row],[Data criação ticket]],Tabela1[[#This Row],[procx ticket]])</f>
        <v>0</v>
      </c>
      <c r="AM205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3" s="62"/>
      <c r="AP2053" s="62"/>
      <c r="AQ20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CDREFORMAM C METAL CALC</v>
      </c>
      <c r="AR2053" s="62" t="e">
        <v>#N/A</v>
      </c>
    </row>
    <row r="2054" spans="1:44" ht="15" hidden="1" customHeight="1">
      <c r="A2054" s="1">
        <f t="shared" si="114"/>
        <v>2000</v>
      </c>
      <c r="B2054" s="1">
        <v>7425</v>
      </c>
      <c r="C2054" s="1" t="str">
        <f>_xlfn.XLOOKUP(Tabela1[[#This Row],[FILIAL]],'CNPJ BASE jan25'!A:A,'CNPJ BASE jan25'!B:B)</f>
        <v>FOR190-DesMore-CE-EF</v>
      </c>
      <c r="D2054" s="1" t="str">
        <f>_xlfn.XLOOKUP(Tabela1[[#This Row],[FILIAL]],'CNPJ BASE jan25'!A:A,'CNPJ BASE jan25'!C:C)</f>
        <v>04.899.316/0425-46</v>
      </c>
      <c r="E2054" s="1" t="s">
        <v>55</v>
      </c>
      <c r="F2054" s="1" t="s">
        <v>51</v>
      </c>
      <c r="G2054" s="1" t="s">
        <v>48</v>
      </c>
      <c r="H2054" s="1">
        <v>4005</v>
      </c>
      <c r="I2054" s="1" t="s">
        <v>5648</v>
      </c>
      <c r="M2054" s="1">
        <v>605785</v>
      </c>
      <c r="N2054" s="1">
        <v>10022927</v>
      </c>
      <c r="O2054" s="1" t="s">
        <v>4163</v>
      </c>
      <c r="P2054" s="47">
        <v>65530.29</v>
      </c>
      <c r="R2054" s="47">
        <f>IF(Tabela1[[#This Row],[VALOR A PAGAR]]&gt;1,Tabela1[[#This Row],[VALOR A PAGAR]],Tabela1[[#This Row],[VALOR RC]])</f>
        <v>65530.29</v>
      </c>
      <c r="S20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4" s="1">
        <v>4500932117</v>
      </c>
      <c r="U2054" s="54" t="str">
        <f>F2054 &amp; " " &amp; " " &amp; B2054 &amp; " - " &amp; I2054 &amp; " - " &amp; "N°" &amp; H2054 &amp; " - " &amp; Tabela1[[#This Row],[Coluna1]]</f>
        <v xml:space="preserve">VIRADA DE BANDEIRA  7425 - PLANAC - N°4005 - </v>
      </c>
      <c r="V2054" s="85">
        <v>2307159</v>
      </c>
      <c r="W2054" s="64" t="s">
        <v>5704</v>
      </c>
      <c r="X2054" s="1" t="str">
        <f t="shared" si="116"/>
        <v>ABERTO</v>
      </c>
      <c r="Y2054" s="48"/>
      <c r="Z2054" s="51"/>
      <c r="AA2054" s="1">
        <f>IF(Tabela1[[#This Row],[CHAMADO]]="ABERTO",Tabela1[[#This Row],[procx status]],"")</f>
        <v>0</v>
      </c>
      <c r="AC2054" s="49">
        <v>45894</v>
      </c>
      <c r="AD2054" s="107">
        <v>5105993011</v>
      </c>
      <c r="AE2054" s="1" t="str">
        <f>IF(Tabela1[[#This Row],[Status Result1]]="Aguardando autorização pgto", "sim","")</f>
        <v/>
      </c>
      <c r="AF20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20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2054" s="12"/>
      <c r="AI2054" s="1" t="s">
        <v>4372</v>
      </c>
      <c r="AJ2054" s="53"/>
      <c r="AK2054" s="12" t="str">
        <f>IF(Tabela1[[#This Row],[procx ticket]]="",Tabela1[[#This Row],[Data criação ticket]],Tabela1[[#This Row],[procx ticket]])</f>
        <v>2025-08-06</v>
      </c>
      <c r="AM205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205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4" s="62" t="s">
        <v>4596</v>
      </c>
      <c r="AP2054" s="62"/>
      <c r="AQ20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742560578565530,29JORDANAVIRADA DE BANDEIRAREFORMAPLANAC</v>
      </c>
      <c r="AR2054" s="62" t="e">
        <v>#N/A</v>
      </c>
    </row>
    <row r="2055" spans="1:44" ht="15" hidden="1" customHeight="1">
      <c r="A2055" s="1">
        <f t="shared" si="114"/>
        <v>2000</v>
      </c>
      <c r="B2055" s="1">
        <v>7189</v>
      </c>
      <c r="C2055" s="1" t="str">
        <f>_xlfn.XLOOKUP(Tabela1[[#This Row],[FILIAL]],'CNPJ BASE jan25'!A:A,'CNPJ BASE jan25'!B:B)</f>
        <v>FOR165-WasSoar-CE-EF</v>
      </c>
      <c r="D2055" s="1" t="str">
        <f>_xlfn.XLOOKUP(Tabela1[[#This Row],[FILIAL]],'CNPJ BASE jan25'!A:A,'CNPJ BASE jan25'!C:C)</f>
        <v>04.899.316/0189-12</v>
      </c>
      <c r="E2055" s="1" t="s">
        <v>55</v>
      </c>
      <c r="F2055" s="1" t="s">
        <v>51</v>
      </c>
      <c r="G2055" s="1" t="s">
        <v>48</v>
      </c>
      <c r="H2055" s="1">
        <v>4008</v>
      </c>
      <c r="I2055" s="1" t="s">
        <v>5648</v>
      </c>
      <c r="M2055" s="1">
        <v>605785</v>
      </c>
      <c r="N2055" s="1">
        <v>10022924</v>
      </c>
      <c r="O2055" s="1" t="s">
        <v>4163</v>
      </c>
      <c r="P2055" s="47">
        <v>34746.44</v>
      </c>
      <c r="R2055" s="47">
        <f>IF(Tabela1[[#This Row],[VALOR A PAGAR]]&gt;1,Tabela1[[#This Row],[VALOR A PAGAR]],Tabela1[[#This Row],[VALOR RC]])</f>
        <v>34746.44</v>
      </c>
      <c r="S20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5" s="1">
        <v>4500932125</v>
      </c>
      <c r="U2055" s="54" t="str">
        <f>F2055 &amp; " " &amp; " " &amp; B2055 &amp; " - " &amp; I2055 &amp; " - " &amp; "N°" &amp; H2055 &amp; " - " &amp; Tabela1[[#This Row],[Coluna1]]</f>
        <v xml:space="preserve">VIRADA DE BANDEIRA  7189 - PLANAC - N°4008 - </v>
      </c>
      <c r="V2055" s="85">
        <v>2307168</v>
      </c>
      <c r="W2055" s="64" t="s">
        <v>5701</v>
      </c>
      <c r="X2055" s="1" t="str">
        <f t="shared" si="116"/>
        <v>ABERTO</v>
      </c>
      <c r="Y2055" s="48"/>
      <c r="Z2055" s="51"/>
      <c r="AA2055" s="1">
        <f>IF(Tabela1[[#This Row],[CHAMADO]]="ABERTO",Tabela1[[#This Row],[procx status]],"")</f>
        <v>0</v>
      </c>
      <c r="AC2055" s="49">
        <v>45894</v>
      </c>
      <c r="AD2055" s="109">
        <v>5105993496</v>
      </c>
      <c r="AE2055" s="1" t="str">
        <f>IF(Tabela1[[#This Row],[Status Result1]]="Aguardando autorização pgto", "sim","")</f>
        <v/>
      </c>
      <c r="AF20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25/08/2025</v>
      </c>
      <c r="AG20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25/08/2025</v>
      </c>
      <c r="AH2055" s="12"/>
      <c r="AI2055" s="1" t="s">
        <v>4372</v>
      </c>
      <c r="AJ2055" s="53"/>
      <c r="AK2055" s="12" t="str">
        <f>IF(Tabela1[[#This Row],[procx ticket]]="",Tabela1[[#This Row],[Data criação ticket]],Tabela1[[#This Row],[procx ticket]])</f>
        <v>2025-08-06</v>
      </c>
      <c r="AM20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205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5" s="62" t="s">
        <v>4596</v>
      </c>
      <c r="AP2055" s="62"/>
      <c r="AQ20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718960578534746,44JORDANAVIRADA DE BANDEIRAREFORMAPLANAC</v>
      </c>
      <c r="AR2055" s="62" t="e">
        <v>#N/A</v>
      </c>
    </row>
    <row r="2056" spans="1:44" ht="15" hidden="1" customHeight="1">
      <c r="A2056" s="1">
        <f t="shared" si="114"/>
        <v>2000</v>
      </c>
      <c r="B2056" s="1">
        <v>7190</v>
      </c>
      <c r="C2056" s="1" t="str">
        <f>_xlfn.XLOOKUP(Tabela1[[#This Row],[FILIAL]],'CNPJ BASE jan25'!A:A,'CNPJ BASE jan25'!B:B)</f>
        <v>CAU05-EdMotCor-CE-EF</v>
      </c>
      <c r="D2056" s="1" t="s">
        <v>185</v>
      </c>
      <c r="E2056" s="1" t="s">
        <v>55</v>
      </c>
      <c r="F2056" s="1" t="s">
        <v>4408</v>
      </c>
      <c r="G2056" s="1" t="s">
        <v>48</v>
      </c>
      <c r="H2056" s="1">
        <v>363</v>
      </c>
      <c r="I2056" s="1" t="s">
        <v>4409</v>
      </c>
      <c r="M2056" s="1">
        <v>605847</v>
      </c>
      <c r="Q2056" s="47">
        <v>79143.27</v>
      </c>
      <c r="R2056" s="47">
        <f>IF(Tabela1[[#This Row],[VALOR A PAGAR]]&gt;1,Tabela1[[#This Row],[VALOR A PAGAR]],Tabela1[[#This Row],[VALOR RC]])</f>
        <v>79143.27</v>
      </c>
      <c r="S20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6" s="1">
        <v>4500897176</v>
      </c>
      <c r="U2056" s="54" t="str">
        <f>F2056 &amp; " " &amp; " " &amp; B2056 &amp; " - " &amp; I2056 &amp; " - " &amp; "N°" &amp; H2056 &amp; " - " &amp; Tabela1[[#This Row],[Coluna1]]</f>
        <v xml:space="preserve">RESIZE  7190 - CARMELI - N°363 - </v>
      </c>
      <c r="V2056" s="85">
        <v>2599932</v>
      </c>
      <c r="X2056" s="1" t="str">
        <f t="shared" si="116"/>
        <v>ABERTO</v>
      </c>
      <c r="Y2056" s="48"/>
      <c r="Z2056" s="51"/>
      <c r="AA2056" s="1">
        <f>IF(Tabela1[[#This Row],[CHAMADO]]="ABERTO",Tabela1[[#This Row],[procx status]],"")</f>
        <v>0</v>
      </c>
      <c r="AC2056" s="49">
        <v>45925</v>
      </c>
      <c r="AE2056" s="1" t="str">
        <f>IF(Tabela1[[#This Row],[Status Result1]]="Aguardando autorização pgto", "sim","")</f>
        <v/>
      </c>
      <c r="AF20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56" s="116"/>
      <c r="AJ2056" s="117"/>
      <c r="AK2056" s="116">
        <f>IF(Tabela1[[#This Row],[procx ticket]]="",Tabela1[[#This Row],[Data criação ticket]],Tabela1[[#This Row],[procx ticket]])</f>
        <v>0</v>
      </c>
      <c r="AL2056" s="116"/>
      <c r="AM205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6" s="62"/>
      <c r="AP2056" s="62"/>
      <c r="AQ20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7190605847JORDANARESIZEREFORMACARMELI</v>
      </c>
      <c r="AR2056" s="62" t="e">
        <v>#N/A</v>
      </c>
    </row>
    <row r="2057" spans="1:44" ht="15" hidden="1" customHeight="1">
      <c r="A2057" s="1">
        <f t="shared" si="114"/>
        <v>1000</v>
      </c>
      <c r="B2057" s="1">
        <v>260</v>
      </c>
      <c r="C2057" s="1" t="str">
        <f>_xlfn.XLOOKUP(Tabela1[[#This Row],[FILIAL]],'CNPJ BASE jan25'!A:A,'CNPJ BASE jan25'!B:B)</f>
        <v>JPE11-Bessa-PB</v>
      </c>
      <c r="D2057" s="1" t="str">
        <f>_xlfn.XLOOKUP(Tabela1[[#This Row],[FILIAL]],'CNPJ BASE jan25'!A:A,'CNPJ BASE jan25'!C:C)</f>
        <v>06.626.253/0260-37</v>
      </c>
      <c r="E2057" s="1" t="s">
        <v>4025</v>
      </c>
      <c r="F2057" s="1" t="s">
        <v>47</v>
      </c>
      <c r="G2057" s="1" t="s">
        <v>48</v>
      </c>
      <c r="H2057" s="1">
        <v>142</v>
      </c>
      <c r="I2057" s="1" t="s">
        <v>4972</v>
      </c>
      <c r="M2057" s="1">
        <v>605925</v>
      </c>
      <c r="N2057" s="1">
        <v>10022196</v>
      </c>
      <c r="O2057" s="1" t="s">
        <v>4163</v>
      </c>
      <c r="P2057" s="47">
        <v>174000</v>
      </c>
      <c r="Q2057" s="47">
        <v>87000</v>
      </c>
      <c r="R2057" s="47">
        <f>IF(Tabela1[[#This Row],[VALOR A PAGAR]]&gt;1,Tabela1[[#This Row],[VALOR A PAGAR]],Tabela1[[#This Row],[VALOR RC]])</f>
        <v>87000</v>
      </c>
      <c r="S20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7" s="1">
        <v>4500899627</v>
      </c>
      <c r="U2057" s="54" t="str">
        <f>F2057 &amp; " " &amp; " " &amp; B2057 &amp; " - " &amp; I2057 &amp; " - " &amp; "N°" &amp; H2057 &amp; " - " &amp; Tabela1[[#This Row],[Coluna1]]</f>
        <v xml:space="preserve">LAUDO DE RISCO  260 - GM ENGENHARIA - N°142 - </v>
      </c>
      <c r="V2057" s="85">
        <v>2601017</v>
      </c>
      <c r="X2057" s="1" t="str">
        <f t="shared" si="116"/>
        <v>ABERTO</v>
      </c>
      <c r="Y2057" s="48"/>
      <c r="Z2057" s="51">
        <v>0</v>
      </c>
      <c r="AA2057" s="1">
        <f>IF(Tabela1[[#This Row],[CHAMADO]]="ABERTO",Tabela1[[#This Row],[procx status]],"")</f>
        <v>0</v>
      </c>
      <c r="AC2057" s="49">
        <v>45925</v>
      </c>
      <c r="AE2057" s="1" t="str">
        <f>IF(Tabela1[[#This Row],[Status Result1]]="Aguardando autorização pgto", "sim","")</f>
        <v/>
      </c>
      <c r="AF20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57" s="12"/>
      <c r="AI2057" s="1" t="s">
        <v>4234</v>
      </c>
      <c r="AJ2057" s="53" t="s">
        <v>4234</v>
      </c>
      <c r="AK2057" s="12" t="str">
        <f>IF(Tabela1[[#This Row],[procx ticket]]="",Tabela1[[#This Row],[Data criação ticket]],Tabela1[[#This Row],[procx ticket]])</f>
        <v>não aberto ticket</v>
      </c>
      <c r="AM20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7" s="62"/>
      <c r="AP2057" s="62"/>
      <c r="AQ20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260605925174000ADRIANOLAUDO DE RISCOREFORMAGM ENGENHARIA</v>
      </c>
      <c r="AR2057" s="62" t="e">
        <v>#N/A</v>
      </c>
    </row>
    <row r="2058" spans="1:44" ht="15" hidden="1" customHeight="1">
      <c r="A2058" s="1">
        <f t="shared" si="114"/>
        <v>1000</v>
      </c>
      <c r="B2058" s="1">
        <v>429</v>
      </c>
      <c r="C2058" s="1" t="str">
        <f>_xlfn.XLOOKUP(Tabela1[[#This Row],[FILIAL]],'CNPJ BASE jan25'!A:A,'CNPJ BASE jan25'!B:B)</f>
        <v>CAD01-Cabedelo-PB#</v>
      </c>
      <c r="D2058" s="1" t="s">
        <v>185</v>
      </c>
      <c r="E2058" s="1" t="s">
        <v>4025</v>
      </c>
      <c r="F2058" s="1" t="s">
        <v>47</v>
      </c>
      <c r="G2058" s="1" t="s">
        <v>48</v>
      </c>
      <c r="H2058" s="1">
        <v>141</v>
      </c>
      <c r="I2058" s="1" t="s">
        <v>4972</v>
      </c>
      <c r="M2058" s="1">
        <v>605928</v>
      </c>
      <c r="Q2058" s="47">
        <v>70000</v>
      </c>
      <c r="R2058" s="47">
        <f>IF(Tabela1[[#This Row],[VALOR A PAGAR]]&gt;1,Tabela1[[#This Row],[VALOR A PAGAR]],Tabela1[[#This Row],[VALOR RC]])</f>
        <v>70000</v>
      </c>
      <c r="S20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8" s="1">
        <v>4500899634</v>
      </c>
      <c r="U2058" s="54" t="str">
        <f>F2058 &amp; " " &amp; " " &amp; B2058 &amp; " - " &amp; I2058 &amp; " - " &amp; "N°" &amp; H2058 &amp; " - " &amp; Tabela1[[#This Row],[Coluna1]]</f>
        <v xml:space="preserve">LAUDO DE RISCO  429 - GM ENGENHARIA - N°141 - </v>
      </c>
      <c r="V2058" s="85">
        <v>2601037</v>
      </c>
      <c r="X2058" s="1" t="str">
        <f t="shared" si="116"/>
        <v>ABERTO</v>
      </c>
      <c r="Y2058" s="48"/>
      <c r="Z2058" s="51"/>
      <c r="AA2058" s="1">
        <f>IF(Tabela1[[#This Row],[CHAMADO]]="ABERTO",Tabela1[[#This Row],[procx status]],"")</f>
        <v>0</v>
      </c>
      <c r="AC2058" s="49">
        <v>45925</v>
      </c>
      <c r="AE2058" s="1" t="str">
        <f>IF(Tabela1[[#This Row],[Status Result1]]="Aguardando autorização pgto", "sim","")</f>
        <v/>
      </c>
      <c r="AF20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58" s="116"/>
      <c r="AJ2058" s="117"/>
      <c r="AK2058" s="116">
        <f>IF(Tabela1[[#This Row],[procx ticket]]="",Tabela1[[#This Row],[Data criação ticket]],Tabela1[[#This Row],[procx ticket]])</f>
        <v>0</v>
      </c>
      <c r="AL2058" s="116"/>
      <c r="AM20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8" s="62"/>
      <c r="AP2058" s="62"/>
      <c r="AQ20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429605928ADRIANOLAUDO DE RISCOREFORMAGM ENGENHARIA</v>
      </c>
      <c r="AR2058" s="62" t="e">
        <v>#N/A</v>
      </c>
    </row>
    <row r="2059" spans="1:44" ht="15" hidden="1" customHeight="1">
      <c r="A2059" s="1">
        <f t="shared" si="114"/>
        <v>1000</v>
      </c>
      <c r="B2059" s="1">
        <v>373</v>
      </c>
      <c r="C2059" s="1" t="str">
        <f>_xlfn.XLOOKUP(Tabela1[[#This Row],[FILIAL]],'CNPJ BASE jan25'!A:A,'CNPJ BASE jan25'!B:B)</f>
        <v>REC19-SantoAmaro-PE</v>
      </c>
      <c r="D2059" s="1" t="str">
        <f>_xlfn.XLOOKUP(Tabela1[[#This Row],[FILIAL]],'CNPJ BASE jan25'!A:A,'CNPJ BASE jan25'!C:C)</f>
        <v>06.626.253/0373-14</v>
      </c>
      <c r="E2059" s="1" t="s">
        <v>4025</v>
      </c>
      <c r="F2059" s="1" t="s">
        <v>4026</v>
      </c>
      <c r="G2059" s="1" t="s">
        <v>48</v>
      </c>
      <c r="H2059" s="1">
        <v>143</v>
      </c>
      <c r="I2059" s="1" t="s">
        <v>4972</v>
      </c>
      <c r="M2059" s="1">
        <v>605784</v>
      </c>
      <c r="N2059" s="1">
        <v>10023023</v>
      </c>
      <c r="O2059" s="1" t="s">
        <v>4163</v>
      </c>
      <c r="P2059" s="47">
        <v>80000</v>
      </c>
      <c r="R2059" s="47">
        <f>IF(Tabela1[[#This Row],[VALOR A PAGAR]]&gt;1,Tabela1[[#This Row],[VALOR A PAGAR]],Tabela1[[#This Row],[VALOR RC]])</f>
        <v>80000</v>
      </c>
      <c r="S20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59" s="1">
        <v>4500939395</v>
      </c>
      <c r="U2059" s="54" t="str">
        <f>F2059 &amp; " " &amp; " " &amp; B2059 &amp; " - " &amp; I2059 &amp; " - " &amp; "N°" &amp; H2059 &amp; " - " &amp; Tabela1[[#This Row],[Coluna1]]</f>
        <v xml:space="preserve">REVITALIZA  373 - GM ENGENHARIA - N°143 - </v>
      </c>
      <c r="V2059" s="85">
        <v>2600996</v>
      </c>
      <c r="X2059" s="1" t="str">
        <f t="shared" si="116"/>
        <v>ABERTO</v>
      </c>
      <c r="Y2059" s="48"/>
      <c r="Z2059" s="51"/>
      <c r="AA2059" s="1">
        <f>IF(Tabela1[[#This Row],[CHAMADO]]="ABERTO",Tabela1[[#This Row],[procx status]],"")</f>
        <v>0</v>
      </c>
      <c r="AC2059" s="49">
        <v>45925</v>
      </c>
      <c r="AE2059" s="1" t="str">
        <f>IF(Tabela1[[#This Row],[Status Result1]]="Aguardando autorização pgto", "sim","")</f>
        <v/>
      </c>
      <c r="AF20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59" s="12"/>
      <c r="AJ2059" s="53"/>
      <c r="AK2059" s="12">
        <f>IF(Tabela1[[#This Row],[procx ticket]]="",Tabela1[[#This Row],[Data criação ticket]],Tabela1[[#This Row],[procx ticket]])</f>
        <v>0</v>
      </c>
      <c r="AM205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5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59" s="62"/>
      <c r="AP2059" s="62"/>
      <c r="AQ20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37360578480000ADRIANOREVITALIZAREFORMAGM ENGENHARIA</v>
      </c>
      <c r="AR2059" s="62" t="e">
        <v>#N/A</v>
      </c>
    </row>
    <row r="2060" spans="1:44" ht="15" hidden="1" customHeight="1">
      <c r="A2060" s="1">
        <f t="shared" si="114"/>
        <v>2000</v>
      </c>
      <c r="B2060" s="1">
        <v>7057</v>
      </c>
      <c r="C2060" s="1" t="s">
        <v>3101</v>
      </c>
      <c r="D2060" s="1" t="s">
        <v>3102</v>
      </c>
      <c r="E2060" s="1" t="s">
        <v>4025</v>
      </c>
      <c r="F2060" s="1" t="s">
        <v>51</v>
      </c>
      <c r="G2060" s="1" t="s">
        <v>48</v>
      </c>
      <c r="H2060" s="1">
        <v>4029</v>
      </c>
      <c r="I2060" s="1" t="s">
        <v>5648</v>
      </c>
      <c r="M2060" s="131">
        <v>605995</v>
      </c>
      <c r="Q2060" s="133">
        <v>35000</v>
      </c>
      <c r="R2060" s="47">
        <f>IF(Tabela1[[#This Row],[VALOR A PAGAR]]&gt;1,Tabela1[[#This Row],[VALOR A PAGAR]],Tabela1[[#This Row],[VALOR RC]])</f>
        <v>35000</v>
      </c>
      <c r="S20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0" s="131">
        <v>4500942854</v>
      </c>
      <c r="U2060" s="54" t="str">
        <f>F2060 &amp; " " &amp; " " &amp; B2060 &amp; " - " &amp; I2060 &amp; " - " &amp; "N°" &amp; H2060 &amp; " - " &amp; Tabela1[[#This Row],[Coluna1]]</f>
        <v xml:space="preserve">VIRADA DE BANDEIRA  7057 - PLANAC - N°4029 - </v>
      </c>
      <c r="V2060" s="85">
        <v>2601213</v>
      </c>
      <c r="X2060" s="1" t="str">
        <f t="shared" si="116"/>
        <v>ABERTO</v>
      </c>
      <c r="Y2060" s="48"/>
      <c r="Z2060" s="51"/>
      <c r="AA2060" s="1">
        <f>IF(Tabela1[[#This Row],[CHAMADO]]="ABERTO",Tabela1[[#This Row],[procx status]],"")</f>
        <v>0</v>
      </c>
      <c r="AC2060" s="49">
        <v>45925</v>
      </c>
      <c r="AE2060" s="1" t="str">
        <f>IF(Tabela1[[#This Row],[Status Result1]]="Aguardando autorização pgto", "sim","")</f>
        <v/>
      </c>
      <c r="AF20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0" s="116"/>
      <c r="AJ2060" s="117"/>
      <c r="AK2060" s="116">
        <f>IF(Tabela1[[#This Row],[procx ticket]]="",Tabela1[[#This Row],[Data criação ticket]],Tabela1[[#This Row],[procx ticket]])</f>
        <v>0</v>
      </c>
      <c r="AL2060" s="116"/>
      <c r="AM20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0" s="62"/>
      <c r="AP2060" s="62"/>
      <c r="AQ20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7057605995ADRIANOVIRADA DE BANDEIRAREFORMAPLANAC</v>
      </c>
      <c r="AR2060" s="62" t="e">
        <v>#N/A</v>
      </c>
    </row>
    <row r="2061" spans="1:44" ht="15" hidden="1" customHeight="1">
      <c r="A2061" s="1">
        <f t="shared" si="114"/>
        <v>2000</v>
      </c>
      <c r="B2061" s="1">
        <v>7353</v>
      </c>
      <c r="C2061" s="1" t="s">
        <v>3520</v>
      </c>
      <c r="D2061" s="1" t="s">
        <v>3521</v>
      </c>
      <c r="E2061" s="1" t="s">
        <v>4025</v>
      </c>
      <c r="F2061" s="1" t="s">
        <v>51</v>
      </c>
      <c r="G2061" s="1" t="s">
        <v>48</v>
      </c>
      <c r="H2061" s="1">
        <v>4035</v>
      </c>
      <c r="I2061" s="1" t="s">
        <v>5648</v>
      </c>
      <c r="M2061" s="131">
        <v>605989</v>
      </c>
      <c r="Q2061" s="133">
        <v>35000</v>
      </c>
      <c r="R2061" s="47">
        <f>IF(Tabela1[[#This Row],[VALOR A PAGAR]]&gt;1,Tabela1[[#This Row],[VALOR A PAGAR]],Tabela1[[#This Row],[VALOR RC]])</f>
        <v>35000</v>
      </c>
      <c r="S20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1" s="131">
        <v>4500942854</v>
      </c>
      <c r="U2061" s="54" t="str">
        <f>F2061 &amp; " " &amp; " " &amp; B2061 &amp; " - " &amp; I2061 &amp; " - " &amp; "N°" &amp; H2061 &amp; " - " &amp; Tabela1[[#This Row],[Coluna1]]</f>
        <v xml:space="preserve">VIRADA DE BANDEIRA  7353 - PLANAC - N°4035 - </v>
      </c>
      <c r="V2061" s="85">
        <v>2601213</v>
      </c>
      <c r="X2061" s="1" t="str">
        <f t="shared" si="116"/>
        <v>ABERTO</v>
      </c>
      <c r="Y2061" s="48"/>
      <c r="Z2061" s="51"/>
      <c r="AA2061" s="1">
        <f>IF(Tabela1[[#This Row],[CHAMADO]]="ABERTO",Tabela1[[#This Row],[procx status]],"")</f>
        <v>0</v>
      </c>
      <c r="AC2061" s="49">
        <v>45925</v>
      </c>
      <c r="AE2061" s="1" t="str">
        <f>IF(Tabela1[[#This Row],[Status Result1]]="Aguardando autorização pgto", "sim","")</f>
        <v/>
      </c>
      <c r="AF20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1" s="116"/>
      <c r="AJ2061" s="117"/>
      <c r="AK2061" s="116">
        <f>IF(Tabela1[[#This Row],[procx ticket]]="",Tabela1[[#This Row],[Data criação ticket]],Tabela1[[#This Row],[procx ticket]])</f>
        <v>0</v>
      </c>
      <c r="AL2061" s="116"/>
      <c r="AM20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1" s="62"/>
      <c r="AP2061" s="62"/>
      <c r="AQ20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7353605989ADRIANOVIRADA DE BANDEIRAREFORMAPLANAC</v>
      </c>
      <c r="AR2061" s="62" t="e">
        <v>#N/A</v>
      </c>
    </row>
    <row r="2062" spans="1:44" ht="15" hidden="1" customHeight="1">
      <c r="A2062" s="1">
        <f t="shared" si="114"/>
        <v>2000</v>
      </c>
      <c r="B2062" s="1">
        <v>7360</v>
      </c>
      <c r="C2062" s="1" t="s">
        <v>3530</v>
      </c>
      <c r="D2062" s="1" t="s">
        <v>3531</v>
      </c>
      <c r="E2062" s="1" t="s">
        <v>4025</v>
      </c>
      <c r="F2062" s="1" t="s">
        <v>51</v>
      </c>
      <c r="G2062" s="1" t="s">
        <v>48</v>
      </c>
      <c r="H2062" s="1">
        <v>4032</v>
      </c>
      <c r="I2062" s="1" t="s">
        <v>5648</v>
      </c>
      <c r="M2062" s="1">
        <v>605990</v>
      </c>
      <c r="Q2062" s="132">
        <v>35000</v>
      </c>
      <c r="R2062" s="47">
        <f>IF(Tabela1[[#This Row],[VALOR A PAGAR]]&gt;1,Tabela1[[#This Row],[VALOR A PAGAR]],Tabela1[[#This Row],[VALOR RC]])</f>
        <v>35000</v>
      </c>
      <c r="S20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2" s="1">
        <v>4500942854</v>
      </c>
      <c r="U2062" s="54" t="str">
        <f>F2062 &amp; " " &amp; " " &amp; B2062 &amp; " - " &amp; I2062 &amp; " - " &amp; "N°" &amp; H2062 &amp; " - " &amp; Tabela1[[#This Row],[Coluna1]]</f>
        <v xml:space="preserve">VIRADA DE BANDEIRA  7360 - PLANAC - N°4032 - </v>
      </c>
      <c r="V2062" s="85">
        <v>2601213</v>
      </c>
      <c r="X2062" s="1" t="str">
        <f t="shared" si="116"/>
        <v>ABERTO</v>
      </c>
      <c r="Y2062" s="48"/>
      <c r="Z2062" s="51"/>
      <c r="AA2062" s="1">
        <f>IF(Tabela1[[#This Row],[CHAMADO]]="ABERTO",Tabela1[[#This Row],[procx status]],"")</f>
        <v>0</v>
      </c>
      <c r="AC2062" s="49">
        <v>45925</v>
      </c>
      <c r="AE2062" s="1" t="str">
        <f>IF(Tabela1[[#This Row],[Status Result1]]="Aguardando autorização pgto", "sim","")</f>
        <v/>
      </c>
      <c r="AF20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2" s="116"/>
      <c r="AJ2062" s="117"/>
      <c r="AK2062" s="116">
        <f>IF(Tabela1[[#This Row],[procx ticket]]="",Tabela1[[#This Row],[Data criação ticket]],Tabela1[[#This Row],[procx ticket]])</f>
        <v>0</v>
      </c>
      <c r="AL2062" s="116"/>
      <c r="AM20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2" s="62"/>
      <c r="AP2062" s="62"/>
      <c r="AQ20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7360605990ADRIANOVIRADA DE BANDEIRAREFORMAPLANAC</v>
      </c>
      <c r="AR2062" s="62" t="e">
        <v>#N/A</v>
      </c>
    </row>
    <row r="2063" spans="1:44" ht="15" hidden="1" customHeight="1">
      <c r="A2063" s="1">
        <f t="shared" si="114"/>
        <v>2000</v>
      </c>
      <c r="B2063" s="1">
        <v>7374</v>
      </c>
      <c r="C2063" s="1" t="s">
        <v>3550</v>
      </c>
      <c r="D2063" s="1" t="s">
        <v>3551</v>
      </c>
      <c r="E2063" s="1" t="s">
        <v>4025</v>
      </c>
      <c r="F2063" s="1" t="s">
        <v>51</v>
      </c>
      <c r="G2063" s="1" t="s">
        <v>48</v>
      </c>
      <c r="H2063" s="1">
        <v>4034</v>
      </c>
      <c r="I2063" s="1" t="s">
        <v>5648</v>
      </c>
      <c r="M2063" s="1">
        <v>605994</v>
      </c>
      <c r="Q2063" s="132">
        <v>35000</v>
      </c>
      <c r="R2063" s="47">
        <f>IF(Tabela1[[#This Row],[VALOR A PAGAR]]&gt;1,Tabela1[[#This Row],[VALOR A PAGAR]],Tabela1[[#This Row],[VALOR RC]])</f>
        <v>35000</v>
      </c>
      <c r="S20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3" s="1">
        <v>4500942854</v>
      </c>
      <c r="U2063" s="54" t="str">
        <f>F2063 &amp; " " &amp; " " &amp; B2063 &amp; " - " &amp; I2063 &amp; " - " &amp; "N°" &amp; H2063 &amp; " - " &amp; Tabela1[[#This Row],[Coluna1]]</f>
        <v xml:space="preserve">VIRADA DE BANDEIRA  7374 - PLANAC - N°4034 - </v>
      </c>
      <c r="V2063" s="85">
        <v>2601213</v>
      </c>
      <c r="X2063" s="1" t="str">
        <f t="shared" si="116"/>
        <v>ABERTO</v>
      </c>
      <c r="Y2063" s="48"/>
      <c r="Z2063" s="51"/>
      <c r="AA2063" s="1">
        <f>IF(Tabela1[[#This Row],[CHAMADO]]="ABERTO",Tabela1[[#This Row],[procx status]],"")</f>
        <v>0</v>
      </c>
      <c r="AC2063" s="49">
        <v>45925</v>
      </c>
      <c r="AE2063" s="1" t="str">
        <f>IF(Tabela1[[#This Row],[Status Result1]]="Aguardando autorização pgto", "sim","")</f>
        <v/>
      </c>
      <c r="AF20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3" s="116"/>
      <c r="AJ2063" s="117"/>
      <c r="AK2063" s="116">
        <f>IF(Tabela1[[#This Row],[procx ticket]]="",Tabela1[[#This Row],[Data criação ticket]],Tabela1[[#This Row],[procx ticket]])</f>
        <v>0</v>
      </c>
      <c r="AL2063" s="116"/>
      <c r="AM20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3" s="62"/>
      <c r="AP2063" s="62"/>
      <c r="AQ20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7374605994ADRIANOVIRADA DE BANDEIRAREFORMAPLANAC</v>
      </c>
      <c r="AR2063" s="62" t="e">
        <v>#N/A</v>
      </c>
    </row>
    <row r="2064" spans="1:44" ht="15" hidden="1" customHeight="1">
      <c r="A2064" s="1">
        <f t="shared" si="114"/>
        <v>2000</v>
      </c>
      <c r="B2064" s="1">
        <v>7389</v>
      </c>
      <c r="C2064" s="1" t="s">
        <v>83</v>
      </c>
      <c r="D2064" s="1" t="s">
        <v>3572</v>
      </c>
      <c r="E2064" s="1" t="s">
        <v>4025</v>
      </c>
      <c r="F2064" s="1" t="s">
        <v>51</v>
      </c>
      <c r="G2064" s="1" t="s">
        <v>48</v>
      </c>
      <c r="H2064" s="1">
        <v>4033</v>
      </c>
      <c r="I2064" s="1" t="s">
        <v>5648</v>
      </c>
      <c r="M2064" s="131">
        <v>605991</v>
      </c>
      <c r="Q2064" s="133">
        <v>35000</v>
      </c>
      <c r="R2064" s="47">
        <f>IF(Tabela1[[#This Row],[VALOR A PAGAR]]&gt;1,Tabela1[[#This Row],[VALOR A PAGAR]],Tabela1[[#This Row],[VALOR RC]])</f>
        <v>35000</v>
      </c>
      <c r="S20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4" s="131">
        <v>4500942854</v>
      </c>
      <c r="U2064" s="54" t="str">
        <f>F2064 &amp; " " &amp; " " &amp; B2064 &amp; " - " &amp; I2064 &amp; " - " &amp; "N°" &amp; H2064 &amp; " - " &amp; Tabela1[[#This Row],[Coluna1]]</f>
        <v xml:space="preserve">VIRADA DE BANDEIRA  7389 - PLANAC - N°4033 - </v>
      </c>
      <c r="V2064" s="85">
        <v>2601213</v>
      </c>
      <c r="X2064" s="1" t="str">
        <f t="shared" si="116"/>
        <v>ABERTO</v>
      </c>
      <c r="Y2064" s="48"/>
      <c r="Z2064" s="51"/>
      <c r="AA2064" s="1">
        <f>IF(Tabela1[[#This Row],[CHAMADO]]="ABERTO",Tabela1[[#This Row],[procx status]],"")</f>
        <v>0</v>
      </c>
      <c r="AC2064" s="49">
        <v>45925</v>
      </c>
      <c r="AE2064" s="1" t="str">
        <f>IF(Tabela1[[#This Row],[Status Result1]]="Aguardando autorização pgto", "sim","")</f>
        <v/>
      </c>
      <c r="AF20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4" s="116"/>
      <c r="AJ2064" s="117"/>
      <c r="AK2064" s="116">
        <f>IF(Tabela1[[#This Row],[procx ticket]]="",Tabela1[[#This Row],[Data criação ticket]],Tabela1[[#This Row],[procx ticket]])</f>
        <v>0</v>
      </c>
      <c r="AL2064" s="116"/>
      <c r="AM20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4" s="62"/>
      <c r="AP2064" s="62"/>
      <c r="AQ20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7389605991ADRIANOVIRADA DE BANDEIRAREFORMAPLANAC</v>
      </c>
      <c r="AR2064" s="62" t="e">
        <v>#N/A</v>
      </c>
    </row>
    <row r="2065" spans="1:44" ht="15" hidden="1" customHeight="1">
      <c r="A2065" s="1">
        <f t="shared" si="114"/>
        <v>2000</v>
      </c>
      <c r="B2065" s="1">
        <v>7059</v>
      </c>
      <c r="C2065" s="1" t="s">
        <v>3105</v>
      </c>
      <c r="D2065" s="1" t="s">
        <v>3106</v>
      </c>
      <c r="E2065" s="1" t="s">
        <v>4025</v>
      </c>
      <c r="F2065" s="1" t="s">
        <v>51</v>
      </c>
      <c r="G2065" s="1" t="s">
        <v>48</v>
      </c>
      <c r="H2065" s="1">
        <v>4031</v>
      </c>
      <c r="I2065" s="1" t="s">
        <v>5648</v>
      </c>
      <c r="M2065" s="131">
        <v>605998</v>
      </c>
      <c r="Q2065" s="133">
        <v>35000</v>
      </c>
      <c r="R2065" s="47">
        <f>IF(Tabela1[[#This Row],[VALOR A PAGAR]]&gt;1,Tabela1[[#This Row],[VALOR A PAGAR]],Tabela1[[#This Row],[VALOR RC]])</f>
        <v>35000</v>
      </c>
      <c r="S20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5" s="131">
        <v>4500942854</v>
      </c>
      <c r="U2065" s="54" t="str">
        <f>F2065 &amp; " " &amp; " " &amp; B2065 &amp; " - " &amp; I2065 &amp; " - " &amp; "N°" &amp; H2065 &amp; " - " &amp; Tabela1[[#This Row],[Coluna1]]</f>
        <v xml:space="preserve">VIRADA DE BANDEIRA  7059 - PLANAC - N°4031 - </v>
      </c>
      <c r="V2065" s="85">
        <v>2601213</v>
      </c>
      <c r="X2065" s="1" t="str">
        <f t="shared" si="116"/>
        <v>ABERTO</v>
      </c>
      <c r="Y2065" s="48"/>
      <c r="Z2065" s="51"/>
      <c r="AA2065" s="1">
        <f>IF(Tabela1[[#This Row],[CHAMADO]]="ABERTO",Tabela1[[#This Row],[procx status]],"")</f>
        <v>0</v>
      </c>
      <c r="AC2065" s="49">
        <v>45925</v>
      </c>
      <c r="AE2065" s="1" t="str">
        <f>IF(Tabela1[[#This Row],[Status Result1]]="Aguardando autorização pgto", "sim","")</f>
        <v/>
      </c>
      <c r="AF20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5" s="116"/>
      <c r="AJ2065" s="117"/>
      <c r="AK2065" s="116">
        <f>IF(Tabela1[[#This Row],[procx ticket]]="",Tabela1[[#This Row],[Data criação ticket]],Tabela1[[#This Row],[procx ticket]])</f>
        <v>0</v>
      </c>
      <c r="AL2065" s="116"/>
      <c r="AM20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5" s="62"/>
      <c r="AP2065" s="62"/>
      <c r="AQ20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7059605998ADRIANOVIRADA DE BANDEIRAREFORMAPLANAC</v>
      </c>
      <c r="AR2065" s="62" t="e">
        <v>#N/A</v>
      </c>
    </row>
    <row r="2066" spans="1:44" ht="15" hidden="1" customHeight="1">
      <c r="A2066" s="1">
        <f t="shared" si="114"/>
        <v>2000</v>
      </c>
      <c r="B2066" s="1">
        <v>7085</v>
      </c>
      <c r="C2066" s="1" t="s">
        <v>3142</v>
      </c>
      <c r="D2066" s="1" t="s">
        <v>3143</v>
      </c>
      <c r="E2066" s="1" t="s">
        <v>4025</v>
      </c>
      <c r="F2066" s="1" t="s">
        <v>51</v>
      </c>
      <c r="G2066" s="1" t="s">
        <v>48</v>
      </c>
      <c r="H2066" s="1">
        <v>4038</v>
      </c>
      <c r="I2066" s="1" t="s">
        <v>5648</v>
      </c>
      <c r="M2066" s="131">
        <v>605996</v>
      </c>
      <c r="Q2066" s="133">
        <v>35000</v>
      </c>
      <c r="R2066" s="47">
        <f>IF(Tabela1[[#This Row],[VALOR A PAGAR]]&gt;1,Tabela1[[#This Row],[VALOR A PAGAR]],Tabela1[[#This Row],[VALOR RC]])</f>
        <v>35000</v>
      </c>
      <c r="S20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6" s="131">
        <v>4500942854</v>
      </c>
      <c r="U2066" s="54" t="str">
        <f>F2066 &amp; " " &amp; " " &amp; B2066 &amp; " - " &amp; I2066 &amp; " - " &amp; "N°" &amp; H2066 &amp; " - " &amp; Tabela1[[#This Row],[Coluna1]]</f>
        <v xml:space="preserve">VIRADA DE BANDEIRA  7085 - PLANAC - N°4038 - </v>
      </c>
      <c r="V2066" s="85">
        <v>2601213</v>
      </c>
      <c r="X2066" s="1" t="str">
        <f t="shared" si="116"/>
        <v>ABERTO</v>
      </c>
      <c r="Y2066" s="48"/>
      <c r="Z2066" s="51"/>
      <c r="AA2066" s="1">
        <f>IF(Tabela1[[#This Row],[CHAMADO]]="ABERTO",Tabela1[[#This Row],[procx status]],"")</f>
        <v>0</v>
      </c>
      <c r="AC2066" s="49">
        <v>45925</v>
      </c>
      <c r="AE2066" s="1" t="str">
        <f>IF(Tabela1[[#This Row],[Status Result1]]="Aguardando autorização pgto", "sim","")</f>
        <v/>
      </c>
      <c r="AF20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6" s="116"/>
      <c r="AJ2066" s="117"/>
      <c r="AK2066" s="116">
        <f>IF(Tabela1[[#This Row],[procx ticket]]="",Tabela1[[#This Row],[Data criação ticket]],Tabela1[[#This Row],[procx ticket]])</f>
        <v>0</v>
      </c>
      <c r="AL2066" s="116"/>
      <c r="AM20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6" s="62"/>
      <c r="AP2066" s="62"/>
      <c r="AQ20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7085605996ADRIANOVIRADA DE BANDEIRAREFORMAPLANAC</v>
      </c>
      <c r="AR2066" s="62" t="e">
        <v>#N/A</v>
      </c>
    </row>
    <row r="2067" spans="1:44" ht="15" hidden="1" customHeight="1">
      <c r="A2067" s="1">
        <f t="shared" si="114"/>
        <v>2000</v>
      </c>
      <c r="B2067" s="1">
        <v>7143</v>
      </c>
      <c r="C2067" s="1" t="s">
        <v>3236</v>
      </c>
      <c r="D2067" s="1" t="s">
        <v>3237</v>
      </c>
      <c r="E2067" s="1" t="s">
        <v>4025</v>
      </c>
      <c r="F2067" s="1" t="s">
        <v>51</v>
      </c>
      <c r="G2067" s="1" t="s">
        <v>48</v>
      </c>
      <c r="H2067" s="1">
        <v>4037</v>
      </c>
      <c r="I2067" s="1" t="s">
        <v>5648</v>
      </c>
      <c r="M2067" s="1">
        <v>605988</v>
      </c>
      <c r="Q2067" s="132">
        <v>35000</v>
      </c>
      <c r="R2067" s="47">
        <f>IF(Tabela1[[#This Row],[VALOR A PAGAR]]&gt;1,Tabela1[[#This Row],[VALOR A PAGAR]],Tabela1[[#This Row],[VALOR RC]])</f>
        <v>35000</v>
      </c>
      <c r="S20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7" s="1">
        <v>4500942854</v>
      </c>
      <c r="U2067" s="54" t="str">
        <f>F2067 &amp; " " &amp; " " &amp; B2067 &amp; " - " &amp; I2067 &amp; " - " &amp; "N°" &amp; H2067 &amp; " - " &amp; Tabela1[[#This Row],[Coluna1]]</f>
        <v xml:space="preserve">VIRADA DE BANDEIRA  7143 - PLANAC - N°4037 - </v>
      </c>
      <c r="V2067" s="85">
        <v>2601213</v>
      </c>
      <c r="X2067" s="1" t="str">
        <f t="shared" si="116"/>
        <v>ABERTO</v>
      </c>
      <c r="Y2067" s="48"/>
      <c r="Z2067" s="51"/>
      <c r="AA2067" s="1">
        <f>IF(Tabela1[[#This Row],[CHAMADO]]="ABERTO",Tabela1[[#This Row],[procx status]],"")</f>
        <v>0</v>
      </c>
      <c r="AC2067" s="49">
        <v>45925</v>
      </c>
      <c r="AE2067" s="1" t="str">
        <f>IF(Tabela1[[#This Row],[Status Result1]]="Aguardando autorização pgto", "sim","")</f>
        <v/>
      </c>
      <c r="AF20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7" s="116"/>
      <c r="AJ2067" s="117"/>
      <c r="AK2067" s="116">
        <f>IF(Tabela1[[#This Row],[procx ticket]]="",Tabela1[[#This Row],[Data criação ticket]],Tabela1[[#This Row],[procx ticket]])</f>
        <v>0</v>
      </c>
      <c r="AL2067" s="116"/>
      <c r="AM20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7" s="62"/>
      <c r="AP2067" s="62"/>
      <c r="AQ20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7143605988ADRIANOVIRADA DE BANDEIRAREFORMAPLANAC</v>
      </c>
      <c r="AR2067" s="62" t="e">
        <v>#N/A</v>
      </c>
    </row>
    <row r="2068" spans="1:44" ht="15" hidden="1" customHeight="1">
      <c r="A2068" s="1">
        <f t="shared" si="114"/>
        <v>2000</v>
      </c>
      <c r="B2068" s="1">
        <v>7156</v>
      </c>
      <c r="C2068" s="1" t="s">
        <v>3258</v>
      </c>
      <c r="D2068" s="1" t="s">
        <v>3259</v>
      </c>
      <c r="E2068" s="1" t="s">
        <v>4025</v>
      </c>
      <c r="F2068" s="1" t="s">
        <v>51</v>
      </c>
      <c r="G2068" s="1" t="s">
        <v>48</v>
      </c>
      <c r="H2068" s="1">
        <v>4036</v>
      </c>
      <c r="I2068" s="1" t="s">
        <v>5648</v>
      </c>
      <c r="M2068" s="1">
        <v>605993</v>
      </c>
      <c r="Q2068" s="132">
        <v>35000</v>
      </c>
      <c r="R2068" s="47">
        <f>IF(Tabela1[[#This Row],[VALOR A PAGAR]]&gt;1,Tabela1[[#This Row],[VALOR A PAGAR]],Tabela1[[#This Row],[VALOR RC]])</f>
        <v>35000</v>
      </c>
      <c r="S206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8" s="1">
        <v>4500942854</v>
      </c>
      <c r="U2068" s="54" t="str">
        <f>F2068 &amp; " " &amp; " " &amp; B2068 &amp; " - " &amp; I2068 &amp; " - " &amp; "N°" &amp; H2068 &amp; " - " &amp; Tabela1[[#This Row],[Coluna1]]</f>
        <v xml:space="preserve">VIRADA DE BANDEIRA  7156 - PLANAC - N°4036 - </v>
      </c>
      <c r="V2068" s="85">
        <v>2601213</v>
      </c>
      <c r="X2068" s="1" t="str">
        <f t="shared" si="116"/>
        <v>ABERTO</v>
      </c>
      <c r="Y2068" s="48"/>
      <c r="Z2068" s="51"/>
      <c r="AA2068" s="1">
        <f>IF(Tabela1[[#This Row],[CHAMADO]]="ABERTO",Tabela1[[#This Row],[procx status]],"")</f>
        <v>0</v>
      </c>
      <c r="AC2068" s="49">
        <v>45925</v>
      </c>
      <c r="AE2068" s="1" t="str">
        <f>IF(Tabela1[[#This Row],[Status Result1]]="Aguardando autorização pgto", "sim","")</f>
        <v/>
      </c>
      <c r="AF20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8" s="116"/>
      <c r="AJ2068" s="117"/>
      <c r="AK2068" s="116">
        <f>IF(Tabela1[[#This Row],[procx ticket]]="",Tabela1[[#This Row],[Data criação ticket]],Tabela1[[#This Row],[procx ticket]])</f>
        <v>0</v>
      </c>
      <c r="AL2068" s="116"/>
      <c r="AM20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8" s="62"/>
      <c r="AP2068" s="62"/>
      <c r="AQ20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7156605993ADRIANOVIRADA DE BANDEIRAREFORMAPLANAC</v>
      </c>
      <c r="AR2068" s="62" t="e">
        <v>#N/A</v>
      </c>
    </row>
    <row r="2069" spans="1:44" ht="15" hidden="1" customHeight="1">
      <c r="A2069" s="1">
        <f t="shared" si="114"/>
        <v>2000</v>
      </c>
      <c r="B2069" s="1">
        <v>7336</v>
      </c>
      <c r="C2069" s="1" t="s">
        <v>3500</v>
      </c>
      <c r="D2069" s="1" t="s">
        <v>3501</v>
      </c>
      <c r="E2069" s="1" t="s">
        <v>4025</v>
      </c>
      <c r="F2069" s="1" t="s">
        <v>51</v>
      </c>
      <c r="G2069" s="1" t="s">
        <v>48</v>
      </c>
      <c r="H2069" s="1">
        <v>4030</v>
      </c>
      <c r="I2069" s="1" t="s">
        <v>5648</v>
      </c>
      <c r="M2069" s="1">
        <v>606022</v>
      </c>
      <c r="Q2069" s="132">
        <v>35000</v>
      </c>
      <c r="R2069" s="47">
        <f>IF(Tabela1[[#This Row],[VALOR A PAGAR]]&gt;1,Tabela1[[#This Row],[VALOR A PAGAR]],Tabela1[[#This Row],[VALOR RC]])</f>
        <v>35000</v>
      </c>
      <c r="S20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69" s="1">
        <v>4500942854</v>
      </c>
      <c r="U2069" s="54" t="str">
        <f>F2069 &amp; " " &amp; " " &amp; B2069 &amp; " - " &amp; I2069 &amp; " - " &amp; "N°" &amp; H2069 &amp; " - " &amp; Tabela1[[#This Row],[Coluna1]]</f>
        <v xml:space="preserve">VIRADA DE BANDEIRA  7336 - PLANAC - N°4030 - </v>
      </c>
      <c r="V2069" s="85">
        <v>2601213</v>
      </c>
      <c r="X2069" s="1" t="str">
        <f t="shared" si="116"/>
        <v>ABERTO</v>
      </c>
      <c r="Y2069" s="48"/>
      <c r="Z2069" s="51"/>
      <c r="AA2069" s="1">
        <f>IF(Tabela1[[#This Row],[CHAMADO]]="ABERTO",Tabela1[[#This Row],[procx status]],"")</f>
        <v>0</v>
      </c>
      <c r="AC2069" s="49">
        <v>45925</v>
      </c>
      <c r="AE2069" s="1" t="str">
        <f>IF(Tabela1[[#This Row],[Status Result1]]="Aguardando autorização pgto", "sim","")</f>
        <v/>
      </c>
      <c r="AF20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25/09/2025</v>
      </c>
      <c r="AG20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25/09/2025</v>
      </c>
      <c r="AH2069" s="116"/>
      <c r="AJ2069" s="117"/>
      <c r="AK2069" s="116">
        <f>IF(Tabela1[[#This Row],[procx ticket]]="",Tabela1[[#This Row],[Data criação ticket]],Tabela1[[#This Row],[procx ticket]])</f>
        <v>0</v>
      </c>
      <c r="AL2069" s="116"/>
      <c r="AM20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69" s="62"/>
      <c r="AP2069" s="62"/>
      <c r="AQ20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7336606022ADRIANOVIRADA DE BANDEIRAREFORMAPLANAC</v>
      </c>
      <c r="AR2069" s="62" t="e">
        <v>#N/A</v>
      </c>
    </row>
    <row r="2070" spans="1:44" ht="15" hidden="1" customHeight="1">
      <c r="A2070" s="1">
        <f t="shared" si="114"/>
        <v>2000</v>
      </c>
      <c r="B2070" s="1">
        <v>7543</v>
      </c>
      <c r="C2070" s="1" t="str">
        <f>_xlfn.XLOOKUP(Tabela1[[#This Row],[FILIAL]],'CNPJ BASE jan25'!A:A,'CNPJ BASE jan25'!B:B)</f>
        <v>STI04-CasBranc-MA-EF</v>
      </c>
      <c r="D2070" s="1" t="s">
        <v>185</v>
      </c>
      <c r="E2070" s="1" t="s">
        <v>76</v>
      </c>
      <c r="F2070" s="1" t="s">
        <v>51</v>
      </c>
      <c r="G2070" s="1" t="s">
        <v>48</v>
      </c>
      <c r="H2070" s="1">
        <v>1560</v>
      </c>
      <c r="I2070" s="1" t="s">
        <v>66</v>
      </c>
      <c r="M2070" s="1">
        <v>606045</v>
      </c>
      <c r="N2070" s="1">
        <v>10023455</v>
      </c>
      <c r="O2070" s="1" t="s">
        <v>4163</v>
      </c>
      <c r="P2070" s="47">
        <v>70000</v>
      </c>
      <c r="R2070" s="47">
        <f>IF(Tabela1[[#This Row],[VALOR A PAGAR]]&gt;1,Tabela1[[#This Row],[VALOR A PAGAR]],Tabela1[[#This Row],[VALOR RC]])</f>
        <v>70000</v>
      </c>
      <c r="S20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0" s="1">
        <v>4500971992</v>
      </c>
      <c r="U2070" s="54" t="str">
        <f>F2070 &amp; " " &amp; " " &amp; B2070 &amp; " - " &amp; I2070 &amp; " - " &amp; "N°" &amp; H2070 &amp; " - " &amp; Tabela1[[#This Row],[Coluna1]]</f>
        <v xml:space="preserve">VIRADA DE BANDEIRA  7543 - DWA - N°1560 - </v>
      </c>
      <c r="V2070" s="85">
        <v>3044715</v>
      </c>
      <c r="W2070" s="89" t="s">
        <v>4176</v>
      </c>
      <c r="X2070" s="1" t="str">
        <f t="shared" si="116"/>
        <v>ABERTO</v>
      </c>
      <c r="Y2070" s="48"/>
      <c r="Z2070" s="51"/>
      <c r="AA2070" s="1">
        <f>IF(Tabela1[[#This Row],[CHAMADO]]="ABERTO",Tabela1[[#This Row],[procx status]],"")</f>
        <v>0</v>
      </c>
      <c r="AC2070" s="49">
        <v>45986</v>
      </c>
      <c r="AE2070" s="1" t="s">
        <v>4177</v>
      </c>
      <c r="AF20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20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2070" s="116"/>
      <c r="AJ2070" s="117"/>
      <c r="AK2070" s="116">
        <f>IF(Tabela1[[#This Row],[procx ticket]]="",Tabela1[[#This Row],[Data criação ticket]],Tabela1[[#This Row],[procx ticket]])</f>
        <v>0</v>
      </c>
      <c r="AL2070" s="116"/>
      <c r="AM2070" s="53">
        <v>45973</v>
      </c>
      <c r="AN20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0" s="62"/>
      <c r="AP2070" s="62"/>
      <c r="AQ20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754360604570000HENRIQUEVIRADA DE BANDEIRAREFORMADWA</v>
      </c>
      <c r="AR2070" s="62" t="e">
        <v>#N/A</v>
      </c>
    </row>
    <row r="2071" spans="1:44" ht="15" hidden="1" customHeight="1">
      <c r="A2071" s="1">
        <f t="shared" si="114"/>
        <v>2000</v>
      </c>
      <c r="B2071" s="1" t="s">
        <v>4156</v>
      </c>
      <c r="D2071" s="1" t="s">
        <v>4166</v>
      </c>
      <c r="E2071" s="1" t="s">
        <v>30</v>
      </c>
      <c r="F2071" s="1" t="s">
        <v>4167</v>
      </c>
      <c r="G2071" s="1" t="s">
        <v>48</v>
      </c>
      <c r="H2071" s="1">
        <v>287</v>
      </c>
      <c r="I2071" s="1" t="s">
        <v>4947</v>
      </c>
      <c r="L2071" s="1">
        <v>101269</v>
      </c>
      <c r="M2071" s="1">
        <v>606050</v>
      </c>
      <c r="N2071" s="76">
        <v>2986236</v>
      </c>
      <c r="P2071" s="47">
        <v>12106</v>
      </c>
      <c r="R2071" s="47">
        <f>IF(Tabela1[[#This Row],[VALOR A PAGAR]]&gt;1,Tabela1[[#This Row],[VALOR A PAGAR]],Tabela1[[#This Row],[VALOR RC]])</f>
        <v>12106</v>
      </c>
      <c r="S20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1" s="1">
        <v>4500998105</v>
      </c>
      <c r="U2071" s="54" t="str">
        <f>F2071 &amp; " " &amp; " " &amp; B2071 &amp; " - " &amp; I2071 &amp; " - " &amp; "N°" &amp; H2071 &amp; " - " &amp; Tabela1[[#This Row],[Coluna1]]</f>
        <v xml:space="preserve">MISSOES HIGIENICAS  CD CE - E-TEC - N°287 - </v>
      </c>
      <c r="V2071" s="85">
        <v>3044726</v>
      </c>
      <c r="W2071" s="89" t="s">
        <v>4176</v>
      </c>
      <c r="X2071" s="1" t="str">
        <f t="shared" si="116"/>
        <v>ABERTO</v>
      </c>
      <c r="Y2071" s="48"/>
      <c r="Z2071" s="51"/>
      <c r="AA2071" s="1">
        <f>IF(Tabela1[[#This Row],[CHAMADO]]="ABERTO",Tabela1[[#This Row],[procx status]],"")</f>
        <v>0</v>
      </c>
      <c r="AC2071" s="49">
        <v>45986</v>
      </c>
      <c r="AE2071" s="1" t="s">
        <v>4177</v>
      </c>
      <c r="AF20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20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2071" s="116"/>
      <c r="AJ2071" s="117"/>
      <c r="AK2071" s="116">
        <f>IF(Tabela1[[#This Row],[procx ticket]]="",Tabela1[[#This Row],[Data criação ticket]],Tabela1[[#This Row],[procx ticket]])</f>
        <v>0</v>
      </c>
      <c r="AL2071" s="116"/>
      <c r="AM2071" s="53">
        <v>45973</v>
      </c>
      <c r="AN20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1" s="62"/>
      <c r="AP2071" s="62"/>
      <c r="AQ20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CE60605012106ANDREMISSOES HIGIENICASREFORMAE-TEC</v>
      </c>
      <c r="AR2071" s="62" t="e">
        <v>#N/A</v>
      </c>
    </row>
    <row r="2072" spans="1:44" ht="15" hidden="1" customHeight="1">
      <c r="A2072" s="1">
        <f t="shared" si="114"/>
        <v>1000</v>
      </c>
      <c r="B2072" s="1">
        <v>220</v>
      </c>
      <c r="C2072" s="1" t="str">
        <f>_xlfn.XLOOKUP(Tabela1[[#This Row],[FILIAL]],'CNPJ BASE jan25'!A:A,'CNPJ BASE jan25'!B:B)</f>
        <v>SOB03-BecoCotovel-CE</v>
      </c>
      <c r="D2072" s="1" t="s">
        <v>185</v>
      </c>
      <c r="E2072" s="1" t="s">
        <v>4025</v>
      </c>
      <c r="F2072" s="1" t="s">
        <v>47</v>
      </c>
      <c r="G2072" s="1" t="s">
        <v>48</v>
      </c>
      <c r="H2072" s="1">
        <v>114</v>
      </c>
      <c r="I2072" s="1" t="s">
        <v>5475</v>
      </c>
      <c r="M2072" s="1">
        <v>605972</v>
      </c>
      <c r="N2072" s="1">
        <v>10023506</v>
      </c>
      <c r="O2072" s="1" t="s">
        <v>4163</v>
      </c>
      <c r="P2072" s="47">
        <v>235908.940579977</v>
      </c>
      <c r="Q2072" s="47">
        <v>47181.79</v>
      </c>
      <c r="R2072" s="47">
        <f>IF(Tabela1[[#This Row],[VALOR A PAGAR]]&gt;1,Tabela1[[#This Row],[VALOR A PAGAR]],Tabela1[[#This Row],[VALOR RC]])</f>
        <v>47181.79</v>
      </c>
      <c r="S20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2" s="1">
        <v>4500979437</v>
      </c>
      <c r="U2072" s="54" t="str">
        <f>F2072 &amp; " " &amp; " " &amp; B2072 &amp; " - " &amp; I2072 &amp; " - " &amp; "N°" &amp; H2072 &amp; " - " &amp; Tabela1[[#This Row],[Coluna1]]</f>
        <v xml:space="preserve">LAUDO DE RISCO  220 - METRO QUADRADO - N°114 - </v>
      </c>
      <c r="V2072" s="85">
        <v>3069589</v>
      </c>
      <c r="W2072" s="89" t="s">
        <v>4176</v>
      </c>
      <c r="X2072" s="1" t="str">
        <f t="shared" si="116"/>
        <v>ABERTO</v>
      </c>
      <c r="Y2072" s="48"/>
      <c r="Z2072" s="51"/>
      <c r="AA2072" s="1">
        <f>IF(Tabela1[[#This Row],[CHAMADO]]="ABERTO",Tabela1[[#This Row],[procx status]],"")</f>
        <v>0</v>
      </c>
      <c r="AC2072" s="49">
        <v>45986</v>
      </c>
      <c r="AE2072" s="1" t="s">
        <v>4177</v>
      </c>
      <c r="AF20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20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2072" s="116"/>
      <c r="AJ2072" s="117"/>
      <c r="AK2072" s="116">
        <f>IF(Tabela1[[#This Row],[procx ticket]]="",Tabela1[[#This Row],[Data criação ticket]],Tabela1[[#This Row],[procx ticket]])</f>
        <v>0</v>
      </c>
      <c r="AL2072" s="116"/>
      <c r="AM2072" s="53">
        <v>45975</v>
      </c>
      <c r="AN20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2" s="62"/>
      <c r="AP2072" s="62"/>
      <c r="AQ20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220605972235908,940579977ADRIANOLAUDO DE RISCOREFORMAMETRO QUADRADO</v>
      </c>
      <c r="AR2072" s="62" t="e">
        <v>#N/A</v>
      </c>
    </row>
    <row r="2073" spans="1:44" ht="15" hidden="1" customHeight="1">
      <c r="A2073" s="1">
        <f t="shared" si="114"/>
        <v>2000</v>
      </c>
      <c r="B2073" s="1">
        <v>7279</v>
      </c>
      <c r="C2073" s="1" t="str">
        <f>_xlfn.XLOOKUP(Tabela1[[#This Row],[FILIAL]],'CNPJ BASE jan25'!A:A,'CNPJ BASE jan25'!B:B)</f>
        <v>SOB08-CeJosSab-CE-EF</v>
      </c>
      <c r="D2073" s="1" t="str">
        <f>_xlfn.XLOOKUP(Tabela1[[#This Row],[FILIAL]],'CNPJ BASE jan25'!A:A,'CNPJ BASE jan25'!C:C)</f>
        <v>04.899.316/0279-03</v>
      </c>
      <c r="E2073" s="1" t="s">
        <v>4025</v>
      </c>
      <c r="F2073" s="1" t="s">
        <v>51</v>
      </c>
      <c r="G2073" s="1" t="s">
        <v>48</v>
      </c>
      <c r="H2073" s="1">
        <v>4087</v>
      </c>
      <c r="I2073" s="1" t="s">
        <v>5648</v>
      </c>
      <c r="M2073" s="1">
        <v>606026</v>
      </c>
      <c r="Q2073" s="47">
        <v>35000</v>
      </c>
      <c r="R2073" s="47">
        <f>IF(Tabela1[[#This Row],[VALOR A PAGAR]]&gt;1,Tabela1[[#This Row],[VALOR A PAGAR]],Tabela1[[#This Row],[VALOR RC]])</f>
        <v>35000</v>
      </c>
      <c r="S20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3" s="1">
        <v>4500963763</v>
      </c>
      <c r="U2073" s="54" t="str">
        <f>F2073 &amp; " " &amp; " " &amp; B2073 &amp; " - " &amp; I2073 &amp; " - " &amp; "N°" &amp; H2073 &amp; " - " &amp; Tabela1[[#This Row],[Coluna1]]</f>
        <v>VIRADA DE BANDEIRA  7279 - PLANAC - N°4087 - não lançar [aguardar adriano]</v>
      </c>
      <c r="V2073" s="85">
        <v>3069562</v>
      </c>
      <c r="W2073" s="89" t="s">
        <v>4176</v>
      </c>
      <c r="X2073" s="1" t="str">
        <f t="shared" si="116"/>
        <v>ABERTO</v>
      </c>
      <c r="Y2073" s="48"/>
      <c r="Z2073" s="51"/>
      <c r="AA2073" s="1">
        <f>IF(Tabela1[[#This Row],[CHAMADO]]="ABERTO",Tabela1[[#This Row],[procx status]],"")</f>
        <v>0</v>
      </c>
      <c r="AC2073" s="49">
        <v>45986</v>
      </c>
      <c r="AE2073" s="1" t="s">
        <v>4177</v>
      </c>
      <c r="AF20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25/11/2025</v>
      </c>
      <c r="AG20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25/11/2025</v>
      </c>
      <c r="AH2073" s="116"/>
      <c r="AJ2073" s="117"/>
      <c r="AK2073" s="116">
        <f>IF(Tabela1[[#This Row],[procx ticket]]="",Tabela1[[#This Row],[Data criação ticket]],Tabela1[[#This Row],[procx ticket]])</f>
        <v>0</v>
      </c>
      <c r="AL2073" s="116"/>
      <c r="AM2073" s="53">
        <v>45975</v>
      </c>
      <c r="AN20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3" s="62"/>
      <c r="AP2073" s="62" t="s">
        <v>5728</v>
      </c>
      <c r="AQ20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7279606026ADRIANOVIRADA DE BANDEIRAREFORMAPLANAC</v>
      </c>
      <c r="AR2073" s="62" t="e">
        <v>#N/A</v>
      </c>
    </row>
    <row r="2074" spans="1:44" ht="15" hidden="1" customHeight="1">
      <c r="A2074" s="55">
        <v>2000</v>
      </c>
      <c r="B2074" s="55" t="s">
        <v>4156</v>
      </c>
      <c r="C2074" s="55" t="s">
        <v>4173</v>
      </c>
      <c r="D2074" s="1" t="s">
        <v>4166</v>
      </c>
      <c r="E2074" s="55" t="s">
        <v>30</v>
      </c>
      <c r="F2074" s="55" t="s">
        <v>4157</v>
      </c>
      <c r="G2074" s="55" t="s">
        <v>48</v>
      </c>
      <c r="H2074" s="55">
        <v>948</v>
      </c>
      <c r="I2074" s="55" t="s">
        <v>57</v>
      </c>
      <c r="J2074" s="55"/>
      <c r="K2074" s="55"/>
      <c r="L2074" s="1">
        <v>36123</v>
      </c>
      <c r="M2074" s="55">
        <v>604946</v>
      </c>
      <c r="N2074" s="55">
        <v>10020401</v>
      </c>
      <c r="O2074" s="55"/>
      <c r="P2074" s="57">
        <v>1035286.77</v>
      </c>
      <c r="Q2074" s="57">
        <v>258821.69</v>
      </c>
      <c r="R2074" s="88">
        <f>IF(Tabela1[[#This Row],[VALOR A PAGAR]]&gt;1,Tabela1[[#This Row],[VALOR A PAGAR]],Tabela1[[#This Row],[VALOR RC]])</f>
        <v>258821.69</v>
      </c>
      <c r="S20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4" s="55">
        <v>4500811849</v>
      </c>
      <c r="U2074" s="54" t="str">
        <f>F2074 &amp; " " &amp; " " &amp; B2074 &amp; " - " &amp; I2074 &amp; " - " &amp; "N°" &amp; H2074 &amp; " - " &amp; Tabela1[[#This Row],[Coluna1]]</f>
        <v xml:space="preserve">LAUDO DE RISCO CD  CD CE - CHIANCA - N°948 - </v>
      </c>
      <c r="V2074" s="85">
        <v>1146264</v>
      </c>
      <c r="W2074" s="55"/>
      <c r="X2074" s="1" t="str">
        <f t="shared" si="116"/>
        <v>ABERTO</v>
      </c>
      <c r="Y2074" s="55" t="s">
        <v>4159</v>
      </c>
      <c r="Z2074" s="51" t="s">
        <v>4159</v>
      </c>
      <c r="AA2074" s="51" t="str">
        <f>IF(Tabela1[[#This Row],[CHAMADO]]="ABERTO",Tabela1[[#This Row],[procx status]],"")</f>
        <v>Closed</v>
      </c>
      <c r="AB2074" s="55" t="s">
        <v>4173</v>
      </c>
      <c r="AC2074" s="59">
        <v>45714</v>
      </c>
      <c r="AD2074" s="55" t="s">
        <v>4636</v>
      </c>
      <c r="AE2074" s="55" t="str">
        <f>IF(Tabela1[[#This Row],[Status Result1]]="Aguardando autorização pgto", "sim","")</f>
        <v/>
      </c>
      <c r="AF2074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26/02/2025</v>
      </c>
      <c r="AG20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26/02/2025</v>
      </c>
      <c r="AH2074" s="59">
        <v>45692</v>
      </c>
      <c r="AI2074" s="59">
        <v>45694</v>
      </c>
      <c r="AJ2074" s="53">
        <v>45694</v>
      </c>
      <c r="AK2074" s="12">
        <f>IF(Tabela1[[#This Row],[procx ticket]]="",Tabela1[[#This Row],[Data criação ticket]],Tabela1[[#This Row],[procx ticket]])</f>
        <v>45694</v>
      </c>
      <c r="AL2074" s="60">
        <v>45686</v>
      </c>
      <c r="AM20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4" s="62"/>
      <c r="AP2074" s="62"/>
      <c r="AQ20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CE6049461035286,77ANDRELAUDO DE RISCO CDREFORMACHIANCA</v>
      </c>
      <c r="AR2074" s="62" t="e">
        <v>#N/A</v>
      </c>
    </row>
    <row r="2075" spans="1:44" ht="15" hidden="1" customHeight="1">
      <c r="A2075" s="1">
        <f t="shared" ref="A2075:A2091" si="117">IF(B2075&lt;7000,1000,2000)</f>
        <v>1000</v>
      </c>
      <c r="B2075" s="1">
        <v>99</v>
      </c>
      <c r="C2075" s="1" t="str">
        <f>_xlfn.XLOOKUP(Tabela1[[#This Row],[FILIAL]],'CNPJ BASE jan25'!A:A,'CNPJ BASE jan25'!B:B)</f>
        <v>MOS02-FelipeGuer-RN#</v>
      </c>
      <c r="D2075" s="1" t="s">
        <v>469</v>
      </c>
      <c r="E2075" s="1" t="s">
        <v>4025</v>
      </c>
      <c r="F2075" s="1" t="s">
        <v>47</v>
      </c>
      <c r="G2075" s="1" t="s">
        <v>48</v>
      </c>
      <c r="H2075" s="1">
        <v>298</v>
      </c>
      <c r="I2075" s="1" t="s">
        <v>4409</v>
      </c>
      <c r="M2075" s="1">
        <v>605603</v>
      </c>
      <c r="N2075" s="1">
        <v>10021806</v>
      </c>
      <c r="O2075" s="1" t="s">
        <v>4163</v>
      </c>
      <c r="P2075" s="5">
        <v>14430</v>
      </c>
      <c r="Q2075" s="47">
        <f>Tabela1[[#This Row],[VALOR RC]]</f>
        <v>14430</v>
      </c>
      <c r="R2075" s="47">
        <f>IF(Tabela1[[#This Row],[VALOR A PAGAR]]&gt;1,Tabela1[[#This Row],[VALOR A PAGAR]],Tabela1[[#This Row],[VALOR RC]])</f>
        <v>14430</v>
      </c>
      <c r="S20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5" s="1">
        <v>4500877900</v>
      </c>
      <c r="U2075" s="54" t="str">
        <f>F2075 &amp; " " &amp; " " &amp; B2075 &amp; " - " &amp; I2075 &amp; " - " &amp; "N°" &amp; H2075 &amp; " - " &amp; Tabela1[[#This Row],[Coluna1]]</f>
        <v xml:space="preserve">LAUDO DE RISCO  99 - CARMELI - N°298 - </v>
      </c>
      <c r="V2075" s="85">
        <v>1791222</v>
      </c>
      <c r="W2075" s="89" t="s">
        <v>4468</v>
      </c>
      <c r="X2075" s="1" t="str">
        <f t="shared" si="116"/>
        <v>ABERTO</v>
      </c>
      <c r="Y2075" s="48"/>
      <c r="Z2075" s="51">
        <v>0</v>
      </c>
      <c r="AA2075" s="1">
        <f>IF(Tabela1[[#This Row],[CHAMADO]]="ABERTO",Tabela1[[#This Row],[procx status]],"")</f>
        <v>0</v>
      </c>
      <c r="AC2075" s="49">
        <v>45803</v>
      </c>
      <c r="AD2075" s="55">
        <v>5105933452</v>
      </c>
      <c r="AE2075" s="1" t="str">
        <f>IF(Tabela1[[#This Row],[Status Result1]]="Aguardando autorização pgto", "sim","")</f>
        <v/>
      </c>
      <c r="AF20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75" s="12">
        <v>45778</v>
      </c>
      <c r="AI2075" s="1" t="s">
        <v>4251</v>
      </c>
      <c r="AJ2075" s="53" t="s">
        <v>4251</v>
      </c>
      <c r="AK2075" s="12" t="str">
        <f>IF(Tabela1[[#This Row],[procx ticket]]="",Tabela1[[#This Row],[Data criação ticket]],Tabela1[[#This Row],[procx ticket]])</f>
        <v>2025-05-19</v>
      </c>
      <c r="AM20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207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5" s="62"/>
      <c r="AP2075" s="62"/>
      <c r="AQ20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9960560314430ADRIANOLAUDO DE RISCOREFORMACARMELI</v>
      </c>
      <c r="AR2075" s="62" t="e">
        <v>#N/A</v>
      </c>
    </row>
    <row r="2076" spans="1:44" ht="15" hidden="1" customHeight="1">
      <c r="A2076" s="1">
        <f t="shared" si="117"/>
        <v>1000</v>
      </c>
      <c r="B2076" s="1">
        <v>721</v>
      </c>
      <c r="C2076" s="1" t="str">
        <f>_xlfn.XLOOKUP(Tabela1[[#This Row],[FILIAL]],'CNPJ BASE jan25'!A:A,'CNPJ BASE jan25'!B:B)</f>
        <v>NAT19-PontaNegr2-RN#</v>
      </c>
      <c r="D2076" s="1" t="str">
        <f>_xlfn.XLOOKUP(Tabela1[[#This Row],[FILIAL]],'CNPJ BASE jan25'!A:A,'CNPJ BASE jan25'!C:C)</f>
        <v>06.626.253/0721-44</v>
      </c>
      <c r="E2076" s="1" t="s">
        <v>4025</v>
      </c>
      <c r="F2076" s="1" t="s">
        <v>47</v>
      </c>
      <c r="G2076" s="1" t="s">
        <v>48</v>
      </c>
      <c r="H2076" s="1">
        <v>299</v>
      </c>
      <c r="I2076" s="1" t="s">
        <v>4409</v>
      </c>
      <c r="M2076" s="1">
        <v>605599</v>
      </c>
      <c r="N2076" s="1">
        <v>10021810</v>
      </c>
      <c r="O2076" s="1" t="s">
        <v>4163</v>
      </c>
      <c r="P2076" s="5">
        <v>20400</v>
      </c>
      <c r="Q2076" s="47">
        <f>Tabela1[[#This Row],[VALOR RC]]</f>
        <v>20400</v>
      </c>
      <c r="R2076" s="47">
        <f>IF(Tabela1[[#This Row],[VALOR A PAGAR]]&gt;1,Tabela1[[#This Row],[VALOR A PAGAR]],Tabela1[[#This Row],[VALOR RC]])</f>
        <v>20400</v>
      </c>
      <c r="S20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6" s="1">
        <v>4500877936</v>
      </c>
      <c r="U2076" s="54" t="str">
        <f>F2076 &amp; " " &amp; " " &amp; B2076 &amp; " - " &amp; I2076 &amp; " - " &amp; "N°" &amp; H2076 &amp; " - " &amp; Tabela1[[#This Row],[Coluna1]]</f>
        <v xml:space="preserve">LAUDO DE RISCO  721 - CARMELI - N°299 - </v>
      </c>
      <c r="V2076" s="85">
        <v>1791237</v>
      </c>
      <c r="W2076" s="89" t="s">
        <v>4473</v>
      </c>
      <c r="X2076" s="1" t="str">
        <f t="shared" si="116"/>
        <v>ABERTO</v>
      </c>
      <c r="Y2076" s="48"/>
      <c r="Z2076" s="51">
        <v>0</v>
      </c>
      <c r="AA2076" s="1">
        <f>IF(Tabela1[[#This Row],[CHAMADO]]="ABERTO",Tabela1[[#This Row],[procx status]],"")</f>
        <v>0</v>
      </c>
      <c r="AC2076" s="49">
        <v>45803</v>
      </c>
      <c r="AD2076" s="55">
        <v>5105933285</v>
      </c>
      <c r="AE2076" s="1" t="str">
        <f>IF(Tabela1[[#This Row],[Status Result1]]="Aguardando autorização pgto", "sim","")</f>
        <v/>
      </c>
      <c r="AF20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76" s="12">
        <v>45778</v>
      </c>
      <c r="AI2076" s="1" t="s">
        <v>4251</v>
      </c>
      <c r="AJ2076" s="53" t="s">
        <v>4251</v>
      </c>
      <c r="AK2076" s="12" t="str">
        <f>IF(Tabela1[[#This Row],[procx ticket]]="",Tabela1[[#This Row],[Data criação ticket]],Tabela1[[#This Row],[procx ticket]])</f>
        <v>2025-05-19</v>
      </c>
      <c r="AM20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207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6" s="62"/>
      <c r="AP2076" s="62"/>
      <c r="AQ20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72160559920400ADRIANOLAUDO DE RISCOREFORMACARMELI</v>
      </c>
      <c r="AR2076" s="62" t="e">
        <v>#N/A</v>
      </c>
    </row>
    <row r="2077" spans="1:44" ht="15" hidden="1" customHeight="1">
      <c r="A2077" s="1">
        <f t="shared" si="117"/>
        <v>2000</v>
      </c>
      <c r="B2077" s="1" t="s">
        <v>4156</v>
      </c>
      <c r="C2077" s="1" t="s">
        <v>4173</v>
      </c>
      <c r="D2077" s="1" t="s">
        <v>4166</v>
      </c>
      <c r="E2077" s="1" t="s">
        <v>30</v>
      </c>
      <c r="F2077" s="1" t="s">
        <v>4157</v>
      </c>
      <c r="G2077" s="1" t="s">
        <v>48</v>
      </c>
      <c r="H2077" s="1">
        <v>971</v>
      </c>
      <c r="I2077" s="1" t="s">
        <v>57</v>
      </c>
      <c r="M2077" s="55">
        <v>604946</v>
      </c>
      <c r="P2077" s="57">
        <v>1035286.77</v>
      </c>
      <c r="Q2077" s="47">
        <v>258821.69</v>
      </c>
      <c r="R2077" s="47">
        <f>IF(Tabela1[[#This Row],[VALOR A PAGAR]]&gt;1,Tabela1[[#This Row],[VALOR A PAGAR]],Tabela1[[#This Row],[VALOR RC]])</f>
        <v>258821.69</v>
      </c>
      <c r="S20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7" s="55">
        <v>4500811849</v>
      </c>
      <c r="U2077" s="54" t="str">
        <f>F2077 &amp; " " &amp; " " &amp; B2077 &amp; " - " &amp; I2077 &amp; " - " &amp; "N°" &amp; H2077 &amp; " - " &amp; Tabela1[[#This Row],[Coluna1]]</f>
        <v xml:space="preserve">LAUDO DE RISCO CD  CD CE - CHIANCA - N°971 - </v>
      </c>
      <c r="V2077" s="85">
        <v>1791263</v>
      </c>
      <c r="W2077" s="89" t="s">
        <v>4647</v>
      </c>
      <c r="X2077" s="1" t="str">
        <f t="shared" si="116"/>
        <v>ABERTO</v>
      </c>
      <c r="Y2077" s="48"/>
      <c r="Z2077" s="51">
        <v>0</v>
      </c>
      <c r="AA2077" s="1">
        <f>IF(Tabela1[[#This Row],[CHAMADO]]="ABERTO",Tabela1[[#This Row],[procx status]],"")</f>
        <v>0</v>
      </c>
      <c r="AC2077" s="49">
        <v>45803</v>
      </c>
      <c r="AD2077" s="55">
        <v>5105933269</v>
      </c>
      <c r="AE2077" s="1" t="str">
        <f>IF(Tabela1[[#This Row],[Status Result1]]="Aguardando autorização pgto", "sim","")</f>
        <v/>
      </c>
      <c r="AF20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77" s="12">
        <v>45798</v>
      </c>
      <c r="AI2077" s="1" t="s">
        <v>4251</v>
      </c>
      <c r="AJ2077" s="53" t="s">
        <v>4251</v>
      </c>
      <c r="AK2077" s="12" t="str">
        <f>IF(Tabela1[[#This Row],[procx ticket]]="",Tabela1[[#This Row],[Data criação ticket]],Tabela1[[#This Row],[procx ticket]])</f>
        <v>2025-05-19</v>
      </c>
      <c r="AM20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19/05/2025</v>
      </c>
      <c r="AN207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7" s="62"/>
      <c r="AP2077" s="62"/>
      <c r="AQ20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CE6049461035286,77ANDRELAUDO DE RISCO CDREFORMACHIANCA</v>
      </c>
      <c r="AR2077" s="62" t="e">
        <v>#N/A</v>
      </c>
    </row>
    <row r="2078" spans="1:44" ht="15" hidden="1" customHeight="1">
      <c r="A2078" s="1">
        <f t="shared" si="117"/>
        <v>2000</v>
      </c>
      <c r="B2078" s="1">
        <v>7265</v>
      </c>
      <c r="C2078" s="1" t="s">
        <v>3411</v>
      </c>
      <c r="D2078" s="1" t="s">
        <v>3412</v>
      </c>
      <c r="E2078" s="1" t="s">
        <v>76</v>
      </c>
      <c r="F2078" s="1" t="s">
        <v>51</v>
      </c>
      <c r="G2078" s="1" t="s">
        <v>48</v>
      </c>
      <c r="H2078" s="1">
        <v>1474</v>
      </c>
      <c r="I2078" s="1" t="s">
        <v>66</v>
      </c>
      <c r="M2078" s="1">
        <v>605822</v>
      </c>
      <c r="N2078" s="1">
        <v>10021647</v>
      </c>
      <c r="O2078" s="1" t="s">
        <v>4163</v>
      </c>
      <c r="P2078" s="47">
        <v>85156.84</v>
      </c>
      <c r="R2078" s="47">
        <f>IF(Tabela1[[#This Row],[VALOR A PAGAR]]&gt;1,Tabela1[[#This Row],[VALOR A PAGAR]],Tabela1[[#This Row],[VALOR RC]])</f>
        <v>85156.84</v>
      </c>
      <c r="S20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8" s="1">
        <v>4500876276</v>
      </c>
      <c r="U2078" s="54" t="str">
        <f>F2078 &amp; " " &amp; " " &amp; B2078 &amp; " - " &amp; I2078 &amp; " - " &amp; "N°" &amp; H2078 &amp; " - " &amp; Tabela1[[#This Row],[Coluna1]]</f>
        <v xml:space="preserve">VIRADA DE BANDEIRA  7265 - DWA - N°1474 - </v>
      </c>
      <c r="V2078" s="85">
        <v>1779233</v>
      </c>
      <c r="W2078" s="89" t="s">
        <v>4904</v>
      </c>
      <c r="X2078" s="1" t="str">
        <f t="shared" si="116"/>
        <v>ABERTO</v>
      </c>
      <c r="Y2078" s="48"/>
      <c r="Z2078" s="51">
        <v>0</v>
      </c>
      <c r="AA2078" s="1">
        <f>IF(Tabela1[[#This Row],[CHAMADO]]="ABERTO",Tabela1[[#This Row],[procx status]],"")</f>
        <v>0</v>
      </c>
      <c r="AC2078" s="49">
        <v>45803</v>
      </c>
      <c r="AD2078" s="90">
        <v>5105933266</v>
      </c>
      <c r="AE2078" s="1" t="str">
        <f>IF(Tabela1[[#This Row],[Status Result1]]="Aguardando autorização pgto", "sim","")</f>
        <v/>
      </c>
      <c r="AF20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78" s="12">
        <v>45776</v>
      </c>
      <c r="AI2078" s="1" t="s">
        <v>4197</v>
      </c>
      <c r="AJ2078" s="53" t="s">
        <v>4197</v>
      </c>
      <c r="AK2078" s="12" t="str">
        <f>IF(Tabela1[[#This Row],[procx ticket]]="",Tabela1[[#This Row],[Data criação ticket]],Tabela1[[#This Row],[procx ticket]])</f>
        <v>2025-05-16</v>
      </c>
      <c r="AL2078" s="12">
        <v>45776</v>
      </c>
      <c r="AM20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7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8" s="62"/>
      <c r="AP2078" s="62"/>
      <c r="AQ20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726560582285156,84HENRIQUEVIRADA DE BANDEIRAREFORMADWA</v>
      </c>
      <c r="AR2078" s="62" t="e">
        <v>#N/A</v>
      </c>
    </row>
    <row r="2079" spans="1:44" ht="15" hidden="1" customHeight="1">
      <c r="A2079" s="1">
        <f t="shared" si="117"/>
        <v>2000</v>
      </c>
      <c r="B2079" s="1">
        <v>7105</v>
      </c>
      <c r="C2079" s="1" t="s">
        <v>3175</v>
      </c>
      <c r="D2079" s="1" t="s">
        <v>3176</v>
      </c>
      <c r="E2079" s="1" t="s">
        <v>76</v>
      </c>
      <c r="F2079" s="1" t="s">
        <v>51</v>
      </c>
      <c r="G2079" s="1" t="s">
        <v>48</v>
      </c>
      <c r="H2079" s="1">
        <v>1473</v>
      </c>
      <c r="I2079" s="1" t="s">
        <v>66</v>
      </c>
      <c r="M2079" s="1">
        <v>605812</v>
      </c>
      <c r="N2079" s="1">
        <v>10021646</v>
      </c>
      <c r="O2079" s="1" t="s">
        <v>4163</v>
      </c>
      <c r="P2079" s="47">
        <v>68708.460000000006</v>
      </c>
      <c r="R2079" s="47">
        <f>IF(Tabela1[[#This Row],[VALOR A PAGAR]]&gt;1,Tabela1[[#This Row],[VALOR A PAGAR]],Tabela1[[#This Row],[VALOR RC]])</f>
        <v>68708.460000000006</v>
      </c>
      <c r="S20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79" s="1">
        <v>4500876279</v>
      </c>
      <c r="U2079" s="54" t="str">
        <f>F2079 &amp; " " &amp; " " &amp; B2079 &amp; " - " &amp; I2079 &amp; " - " &amp; "N°" &amp; H2079 &amp; " - " &amp; Tabela1[[#This Row],[Coluna1]]</f>
        <v xml:space="preserve">VIRADA DE BANDEIRA  7105 - DWA - N°1473 - </v>
      </c>
      <c r="V2079" s="85">
        <v>1779180</v>
      </c>
      <c r="W2079" s="89" t="s">
        <v>4903</v>
      </c>
      <c r="X2079" s="1" t="str">
        <f t="shared" si="116"/>
        <v>ABERTO</v>
      </c>
      <c r="Y2079" s="48"/>
      <c r="Z2079" s="51">
        <v>0</v>
      </c>
      <c r="AA2079" s="1">
        <f>IF(Tabela1[[#This Row],[CHAMADO]]="ABERTO",Tabela1[[#This Row],[procx status]],"")</f>
        <v>0</v>
      </c>
      <c r="AC2079" s="49">
        <v>45803</v>
      </c>
      <c r="AD2079" s="55">
        <v>5105933267</v>
      </c>
      <c r="AE2079" s="1" t="str">
        <f>IF(Tabela1[[#This Row],[Status Result1]]="Aguardando autorização pgto", "sim","")</f>
        <v/>
      </c>
      <c r="AF20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79" s="12">
        <v>45776</v>
      </c>
      <c r="AI2079" s="1" t="s">
        <v>4197</v>
      </c>
      <c r="AJ2079" s="53" t="s">
        <v>4197</v>
      </c>
      <c r="AK2079" s="12" t="str">
        <f>IF(Tabela1[[#This Row],[procx ticket]]="",Tabela1[[#This Row],[Data criação ticket]],Tabela1[[#This Row],[procx ticket]])</f>
        <v>2025-05-16</v>
      </c>
      <c r="AL2079" s="12">
        <v>45776</v>
      </c>
      <c r="AM20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7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79" s="62"/>
      <c r="AP2079" s="62"/>
      <c r="AQ20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710560581268708,46HENRIQUEVIRADA DE BANDEIRAREFORMADWA</v>
      </c>
      <c r="AR2079" s="62" t="e">
        <v>#N/A</v>
      </c>
    </row>
    <row r="2080" spans="1:44" ht="15" hidden="1" customHeight="1">
      <c r="A2080" s="1">
        <f t="shared" si="117"/>
        <v>2000</v>
      </c>
      <c r="B2080" s="1" t="s">
        <v>4156</v>
      </c>
      <c r="D2080" s="1" t="s">
        <v>4166</v>
      </c>
      <c r="E2080" s="1" t="s">
        <v>30</v>
      </c>
      <c r="F2080" s="1" t="s">
        <v>4157</v>
      </c>
      <c r="G2080" s="1" t="s">
        <v>48</v>
      </c>
      <c r="H2080" s="1">
        <v>3954</v>
      </c>
      <c r="I2080" s="1" t="s">
        <v>5648</v>
      </c>
      <c r="M2080" s="55">
        <v>604946</v>
      </c>
      <c r="N2080" s="1">
        <v>10021302</v>
      </c>
      <c r="O2080" s="1" t="s">
        <v>4163</v>
      </c>
      <c r="P2080" s="47">
        <v>758535.2</v>
      </c>
      <c r="Q2080" s="47">
        <v>227560.56</v>
      </c>
      <c r="R2080" s="47">
        <f>IF(Tabela1[[#This Row],[VALOR A PAGAR]]&gt;1,Tabela1[[#This Row],[VALOR A PAGAR]],Tabela1[[#This Row],[VALOR RC]])</f>
        <v>227560.56</v>
      </c>
      <c r="S20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0" s="1">
        <v>4500864893</v>
      </c>
      <c r="U2080" s="54" t="str">
        <f>F2080 &amp; " " &amp; " " &amp; B2080 &amp; " - " &amp; I2080 &amp; " - " &amp; "N°" &amp; H2080 &amp; " - " &amp; Tabela1[[#This Row],[Coluna1]]</f>
        <v xml:space="preserve">LAUDO DE RISCO CD  CD CE - PLANAC - N°3954 - </v>
      </c>
      <c r="V2080" s="85">
        <v>1781150</v>
      </c>
      <c r="W2080" s="89" t="s">
        <v>5659</v>
      </c>
      <c r="X2080" s="1" t="str">
        <f t="shared" si="116"/>
        <v>ABERTO</v>
      </c>
      <c r="Y2080" s="48"/>
      <c r="Z2080" s="51">
        <v>0</v>
      </c>
      <c r="AA2080" s="1">
        <f>IF(Tabela1[[#This Row],[CHAMADO]]="ABERTO",Tabela1[[#This Row],[procx status]],"")</f>
        <v>0</v>
      </c>
      <c r="AC2080" s="49">
        <v>45803</v>
      </c>
      <c r="AD2080" s="55">
        <v>5105933126</v>
      </c>
      <c r="AE2080" s="1" t="str">
        <f>IF(Tabela1[[#This Row],[Status Result1]]="Aguardando autorização pgto", "sim","")</f>
        <v/>
      </c>
      <c r="AF20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80" s="12">
        <v>45793</v>
      </c>
      <c r="AI2080" s="1" t="s">
        <v>4197</v>
      </c>
      <c r="AJ2080" s="53" t="s">
        <v>4197</v>
      </c>
      <c r="AK2080" s="12" t="str">
        <f>IF(Tabela1[[#This Row],[procx ticket]]="",Tabela1[[#This Row],[Data criação ticket]],Tabela1[[#This Row],[procx ticket]])</f>
        <v>2025-05-16</v>
      </c>
      <c r="AM20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8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0" s="62"/>
      <c r="AP2080" s="62"/>
      <c r="AQ20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CE604946758535,2ANDRELAUDO DE RISCO CDREFORMAPLANAC</v>
      </c>
      <c r="AR2080" s="62" t="e">
        <v>#N/A</v>
      </c>
    </row>
    <row r="2081" spans="1:44" ht="15" hidden="1" customHeight="1">
      <c r="A2081" s="1">
        <f t="shared" si="117"/>
        <v>2000</v>
      </c>
      <c r="B2081" s="1">
        <v>7398</v>
      </c>
      <c r="C2081" s="1" t="s">
        <v>3585</v>
      </c>
      <c r="D2081" s="1" t="s">
        <v>3586</v>
      </c>
      <c r="E2081" s="1" t="s">
        <v>55</v>
      </c>
      <c r="F2081" s="1" t="s">
        <v>51</v>
      </c>
      <c r="G2081" s="1" t="s">
        <v>48</v>
      </c>
      <c r="H2081" s="1">
        <v>3962</v>
      </c>
      <c r="I2081" s="1" t="s">
        <v>5648</v>
      </c>
      <c r="M2081" s="1">
        <v>605824</v>
      </c>
      <c r="N2081" s="1">
        <v>10021502</v>
      </c>
      <c r="O2081" s="1" t="s">
        <v>4163</v>
      </c>
      <c r="P2081" s="47">
        <v>70000</v>
      </c>
      <c r="Q2081" s="47">
        <v>35000</v>
      </c>
      <c r="R2081" s="47">
        <f>IF(Tabela1[[#This Row],[VALOR A PAGAR]]&gt;1,Tabela1[[#This Row],[VALOR A PAGAR]],Tabela1[[#This Row],[VALOR RC]])</f>
        <v>35000</v>
      </c>
      <c r="S20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1" s="1">
        <v>4500865863</v>
      </c>
      <c r="U2081" s="54" t="str">
        <f>F2081 &amp; " " &amp; " " &amp; B2081 &amp; " - " &amp; I2081 &amp; " - " &amp; "N°" &amp; H2081 &amp; " - " &amp; Tabela1[[#This Row],[Coluna1]]</f>
        <v xml:space="preserve">VIRADA DE BANDEIRA  7398 - PLANAC - N°3962 - </v>
      </c>
      <c r="V2081" s="85">
        <v>1777522</v>
      </c>
      <c r="W2081" s="89" t="s">
        <v>5674</v>
      </c>
      <c r="X2081" s="1" t="str">
        <f t="shared" si="116"/>
        <v>ABERTO</v>
      </c>
      <c r="Y2081" s="48"/>
      <c r="Z2081" s="51">
        <v>0</v>
      </c>
      <c r="AA2081" s="1">
        <f>IF(Tabela1[[#This Row],[CHAMADO]]="ABERTO",Tabela1[[#This Row],[procx status]],"")</f>
        <v>0</v>
      </c>
      <c r="AC2081" s="49">
        <v>45803</v>
      </c>
      <c r="AD2081" s="55">
        <v>5105933114</v>
      </c>
      <c r="AE2081" s="1" t="str">
        <f>IF(Tabela1[[#This Row],[Status Result1]]="Aguardando autorização pgto", "sim","")</f>
        <v/>
      </c>
      <c r="AF20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81" s="12">
        <v>45793</v>
      </c>
      <c r="AI2081" s="1" t="s">
        <v>4197</v>
      </c>
      <c r="AJ2081" s="53" t="s">
        <v>4197</v>
      </c>
      <c r="AK2081" s="12" t="str">
        <f>IF(Tabela1[[#This Row],[procx ticket]]="",Tabela1[[#This Row],[Data criação ticket]],Tabela1[[#This Row],[procx ticket]])</f>
        <v>2025-05-16</v>
      </c>
      <c r="AM20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8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1" s="62"/>
      <c r="AP2081" s="62"/>
      <c r="AQ20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739860582470000JORDANAVIRADA DE BANDEIRAREFORMAPLANAC</v>
      </c>
      <c r="AR2081" s="62" t="e">
        <v>#N/A</v>
      </c>
    </row>
    <row r="2082" spans="1:44" ht="15" hidden="1" customHeight="1">
      <c r="A2082" s="1">
        <f t="shared" si="117"/>
        <v>2000</v>
      </c>
      <c r="B2082" s="1">
        <v>7435</v>
      </c>
      <c r="C2082" s="1" t="s">
        <v>3645</v>
      </c>
      <c r="D2082" s="1" t="s">
        <v>3646</v>
      </c>
      <c r="E2082" s="1" t="s">
        <v>55</v>
      </c>
      <c r="F2082" s="1" t="s">
        <v>51</v>
      </c>
      <c r="G2082" s="1" t="s">
        <v>48</v>
      </c>
      <c r="H2082" s="1">
        <v>3961</v>
      </c>
      <c r="I2082" s="1" t="s">
        <v>5648</v>
      </c>
      <c r="M2082" s="1">
        <v>605826</v>
      </c>
      <c r="N2082" s="1">
        <v>10021504</v>
      </c>
      <c r="O2082" s="1" t="s">
        <v>4163</v>
      </c>
      <c r="P2082" s="47">
        <v>70000</v>
      </c>
      <c r="Q2082" s="47">
        <v>35000</v>
      </c>
      <c r="R2082" s="47">
        <f>IF(Tabela1[[#This Row],[VALOR A PAGAR]]&gt;1,Tabela1[[#This Row],[VALOR A PAGAR]],Tabela1[[#This Row],[VALOR RC]])</f>
        <v>35000</v>
      </c>
      <c r="S20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2" s="1">
        <v>4500865866</v>
      </c>
      <c r="U2082" s="54" t="str">
        <f>F2082 &amp; " " &amp; " " &amp; B2082 &amp; " - " &amp; I2082 &amp; " - " &amp; "N°" &amp; H2082 &amp; " - " &amp; Tabela1[[#This Row],[Coluna1]]</f>
        <v xml:space="preserve">VIRADA DE BANDEIRA  7435 - PLANAC - N°3961 - </v>
      </c>
      <c r="V2082" s="85">
        <v>1777501</v>
      </c>
      <c r="W2082" s="89" t="s">
        <v>5678</v>
      </c>
      <c r="X2082" s="1" t="str">
        <f t="shared" si="116"/>
        <v>ABERTO</v>
      </c>
      <c r="Y2082" s="48"/>
      <c r="Z2082" s="51">
        <v>0</v>
      </c>
      <c r="AA2082" s="1">
        <f>IF(Tabela1[[#This Row],[CHAMADO]]="ABERTO",Tabela1[[#This Row],[procx status]],"")</f>
        <v>0</v>
      </c>
      <c r="AC2082" s="49">
        <v>45803</v>
      </c>
      <c r="AD2082" s="55">
        <v>5105933117</v>
      </c>
      <c r="AE2082" s="1" t="str">
        <f>IF(Tabela1[[#This Row],[Status Result1]]="Aguardando autorização pgto", "sim","")</f>
        <v/>
      </c>
      <c r="AF20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26/05/2025</v>
      </c>
      <c r="AG20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26/05/2025</v>
      </c>
      <c r="AH2082" s="12">
        <v>45793</v>
      </c>
      <c r="AI2082" s="1" t="s">
        <v>4197</v>
      </c>
      <c r="AJ2082" s="53" t="s">
        <v>4197</v>
      </c>
      <c r="AK2082" s="12" t="str">
        <f>IF(Tabela1[[#This Row],[procx ticket]]="",Tabela1[[#This Row],[Data criação ticket]],Tabela1[[#This Row],[procx ticket]])</f>
        <v>2025-05-16</v>
      </c>
      <c r="AM20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16/05/2025</v>
      </c>
      <c r="AN208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2" s="62"/>
      <c r="AP2082" s="62"/>
      <c r="AQ20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743560582670000JORDANAVIRADA DE BANDEIRAREFORMAPLANAC</v>
      </c>
      <c r="AR2082" s="62" t="e">
        <v>#N/A</v>
      </c>
    </row>
    <row r="2083" spans="1:44" ht="15" hidden="1" customHeight="1">
      <c r="A2083" s="1">
        <f t="shared" si="117"/>
        <v>2000</v>
      </c>
      <c r="B2083" s="1">
        <v>7412</v>
      </c>
      <c r="C2083" s="1" t="str">
        <f>_xlfn.XLOOKUP(Tabela1[[#This Row],[FILIAL]],'CNPJ BASE jan25'!A:A,'CNPJ BASE jan25'!B:B)</f>
        <v>FOR186-RuiBarb-CE-EF</v>
      </c>
      <c r="D2083" s="1" t="str">
        <f>_xlfn.XLOOKUP(Tabela1[[#This Row],[FILIAL]],'CNPJ BASE jan25'!A:A,'CNPJ BASE jan25'!C:C)</f>
        <v>04.899.316/0412-21</v>
      </c>
      <c r="E2083" s="1" t="s">
        <v>55</v>
      </c>
      <c r="F2083" s="1" t="s">
        <v>51</v>
      </c>
      <c r="G2083" s="1" t="s">
        <v>48</v>
      </c>
      <c r="H2083" s="1">
        <v>3974</v>
      </c>
      <c r="I2083" s="1" t="s">
        <v>5648</v>
      </c>
      <c r="M2083" s="1">
        <v>605850</v>
      </c>
      <c r="N2083" s="1">
        <v>10022050</v>
      </c>
      <c r="O2083" s="1" t="s">
        <v>4163</v>
      </c>
      <c r="P2083" s="47">
        <v>70000</v>
      </c>
      <c r="Q2083" s="47">
        <v>35000</v>
      </c>
      <c r="R2083" s="47">
        <f>IF(Tabela1[[#This Row],[VALOR A PAGAR]]&gt;1,Tabela1[[#This Row],[VALOR A PAGAR]],Tabela1[[#This Row],[VALOR RC]])</f>
        <v>35000</v>
      </c>
      <c r="S20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3" s="1">
        <v>4500894563</v>
      </c>
      <c r="U2083" s="54" t="str">
        <f>F2083 &amp; " " &amp; " " &amp; B2083 &amp; " - " &amp; I2083 &amp; " - " &amp; "N°" &amp; H2083 &amp; " - " &amp; Tabela1[[#This Row],[Coluna1]]</f>
        <v xml:space="preserve">VIRADA DE BANDEIRA  7412 - PLANAC - N°3974 - </v>
      </c>
      <c r="V2083" s="85">
        <v>1955836</v>
      </c>
      <c r="W2083" s="89" t="s">
        <v>5691</v>
      </c>
      <c r="X2083" s="1" t="str">
        <f t="shared" si="116"/>
        <v>ABERTO</v>
      </c>
      <c r="Y2083" s="48"/>
      <c r="Z2083" s="51">
        <v>0</v>
      </c>
      <c r="AA2083" s="1">
        <f>IF(Tabela1[[#This Row],[CHAMADO]]="ABERTO",Tabela1[[#This Row],[procx status]],"")</f>
        <v>0</v>
      </c>
      <c r="AC2083" s="49">
        <v>45834</v>
      </c>
      <c r="AD2083" s="90">
        <v>5105948946</v>
      </c>
      <c r="AE2083" s="1" t="str">
        <f>IF(Tabela1[[#This Row],[Status Result1]]="Aguardando autorização pgto", "sim","")</f>
        <v/>
      </c>
      <c r="AF20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26/06/2025</v>
      </c>
      <c r="AG20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26/06/2025</v>
      </c>
      <c r="AH2083" s="12">
        <v>45810</v>
      </c>
      <c r="AI2083" s="1" t="s">
        <v>4280</v>
      </c>
      <c r="AJ2083" s="53" t="s">
        <v>4280</v>
      </c>
      <c r="AK2083" s="12" t="str">
        <f>IF(Tabela1[[#This Row],[procx ticket]]="",Tabela1[[#This Row],[Data criação ticket]],Tabela1[[#This Row],[procx ticket]])</f>
        <v>2025-06-12</v>
      </c>
      <c r="AM20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208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3" s="62"/>
      <c r="AP2083" s="62"/>
      <c r="AQ20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741260585070000JORDANAVIRADA DE BANDEIRAREFORMAPLANAC</v>
      </c>
      <c r="AR2083" s="62" t="e">
        <v>#N/A</v>
      </c>
    </row>
    <row r="2084" spans="1:44" ht="15" hidden="1" customHeight="1">
      <c r="A2084" s="1">
        <f t="shared" si="117"/>
        <v>2000</v>
      </c>
      <c r="B2084" s="1">
        <v>7398</v>
      </c>
      <c r="C2084" s="1" t="str">
        <f>_xlfn.XLOOKUP(Tabela1[[#This Row],[FILIAL]],'CNPJ BASE jan25'!A:A,'CNPJ BASE jan25'!B:B)</f>
        <v>FOR148-AndFurt-CE-EF</v>
      </c>
      <c r="D2084" s="1" t="str">
        <f>_xlfn.XLOOKUP(Tabela1[[#This Row],[FILIAL]],'CNPJ BASE jan25'!A:A,'CNPJ BASE jan25'!C:C)</f>
        <v>04.899.316/0398-39</v>
      </c>
      <c r="E2084" s="1" t="s">
        <v>55</v>
      </c>
      <c r="F2084" s="1" t="s">
        <v>51</v>
      </c>
      <c r="G2084" s="1" t="s">
        <v>48</v>
      </c>
      <c r="H2084" s="1">
        <v>4006</v>
      </c>
      <c r="I2084" s="1" t="s">
        <v>5648</v>
      </c>
      <c r="M2084" s="1">
        <v>605785</v>
      </c>
      <c r="N2084" s="1">
        <v>10022926</v>
      </c>
      <c r="O2084" s="1" t="s">
        <v>4163</v>
      </c>
      <c r="P2084" s="47">
        <v>29874.23</v>
      </c>
      <c r="R2084" s="47">
        <f>IF(Tabela1[[#This Row],[VALOR A PAGAR]]&gt;1,Tabela1[[#This Row],[VALOR A PAGAR]],Tabela1[[#This Row],[VALOR RC]])</f>
        <v>29874.23</v>
      </c>
      <c r="S20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4" s="1">
        <v>4500932119</v>
      </c>
      <c r="U2084" s="54" t="str">
        <f>F2084 &amp; " " &amp; " " &amp; B2084 &amp; " - " &amp; I2084 &amp; " - " &amp; "N°" &amp; H2084 &amp; " - " &amp; Tabela1[[#This Row],[Coluna1]]</f>
        <v xml:space="preserve">VIRADA DE BANDEIRA  7398 - PLANAC - N°4006 - </v>
      </c>
      <c r="V2084" s="85">
        <v>2307164</v>
      </c>
      <c r="W2084" s="64" t="s">
        <v>5703</v>
      </c>
      <c r="X2084" s="1" t="str">
        <f t="shared" si="116"/>
        <v>ABERTO</v>
      </c>
      <c r="Y2084" s="48"/>
      <c r="Z2084" s="51"/>
      <c r="AA2084" s="1">
        <f>IF(Tabela1[[#This Row],[CHAMADO]]="ABERTO",Tabela1[[#This Row],[procx status]],"")</f>
        <v>0</v>
      </c>
      <c r="AC2084" s="49">
        <v>45895</v>
      </c>
      <c r="AD2084" s="109">
        <v>5105994792</v>
      </c>
      <c r="AE2084" s="1" t="str">
        <f>IF(Tabela1[[#This Row],[Status Result1]]="Aguardando autorização pgto", "sim","")</f>
        <v/>
      </c>
      <c r="AF20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26/08/2025</v>
      </c>
      <c r="AG20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26/08/2025</v>
      </c>
      <c r="AH2084" s="12"/>
      <c r="AI2084" s="1" t="s">
        <v>4372</v>
      </c>
      <c r="AJ2084" s="53"/>
      <c r="AK2084" s="12" t="str">
        <f>IF(Tabela1[[#This Row],[procx ticket]]="",Tabela1[[#This Row],[Data criação ticket]],Tabela1[[#This Row],[procx ticket]])</f>
        <v>2025-08-06</v>
      </c>
      <c r="AM20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208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4" s="62" t="s">
        <v>4596</v>
      </c>
      <c r="AP2084" s="62"/>
      <c r="AQ20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739860578529874,23JORDANAVIRADA DE BANDEIRAREFORMAPLANAC</v>
      </c>
      <c r="AR2084" s="62" t="e">
        <v>#N/A</v>
      </c>
    </row>
    <row r="2085" spans="1:44" ht="15" hidden="1" customHeight="1">
      <c r="A2085" s="1">
        <f t="shared" si="117"/>
        <v>2000</v>
      </c>
      <c r="B2085" s="1" t="s">
        <v>4156</v>
      </c>
      <c r="D2085" s="1" t="s">
        <v>4166</v>
      </c>
      <c r="E2085" s="1" t="s">
        <v>30</v>
      </c>
      <c r="F2085" s="1" t="s">
        <v>4157</v>
      </c>
      <c r="G2085" s="1" t="s">
        <v>48</v>
      </c>
      <c r="H2085" s="1">
        <v>281</v>
      </c>
      <c r="I2085" s="1" t="s">
        <v>4947</v>
      </c>
      <c r="M2085" s="1">
        <v>604946</v>
      </c>
      <c r="N2085" s="1">
        <v>10023191</v>
      </c>
      <c r="O2085" s="1" t="s">
        <v>4163</v>
      </c>
      <c r="P2085" s="47">
        <v>22650</v>
      </c>
      <c r="Q2085" s="47">
        <v>11325</v>
      </c>
      <c r="R2085" s="47">
        <f>IF(Tabela1[[#This Row],[VALOR A PAGAR]]&gt;1,Tabela1[[#This Row],[VALOR A PAGAR]],Tabela1[[#This Row],[VALOR RC]])</f>
        <v>11325</v>
      </c>
      <c r="S20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5" s="48">
        <v>4500950275</v>
      </c>
      <c r="U2085" s="54" t="str">
        <f>F2085 &amp; " " &amp; " " &amp; B2085 &amp; " - " &amp; I2085 &amp; " - " &amp; "N°" &amp; H2085 &amp; " - " &amp; Tabela1[[#This Row],[Coluna1]]</f>
        <v xml:space="preserve">LAUDO DE RISCO CD  CD CE - E-TEC - N°281 - </v>
      </c>
      <c r="V2085" s="85">
        <v>2499645</v>
      </c>
      <c r="W2085" s="64" t="s">
        <v>5442</v>
      </c>
      <c r="X2085" s="1" t="str">
        <f t="shared" si="116"/>
        <v>ABERTO</v>
      </c>
      <c r="Y2085" s="48"/>
      <c r="Z2085" s="51"/>
      <c r="AA2085" s="1">
        <f>IF(Tabela1[[#This Row],[CHAMADO]]="ABERTO",Tabela1[[#This Row],[procx status]],"")</f>
        <v>0</v>
      </c>
      <c r="AC2085" s="49">
        <v>45926</v>
      </c>
      <c r="AD2085" s="109">
        <v>5106019114</v>
      </c>
      <c r="AE2085" s="1" t="str">
        <f>IF(Tabela1[[#This Row],[Status Result1]]="Aguardando autorização pgto", "sim","")</f>
        <v/>
      </c>
      <c r="AF20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26/09/2025</v>
      </c>
      <c r="AG20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26/09/2025</v>
      </c>
      <c r="AH2085" s="116"/>
      <c r="AJ2085" s="117"/>
      <c r="AK2085" s="116">
        <f>IF(Tabela1[[#This Row],[procx ticket]]="",Tabela1[[#This Row],[Data criação ticket]],Tabela1[[#This Row],[procx ticket]])</f>
        <v>0</v>
      </c>
      <c r="AL2085" s="116"/>
      <c r="AM2085" s="53" t="s">
        <v>75</v>
      </c>
      <c r="AN20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5" s="62" t="s">
        <v>4596</v>
      </c>
      <c r="AP2085" s="62"/>
      <c r="AQ20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CE60494622650ANDRELAUDO DE RISCO CDREFORMAE-TEC</v>
      </c>
      <c r="AR2085" s="62" t="e">
        <v>#N/A</v>
      </c>
    </row>
    <row r="2086" spans="1:44" ht="15" hidden="1" customHeight="1">
      <c r="A2086" s="1">
        <f t="shared" si="117"/>
        <v>2000</v>
      </c>
      <c r="B2086" s="1">
        <v>7175</v>
      </c>
      <c r="C2086" s="1" t="str">
        <f>_xlfn.XLOOKUP(Tabela1[[#This Row],[FILIAL]],'CNPJ BASE jan25'!A:A,'CNPJ BASE jan25'!B:B)</f>
        <v>SLU59-01Quadra-MA-EF</v>
      </c>
      <c r="D2086" s="1" t="s">
        <v>185</v>
      </c>
      <c r="E2086" s="1" t="s">
        <v>76</v>
      </c>
      <c r="F2086" s="1" t="s">
        <v>51</v>
      </c>
      <c r="G2086" s="1" t="s">
        <v>48</v>
      </c>
      <c r="H2086" s="1">
        <v>1559</v>
      </c>
      <c r="I2086" s="1" t="s">
        <v>66</v>
      </c>
      <c r="M2086" s="1">
        <v>606038</v>
      </c>
      <c r="N2086" s="1">
        <v>10023454</v>
      </c>
      <c r="O2086" s="1" t="s">
        <v>4163</v>
      </c>
      <c r="P2086" s="47">
        <v>70000</v>
      </c>
      <c r="R2086" s="47">
        <f>IF(Tabela1[[#This Row],[VALOR A PAGAR]]&gt;1,Tabela1[[#This Row],[VALOR A PAGAR]],Tabela1[[#This Row],[VALOR RC]])</f>
        <v>70000</v>
      </c>
      <c r="S20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6" s="1">
        <v>4500971988</v>
      </c>
      <c r="U2086" s="54" t="str">
        <f>F2086 &amp; " " &amp; " " &amp; B2086 &amp; " - " &amp; I2086 &amp; " - " &amp; "N°" &amp; H2086 &amp; " - " &amp; Tabela1[[#This Row],[Coluna1]]</f>
        <v xml:space="preserve">VIRADA DE BANDEIRA  7175 - DWA - N°1559 - </v>
      </c>
      <c r="V2086" s="85">
        <v>3044705</v>
      </c>
      <c r="W2086" s="89" t="s">
        <v>4176</v>
      </c>
      <c r="X2086" s="1" t="str">
        <f t="shared" si="116"/>
        <v>ABERTO</v>
      </c>
      <c r="Y2086" s="48"/>
      <c r="Z2086" s="51"/>
      <c r="AA2086" s="1">
        <f>IF(Tabela1[[#This Row],[CHAMADO]]="ABERTO",Tabela1[[#This Row],[procx status]],"")</f>
        <v>0</v>
      </c>
      <c r="AC2086" s="49">
        <v>45987</v>
      </c>
      <c r="AE2086" s="1" t="s">
        <v>4177</v>
      </c>
      <c r="AF20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26/11/2025</v>
      </c>
      <c r="AG20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26/11/2025</v>
      </c>
      <c r="AH2086" s="116"/>
      <c r="AJ2086" s="117"/>
      <c r="AK2086" s="116">
        <f>IF(Tabela1[[#This Row],[procx ticket]]="",Tabela1[[#This Row],[Data criação ticket]],Tabela1[[#This Row],[procx ticket]])</f>
        <v>0</v>
      </c>
      <c r="AL2086" s="116"/>
      <c r="AM2086" s="53">
        <v>45973</v>
      </c>
      <c r="AN20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6" s="62"/>
      <c r="AP2086" s="62"/>
      <c r="AQ20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717560603870000HENRIQUEVIRADA DE BANDEIRAREFORMADWA</v>
      </c>
      <c r="AR2086" s="62" t="e">
        <v>#N/A</v>
      </c>
    </row>
    <row r="2087" spans="1:44" ht="15" hidden="1" customHeight="1">
      <c r="A2087" s="1">
        <f t="shared" si="117"/>
        <v>1000</v>
      </c>
      <c r="B2087" s="51">
        <v>38</v>
      </c>
      <c r="C2087" s="51" t="s">
        <v>362</v>
      </c>
      <c r="D2087" s="51" t="s">
        <v>363</v>
      </c>
      <c r="E2087" s="51" t="s">
        <v>76</v>
      </c>
      <c r="F2087" s="51" t="s">
        <v>47</v>
      </c>
      <c r="G2087" s="51" t="s">
        <v>48</v>
      </c>
      <c r="H2087" s="51">
        <v>921</v>
      </c>
      <c r="I2087" s="51" t="s">
        <v>57</v>
      </c>
      <c r="J2087" s="51"/>
      <c r="K2087" s="51"/>
      <c r="L2087" s="51">
        <v>36123</v>
      </c>
      <c r="M2087" s="51">
        <v>604939</v>
      </c>
      <c r="N2087" s="51">
        <v>10019771</v>
      </c>
      <c r="O2087" s="51"/>
      <c r="P2087" s="46">
        <v>40000</v>
      </c>
      <c r="Q2087" s="46"/>
      <c r="R2087" s="46">
        <f>IF(Tabela1[[#This Row],[VALOR A PAGAR]]&gt;1,Tabela1[[#This Row],[VALOR A PAGAR]],Tabela1[[#This Row],[VALOR RC]])</f>
        <v>40000</v>
      </c>
      <c r="S20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7" s="51">
        <v>4500767043</v>
      </c>
      <c r="U2087" s="54" t="str">
        <f>F2087 &amp; " " &amp; " " &amp; B2087 &amp; " - " &amp; I2087 &amp; " - " &amp; "N°" &amp; H2087 &amp; " - " &amp; Tabela1[[#This Row],[Coluna1]]</f>
        <v xml:space="preserve">LAUDO DE RISCO  38 - CHIANCA - N°921 - </v>
      </c>
      <c r="V2087" s="85">
        <v>851706</v>
      </c>
      <c r="W2087" s="51"/>
      <c r="X2087" s="1" t="str">
        <f t="shared" si="116"/>
        <v>ABERTO</v>
      </c>
      <c r="Y2087" s="51" t="s">
        <v>4159</v>
      </c>
      <c r="Z2087" s="51" t="s">
        <v>4159</v>
      </c>
      <c r="AA2087" s="51" t="str">
        <f>IF(Tabela1[[#This Row],[CHAMADO]]="ABERTO",Tabela1[[#This Row],[procx status]],"")</f>
        <v>Closed</v>
      </c>
      <c r="AB2087" s="51" t="str">
        <f t="shared" ref="AB2087:AB2094" si="118">IFERROR(IF(OR(Y2087="Solved",Y2087="Closed"),"OK","OUTRO"),"")</f>
        <v>OK</v>
      </c>
      <c r="AC2087" s="52">
        <v>45652</v>
      </c>
      <c r="AD2087" s="55">
        <v>5105825588</v>
      </c>
      <c r="AE2087" s="51" t="str">
        <f>IF(Tabela1[[#This Row],[Status Result1]]="Aguardando autorização pgto", "sim","")</f>
        <v/>
      </c>
      <c r="AF208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87" s="53">
        <v>45642</v>
      </c>
      <c r="AI2087" s="53" t="s">
        <v>4444</v>
      </c>
      <c r="AJ2087" s="53" t="s">
        <v>4444</v>
      </c>
      <c r="AK2087" s="53" t="str">
        <f>IF(Tabela1[[#This Row],[procx ticket]]="",Tabela1[[#This Row],[Data criação ticket]],Tabela1[[#This Row],[procx ticket]])</f>
        <v>2024-12-16</v>
      </c>
      <c r="AL2087" s="53">
        <v>45610</v>
      </c>
      <c r="AM20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0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7" s="62"/>
      <c r="AP2087" s="62"/>
      <c r="AQ20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3860493940000HENRIQUELAUDO DE RISCOREFORMACHIANCA</v>
      </c>
      <c r="AR2087" s="62" t="e">
        <v>#N/A</v>
      </c>
    </row>
    <row r="2088" spans="1:44" ht="15" hidden="1" customHeight="1">
      <c r="A2088" s="1">
        <f t="shared" si="117"/>
        <v>1000</v>
      </c>
      <c r="B2088" s="51">
        <v>161</v>
      </c>
      <c r="C2088" s="51" t="s">
        <v>575</v>
      </c>
      <c r="D2088" s="51" t="s">
        <v>576</v>
      </c>
      <c r="E2088" s="51" t="s">
        <v>30</v>
      </c>
      <c r="F2088" s="51" t="s">
        <v>47</v>
      </c>
      <c r="G2088" s="1" t="s">
        <v>48</v>
      </c>
      <c r="H2088" s="51">
        <v>3907</v>
      </c>
      <c r="I2088" s="51" t="s">
        <v>5648</v>
      </c>
      <c r="J2088" s="51"/>
      <c r="K2088" s="51"/>
      <c r="L2088" s="51">
        <v>51315</v>
      </c>
      <c r="M2088" s="51">
        <v>605484</v>
      </c>
      <c r="N2088" s="51">
        <v>10019736</v>
      </c>
      <c r="O2088" s="51"/>
      <c r="P2088" s="46">
        <v>78742.02</v>
      </c>
      <c r="Q2088" s="46"/>
      <c r="R2088" s="46">
        <f>IF(Tabela1[[#This Row],[VALOR A PAGAR]]&gt;1,Tabela1[[#This Row],[VALOR A PAGAR]],Tabela1[[#This Row],[VALOR RC]])</f>
        <v>78742.02</v>
      </c>
      <c r="S20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8" s="51">
        <v>4500761121</v>
      </c>
      <c r="U2088" s="54" t="str">
        <f>F2088 &amp; " " &amp; " " &amp; B2088 &amp; " - " &amp; I2088 &amp; " - " &amp; "N°" &amp; H2088 &amp; " - " &amp; Tabela1[[#This Row],[Coluna1]]</f>
        <v xml:space="preserve">LAUDO DE RISCO  161 - PLANAC - N°3907 - </v>
      </c>
      <c r="V2088" s="85">
        <v>828991</v>
      </c>
      <c r="W2088" s="51"/>
      <c r="X2088" s="1" t="str">
        <f t="shared" si="116"/>
        <v>ABERTO</v>
      </c>
      <c r="Y2088" s="51" t="s">
        <v>4159</v>
      </c>
      <c r="Z2088" s="51" t="s">
        <v>4159</v>
      </c>
      <c r="AA2088" s="51" t="str">
        <f>IF(Tabela1[[#This Row],[CHAMADO]]="ABERTO",Tabela1[[#This Row],[procx status]],"")</f>
        <v>Closed</v>
      </c>
      <c r="AB2088" s="51" t="str">
        <f t="shared" si="118"/>
        <v>OK</v>
      </c>
      <c r="AC2088" s="52">
        <v>45652</v>
      </c>
      <c r="AD2088" s="55">
        <v>5105824798</v>
      </c>
      <c r="AE2088" s="51" t="str">
        <f>IF(Tabela1[[#This Row],[Status Result1]]="Aguardando autorização pgto", "sim","")</f>
        <v/>
      </c>
      <c r="AF208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88" s="53">
        <v>45637</v>
      </c>
      <c r="AI2088" s="53" t="s">
        <v>4501</v>
      </c>
      <c r="AJ2088" s="53" t="s">
        <v>4501</v>
      </c>
      <c r="AK2088" s="53" t="str">
        <f>IF(Tabela1[[#This Row],[procx ticket]]="",Tabela1[[#This Row],[Data criação ticket]],Tabela1[[#This Row],[procx ticket]])</f>
        <v>2024-12-11</v>
      </c>
      <c r="AL2088" s="53">
        <v>45607</v>
      </c>
      <c r="AM20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8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8" s="62"/>
      <c r="AP2088" s="62"/>
      <c r="AQ20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16160548478742,02ANDRELAUDO DE RISCOREFORMAPLANAC</v>
      </c>
      <c r="AR2088" s="62" t="e">
        <v>#N/A</v>
      </c>
    </row>
    <row r="2089" spans="1:44" ht="15" hidden="1" customHeight="1">
      <c r="A2089" s="1">
        <f t="shared" si="117"/>
        <v>1000</v>
      </c>
      <c r="B2089" s="51">
        <v>1027</v>
      </c>
      <c r="C2089" s="51" t="s">
        <v>2221</v>
      </c>
      <c r="D2089" s="51" t="s">
        <v>2222</v>
      </c>
      <c r="E2089" s="51" t="s">
        <v>76</v>
      </c>
      <c r="F2089" s="51" t="s">
        <v>47</v>
      </c>
      <c r="G2089" s="1" t="s">
        <v>48</v>
      </c>
      <c r="H2089" s="51">
        <v>3905</v>
      </c>
      <c r="I2089" s="51" t="s">
        <v>5648</v>
      </c>
      <c r="J2089" s="51"/>
      <c r="K2089" s="51"/>
      <c r="L2089" s="51">
        <v>51315</v>
      </c>
      <c r="M2089" s="51">
        <v>605569</v>
      </c>
      <c r="N2089" s="51">
        <v>10019935</v>
      </c>
      <c r="O2089" s="51"/>
      <c r="P2089" s="46">
        <v>105000</v>
      </c>
      <c r="Q2089" s="46"/>
      <c r="R2089" s="46">
        <f>IF(Tabela1[[#This Row],[VALOR A PAGAR]]&gt;1,Tabela1[[#This Row],[VALOR A PAGAR]],Tabela1[[#This Row],[VALOR RC]])</f>
        <v>105000</v>
      </c>
      <c r="S20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89" s="51">
        <v>4500767055</v>
      </c>
      <c r="U2089" s="54" t="str">
        <f>F2089 &amp; " " &amp; " " &amp; B2089 &amp; " - " &amp; I2089 &amp; " - " &amp; "N°" &amp; H2089 &amp; " - " &amp; Tabela1[[#This Row],[Coluna1]]</f>
        <v xml:space="preserve">LAUDO DE RISCO  1027 - PLANAC - N°3905 - </v>
      </c>
      <c r="V2089" s="85">
        <v>824244</v>
      </c>
      <c r="W2089" s="51"/>
      <c r="X2089" s="1" t="str">
        <f t="shared" si="116"/>
        <v>ABERTO</v>
      </c>
      <c r="Y2089" s="51" t="s">
        <v>4159</v>
      </c>
      <c r="Z2089" s="51" t="s">
        <v>4159</v>
      </c>
      <c r="AA2089" s="51" t="str">
        <f>IF(Tabela1[[#This Row],[CHAMADO]]="ABERTO",Tabela1[[#This Row],[procx status]],"")</f>
        <v>Closed</v>
      </c>
      <c r="AB2089" s="51" t="str">
        <f t="shared" si="118"/>
        <v>OK</v>
      </c>
      <c r="AC2089" s="52">
        <v>45652</v>
      </c>
      <c r="AD2089" s="55">
        <v>5105825485</v>
      </c>
      <c r="AE2089" s="51" t="str">
        <f>IF(Tabela1[[#This Row],[Status Result1]]="Aguardando autorização pgto", "sim","")</f>
        <v/>
      </c>
      <c r="AF208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89" s="53">
        <v>45636</v>
      </c>
      <c r="AI2089" s="53" t="s">
        <v>4502</v>
      </c>
      <c r="AJ2089" s="53" t="s">
        <v>4502</v>
      </c>
      <c r="AK2089" s="53" t="str">
        <f>IF(Tabela1[[#This Row],[procx ticket]]="",Tabela1[[#This Row],[Data criação ticket]],Tabela1[[#This Row],[procx ticket]])</f>
        <v>2024-12-10</v>
      </c>
      <c r="AL2089" s="53">
        <v>45622</v>
      </c>
      <c r="AM20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89" s="62"/>
      <c r="AP2089" s="62"/>
      <c r="AQ20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1027605569105000HENRIQUELAUDO DE RISCOREFORMAPLANAC</v>
      </c>
      <c r="AR2089" s="62" t="e">
        <v>#N/A</v>
      </c>
    </row>
    <row r="2090" spans="1:44" ht="15" hidden="1" customHeight="1">
      <c r="A2090" s="1">
        <f t="shared" si="117"/>
        <v>2000</v>
      </c>
      <c r="B2090" s="51">
        <v>7520</v>
      </c>
      <c r="C2090" s="51" t="s">
        <v>110</v>
      </c>
      <c r="D2090" s="51" t="s">
        <v>3771</v>
      </c>
      <c r="E2090" s="51" t="s">
        <v>76</v>
      </c>
      <c r="F2090" s="51" t="s">
        <v>51</v>
      </c>
      <c r="G2090" s="51" t="s">
        <v>48</v>
      </c>
      <c r="H2090" s="51">
        <v>3905</v>
      </c>
      <c r="I2090" s="51" t="s">
        <v>5648</v>
      </c>
      <c r="J2090" s="51"/>
      <c r="K2090" s="51"/>
      <c r="L2090" s="51">
        <v>51315</v>
      </c>
      <c r="M2090" s="51">
        <v>605330</v>
      </c>
      <c r="N2090" s="51">
        <v>10020000</v>
      </c>
      <c r="O2090" s="51"/>
      <c r="P2090" s="46">
        <v>130000</v>
      </c>
      <c r="Q2090" s="46"/>
      <c r="R2090" s="46">
        <f>IF(Tabela1[[#This Row],[VALOR A PAGAR]]&gt;1,Tabela1[[#This Row],[VALOR A PAGAR]],Tabela1[[#This Row],[VALOR RC]])</f>
        <v>130000</v>
      </c>
      <c r="S20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0" s="51">
        <v>4500767400</v>
      </c>
      <c r="U2090" s="54" t="str">
        <f>F2090 &amp; " " &amp; " " &amp; B2090 &amp; " - " &amp; I2090 &amp; " - " &amp; "N°" &amp; H2090 &amp; " - " &amp; Tabela1[[#This Row],[Coluna1]]</f>
        <v xml:space="preserve">VIRADA DE BANDEIRA  7520 - PLANAC - N°3905 - </v>
      </c>
      <c r="V2090" s="85">
        <v>824343</v>
      </c>
      <c r="W2090" s="51"/>
      <c r="X2090" s="1" t="str">
        <f t="shared" si="116"/>
        <v>ABERTO</v>
      </c>
      <c r="Y2090" s="51" t="s">
        <v>4159</v>
      </c>
      <c r="Z2090" s="51" t="s">
        <v>4159</v>
      </c>
      <c r="AA2090" s="51" t="str">
        <f>IF(Tabela1[[#This Row],[CHAMADO]]="ABERTO",Tabela1[[#This Row],[procx status]],"")</f>
        <v>Closed</v>
      </c>
      <c r="AB2090" s="51" t="str">
        <f t="shared" si="118"/>
        <v>OK</v>
      </c>
      <c r="AC2090" s="52">
        <v>45652</v>
      </c>
      <c r="AD2090" s="55">
        <v>5105823635</v>
      </c>
      <c r="AE2090" s="51" t="str">
        <f>IF(Tabela1[[#This Row],[Status Result1]]="Aguardando autorização pgto", "sim","")</f>
        <v/>
      </c>
      <c r="AF209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90" s="53">
        <v>45636</v>
      </c>
      <c r="AI2090" s="53" t="s">
        <v>4502</v>
      </c>
      <c r="AJ2090" s="53" t="s">
        <v>4502</v>
      </c>
      <c r="AK2090" s="53" t="str">
        <f>IF(Tabela1[[#This Row],[procx ticket]]="",Tabela1[[#This Row],[Data criação ticket]],Tabela1[[#This Row],[procx ticket]])</f>
        <v>2024-12-10</v>
      </c>
      <c r="AL2090" s="53">
        <v>45627</v>
      </c>
      <c r="AM20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0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0" s="62"/>
      <c r="AP2090" s="62"/>
      <c r="AQ20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7520605330130000HENRIQUEVIRADA DE BANDEIRAREFORMAPLANAC</v>
      </c>
      <c r="AR2090" s="62" t="e">
        <v>#N/A</v>
      </c>
    </row>
    <row r="2091" spans="1:44" ht="15" hidden="1" customHeight="1">
      <c r="A2091" s="1">
        <f t="shared" si="117"/>
        <v>2000</v>
      </c>
      <c r="B2091" s="51">
        <v>7520</v>
      </c>
      <c r="C2091" s="51" t="s">
        <v>110</v>
      </c>
      <c r="D2091" s="1" t="s">
        <v>185</v>
      </c>
      <c r="E2091" s="51" t="s">
        <v>76</v>
      </c>
      <c r="F2091" s="51" t="s">
        <v>47</v>
      </c>
      <c r="G2091" s="51" t="s">
        <v>48</v>
      </c>
      <c r="H2091" s="51">
        <v>5492</v>
      </c>
      <c r="I2091" s="51" t="s">
        <v>120</v>
      </c>
      <c r="J2091" s="51"/>
      <c r="K2091" s="51"/>
      <c r="L2091" s="51">
        <v>84889</v>
      </c>
      <c r="M2091" s="51">
        <v>605330</v>
      </c>
      <c r="N2091" s="51"/>
      <c r="O2091" s="51"/>
      <c r="P2091" s="46">
        <v>2000</v>
      </c>
      <c r="Q2091" s="46"/>
      <c r="R2091" s="46">
        <f>IF(Tabela1[[#This Row],[VALOR A PAGAR]]&gt;1,Tabela1[[#This Row],[VALOR A PAGAR]],Tabela1[[#This Row],[VALOR RC]])</f>
        <v>2000</v>
      </c>
      <c r="S20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1" s="51">
        <v>4500759799</v>
      </c>
      <c r="U2091" s="54" t="str">
        <f>F2091 &amp; " " &amp; " " &amp; B2091 &amp; " - " &amp; I2091 &amp; " - " &amp; "N°" &amp; H2091 &amp; " - " &amp; Tabela1[[#This Row],[Coluna1]]</f>
        <v xml:space="preserve">LAUDO DE RISCO  7520 - PLANORC - N°5492 - </v>
      </c>
      <c r="V2091" s="85">
        <v>851578</v>
      </c>
      <c r="W2091" s="51"/>
      <c r="X2091" s="1" t="str">
        <f t="shared" si="116"/>
        <v>ABERTO</v>
      </c>
      <c r="Y2091" s="51" t="s">
        <v>4159</v>
      </c>
      <c r="Z2091" s="51" t="s">
        <v>4159</v>
      </c>
      <c r="AA2091" s="51" t="str">
        <f>IF(Tabela1[[#This Row],[CHAMADO]]="ABERTO",Tabela1[[#This Row],[procx status]],"")</f>
        <v>Closed</v>
      </c>
      <c r="AB2091" s="51" t="str">
        <f t="shared" si="118"/>
        <v>OK</v>
      </c>
      <c r="AC2091" s="52">
        <v>45652</v>
      </c>
      <c r="AD2091" s="55">
        <v>5105825579</v>
      </c>
      <c r="AE2091" s="51" t="str">
        <f>IF(Tabela1[[#This Row],[Status Result1]]="Aguardando autorização pgto", "sim","")</f>
        <v/>
      </c>
      <c r="AF209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91" s="53">
        <v>45642</v>
      </c>
      <c r="AI2091" s="53" t="s">
        <v>4444</v>
      </c>
      <c r="AJ2091" s="53" t="s">
        <v>4444</v>
      </c>
      <c r="AK2091" s="53" t="str">
        <f>IF(Tabela1[[#This Row],[procx ticket]]="",Tabela1[[#This Row],[Data criação ticket]],Tabela1[[#This Row],[procx ticket]])</f>
        <v>2024-12-16</v>
      </c>
      <c r="AL2091" s="53" t="s">
        <v>75</v>
      </c>
      <c r="AM20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09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1" s="62"/>
      <c r="AP2091" s="62"/>
      <c r="AQ20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75206053302000HENRIQUELAUDO DE RISCOREFORMAPLANORC</v>
      </c>
      <c r="AR2091" s="62" t="e">
        <v>#N/A</v>
      </c>
    </row>
    <row r="2092" spans="1:44" ht="15" hidden="1" customHeight="1">
      <c r="A2092" s="1">
        <v>2000</v>
      </c>
      <c r="B2092" s="51">
        <v>7296</v>
      </c>
      <c r="C2092" s="51" t="s">
        <v>108</v>
      </c>
      <c r="D2092" s="51" t="s">
        <v>3452</v>
      </c>
      <c r="E2092" s="51" t="s">
        <v>76</v>
      </c>
      <c r="F2092" s="51" t="s">
        <v>51</v>
      </c>
      <c r="G2092" s="51" t="s">
        <v>48</v>
      </c>
      <c r="H2092" s="51">
        <v>5509</v>
      </c>
      <c r="I2092" s="51" t="s">
        <v>120</v>
      </c>
      <c r="J2092" s="51"/>
      <c r="K2092" s="51"/>
      <c r="L2092" s="51">
        <v>84889</v>
      </c>
      <c r="M2092" s="51">
        <v>605492</v>
      </c>
      <c r="N2092" s="51">
        <v>10019934</v>
      </c>
      <c r="O2092" s="51"/>
      <c r="P2092" s="46">
        <v>4000</v>
      </c>
      <c r="Q2092" s="46"/>
      <c r="R2092" s="46">
        <f>IF(Tabela1[[#This Row],[VALOR A PAGAR]]&gt;1,Tabela1[[#This Row],[VALOR A PAGAR]],Tabela1[[#This Row],[VALOR RC]])</f>
        <v>4000</v>
      </c>
      <c r="S20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2" s="51">
        <v>4500767060</v>
      </c>
      <c r="U2092" s="54" t="str">
        <f>F2092 &amp; " " &amp; " " &amp; B2092 &amp; " - " &amp; I2092 &amp; " - " &amp; "N°" &amp; H2092 &amp; " - " &amp; Tabela1[[#This Row],[Coluna1]]</f>
        <v xml:space="preserve">VIRADA DE BANDEIRA  7296 - PLANORC - N°5509 - </v>
      </c>
      <c r="V2092" s="85">
        <v>829325</v>
      </c>
      <c r="W2092" s="51"/>
      <c r="X2092" s="1" t="str">
        <f t="shared" si="116"/>
        <v>ABERTO</v>
      </c>
      <c r="Y2092" s="51" t="s">
        <v>4159</v>
      </c>
      <c r="Z2092" s="51" t="s">
        <v>4159</v>
      </c>
      <c r="AA2092" s="51" t="str">
        <f>IF(Tabela1[[#This Row],[CHAMADO]]="ABERTO",Tabela1[[#This Row],[procx status]],"")</f>
        <v>Closed</v>
      </c>
      <c r="AB2092" s="51" t="str">
        <f t="shared" si="118"/>
        <v>OK</v>
      </c>
      <c r="AC2092" s="52">
        <v>45652</v>
      </c>
      <c r="AD2092" s="55">
        <v>5105828337</v>
      </c>
      <c r="AE2092" s="51" t="str">
        <f>IF(Tabela1[[#This Row],[Status Result1]]="Aguardando autorização pgto", "sim","")</f>
        <v/>
      </c>
      <c r="AF209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92" s="53">
        <v>45637</v>
      </c>
      <c r="AI2092" s="53" t="s">
        <v>4501</v>
      </c>
      <c r="AJ2092" s="53" t="s">
        <v>4501</v>
      </c>
      <c r="AK2092" s="53" t="str">
        <f>IF(Tabela1[[#This Row],[procx ticket]]="",Tabela1[[#This Row],[Data criação ticket]],Tabela1[[#This Row],[procx ticket]])</f>
        <v>2024-12-11</v>
      </c>
      <c r="AL2092" s="53">
        <v>45621</v>
      </c>
      <c r="AM20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2" s="62"/>
      <c r="AP2092" s="62"/>
      <c r="AQ20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72966054924000HENRIQUEVIRADA DE BANDEIRAREFORMAPLANORC</v>
      </c>
      <c r="AR2092" s="62" t="e">
        <v>#N/A</v>
      </c>
    </row>
    <row r="2093" spans="1:44" ht="15" hidden="1" customHeight="1">
      <c r="A2093" s="1">
        <v>2000</v>
      </c>
      <c r="B2093" s="51">
        <v>7272</v>
      </c>
      <c r="C2093" s="51" t="s">
        <v>3422</v>
      </c>
      <c r="D2093" s="51" t="s">
        <v>3423</v>
      </c>
      <c r="E2093" s="51" t="s">
        <v>76</v>
      </c>
      <c r="F2093" s="51" t="s">
        <v>51</v>
      </c>
      <c r="G2093" s="51" t="s">
        <v>48</v>
      </c>
      <c r="H2093" s="51">
        <v>5508</v>
      </c>
      <c r="I2093" s="51" t="s">
        <v>120</v>
      </c>
      <c r="J2093" s="51"/>
      <c r="K2093" s="51"/>
      <c r="L2093" s="51">
        <v>84889</v>
      </c>
      <c r="M2093" s="51">
        <v>605492</v>
      </c>
      <c r="N2093" s="51">
        <v>10019934</v>
      </c>
      <c r="O2093" s="51"/>
      <c r="P2093" s="46">
        <v>4000</v>
      </c>
      <c r="Q2093" s="46"/>
      <c r="R2093" s="46">
        <f>IF(Tabela1[[#This Row],[VALOR A PAGAR]]&gt;1,Tabela1[[#This Row],[VALOR A PAGAR]],Tabela1[[#This Row],[VALOR RC]])</f>
        <v>4000</v>
      </c>
      <c r="S20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3" s="51">
        <v>4500767060</v>
      </c>
      <c r="U2093" s="54" t="str">
        <f>F2093 &amp; " " &amp; " " &amp; B2093 &amp; " - " &amp; I2093 &amp; " - " &amp; "N°" &amp; H2093 &amp; " - " &amp; Tabela1[[#This Row],[Coluna1]]</f>
        <v xml:space="preserve">VIRADA DE BANDEIRA  7272 - PLANORC - N°5508 - </v>
      </c>
      <c r="V2093" s="85">
        <v>829296</v>
      </c>
      <c r="W2093" s="51"/>
      <c r="X2093" s="1" t="str">
        <f t="shared" si="116"/>
        <v>ABERTO</v>
      </c>
      <c r="Y2093" s="51" t="s">
        <v>4159</v>
      </c>
      <c r="Z2093" s="51" t="s">
        <v>4159</v>
      </c>
      <c r="AA2093" s="51" t="str">
        <f>IF(Tabela1[[#This Row],[CHAMADO]]="ABERTO",Tabela1[[#This Row],[procx status]],"")</f>
        <v>Closed</v>
      </c>
      <c r="AB2093" s="51" t="str">
        <f t="shared" si="118"/>
        <v>OK</v>
      </c>
      <c r="AC2093" s="52">
        <v>45652</v>
      </c>
      <c r="AD2093" s="55">
        <v>5105828337</v>
      </c>
      <c r="AE2093" s="51" t="str">
        <f>IF(Tabela1[[#This Row],[Status Result1]]="Aguardando autorização pgto", "sim","")</f>
        <v/>
      </c>
      <c r="AF209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93" s="53">
        <v>45637</v>
      </c>
      <c r="AI2093" s="53" t="s">
        <v>4501</v>
      </c>
      <c r="AJ2093" s="53" t="s">
        <v>4501</v>
      </c>
      <c r="AK2093" s="53" t="str">
        <f>IF(Tabela1[[#This Row],[procx ticket]]="",Tabela1[[#This Row],[Data criação ticket]],Tabela1[[#This Row],[procx ticket]])</f>
        <v>2024-12-11</v>
      </c>
      <c r="AL2093" s="53">
        <v>45621</v>
      </c>
      <c r="AM20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3" s="62"/>
      <c r="AP2093" s="62"/>
      <c r="AQ20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72726054924000HENRIQUEVIRADA DE BANDEIRAREFORMAPLANORC</v>
      </c>
      <c r="AR2093" s="62" t="e">
        <v>#N/A</v>
      </c>
    </row>
    <row r="2094" spans="1:44" ht="15" hidden="1" customHeight="1">
      <c r="A2094" s="1">
        <v>2000</v>
      </c>
      <c r="B2094" s="51">
        <v>7096</v>
      </c>
      <c r="C2094" s="51" t="s">
        <v>3159</v>
      </c>
      <c r="D2094" s="51" t="s">
        <v>3160</v>
      </c>
      <c r="E2094" s="51" t="s">
        <v>76</v>
      </c>
      <c r="F2094" s="51" t="s">
        <v>51</v>
      </c>
      <c r="G2094" s="51" t="s">
        <v>48</v>
      </c>
      <c r="H2094" s="51">
        <v>5510</v>
      </c>
      <c r="I2094" s="51" t="s">
        <v>120</v>
      </c>
      <c r="J2094" s="51"/>
      <c r="K2094" s="51"/>
      <c r="L2094" s="51">
        <v>84889</v>
      </c>
      <c r="M2094" s="51">
        <v>605492</v>
      </c>
      <c r="N2094" s="51">
        <v>10019934</v>
      </c>
      <c r="O2094" s="51"/>
      <c r="P2094" s="46">
        <v>4000</v>
      </c>
      <c r="Q2094" s="46"/>
      <c r="R2094" s="46">
        <f>IF(Tabela1[[#This Row],[VALOR A PAGAR]]&gt;1,Tabela1[[#This Row],[VALOR A PAGAR]],Tabela1[[#This Row],[VALOR RC]])</f>
        <v>4000</v>
      </c>
      <c r="S20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4" s="51">
        <v>4500767060</v>
      </c>
      <c r="U2094" s="54" t="str">
        <f>F2094 &amp; " " &amp; " " &amp; B2094 &amp; " - " &amp; I2094 &amp; " - " &amp; "N°" &amp; H2094 &amp; " - " &amp; Tabela1[[#This Row],[Coluna1]]</f>
        <v xml:space="preserve">VIRADA DE BANDEIRA  7096 - PLANORC - N°5510 - </v>
      </c>
      <c r="V2094" s="85">
        <v>829335</v>
      </c>
      <c r="W2094" s="51"/>
      <c r="X2094" s="1" t="str">
        <f t="shared" si="116"/>
        <v>ABERTO</v>
      </c>
      <c r="Y2094" s="51" t="s">
        <v>4159</v>
      </c>
      <c r="Z2094" s="51" t="s">
        <v>4159</v>
      </c>
      <c r="AA2094" s="51" t="str">
        <f>IF(Tabela1[[#This Row],[CHAMADO]]="ABERTO",Tabela1[[#This Row],[procx status]],"")</f>
        <v>Closed</v>
      </c>
      <c r="AB2094" s="51" t="str">
        <f t="shared" si="118"/>
        <v>OK</v>
      </c>
      <c r="AC2094" s="52">
        <v>45652</v>
      </c>
      <c r="AD2094" s="55">
        <v>5105828337</v>
      </c>
      <c r="AE2094" s="51" t="str">
        <f>IF(Tabela1[[#This Row],[Status Result1]]="Aguardando autorização pgto", "sim","")</f>
        <v/>
      </c>
      <c r="AF209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0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094" s="53">
        <v>45637</v>
      </c>
      <c r="AI2094" s="53" t="s">
        <v>4501</v>
      </c>
      <c r="AJ2094" s="53" t="s">
        <v>4501</v>
      </c>
      <c r="AK2094" s="53" t="str">
        <f>IF(Tabela1[[#This Row],[procx ticket]]="",Tabela1[[#This Row],[Data criação ticket]],Tabela1[[#This Row],[procx ticket]])</f>
        <v>2024-12-11</v>
      </c>
      <c r="AL2094" s="53">
        <v>45621</v>
      </c>
      <c r="AM20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0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4" s="62"/>
      <c r="AP2094" s="62"/>
      <c r="AQ20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70966054924000HENRIQUEVIRADA DE BANDEIRAREFORMAPLANORC</v>
      </c>
      <c r="AR2094" s="62" t="e">
        <v>#N/A</v>
      </c>
    </row>
    <row r="2095" spans="1:44" ht="15" hidden="1" customHeight="1">
      <c r="A2095" s="55">
        <v>1000</v>
      </c>
      <c r="B2095" s="55">
        <v>1112</v>
      </c>
      <c r="C2095" s="55" t="s">
        <v>2389</v>
      </c>
      <c r="D2095" s="55" t="s">
        <v>2390</v>
      </c>
      <c r="E2095" s="55" t="s">
        <v>30</v>
      </c>
      <c r="F2095" s="55" t="s">
        <v>47</v>
      </c>
      <c r="G2095" s="1" t="s">
        <v>48</v>
      </c>
      <c r="H2095" s="55">
        <v>3929</v>
      </c>
      <c r="I2095" s="55" t="s">
        <v>5648</v>
      </c>
      <c r="J2095" s="55"/>
      <c r="K2095" s="55"/>
      <c r="L2095" s="55">
        <v>51315</v>
      </c>
      <c r="M2095" s="55">
        <v>605485</v>
      </c>
      <c r="N2095" s="55">
        <v>10020412</v>
      </c>
      <c r="O2095" s="55"/>
      <c r="P2095" s="57">
        <v>13708.27</v>
      </c>
      <c r="Q2095" s="57" t="s">
        <v>4173</v>
      </c>
      <c r="R2095" s="88" t="str">
        <f>IF(Tabela1[[#This Row],[VALOR A PAGAR]]&gt;1,Tabela1[[#This Row],[VALOR A PAGAR]],Tabela1[[#This Row],[VALOR RC]])</f>
        <v> </v>
      </c>
      <c r="S20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5" s="55">
        <v>4500814859</v>
      </c>
      <c r="U2095" s="54" t="str">
        <f>F2095 &amp; " " &amp; " " &amp; B2095 &amp; " - " &amp; I2095 &amp; " - " &amp; "N°" &amp; H2095 &amp; " - " &amp; Tabela1[[#This Row],[Coluna1]]</f>
        <v xml:space="preserve">LAUDO DE RISCO  1112 - PLANAC - N°3929 - </v>
      </c>
      <c r="V2095" s="85">
        <v>1239521</v>
      </c>
      <c r="W2095" s="55"/>
      <c r="X2095" s="1" t="str">
        <f t="shared" si="116"/>
        <v>ABERTO</v>
      </c>
      <c r="Y2095" s="55" t="s">
        <v>4159</v>
      </c>
      <c r="Z2095" s="51" t="s">
        <v>4159</v>
      </c>
      <c r="AA2095" s="51" t="str">
        <f>IF(Tabela1[[#This Row],[CHAMADO]]="ABERTO",Tabela1[[#This Row],[procx status]],"")</f>
        <v>Closed</v>
      </c>
      <c r="AB2095" s="55" t="s">
        <v>4173</v>
      </c>
      <c r="AC2095" s="59">
        <v>45715</v>
      </c>
      <c r="AD2095" s="55">
        <v>5105874951</v>
      </c>
      <c r="AE2095" s="55" t="str">
        <f>IF(Tabela1[[#This Row],[Status Result1]]="Aguardando autorização pgto", "sim","")</f>
        <v/>
      </c>
      <c r="AF209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27/02/2025</v>
      </c>
      <c r="AG20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27/02/2025</v>
      </c>
      <c r="AH2095" s="59">
        <v>45686</v>
      </c>
      <c r="AI2095" s="55" t="s">
        <v>5656</v>
      </c>
      <c r="AJ2095" s="53" t="s">
        <v>5656</v>
      </c>
      <c r="AK2095" s="12" t="str">
        <f>IF(Tabela1[[#This Row],[procx ticket]]="",Tabela1[[#This Row],[Data criação ticket]],Tabela1[[#This Row],[procx ticket]])</f>
        <v>00/01/1900</v>
      </c>
      <c r="AL2095" s="60">
        <v>45691</v>
      </c>
      <c r="AM20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5" s="62"/>
      <c r="AP2095" s="62"/>
      <c r="AQ20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111260548513708,27ANDRELAUDO DE RISCOREFORMAPLANAC</v>
      </c>
      <c r="AR2095" s="62" t="e">
        <v>#N/A</v>
      </c>
    </row>
    <row r="2096" spans="1:44" ht="15" hidden="1" customHeight="1">
      <c r="A2096" s="55">
        <v>2000</v>
      </c>
      <c r="B2096" s="55">
        <v>7096</v>
      </c>
      <c r="C2096" s="55" t="s">
        <v>3159</v>
      </c>
      <c r="D2096" s="55" t="s">
        <v>3160</v>
      </c>
      <c r="E2096" s="55" t="s">
        <v>76</v>
      </c>
      <c r="F2096" s="55" t="s">
        <v>51</v>
      </c>
      <c r="G2096" s="55" t="s">
        <v>48</v>
      </c>
      <c r="H2096" s="55">
        <v>1448</v>
      </c>
      <c r="I2096" s="55" t="s">
        <v>66</v>
      </c>
      <c r="J2096" s="55"/>
      <c r="K2096" s="55"/>
      <c r="L2096" s="56">
        <v>88448</v>
      </c>
      <c r="M2096" s="55"/>
      <c r="N2096" s="55">
        <v>10020434</v>
      </c>
      <c r="O2096" s="55"/>
      <c r="P2096" s="57">
        <v>7510.23</v>
      </c>
      <c r="Q2096" s="57" t="s">
        <v>4173</v>
      </c>
      <c r="R2096" s="88" t="str">
        <f>IF(Tabela1[[#This Row],[VALOR A PAGAR]]&gt;1,Tabela1[[#This Row],[VALOR A PAGAR]],Tabela1[[#This Row],[VALOR RC]])</f>
        <v> </v>
      </c>
      <c r="S20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6" s="55" t="s">
        <v>4899</v>
      </c>
      <c r="U2096" s="54" t="str">
        <f>F2096 &amp; " " &amp; " " &amp; B2096 &amp; " - " &amp; I2096 &amp; " - " &amp; "N°" &amp; H2096 &amp; " - " &amp; Tabela1[[#This Row],[Coluna1]]</f>
        <v xml:space="preserve">VIRADA DE BANDEIRA  7096 - DWA - N°1448 - </v>
      </c>
      <c r="V2096" s="85">
        <v>1182780</v>
      </c>
      <c r="W2096" s="55"/>
      <c r="X2096" s="1" t="str">
        <f t="shared" si="116"/>
        <v>ABERTO</v>
      </c>
      <c r="Y2096" s="55" t="s">
        <v>4159</v>
      </c>
      <c r="Z2096" s="51" t="s">
        <v>4159</v>
      </c>
      <c r="AA2096" s="51" t="str">
        <f>IF(Tabela1[[#This Row],[CHAMADO]]="ABERTO",Tabela1[[#This Row],[procx status]],"")</f>
        <v>Closed</v>
      </c>
      <c r="AB2096" s="55" t="s">
        <v>4173</v>
      </c>
      <c r="AC2096" s="59">
        <v>45743</v>
      </c>
      <c r="AD2096" s="55">
        <v>5105873973</v>
      </c>
      <c r="AE2096" s="55" t="str">
        <f>IF(Tabela1[[#This Row],[Status Result1]]="Aguardando autorização pgto", "sim","")</f>
        <v/>
      </c>
      <c r="AF209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27/03/2025</v>
      </c>
      <c r="AG20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27/03/2025</v>
      </c>
      <c r="AH2096" s="59">
        <v>45698</v>
      </c>
      <c r="AI2096" s="59">
        <v>45700</v>
      </c>
      <c r="AJ2096" s="53">
        <v>45700</v>
      </c>
      <c r="AK2096" s="12">
        <f>IF(Tabela1[[#This Row],[procx ticket]]="",Tabela1[[#This Row],[Data criação ticket]],Tabela1[[#This Row],[procx ticket]])</f>
        <v>45700</v>
      </c>
      <c r="AL2096" s="60">
        <v>45691</v>
      </c>
      <c r="AM20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0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6" s="62"/>
      <c r="AP2096" s="62"/>
      <c r="AQ20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70967510,23HENRIQUEVIRADA DE BANDEIRAREFORMADWA</v>
      </c>
      <c r="AR2096" s="62" t="e">
        <v>#N/A</v>
      </c>
    </row>
    <row r="2097" spans="1:44" ht="15" hidden="1" customHeight="1">
      <c r="A2097" s="1">
        <f t="shared" ref="A2097:A2133" si="119">IF(B2097&lt;7000,1000,2000)</f>
        <v>1000</v>
      </c>
      <c r="B2097" s="1">
        <v>215</v>
      </c>
      <c r="C2097" s="1" t="str">
        <f>_xlfn.XLOOKUP(Tabela1[[#This Row],[FILIAL]],'CNPJ BASE jan25'!A:A,'CNPJ BASE jan25'!B:B)</f>
        <v>NAT09-SalgadoFilh-RN</v>
      </c>
      <c r="D2097" s="1" t="str">
        <f>_xlfn.XLOOKUP(Tabela1[[#This Row],[FILIAL]],'CNPJ BASE jan25'!A:A,'CNPJ BASE jan25'!C:C)</f>
        <v>06.626.253/0215-82</v>
      </c>
      <c r="E2097" s="1" t="s">
        <v>4025</v>
      </c>
      <c r="F2097" s="1" t="s">
        <v>47</v>
      </c>
      <c r="G2097" s="1" t="s">
        <v>48</v>
      </c>
      <c r="H2097" s="1">
        <v>302</v>
      </c>
      <c r="I2097" s="1" t="s">
        <v>4409</v>
      </c>
      <c r="M2097" s="1">
        <v>605608</v>
      </c>
      <c r="N2097" s="1">
        <v>10021808</v>
      </c>
      <c r="O2097" s="1" t="s">
        <v>4163</v>
      </c>
      <c r="P2097" s="5">
        <v>36845</v>
      </c>
      <c r="R2097" s="47">
        <f>IF(Tabela1[[#This Row],[VALOR A PAGAR]]&gt;1,Tabela1[[#This Row],[VALOR A PAGAR]],Tabela1[[#This Row],[VALOR RC]])</f>
        <v>36845</v>
      </c>
      <c r="S20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7" s="1">
        <v>4500877932</v>
      </c>
      <c r="U2097" s="54" t="str">
        <f>F2097 &amp; " " &amp; " " &amp; B2097 &amp; " - " &amp; I2097 &amp; " - " &amp; "N°" &amp; H2097 &amp; " - " &amp; Tabela1[[#This Row],[Coluna1]]</f>
        <v xml:space="preserve">LAUDO DE RISCO  215 - CARMELI - N°302 - </v>
      </c>
      <c r="V2097" s="85">
        <v>1801221</v>
      </c>
      <c r="W2097" s="89" t="s">
        <v>4470</v>
      </c>
      <c r="X2097" s="1" t="str">
        <f t="shared" si="116"/>
        <v>ABERTO</v>
      </c>
      <c r="Y2097" s="48"/>
      <c r="Z2097" s="51">
        <v>0</v>
      </c>
      <c r="AA2097" s="1">
        <f>IF(Tabela1[[#This Row],[CHAMADO]]="ABERTO",Tabela1[[#This Row],[procx status]],"")</f>
        <v>0</v>
      </c>
      <c r="AC2097" s="49">
        <v>45804</v>
      </c>
      <c r="AD2097" s="55">
        <v>5105934914</v>
      </c>
      <c r="AE2097" s="1" t="str">
        <f>IF(Tabela1[[#This Row],[Status Result1]]="Aguardando autorização pgto", "sim","")</f>
        <v/>
      </c>
      <c r="AF20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20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2097" s="12">
        <v>45778</v>
      </c>
      <c r="AI2097" s="1" t="s">
        <v>4471</v>
      </c>
      <c r="AJ2097" s="53" t="s">
        <v>4471</v>
      </c>
      <c r="AK2097" s="12" t="str">
        <f>IF(Tabela1[[#This Row],[procx ticket]]="",Tabela1[[#This Row],[Data criação ticket]],Tabela1[[#This Row],[procx ticket]])</f>
        <v>2025-05-20</v>
      </c>
      <c r="AM20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20/05/2025</v>
      </c>
      <c r="AN209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7" s="62"/>
      <c r="AP2097" s="62"/>
      <c r="AQ20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21560560836845ADRIANOLAUDO DE RISCOREFORMACARMELI</v>
      </c>
      <c r="AR2097" s="62" t="e">
        <v>#N/A</v>
      </c>
    </row>
    <row r="2098" spans="1:44" ht="15" hidden="1" customHeight="1">
      <c r="A2098" s="1">
        <f t="shared" si="119"/>
        <v>1000</v>
      </c>
      <c r="B2098" s="1">
        <v>262</v>
      </c>
      <c r="C2098" s="1" t="str">
        <f>_xlfn.XLOOKUP(Tabela1[[#This Row],[FILIAL]],'CNPJ BASE jan25'!A:A,'CNPJ BASE jan25'!B:B)</f>
        <v>NAT11-Jaguarari-RN#</v>
      </c>
      <c r="D2098" s="1" t="str">
        <f>_xlfn.XLOOKUP(Tabela1[[#This Row],[FILIAL]],'CNPJ BASE jan25'!A:A,'CNPJ BASE jan25'!C:C)</f>
        <v>06.626.253/0262-07</v>
      </c>
      <c r="E2098" s="1" t="s">
        <v>4025</v>
      </c>
      <c r="F2098" s="1" t="s">
        <v>47</v>
      </c>
      <c r="G2098" s="1" t="s">
        <v>48</v>
      </c>
      <c r="H2098" s="1">
        <v>303</v>
      </c>
      <c r="I2098" s="1" t="s">
        <v>4409</v>
      </c>
      <c r="M2098" s="1">
        <v>605611</v>
      </c>
      <c r="N2098" s="1">
        <v>10021809</v>
      </c>
      <c r="O2098" s="1" t="s">
        <v>4163</v>
      </c>
      <c r="P2098" s="5">
        <v>30800</v>
      </c>
      <c r="R2098" s="47">
        <f>IF(Tabela1[[#This Row],[VALOR A PAGAR]]&gt;1,Tabela1[[#This Row],[VALOR A PAGAR]],Tabela1[[#This Row],[VALOR RC]])</f>
        <v>30800</v>
      </c>
      <c r="S20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8" s="1">
        <v>4500877933</v>
      </c>
      <c r="U2098" s="54" t="str">
        <f>F2098 &amp; " " &amp; " " &amp; B2098 &amp; " - " &amp; I2098 &amp; " - " &amp; "N°" &amp; H2098 &amp; " - " &amp; Tabela1[[#This Row],[Coluna1]]</f>
        <v xml:space="preserve">LAUDO DE RISCO  262 - CARMELI - N°303 - </v>
      </c>
      <c r="V2098" s="85">
        <v>1801434</v>
      </c>
      <c r="W2098" s="89" t="s">
        <v>4472</v>
      </c>
      <c r="X2098" s="1" t="str">
        <f t="shared" si="116"/>
        <v>ABERTO</v>
      </c>
      <c r="Y2098" s="48"/>
      <c r="Z2098" s="51">
        <v>0</v>
      </c>
      <c r="AA2098" s="1">
        <f>IF(Tabela1[[#This Row],[CHAMADO]]="ABERTO",Tabela1[[#This Row],[procx status]],"")</f>
        <v>0</v>
      </c>
      <c r="AC2098" s="49">
        <v>45804</v>
      </c>
      <c r="AD2098" s="55">
        <v>5105934910</v>
      </c>
      <c r="AE2098" s="1" t="str">
        <f>IF(Tabela1[[#This Row],[Status Result1]]="Aguardando autorização pgto", "sim","")</f>
        <v/>
      </c>
      <c r="AF20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20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2098" s="12">
        <v>45778</v>
      </c>
      <c r="AI2098" s="1" t="s">
        <v>4471</v>
      </c>
      <c r="AJ2098" s="53" t="s">
        <v>4471</v>
      </c>
      <c r="AK2098" s="12" t="str">
        <f>IF(Tabela1[[#This Row],[procx ticket]]="",Tabela1[[#This Row],[Data criação ticket]],Tabela1[[#This Row],[procx ticket]])</f>
        <v>2025-05-20</v>
      </c>
      <c r="AM20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20/05/2025</v>
      </c>
      <c r="AN209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8" s="62"/>
      <c r="AP2098" s="62"/>
      <c r="AQ20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26260561130800ADRIANOLAUDO DE RISCOREFORMACARMELI</v>
      </c>
      <c r="AR2098" s="62" t="e">
        <v>#N/A</v>
      </c>
    </row>
    <row r="2099" spans="1:44" ht="15" hidden="1" customHeight="1">
      <c r="A2099" s="1">
        <f t="shared" si="119"/>
        <v>1000</v>
      </c>
      <c r="B2099" s="1">
        <v>1</v>
      </c>
      <c r="C2099" s="1" t="s">
        <v>289</v>
      </c>
      <c r="D2099" s="1" t="s">
        <v>290</v>
      </c>
      <c r="E2099" s="1" t="s">
        <v>76</v>
      </c>
      <c r="F2099" s="1" t="s">
        <v>47</v>
      </c>
      <c r="G2099" s="1" t="s">
        <v>48</v>
      </c>
      <c r="H2099" s="1">
        <v>3964</v>
      </c>
      <c r="I2099" s="1" t="s">
        <v>5648</v>
      </c>
      <c r="M2099" s="51">
        <v>605198</v>
      </c>
      <c r="N2099" s="1">
        <v>10021915</v>
      </c>
      <c r="O2099" s="1" t="s">
        <v>4163</v>
      </c>
      <c r="P2099" s="47">
        <v>87000.13</v>
      </c>
      <c r="Q2099" s="47">
        <v>87000.13</v>
      </c>
      <c r="R2099" s="47">
        <f>IF(Tabela1[[#This Row],[VALOR A PAGAR]]&gt;1,Tabela1[[#This Row],[VALOR A PAGAR]],Tabela1[[#This Row],[VALOR RC]])</f>
        <v>87000.13</v>
      </c>
      <c r="S20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099" s="1">
        <v>4500880444</v>
      </c>
      <c r="U2099" s="54" t="str">
        <f>F2099 &amp; " " &amp; " " &amp; B2099 &amp; " - " &amp; I2099 &amp; " - " &amp; "N°" &amp; H2099 &amp; " - " &amp; Tabela1[[#This Row],[Coluna1]]</f>
        <v xml:space="preserve">LAUDO DE RISCO  1 - PLANAC - N°3964 - </v>
      </c>
      <c r="V2099" s="85">
        <v>1800178</v>
      </c>
      <c r="W2099" s="89" t="s">
        <v>5683</v>
      </c>
      <c r="X2099" s="1" t="str">
        <f t="shared" si="116"/>
        <v>ABERTO</v>
      </c>
      <c r="Y2099" s="48"/>
      <c r="Z2099" s="51">
        <v>0</v>
      </c>
      <c r="AA2099" s="1">
        <f>IF(Tabela1[[#This Row],[CHAMADO]]="ABERTO",Tabela1[[#This Row],[procx status]],"")</f>
        <v>0</v>
      </c>
      <c r="AC2099" s="49">
        <v>45804</v>
      </c>
      <c r="AD2099" s="94">
        <v>5105934985</v>
      </c>
      <c r="AE2099" s="1" t="str">
        <f>IF(Tabela1[[#This Row],[Status Result1]]="Aguardando autorização pgto", "sim","")</f>
        <v/>
      </c>
      <c r="AF20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27/05/2025</v>
      </c>
      <c r="AG20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27/05/2025</v>
      </c>
      <c r="AH2099" s="12">
        <v>45793</v>
      </c>
      <c r="AI2099" s="1" t="s">
        <v>4471</v>
      </c>
      <c r="AJ2099" s="53" t="s">
        <v>4471</v>
      </c>
      <c r="AK2099" s="12" t="str">
        <f>IF(Tabela1[[#This Row],[procx ticket]]="",Tabela1[[#This Row],[Data criação ticket]],Tabela1[[#This Row],[procx ticket]])</f>
        <v>2025-05-20</v>
      </c>
      <c r="AM20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20/05/2025</v>
      </c>
      <c r="AN2099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099" s="62"/>
      <c r="AP2099" s="62"/>
      <c r="AQ20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160519887000,13HENRIQUELAUDO DE RISCOREFORMAPLANAC</v>
      </c>
      <c r="AR2099" s="62" t="e">
        <v>#N/A</v>
      </c>
    </row>
    <row r="2100" spans="1:44" ht="15" hidden="1" customHeight="1">
      <c r="A2100" s="1">
        <f t="shared" si="119"/>
        <v>1000</v>
      </c>
      <c r="B2100" s="1">
        <v>636</v>
      </c>
      <c r="C2100" s="1" t="str">
        <f>_xlfn.XLOOKUP(Tabela1[[#This Row],[FILIAL]],'CNPJ BASE jan25'!A:A,'CNPJ BASE jan25'!B:B)</f>
        <v>BSB06-Guara-DF#</v>
      </c>
      <c r="D2100" s="1" t="str">
        <f>_xlfn.XLOOKUP(Tabela1[[#This Row],[FILIAL]],'CNPJ BASE jan25'!A:A,'CNPJ BASE jan25'!C:C)</f>
        <v>06.626.253/0636-68</v>
      </c>
      <c r="E2100" s="1" t="s">
        <v>4025</v>
      </c>
      <c r="F2100" s="1" t="s">
        <v>47</v>
      </c>
      <c r="G2100" s="1" t="s">
        <v>48</v>
      </c>
      <c r="H2100" s="1">
        <v>20346</v>
      </c>
      <c r="I2100" s="1" t="s">
        <v>5303</v>
      </c>
      <c r="M2100" s="1">
        <v>605761</v>
      </c>
      <c r="N2100" s="1">
        <v>10021817</v>
      </c>
      <c r="O2100" s="1" t="s">
        <v>4163</v>
      </c>
      <c r="P2100" s="5">
        <v>56838.77</v>
      </c>
      <c r="R2100" s="47">
        <f>IF(Tabela1[[#This Row],[VALOR A PAGAR]]&gt;1,Tabela1[[#This Row],[VALOR A PAGAR]],Tabela1[[#This Row],[VALOR RC]])</f>
        <v>56838.77</v>
      </c>
      <c r="S21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0" s="1">
        <v>4500878732</v>
      </c>
      <c r="U2100" s="54" t="str">
        <f>F2100 &amp; " " &amp; " " &amp; B2100 &amp; " - " &amp; I2100 &amp; " - " &amp; "N°" &amp; H2100 &amp; " - " &amp; Tabela1[[#This Row],[Coluna1]]</f>
        <v>LAUDO DE RISCO  636 - KPI - N°20346 - aguardando programação</v>
      </c>
      <c r="V2100" s="85">
        <v>1893574</v>
      </c>
      <c r="W2100" s="89" t="s">
        <v>5310</v>
      </c>
      <c r="X2100" s="1" t="str">
        <f t="shared" si="116"/>
        <v>ABERTO</v>
      </c>
      <c r="Y2100" s="48"/>
      <c r="Z2100" s="51">
        <v>0</v>
      </c>
      <c r="AA2100" s="1">
        <f>IF(Tabela1[[#This Row],[CHAMADO]]="ABERTO",Tabela1[[#This Row],[procx status]],"")</f>
        <v>0</v>
      </c>
      <c r="AC2100" s="49">
        <v>45835</v>
      </c>
      <c r="AD2100" s="55">
        <v>5105954518</v>
      </c>
      <c r="AE2100" s="1" t="str">
        <f>IF(Tabela1[[#This Row],[Status Result1]]="Aguardando autorização pgto", "sim","")</f>
        <v/>
      </c>
      <c r="AF21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21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2100" s="12">
        <v>45778</v>
      </c>
      <c r="AI2100" s="1" t="s">
        <v>4337</v>
      </c>
      <c r="AJ2100" s="53" t="s">
        <v>4337</v>
      </c>
      <c r="AK2100" s="12" t="str">
        <f>IF(Tabela1[[#This Row],[procx ticket]]="",Tabela1[[#This Row],[Data criação ticket]],Tabela1[[#This Row],[procx ticket]])</f>
        <v>2025-06-03</v>
      </c>
      <c r="AM21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03/06/2025</v>
      </c>
      <c r="AN210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0" s="62" t="s">
        <v>4300</v>
      </c>
      <c r="AP2100" s="62" t="s">
        <v>4338</v>
      </c>
      <c r="AQ21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63660576156838,77ADRIANOLAUDO DE RISCOREFORMAKPI</v>
      </c>
      <c r="AR2100" s="62" t="e">
        <v>#N/A</v>
      </c>
    </row>
    <row r="2101" spans="1:44" ht="15" hidden="1" customHeight="1">
      <c r="A2101" s="1">
        <f t="shared" si="119"/>
        <v>1000</v>
      </c>
      <c r="B2101" s="1">
        <v>305</v>
      </c>
      <c r="C2101" s="1" t="str">
        <f>_xlfn.XLOOKUP(Tabela1[[#This Row],[FILIAL]],'CNPJ BASE jan25'!A:A,'CNPJ BASE jan25'!B:B)</f>
        <v>BSB01-Brasilia-DF</v>
      </c>
      <c r="D2101" s="1" t="str">
        <f>_xlfn.XLOOKUP(Tabela1[[#This Row],[FILIAL]],'CNPJ BASE jan25'!A:A,'CNPJ BASE jan25'!C:C)</f>
        <v>06.626.253/0305-73</v>
      </c>
      <c r="E2101" s="1" t="s">
        <v>4025</v>
      </c>
      <c r="F2101" s="1" t="s">
        <v>47</v>
      </c>
      <c r="G2101" s="1" t="s">
        <v>48</v>
      </c>
      <c r="H2101" s="1">
        <v>20361</v>
      </c>
      <c r="I2101" s="1" t="s">
        <v>5303</v>
      </c>
      <c r="M2101" s="1">
        <v>605766</v>
      </c>
      <c r="N2101" s="1">
        <v>10022011</v>
      </c>
      <c r="O2101" s="1" t="s">
        <v>4163</v>
      </c>
      <c r="P2101" s="47">
        <v>51001.39</v>
      </c>
      <c r="Q2101" s="47">
        <v>51001.39</v>
      </c>
      <c r="R2101" s="47">
        <f>IF(Tabela1[[#This Row],[VALOR A PAGAR]]&gt;1,Tabela1[[#This Row],[VALOR A PAGAR]],Tabela1[[#This Row],[VALOR RC]])</f>
        <v>51001.39</v>
      </c>
      <c r="S21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1" s="1">
        <v>4500891580</v>
      </c>
      <c r="U2101" s="54" t="str">
        <f>F2101 &amp; " " &amp; " " &amp; B2101 &amp; " - " &amp; I2101 &amp; " - " &amp; "N°" &amp; H2101 &amp; " - " &amp; Tabela1[[#This Row],[Coluna1]]</f>
        <v>LAUDO DE RISCO  305 - KPI - N°20361 - aguardando programação</v>
      </c>
      <c r="V2101" s="85">
        <v>1909766</v>
      </c>
      <c r="W2101" s="89" t="s">
        <v>5317</v>
      </c>
      <c r="X2101" s="1" t="str">
        <f t="shared" si="116"/>
        <v>ABERTO</v>
      </c>
      <c r="Y2101" s="48"/>
      <c r="Z2101" s="51">
        <v>0</v>
      </c>
      <c r="AA2101" s="1">
        <f>IF(Tabela1[[#This Row],[CHAMADO]]="ABERTO",Tabela1[[#This Row],[procx status]],"")</f>
        <v>0</v>
      </c>
      <c r="AC2101" s="49">
        <v>45835</v>
      </c>
      <c r="AD2101" s="55">
        <v>5105954500</v>
      </c>
      <c r="AE2101" s="1" t="str">
        <f>IF(Tabela1[[#This Row],[Status Result1]]="Aguardando autorização pgto", "sim","")</f>
        <v/>
      </c>
      <c r="AF21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21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2101" s="12">
        <v>45806</v>
      </c>
      <c r="AI2101" s="1" t="s">
        <v>4335</v>
      </c>
      <c r="AJ2101" s="53" t="s">
        <v>4335</v>
      </c>
      <c r="AK2101" s="12" t="str">
        <f>IF(Tabela1[[#This Row],[procx ticket]]="",Tabela1[[#This Row],[Data criação ticket]],Tabela1[[#This Row],[procx ticket]])</f>
        <v>2025-06-05</v>
      </c>
      <c r="AM21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210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1" s="62" t="s">
        <v>4404</v>
      </c>
      <c r="AP2101" s="62" t="s">
        <v>4338</v>
      </c>
      <c r="AQ21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30560576651001,39ADRIANOLAUDO DE RISCOREFORMAKPI</v>
      </c>
      <c r="AR2101" s="62" t="e">
        <v>#N/A</v>
      </c>
    </row>
    <row r="2102" spans="1:44" ht="15" hidden="1" customHeight="1">
      <c r="A2102" s="1">
        <f t="shared" si="119"/>
        <v>1000</v>
      </c>
      <c r="B2102" s="1">
        <v>1202</v>
      </c>
      <c r="C2102" s="1" t="str">
        <f>_xlfn.XLOOKUP(Tabela1[[#This Row],[FILIAL]],'CNPJ BASE jan25'!A:A,'CNPJ BASE jan25'!B:B)</f>
        <v>BSB13-AsaSul4-DF</v>
      </c>
      <c r="D2102" s="1" t="str">
        <f>_xlfn.XLOOKUP(Tabela1[[#This Row],[FILIAL]],'CNPJ BASE jan25'!A:A,'CNPJ BASE jan25'!C:C)</f>
        <v>06.626.253/1202-11</v>
      </c>
      <c r="E2102" s="1" t="s">
        <v>4025</v>
      </c>
      <c r="F2102" s="1" t="s">
        <v>47</v>
      </c>
      <c r="G2102" s="1" t="s">
        <v>48</v>
      </c>
      <c r="H2102" s="1">
        <v>20362</v>
      </c>
      <c r="I2102" s="1" t="s">
        <v>5303</v>
      </c>
      <c r="M2102" s="1">
        <v>605650</v>
      </c>
      <c r="N2102" s="1">
        <v>10022013</v>
      </c>
      <c r="O2102" s="1" t="s">
        <v>4163</v>
      </c>
      <c r="P2102" s="47">
        <v>14752.18</v>
      </c>
      <c r="Q2102" s="47">
        <v>14752.18</v>
      </c>
      <c r="R2102" s="47">
        <f>IF(Tabela1[[#This Row],[VALOR A PAGAR]]&gt;1,Tabela1[[#This Row],[VALOR A PAGAR]],Tabela1[[#This Row],[VALOR RC]])</f>
        <v>14752.18</v>
      </c>
      <c r="S21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2" s="1">
        <v>4500891583</v>
      </c>
      <c r="U2102" s="54" t="str">
        <f>F2102 &amp; " " &amp; " " &amp; B2102 &amp; " - " &amp; I2102 &amp; " - " &amp; "N°" &amp; H2102 &amp; " - " &amp; Tabela1[[#This Row],[Coluna1]]</f>
        <v>LAUDO DE RISCO  1202 - KPI - N°20362 - aguardando programação</v>
      </c>
      <c r="V2102" s="85">
        <v>1909780</v>
      </c>
      <c r="W2102" s="89" t="s">
        <v>5319</v>
      </c>
      <c r="X2102" s="1" t="str">
        <f t="shared" si="116"/>
        <v>ABERTO</v>
      </c>
      <c r="Y2102" s="48"/>
      <c r="Z2102" s="51">
        <v>0</v>
      </c>
      <c r="AA2102" s="1">
        <f>IF(Tabela1[[#This Row],[CHAMADO]]="ABERTO",Tabela1[[#This Row],[procx status]],"")</f>
        <v>0</v>
      </c>
      <c r="AC2102" s="49">
        <v>45835</v>
      </c>
      <c r="AD2102" s="55">
        <v>5105954502</v>
      </c>
      <c r="AE2102" s="1" t="str">
        <f>IF(Tabela1[[#This Row],[Status Result1]]="Aguardando autorização pgto", "sim","")</f>
        <v/>
      </c>
      <c r="AF21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27/06/2025</v>
      </c>
      <c r="AG21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27/06/2025</v>
      </c>
      <c r="AH2102" s="12">
        <v>45806</v>
      </c>
      <c r="AI2102" s="1" t="s">
        <v>4335</v>
      </c>
      <c r="AJ2102" s="53" t="s">
        <v>4335</v>
      </c>
      <c r="AK2102" s="12" t="str">
        <f>IF(Tabela1[[#This Row],[procx ticket]]="",Tabela1[[#This Row],[Data criação ticket]],Tabela1[[#This Row],[procx ticket]])</f>
        <v>2025-06-05</v>
      </c>
      <c r="AM21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05/06/2025</v>
      </c>
      <c r="AN210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2" s="62" t="s">
        <v>4404</v>
      </c>
      <c r="AP2102" s="62" t="s">
        <v>4338</v>
      </c>
      <c r="AQ21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120260565014752,18ADRIANOLAUDO DE RISCOREFORMAKPI</v>
      </c>
      <c r="AR2102" s="62" t="e">
        <v>#N/A</v>
      </c>
    </row>
    <row r="2103" spans="1:44" ht="15" hidden="1" customHeight="1">
      <c r="A2103" s="1">
        <f t="shared" si="119"/>
        <v>2000</v>
      </c>
      <c r="B2103" s="1">
        <v>7103</v>
      </c>
      <c r="C2103" s="1" t="str">
        <f>_xlfn.XLOOKUP(Tabela1[[#This Row],[FILIAL]],'CNPJ BASE jan25'!A:A,'CNPJ BASE jan25'!B:B)</f>
        <v>FOR135-VirTavo-CE-EF</v>
      </c>
      <c r="D2103" s="1" t="str">
        <f>_xlfn.XLOOKUP(Tabela1[[#This Row],[FILIAL]],'CNPJ BASE jan25'!A:A,'CNPJ BASE jan25'!C:C)</f>
        <v>04.899.316/0103-42</v>
      </c>
      <c r="E2103" s="1" t="s">
        <v>55</v>
      </c>
      <c r="F2103" s="1" t="s">
        <v>51</v>
      </c>
      <c r="G2103" s="1" t="s">
        <v>48</v>
      </c>
      <c r="H2103" s="1">
        <v>4009</v>
      </c>
      <c r="I2103" s="1" t="s">
        <v>5648</v>
      </c>
      <c r="M2103" s="1">
        <v>605785</v>
      </c>
      <c r="N2103" s="1">
        <v>10022923</v>
      </c>
      <c r="O2103" s="1" t="s">
        <v>4163</v>
      </c>
      <c r="P2103" s="47">
        <v>18669.87</v>
      </c>
      <c r="R2103" s="47">
        <f>IF(Tabela1[[#This Row],[VALOR A PAGAR]]&gt;1,Tabela1[[#This Row],[VALOR A PAGAR]],Tabela1[[#This Row],[VALOR RC]])</f>
        <v>18669.87</v>
      </c>
      <c r="S21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3" s="1">
        <v>4500932129</v>
      </c>
      <c r="U2103" s="54" t="str">
        <f>F2103 &amp; " " &amp; " " &amp; B2103 &amp; " - " &amp; I2103 &amp; " - " &amp; "N°" &amp; H2103 &amp; " - " &amp; Tabela1[[#This Row],[Coluna1]]</f>
        <v xml:space="preserve">VIRADA DE BANDEIRA  7103 - PLANAC - N°4009 - </v>
      </c>
      <c r="V2103" s="85">
        <v>2307170</v>
      </c>
      <c r="W2103" s="64" t="s">
        <v>5700</v>
      </c>
      <c r="X2103" s="1" t="str">
        <f t="shared" si="116"/>
        <v>ABERTO</v>
      </c>
      <c r="Y2103" s="48"/>
      <c r="Z2103" s="51"/>
      <c r="AA2103" s="1">
        <f>IF(Tabela1[[#This Row],[CHAMADO]]="ABERTO",Tabela1[[#This Row],[procx status]],"")</f>
        <v>0</v>
      </c>
      <c r="AC2103" s="49">
        <v>45896</v>
      </c>
      <c r="AD2103" s="109">
        <v>5105995901</v>
      </c>
      <c r="AE2103" s="1" t="str">
        <f>IF(Tabela1[[#This Row],[Status Result1]]="Aguardando autorização pgto", "sim","")</f>
        <v/>
      </c>
      <c r="AF21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27/08/2025</v>
      </c>
      <c r="AG21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27/08/2025</v>
      </c>
      <c r="AH2103" s="12"/>
      <c r="AI2103" s="1" t="s">
        <v>4372</v>
      </c>
      <c r="AJ2103" s="53"/>
      <c r="AK2103" s="12" t="str">
        <f>IF(Tabela1[[#This Row],[procx ticket]]="",Tabela1[[#This Row],[Data criação ticket]],Tabela1[[#This Row],[procx ticket]])</f>
        <v>2025-08-06</v>
      </c>
      <c r="AM21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06/08/2025</v>
      </c>
      <c r="AN210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3" s="62" t="s">
        <v>4596</v>
      </c>
      <c r="AP2103" s="62"/>
      <c r="AQ21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710360578518669,87JORDANAVIRADA DE BANDEIRAREFORMAPLANAC</v>
      </c>
      <c r="AR2103" s="62" t="e">
        <v>#N/A</v>
      </c>
    </row>
    <row r="2104" spans="1:44" ht="15" hidden="1" customHeight="1">
      <c r="A2104" s="1">
        <f t="shared" si="119"/>
        <v>2000</v>
      </c>
      <c r="B2104" s="1">
        <v>7084</v>
      </c>
      <c r="C2104" s="1" t="str">
        <f>_xlfn.XLOOKUP(Tabela1[[#This Row],[FILIAL]],'CNPJ BASE jan25'!A:A,'CNPJ BASE jan25'!B:B)</f>
        <v>BEL42-CelMal-PA-EF</v>
      </c>
      <c r="D2104" s="1" t="s">
        <v>185</v>
      </c>
      <c r="E2104" s="1" t="s">
        <v>76</v>
      </c>
      <c r="F2104" s="1" t="s">
        <v>51</v>
      </c>
      <c r="G2104" s="1" t="s">
        <v>48</v>
      </c>
      <c r="H2104" s="1">
        <v>381</v>
      </c>
      <c r="I2104" s="1" t="s">
        <v>4409</v>
      </c>
      <c r="M2104" s="1">
        <v>605844</v>
      </c>
      <c r="N2104" s="1">
        <v>10023527</v>
      </c>
      <c r="O2104" s="1" t="s">
        <v>4163</v>
      </c>
      <c r="P2104" s="47">
        <v>15069.45</v>
      </c>
      <c r="R2104" s="47">
        <f>IF(Tabela1[[#This Row],[VALOR A PAGAR]]&gt;1,Tabela1[[#This Row],[VALOR A PAGAR]],Tabela1[[#This Row],[VALOR RC]])</f>
        <v>15069.45</v>
      </c>
      <c r="S21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4" s="1">
        <v>4500981358</v>
      </c>
      <c r="U2104" s="54" t="str">
        <f>F2104 &amp; " " &amp; " " &amp; B2104 &amp; " - " &amp; I2104 &amp; " - " &amp; "N°" &amp; H2104 &amp; " - " &amp; Tabela1[[#This Row],[Coluna1]]</f>
        <v xml:space="preserve">VIRADA DE BANDEIRA  7084 - CARMELI - N°381 - </v>
      </c>
      <c r="V2104" s="85">
        <v>2839551</v>
      </c>
      <c r="W2104" s="64" t="s">
        <v>4491</v>
      </c>
      <c r="X2104" s="1" t="str">
        <f t="shared" si="116"/>
        <v>ABERTO</v>
      </c>
      <c r="Y2104" s="48"/>
      <c r="Z2104" s="51"/>
      <c r="AA2104" s="1">
        <f>IF(Tabela1[[#This Row],[CHAMADO]]="ABERTO",Tabela1[[#This Row],[procx status]],"")</f>
        <v>0</v>
      </c>
      <c r="AC2104" s="49">
        <v>45957</v>
      </c>
      <c r="AD2104" s="55">
        <v>5106042998</v>
      </c>
      <c r="AE2104" s="1" t="str">
        <f>IF(Tabela1[[#This Row],[Status Result1]]="Aguardando autorização pgto", "sim","")</f>
        <v/>
      </c>
      <c r="AF21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21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2104" s="116"/>
      <c r="AJ2104" s="117"/>
      <c r="AK2104" s="116">
        <f>IF(Tabela1[[#This Row],[procx ticket]]="",Tabela1[[#This Row],[Data criação ticket]],Tabela1[[#This Row],[procx ticket]])</f>
        <v>0</v>
      </c>
      <c r="AL2104" s="116"/>
      <c r="AM2104" s="53" t="s">
        <v>4385</v>
      </c>
      <c r="AN21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4" s="62"/>
      <c r="AP2104" s="62"/>
      <c r="AQ21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708460584415069,45HENRIQUEVIRADA DE BANDEIRAREFORMACARMELI</v>
      </c>
      <c r="AR2104" s="62" t="e">
        <v>#N/A</v>
      </c>
    </row>
    <row r="2105" spans="1:44" ht="15" hidden="1" customHeight="1">
      <c r="A2105" s="1">
        <f t="shared" si="119"/>
        <v>2000</v>
      </c>
      <c r="B2105" s="1">
        <v>7030</v>
      </c>
      <c r="C2105" s="1" t="str">
        <f>_xlfn.XLOOKUP(Tabela1[[#This Row],[FILIAL]],'CNPJ BASE jan25'!A:A,'CNPJ BASE jan25'!B:B)</f>
        <v>BEL33-PreVar-PA-EF</v>
      </c>
      <c r="D2105" s="1" t="str">
        <f>_xlfn.XLOOKUP(Tabela1[[#This Row],[FILIAL]],'CNPJ BASE jan25'!A:A,'CNPJ BASE jan25'!C:C)</f>
        <v>04.899.316/0030-52</v>
      </c>
      <c r="E2105" s="1" t="s">
        <v>76</v>
      </c>
      <c r="F2105" s="1" t="s">
        <v>51</v>
      </c>
      <c r="G2105" s="1" t="s">
        <v>48</v>
      </c>
      <c r="H2105" s="1">
        <v>20572</v>
      </c>
      <c r="I2105" s="1" t="s">
        <v>5303</v>
      </c>
      <c r="M2105" s="1">
        <v>605843</v>
      </c>
      <c r="N2105" s="1">
        <v>10022580</v>
      </c>
      <c r="P2105" s="47">
        <v>8515.15</v>
      </c>
      <c r="R2105" s="47">
        <f>IF(Tabela1[[#This Row],[VALOR A PAGAR]]&gt;1,Tabela1[[#This Row],[VALOR A PAGAR]],Tabela1[[#This Row],[VALOR RC]])</f>
        <v>8515.15</v>
      </c>
      <c r="S21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5" s="1">
        <v>4500918704</v>
      </c>
      <c r="U2105" s="54" t="str">
        <f>F2105 &amp; " " &amp; " " &amp; B2105 &amp; " - " &amp; I2105 &amp; " - " &amp; "N°" &amp; H2105 &amp; " - " &amp; Tabela1[[#This Row],[Coluna1]]</f>
        <v xml:space="preserve">VIRADA DE BANDEIRA  7030 - KPI - N°20572 - </v>
      </c>
      <c r="V2105" s="85">
        <v>2809128</v>
      </c>
      <c r="W2105" s="64" t="s">
        <v>5326</v>
      </c>
      <c r="X2105" s="1" t="str">
        <f t="shared" si="116"/>
        <v>ABERTO</v>
      </c>
      <c r="Y2105" s="48"/>
      <c r="Z2105" s="51">
        <v>0</v>
      </c>
      <c r="AA2105" s="1">
        <f>IF(Tabela1[[#This Row],[CHAMADO]]="ABERTO",Tabela1[[#This Row],[procx status]],"")</f>
        <v>0</v>
      </c>
      <c r="AC2105" s="49">
        <v>45957</v>
      </c>
      <c r="AD2105" s="55">
        <v>5106042943</v>
      </c>
      <c r="AE2105" s="1" t="str">
        <f>IF(Tabela1[[#This Row],[Status Result1]]="Aguardando autorização pgto", "sim","")</f>
        <v/>
      </c>
      <c r="AF21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21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2105" s="12"/>
      <c r="AJ2105" s="53" t="s">
        <v>4234</v>
      </c>
      <c r="AK2105" s="12" t="str">
        <f>IF(Tabela1[[#This Row],[procx ticket]]="",Tabela1[[#This Row],[Data criação ticket]],Tabela1[[#This Row],[procx ticket]])</f>
        <v>não aberto ticket</v>
      </c>
      <c r="AM2105" s="53" t="s">
        <v>4962</v>
      </c>
      <c r="AN210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5" s="62"/>
      <c r="AP2105" s="62"/>
      <c r="AQ21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70306058438515,15HENRIQUEVIRADA DE BANDEIRAREFORMAKPI</v>
      </c>
      <c r="AR2105" s="62" t="e">
        <v>#N/A</v>
      </c>
    </row>
    <row r="2106" spans="1:44" ht="15" hidden="1" customHeight="1">
      <c r="A2106" s="1">
        <f t="shared" si="119"/>
        <v>2000</v>
      </c>
      <c r="B2106" s="1" t="s">
        <v>4156</v>
      </c>
      <c r="D2106" s="1" t="s">
        <v>4166</v>
      </c>
      <c r="E2106" s="1" t="s">
        <v>30</v>
      </c>
      <c r="F2106" s="1" t="s">
        <v>4157</v>
      </c>
      <c r="G2106" s="1" t="s">
        <v>48</v>
      </c>
      <c r="H2106" s="1">
        <v>282</v>
      </c>
      <c r="I2106" s="1" t="s">
        <v>4947</v>
      </c>
      <c r="M2106" s="1">
        <v>604946</v>
      </c>
      <c r="Q2106" s="47">
        <v>11325</v>
      </c>
      <c r="R2106" s="47">
        <f>IF(Tabela1[[#This Row],[VALOR A PAGAR]]&gt;1,Tabela1[[#This Row],[VALOR A PAGAR]],Tabela1[[#This Row],[VALOR RC]])</f>
        <v>11325</v>
      </c>
      <c r="S21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6" s="48">
        <v>4500950275</v>
      </c>
      <c r="U2106" s="54" t="str">
        <f>F2106 &amp; " " &amp; " " &amp; B2106 &amp; " - " &amp; I2106 &amp; " - " &amp; "N°" &amp; H2106 &amp; " - " &amp; Tabela1[[#This Row],[Coluna1]]</f>
        <v xml:space="preserve">LAUDO DE RISCO CD  CD CE - E-TEC - N°282 - </v>
      </c>
      <c r="V2106" s="85">
        <v>2839854</v>
      </c>
      <c r="W2106" s="64" t="s">
        <v>5443</v>
      </c>
      <c r="X2106" s="1" t="str">
        <f t="shared" si="116"/>
        <v>ABERTO</v>
      </c>
      <c r="Y2106" s="48"/>
      <c r="Z2106" s="51"/>
      <c r="AA2106" s="1">
        <f>IF(Tabela1[[#This Row],[CHAMADO]]="ABERTO",Tabela1[[#This Row],[procx status]],"")</f>
        <v>0</v>
      </c>
      <c r="AC2106" s="49">
        <v>45957</v>
      </c>
      <c r="AD2106" s="55">
        <v>5106043000</v>
      </c>
      <c r="AE2106" s="1" t="str">
        <f>IF(Tabela1[[#This Row],[Status Result1]]="Aguardando autorização pgto", "sim","")</f>
        <v/>
      </c>
      <c r="AF21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27/10/2025</v>
      </c>
      <c r="AG21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27/10/2025</v>
      </c>
      <c r="AH2106" s="116"/>
      <c r="AJ2106" s="117"/>
      <c r="AK2106" s="116">
        <f>IF(Tabela1[[#This Row],[procx ticket]]="",Tabela1[[#This Row],[Data criação ticket]],Tabela1[[#This Row],[procx ticket]])</f>
        <v>0</v>
      </c>
      <c r="AL2106" s="116"/>
      <c r="AM2106" s="53" t="s">
        <v>4385</v>
      </c>
      <c r="AN21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6" s="62"/>
      <c r="AP2106" s="62"/>
      <c r="AQ21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CDREFORMAE-TEC</v>
      </c>
      <c r="AR2106" s="62" t="e">
        <v>#N/A</v>
      </c>
    </row>
    <row r="2107" spans="1:44" ht="15" hidden="1" customHeight="1">
      <c r="A2107" s="1">
        <f t="shared" si="119"/>
        <v>1000</v>
      </c>
      <c r="B2107" s="51">
        <v>979</v>
      </c>
      <c r="C2107" s="51" t="s">
        <v>2126</v>
      </c>
      <c r="D2107" s="51" t="s">
        <v>2127</v>
      </c>
      <c r="E2107" s="51" t="s">
        <v>30</v>
      </c>
      <c r="F2107" s="51" t="s">
        <v>47</v>
      </c>
      <c r="G2107" s="51" t="s">
        <v>48</v>
      </c>
      <c r="H2107" s="51">
        <v>245</v>
      </c>
      <c r="I2107" s="51" t="s">
        <v>4409</v>
      </c>
      <c r="J2107" s="51"/>
      <c r="K2107" s="51"/>
      <c r="L2107" s="51">
        <v>78957</v>
      </c>
      <c r="M2107" s="51">
        <v>605008</v>
      </c>
      <c r="N2107" s="51">
        <v>10019532</v>
      </c>
      <c r="O2107" s="51"/>
      <c r="P2107" s="46">
        <v>46640</v>
      </c>
      <c r="Q2107" s="46"/>
      <c r="R2107" s="46">
        <f>IF(Tabela1[[#This Row],[VALOR A PAGAR]]&gt;1,Tabela1[[#This Row],[VALOR A PAGAR]],Tabela1[[#This Row],[VALOR RC]])</f>
        <v>46640</v>
      </c>
      <c r="S21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7" s="51">
        <v>4500739664</v>
      </c>
      <c r="U2107" s="54" t="str">
        <f>F2107 &amp; " " &amp; " " &amp; B2107 &amp; " - " &amp; I2107 &amp; " - " &amp; "N°" &amp; H2107 &amp; " - " &amp; Tabela1[[#This Row],[Coluna1]]</f>
        <v xml:space="preserve">LAUDO DE RISCO  979 - CARMELI - N°245 - </v>
      </c>
      <c r="V2107" s="85">
        <v>851374</v>
      </c>
      <c r="W2107" s="51"/>
      <c r="X2107" s="1" t="str">
        <f t="shared" si="116"/>
        <v>ABERTO</v>
      </c>
      <c r="Y2107" s="51" t="s">
        <v>4159</v>
      </c>
      <c r="Z2107" s="51" t="s">
        <v>4159</v>
      </c>
      <c r="AA2107" s="51" t="str">
        <f>IF(Tabela1[[#This Row],[CHAMADO]]="ABERTO",Tabela1[[#This Row],[procx status]],"")</f>
        <v>Closed</v>
      </c>
      <c r="AB2107" s="51" t="str">
        <f>IFERROR(IF(OR(Y2107="Solved",Y2107="Closed"),"OK","OUTRO"),"")</f>
        <v>OK</v>
      </c>
      <c r="AC2107" s="52">
        <v>45653</v>
      </c>
      <c r="AD2107" s="55">
        <v>5105796963</v>
      </c>
      <c r="AE2107" s="51" t="str">
        <f>IF(Tabela1[[#This Row],[Status Result1]]="Aguardando autorização pgto", "sim","")</f>
        <v/>
      </c>
      <c r="AF210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27/12/2024</v>
      </c>
      <c r="AG21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27/12/2024</v>
      </c>
      <c r="AH2107" s="53">
        <v>45642</v>
      </c>
      <c r="AI2107" s="53" t="s">
        <v>4444</v>
      </c>
      <c r="AJ2107" s="53" t="s">
        <v>4444</v>
      </c>
      <c r="AK2107" s="53" t="str">
        <f>IF(Tabela1[[#This Row],[procx ticket]]="",Tabela1[[#This Row],[Data criação ticket]],Tabela1[[#This Row],[procx ticket]])</f>
        <v>2024-12-16</v>
      </c>
      <c r="AL2107" s="53">
        <v>45587</v>
      </c>
      <c r="AM21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10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7" s="62"/>
      <c r="AP2107" s="62"/>
      <c r="AQ21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97960500846640ANDRELAUDO DE RISCOREFORMACARMELI</v>
      </c>
      <c r="AR2107" s="62" t="e">
        <v>#N/A</v>
      </c>
    </row>
    <row r="2108" spans="1:44" ht="15" hidden="1" customHeight="1">
      <c r="A2108" s="1">
        <f t="shared" si="119"/>
        <v>1000</v>
      </c>
      <c r="B2108" s="1">
        <v>385</v>
      </c>
      <c r="C2108" s="1" t="str">
        <f>_xlfn.XLOOKUP(Tabela1[[#This Row],[FILIAL]],'CNPJ BASE jan25'!A:A,'CNPJ BASE jan25'!B:B)</f>
        <v>RDO01-RiodasOstra-RJ</v>
      </c>
      <c r="D2108" s="1" t="str">
        <f>_xlfn.XLOOKUP(Tabela1[[#This Row],[FILIAL]],'CNPJ BASE jan25'!A:A,'CNPJ BASE jan25'!C:C)</f>
        <v>06.626.253/0385-58</v>
      </c>
      <c r="E2108" s="1" t="s">
        <v>30</v>
      </c>
      <c r="F2108" s="1" t="s">
        <v>47</v>
      </c>
      <c r="G2108" s="1" t="s">
        <v>48</v>
      </c>
      <c r="H2108" s="1">
        <v>19906</v>
      </c>
      <c r="I2108" s="1" t="s">
        <v>5303</v>
      </c>
      <c r="M2108" s="1">
        <v>605534</v>
      </c>
      <c r="N2108" s="1">
        <v>10020378</v>
      </c>
      <c r="P2108" s="47">
        <v>38893</v>
      </c>
      <c r="R2108" s="47">
        <f>IF(Tabela1[[#This Row],[VALOR A PAGAR]]&gt;1,Tabela1[[#This Row],[VALOR A PAGAR]],Tabela1[[#This Row],[VALOR RC]])</f>
        <v>38893</v>
      </c>
      <c r="S21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8" s="1">
        <v>4500807438</v>
      </c>
      <c r="U2108" s="54" t="str">
        <f>F2108 &amp; " " &amp; " " &amp; B2108 &amp; " - " &amp; I2108 &amp; " - " &amp; "N°" &amp; H2108 &amp; " - " &amp; Tabela1[[#This Row],[Coluna1]]</f>
        <v xml:space="preserve">LAUDO DE RISCO  385 - KPI - N°19906 - </v>
      </c>
      <c r="V2108" s="85">
        <v>1131139</v>
      </c>
      <c r="X2108" s="1" t="str">
        <f t="shared" si="116"/>
        <v>ABERTO</v>
      </c>
      <c r="Y2108" s="48" t="s">
        <v>4159</v>
      </c>
      <c r="Z2108" s="51" t="s">
        <v>4159</v>
      </c>
      <c r="AA2108" s="51" t="str">
        <f>IF(Tabela1[[#This Row],[CHAMADO]]="ABERTO",Tabela1[[#This Row],[procx status]],"")</f>
        <v>Closed</v>
      </c>
      <c r="AC2108" s="49">
        <v>45716</v>
      </c>
      <c r="AD2108" s="55" t="s">
        <v>5305</v>
      </c>
      <c r="AE2108" s="1" t="str">
        <f>IF(Tabela1[[#This Row],[Status Result1]]="Aguardando autorização pgto", "sim","")</f>
        <v/>
      </c>
      <c r="AF21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28/02/2025</v>
      </c>
      <c r="AG21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28/02/2025</v>
      </c>
      <c r="AH2108" s="12">
        <v>45686</v>
      </c>
      <c r="AI2108" s="1" t="s">
        <v>5306</v>
      </c>
      <c r="AJ2108" s="53" t="s">
        <v>5306</v>
      </c>
      <c r="AK2108" s="12" t="str">
        <f>IF(Tabela1[[#This Row],[procx ticket]]="",Tabela1[[#This Row],[Data criação ticket]],Tabela1[[#This Row],[procx ticket]])</f>
        <v>2025-02-04</v>
      </c>
      <c r="AL2108" s="53">
        <v>45685</v>
      </c>
      <c r="AM21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04/02/2025</v>
      </c>
      <c r="AN21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8" s="62"/>
      <c r="AP2108" s="62"/>
      <c r="AQ21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38560553438893ANDRELAUDO DE RISCOREFORMAKPI</v>
      </c>
      <c r="AR2108" s="62" t="e">
        <v>#N/A</v>
      </c>
    </row>
    <row r="2109" spans="1:44" ht="15" hidden="1" customHeight="1">
      <c r="A2109" s="1">
        <f t="shared" si="119"/>
        <v>2000</v>
      </c>
      <c r="B2109" s="1" t="s">
        <v>4156</v>
      </c>
      <c r="D2109" s="1" t="s">
        <v>4166</v>
      </c>
      <c r="E2109" s="55" t="s">
        <v>30</v>
      </c>
      <c r="F2109" s="55" t="s">
        <v>4157</v>
      </c>
      <c r="G2109" s="55" t="s">
        <v>48</v>
      </c>
      <c r="I2109" s="1" t="s">
        <v>4939</v>
      </c>
      <c r="M2109" s="55">
        <v>604946</v>
      </c>
      <c r="N2109" s="1">
        <v>10020675</v>
      </c>
      <c r="O2109" s="1" t="s">
        <v>4163</v>
      </c>
      <c r="P2109" s="47">
        <v>516200</v>
      </c>
      <c r="Q2109" s="47">
        <v>103240</v>
      </c>
      <c r="R2109" s="5">
        <f>IF(Tabela1[[#This Row],[VALOR A PAGAR]]&gt;1,Tabela1[[#This Row],[VALOR A PAGAR]],Tabela1[[#This Row],[VALOR RC]])</f>
        <v>103240</v>
      </c>
      <c r="S21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09" s="48">
        <v>4500833987</v>
      </c>
      <c r="U2109" s="54" t="str">
        <f>F2109 &amp; " " &amp; " " &amp; B2109 &amp; " - " &amp; I2109 &amp; " - " &amp; "N°" &amp; H2109 &amp; " - " &amp; Tabela1[[#This Row],[Coluna1]]</f>
        <v xml:space="preserve">LAUDO DE RISCO CD  CD CE - EQUILIBRA - N° - </v>
      </c>
      <c r="V2109" s="85">
        <v>111111</v>
      </c>
      <c r="X2109" s="1" t="str">
        <f t="shared" ref="X2109:X2172" si="120">IF(V2109&lt;&gt;"","ABERTO","PENDENTE")</f>
        <v>ABERTO</v>
      </c>
      <c r="Y2109" s="48" t="s">
        <v>75</v>
      </c>
      <c r="Z2109" s="51" t="s">
        <v>75</v>
      </c>
      <c r="AA2109" s="1" t="str">
        <f>IF(Tabela1[[#This Row],[CHAMADO]]="ABERTO",Tabela1[[#This Row],[procx status]],"")</f>
        <v/>
      </c>
      <c r="AC2109" s="63">
        <v>45744</v>
      </c>
      <c r="AD2109" s="55">
        <v>5105893884</v>
      </c>
      <c r="AE2109" s="1" t="str">
        <f>IF(Tabela1[[#This Row],[Status Result1]]="Aguardando autorização pgto", "sim","")</f>
        <v/>
      </c>
      <c r="AF21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28/03/2025</v>
      </c>
      <c r="AG21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28/03/2025</v>
      </c>
      <c r="AH2109" s="12">
        <v>45721</v>
      </c>
      <c r="AI2109" s="1" t="s">
        <v>75</v>
      </c>
      <c r="AJ2109" s="53" t="s">
        <v>75</v>
      </c>
      <c r="AK2109" s="12" t="str">
        <f>IF(Tabela1[[#This Row],[procx ticket]]="",Tabela1[[#This Row],[Data criação ticket]],Tabela1[[#This Row],[procx ticket]])</f>
        <v/>
      </c>
      <c r="AL2109" s="60">
        <v>45721</v>
      </c>
      <c r="AM21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0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09" s="62"/>
      <c r="AP2109" s="62"/>
      <c r="AQ21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CE604946516200ANDRELAUDO DE RISCO CDREFORMAEQUILIBRA</v>
      </c>
      <c r="AR2109" s="62" t="e">
        <v>#N/A</v>
      </c>
    </row>
    <row r="2110" spans="1:44" ht="15" hidden="1" customHeight="1">
      <c r="A2110" s="1">
        <f t="shared" si="119"/>
        <v>1000</v>
      </c>
      <c r="B2110" s="1">
        <v>52</v>
      </c>
      <c r="C2110" s="1" t="s">
        <v>390</v>
      </c>
      <c r="D2110" s="1" t="s">
        <v>391</v>
      </c>
      <c r="E2110" s="1" t="s">
        <v>76</v>
      </c>
      <c r="F2110" s="1" t="s">
        <v>4026</v>
      </c>
      <c r="G2110" s="1" t="s">
        <v>48</v>
      </c>
      <c r="H2110" s="1">
        <v>304</v>
      </c>
      <c r="I2110" s="1" t="s">
        <v>4409</v>
      </c>
      <c r="M2110" s="1">
        <v>605784</v>
      </c>
      <c r="P2110" s="47">
        <v>293248.90000000002</v>
      </c>
      <c r="Q2110" s="47">
        <v>100000</v>
      </c>
      <c r="R2110" s="47">
        <f>IF(Tabela1[[#This Row],[VALOR A PAGAR]]&gt;1,Tabela1[[#This Row],[VALOR A PAGAR]],Tabela1[[#This Row],[VALOR RC]])</f>
        <v>100000</v>
      </c>
      <c r="S21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0" s="1">
        <v>4500868179</v>
      </c>
      <c r="U2110" s="54" t="str">
        <f>F2110 &amp; " " &amp; " " &amp; B2110 &amp; " - " &amp; I2110 &amp; " - " &amp; "N°" &amp; H2110 &amp; " - " &amp; Tabela1[[#This Row],[Coluna1]]</f>
        <v xml:space="preserve">REVITALIZA  52 - CARMELI - N°304 - </v>
      </c>
      <c r="V2110" s="85">
        <v>1807793</v>
      </c>
      <c r="W2110" s="89" t="s">
        <v>4498</v>
      </c>
      <c r="X2110" s="1" t="str">
        <f t="shared" si="120"/>
        <v>ABERTO</v>
      </c>
      <c r="Y2110" s="48"/>
      <c r="Z2110" s="51">
        <v>0</v>
      </c>
      <c r="AA2110" s="1">
        <f>IF(Tabela1[[#This Row],[CHAMADO]]="ABERTO",Tabela1[[#This Row],[procx status]],"")</f>
        <v>0</v>
      </c>
      <c r="AC2110" s="49">
        <v>45805</v>
      </c>
      <c r="AD2110" s="55">
        <v>5105935456</v>
      </c>
      <c r="AE2110" s="1" t="str">
        <f>IF(Tabela1[[#This Row],[Status Result1]]="Aguardando autorização pgto", "sim","")</f>
        <v/>
      </c>
      <c r="AF21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21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2110" s="12">
        <v>45798</v>
      </c>
      <c r="AI2110" s="1" t="s">
        <v>4365</v>
      </c>
      <c r="AJ2110" s="53" t="s">
        <v>4365</v>
      </c>
      <c r="AK2110" s="12" t="str">
        <f>IF(Tabela1[[#This Row],[procx ticket]]="",Tabela1[[#This Row],[Data criação ticket]],Tabela1[[#This Row],[procx ticket]])</f>
        <v>2025-05-21</v>
      </c>
      <c r="AM21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2110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0" s="62"/>
      <c r="AP2110" s="62"/>
      <c r="AQ21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52605784293248,9HENRIQUEREVITALIZAREFORMACARMELI</v>
      </c>
      <c r="AR2110" s="62" t="e">
        <v>#N/A</v>
      </c>
    </row>
    <row r="2111" spans="1:44" ht="15" hidden="1" customHeight="1">
      <c r="A2111" s="1">
        <f t="shared" si="119"/>
        <v>1000</v>
      </c>
      <c r="B2111" s="1">
        <v>829</v>
      </c>
      <c r="C2111" s="1" t="str">
        <f>_xlfn.XLOOKUP(Tabela1[[#This Row],[FILIAL]],'CNPJ BASE jan25'!A:A,'CNPJ BASE jan25'!B:B)</f>
        <v>BOV05-Para-RR</v>
      </c>
      <c r="D2111" s="1" t="str">
        <f>_xlfn.XLOOKUP(Tabela1[[#This Row],[FILIAL]],'CNPJ BASE jan25'!A:A,'CNPJ BASE jan25'!C:C)</f>
        <v>06.626.253/0829-64</v>
      </c>
      <c r="E2111" s="1" t="s">
        <v>4025</v>
      </c>
      <c r="F2111" s="1" t="s">
        <v>47</v>
      </c>
      <c r="G2111" s="1" t="s">
        <v>48</v>
      </c>
      <c r="H2111" s="1">
        <v>306</v>
      </c>
      <c r="I2111" s="1" t="s">
        <v>4409</v>
      </c>
      <c r="M2111" s="1">
        <v>605775</v>
      </c>
      <c r="N2111" s="1">
        <v>10021812</v>
      </c>
      <c r="O2111" s="1" t="s">
        <v>4163</v>
      </c>
      <c r="P2111" s="5">
        <v>32140</v>
      </c>
      <c r="R2111" s="47">
        <f>IF(Tabela1[[#This Row],[VALOR A PAGAR]]&gt;1,Tabela1[[#This Row],[VALOR A PAGAR]],Tabela1[[#This Row],[VALOR RC]])</f>
        <v>32140</v>
      </c>
      <c r="S21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1" s="1">
        <v>4500880455</v>
      </c>
      <c r="U2111" s="54" t="str">
        <f>F2111 &amp; " " &amp; " " &amp; B2111 &amp; " - " &amp; I2111 &amp; " - " &amp; "N°" &amp; H2111 &amp; " - " &amp; Tabela1[[#This Row],[Coluna1]]</f>
        <v xml:space="preserve">LAUDO DE RISCO  829 - CARMELI - N°306 - </v>
      </c>
      <c r="V2111" s="85">
        <v>1809511</v>
      </c>
      <c r="W2111" s="89" t="s">
        <v>4475</v>
      </c>
      <c r="X2111" s="1" t="str">
        <f t="shared" si="120"/>
        <v>ABERTO</v>
      </c>
      <c r="Y2111" s="48"/>
      <c r="Z2111" s="51">
        <v>0</v>
      </c>
      <c r="AA2111" s="1">
        <f>IF(Tabela1[[#This Row],[CHAMADO]]="ABERTO",Tabela1[[#This Row],[procx status]],"")</f>
        <v>0</v>
      </c>
      <c r="AC2111" s="49">
        <v>45805</v>
      </c>
      <c r="AD2111" s="55">
        <v>5105935452</v>
      </c>
      <c r="AE2111" s="1" t="str">
        <f>IF(Tabela1[[#This Row],[Status Result1]]="Aguardando autorização pgto", "sim","")</f>
        <v/>
      </c>
      <c r="AF211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21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2111" s="12">
        <v>45778</v>
      </c>
      <c r="AI2111" s="1" t="s">
        <v>4365</v>
      </c>
      <c r="AJ2111" s="53" t="s">
        <v>4365</v>
      </c>
      <c r="AK2111" s="12" t="str">
        <f>IF(Tabela1[[#This Row],[procx ticket]]="",Tabela1[[#This Row],[Data criação ticket]],Tabela1[[#This Row],[procx ticket]])</f>
        <v>2025-05-21</v>
      </c>
      <c r="AM21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211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1" s="62"/>
      <c r="AP2111" s="62"/>
      <c r="AQ21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82960577532140ADRIANOLAUDO DE RISCOREFORMACARMELI</v>
      </c>
      <c r="AR2111" s="62" t="e">
        <v>#N/A</v>
      </c>
    </row>
    <row r="2112" spans="1:44" ht="15" hidden="1" customHeight="1">
      <c r="A2112" s="1">
        <f t="shared" si="119"/>
        <v>1000</v>
      </c>
      <c r="B2112" s="1">
        <v>382</v>
      </c>
      <c r="C2112" s="1" t="str">
        <f>_xlfn.XLOOKUP(Tabela1[[#This Row],[FILIAL]],'CNPJ BASE jan25'!A:A,'CNPJ BASE jan25'!B:B)</f>
        <v>BOV02-AtaideTeive-RR</v>
      </c>
      <c r="D2112" s="1" t="str">
        <f>_xlfn.XLOOKUP(Tabela1[[#This Row],[FILIAL]],'CNPJ BASE jan25'!A:A,'CNPJ BASE jan25'!C:C)</f>
        <v>06.626.253/0382-05</v>
      </c>
      <c r="E2112" s="1" t="s">
        <v>4025</v>
      </c>
      <c r="F2112" s="1" t="s">
        <v>47</v>
      </c>
      <c r="G2112" s="1" t="s">
        <v>48</v>
      </c>
      <c r="H2112" s="1">
        <v>305</v>
      </c>
      <c r="I2112" s="1" t="s">
        <v>4409</v>
      </c>
      <c r="M2112" s="1">
        <v>605776</v>
      </c>
      <c r="N2112" s="1">
        <v>10021811</v>
      </c>
      <c r="O2112" s="1" t="s">
        <v>4163</v>
      </c>
      <c r="P2112" s="5">
        <v>31240</v>
      </c>
      <c r="R2112" s="47">
        <f>IF(Tabela1[[#This Row],[VALOR A PAGAR]]&gt;1,Tabela1[[#This Row],[VALOR A PAGAR]],Tabela1[[#This Row],[VALOR RC]])</f>
        <v>31240</v>
      </c>
      <c r="S21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2" s="1">
        <v>4500881892</v>
      </c>
      <c r="U2112" s="54" t="str">
        <f>F2112 &amp; " " &amp; " " &amp; B2112 &amp; " - " &amp; I2112 &amp; " - " &amp; "N°" &amp; H2112 &amp; " - " &amp; Tabela1[[#This Row],[Coluna1]]</f>
        <v xml:space="preserve">LAUDO DE RISCO  382 - CARMELI - N°305 - </v>
      </c>
      <c r="V2112" s="85">
        <v>1809469</v>
      </c>
      <c r="W2112" s="89" t="s">
        <v>4474</v>
      </c>
      <c r="X2112" s="1" t="str">
        <f t="shared" si="120"/>
        <v>ABERTO</v>
      </c>
      <c r="Y2112" s="48"/>
      <c r="Z2112" s="51">
        <v>0</v>
      </c>
      <c r="AA2112" s="1">
        <f>IF(Tabela1[[#This Row],[CHAMADO]]="ABERTO",Tabela1[[#This Row],[procx status]],"")</f>
        <v>0</v>
      </c>
      <c r="AC2112" s="49">
        <v>45805</v>
      </c>
      <c r="AD2112" s="55">
        <v>5105935454</v>
      </c>
      <c r="AE2112" s="1" t="str">
        <f>IF(Tabela1[[#This Row],[Status Result1]]="Aguardando autorização pgto", "sim","")</f>
        <v/>
      </c>
      <c r="AF211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28/05/2025</v>
      </c>
      <c r="AG21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28/05/2025</v>
      </c>
      <c r="AH2112" s="12">
        <v>45778</v>
      </c>
      <c r="AI2112" s="1" t="s">
        <v>4365</v>
      </c>
      <c r="AJ2112" s="53" t="s">
        <v>4365</v>
      </c>
      <c r="AK2112" s="12" t="str">
        <f>IF(Tabela1[[#This Row],[procx ticket]]="",Tabela1[[#This Row],[Data criação ticket]],Tabela1[[#This Row],[procx ticket]])</f>
        <v>2025-05-21</v>
      </c>
      <c r="AM21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21/05/2025</v>
      </c>
      <c r="AN211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2" s="62"/>
      <c r="AP2112" s="62"/>
      <c r="AQ21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38260577631240ADRIANOLAUDO DE RISCOREFORMACARMELI</v>
      </c>
      <c r="AR2112" s="62" t="e">
        <v>#N/A</v>
      </c>
    </row>
    <row r="2113" spans="1:44" ht="15" hidden="1" customHeight="1">
      <c r="A2113" s="1">
        <f t="shared" si="119"/>
        <v>1000</v>
      </c>
      <c r="B2113" s="1">
        <v>962</v>
      </c>
      <c r="C2113" s="1" t="str">
        <f>_xlfn.XLOOKUP(Tabela1[[#This Row],[FILIAL]],'CNPJ BASE jan25'!A:A,'CNPJ BASE jan25'!B:B)</f>
        <v>BSB09-AsaSul2-DF</v>
      </c>
      <c r="D2113" s="1" t="str">
        <f>_xlfn.XLOOKUP(Tabela1[[#This Row],[FILIAL]],'CNPJ BASE jan25'!A:A,'CNPJ BASE jan25'!C:C)</f>
        <v>06.626.253/0962-48</v>
      </c>
      <c r="E2113" s="1" t="s">
        <v>4025</v>
      </c>
      <c r="F2113" s="1" t="s">
        <v>47</v>
      </c>
      <c r="G2113" s="1" t="s">
        <v>48</v>
      </c>
      <c r="H2113" s="1">
        <v>20505</v>
      </c>
      <c r="I2113" s="1" t="s">
        <v>5303</v>
      </c>
      <c r="M2113" s="1">
        <v>605857</v>
      </c>
      <c r="N2113" s="1">
        <v>10022019</v>
      </c>
      <c r="O2113" s="1" t="s">
        <v>4163</v>
      </c>
      <c r="P2113" s="47">
        <v>5329.53</v>
      </c>
      <c r="Q2113" s="47">
        <v>5329.53</v>
      </c>
      <c r="R2113" s="47">
        <f>IF(Tabela1[[#This Row],[VALOR A PAGAR]]&gt;1,Tabela1[[#This Row],[VALOR A PAGAR]],Tabela1[[#This Row],[VALOR RC]])</f>
        <v>5329.53</v>
      </c>
      <c r="S21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3" s="1">
        <v>4500903226</v>
      </c>
      <c r="U2113" s="54" t="str">
        <f>F2113 &amp; " " &amp; " " &amp; B2113 &amp; " - " &amp; I2113 &amp; " - " &amp; "N°" &amp; H2113 &amp; " - " &amp; Tabela1[[#This Row],[Coluna1]]</f>
        <v xml:space="preserve">LAUDO DE RISCO  962 - KPI - N°20505 - </v>
      </c>
      <c r="V2113" s="85">
        <v>2190035</v>
      </c>
      <c r="W2113" s="64" t="s">
        <v>5320</v>
      </c>
      <c r="X2113" s="1" t="str">
        <f t="shared" si="120"/>
        <v>ABERTO</v>
      </c>
      <c r="Y2113" s="48"/>
      <c r="Z2113" s="51">
        <v>0</v>
      </c>
      <c r="AA2113" s="1">
        <f>IF(Tabela1[[#This Row],[CHAMADO]]="ABERTO",Tabela1[[#This Row],[procx status]],"")</f>
        <v>0</v>
      </c>
      <c r="AC2113" s="49">
        <v>45866</v>
      </c>
      <c r="AD2113" s="65">
        <v>5105975859</v>
      </c>
      <c r="AE2113" s="1" t="str">
        <f>IF(Tabela1[[#This Row],[Status Result1]]="Aguardando autorização pgto", "sim","")</f>
        <v/>
      </c>
      <c r="AF211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21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2113" s="12">
        <v>45806</v>
      </c>
      <c r="AI2113" s="1" t="s">
        <v>4234</v>
      </c>
      <c r="AJ2113" s="53" t="s">
        <v>4234</v>
      </c>
      <c r="AK2113" s="12" t="str">
        <f>IF(Tabela1[[#This Row],[procx ticket]]="",Tabela1[[#This Row],[Data criação ticket]],Tabela1[[#This Row],[procx ticket]])</f>
        <v>não aberto ticket</v>
      </c>
      <c r="AM21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1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3" s="62"/>
      <c r="AP2113" s="62"/>
      <c r="AQ21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9626058575329,53ADRIANOLAUDO DE RISCOREFORMAKPI</v>
      </c>
      <c r="AR2113" s="62" t="e">
        <v>#N/A</v>
      </c>
    </row>
    <row r="2114" spans="1:44" ht="15" hidden="1" customHeight="1">
      <c r="A2114" s="1">
        <f t="shared" si="119"/>
        <v>1000</v>
      </c>
      <c r="B2114" s="1">
        <v>937</v>
      </c>
      <c r="C2114" s="1" t="s">
        <v>2049</v>
      </c>
      <c r="D2114" s="1" t="s">
        <v>2050</v>
      </c>
      <c r="E2114" s="1" t="s">
        <v>4025</v>
      </c>
      <c r="F2114" s="1" t="s">
        <v>47</v>
      </c>
      <c r="G2114" s="1" t="s">
        <v>48</v>
      </c>
      <c r="H2114" s="1">
        <v>3995</v>
      </c>
      <c r="I2114" s="1" t="s">
        <v>5648</v>
      </c>
      <c r="M2114" s="1">
        <v>605929</v>
      </c>
      <c r="N2114" s="99">
        <v>10022566</v>
      </c>
      <c r="P2114" s="47">
        <v>31560.47</v>
      </c>
      <c r="R2114" s="47">
        <f>IF(Tabela1[[#This Row],[VALOR A PAGAR]]&gt;1,Tabela1[[#This Row],[VALOR A PAGAR]],Tabela1[[#This Row],[VALOR RC]])</f>
        <v>31560.47</v>
      </c>
      <c r="S21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4" s="1">
        <v>4500918000</v>
      </c>
      <c r="U2114" s="54" t="str">
        <f>F2114 &amp; " " &amp; " " &amp; B2114 &amp; " - " &amp; I2114 &amp; " - " &amp; "N°" &amp; H2114 &amp; " - " &amp; Tabela1[[#This Row],[Coluna1]]</f>
        <v xml:space="preserve">LAUDO DE RISCO  937 - PLANAC - N°3995 - </v>
      </c>
      <c r="V2114" s="85">
        <v>2190962</v>
      </c>
      <c r="W2114" s="64" t="s">
        <v>5695</v>
      </c>
      <c r="X2114" s="1" t="str">
        <f t="shared" si="120"/>
        <v>ABERTO</v>
      </c>
      <c r="Y2114" s="48"/>
      <c r="Z2114" s="51">
        <v>0</v>
      </c>
      <c r="AA2114" s="1">
        <f>IF(Tabela1[[#This Row],[CHAMADO]]="ABERTO",Tabela1[[#This Row],[procx status]],"")</f>
        <v>0</v>
      </c>
      <c r="AC2114" s="49">
        <v>45866</v>
      </c>
      <c r="AD2114" s="65">
        <v>5105975873</v>
      </c>
      <c r="AE2114" s="1" t="str">
        <f>IF(Tabela1[[#This Row],[Status Result1]]="Aguardando autorização pgto", "sim","")</f>
        <v/>
      </c>
      <c r="AF21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21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2114" s="12"/>
      <c r="AJ2114" s="53" t="s">
        <v>4234</v>
      </c>
      <c r="AK2114" s="12" t="str">
        <f>IF(Tabela1[[#This Row],[procx ticket]]="",Tabela1[[#This Row],[Data criação ticket]],Tabela1[[#This Row],[procx ticket]])</f>
        <v>não aberto ticket</v>
      </c>
      <c r="AM21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1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4" s="62"/>
      <c r="AP2114" s="62"/>
      <c r="AQ21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93760592931560,47ADRIANOLAUDO DE RISCOREFORMAPLANAC</v>
      </c>
      <c r="AR2114" s="62" t="e">
        <v>#N/A</v>
      </c>
    </row>
    <row r="2115" spans="1:44" ht="15" hidden="1" customHeight="1">
      <c r="A2115" s="1">
        <f t="shared" si="119"/>
        <v>1000</v>
      </c>
      <c r="B2115" s="1">
        <v>186</v>
      </c>
      <c r="C2115" s="1" t="s">
        <v>623</v>
      </c>
      <c r="D2115" s="1" t="s">
        <v>207</v>
      </c>
      <c r="E2115" s="1" t="s">
        <v>4025</v>
      </c>
      <c r="F2115" s="1" t="s">
        <v>47</v>
      </c>
      <c r="G2115" s="1" t="s">
        <v>48</v>
      </c>
      <c r="H2115" s="1">
        <v>3993</v>
      </c>
      <c r="I2115" s="1" t="s">
        <v>5648</v>
      </c>
      <c r="M2115" s="1">
        <v>605924</v>
      </c>
      <c r="N2115" s="1">
        <v>10022567</v>
      </c>
      <c r="P2115" s="3">
        <v>63000.000909195427</v>
      </c>
      <c r="R2115" s="47">
        <f>IF(Tabela1[[#This Row],[VALOR A PAGAR]]&gt;1,Tabela1[[#This Row],[VALOR A PAGAR]],Tabela1[[#This Row],[VALOR RC]])</f>
        <v>63000.000909195427</v>
      </c>
      <c r="S21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5" s="1">
        <v>4500918005</v>
      </c>
      <c r="U2115" s="54" t="str">
        <f>F2115 &amp; " " &amp; " " &amp; B2115 &amp; " - " &amp; I2115 &amp; " - " &amp; "N°" &amp; H2115 &amp; " - " &amp; Tabela1[[#This Row],[Coluna1]]</f>
        <v xml:space="preserve">LAUDO DE RISCO  186 - PLANAC - N°3993 - </v>
      </c>
      <c r="V2115" s="85">
        <v>2190993</v>
      </c>
      <c r="W2115" s="64" t="s">
        <v>5696</v>
      </c>
      <c r="X2115" s="1" t="str">
        <f t="shared" si="120"/>
        <v>ABERTO</v>
      </c>
      <c r="Y2115" s="48"/>
      <c r="Z2115" s="51">
        <v>0</v>
      </c>
      <c r="AA2115" s="1">
        <f>IF(Tabela1[[#This Row],[CHAMADO]]="ABERTO",Tabela1[[#This Row],[procx status]],"")</f>
        <v>0</v>
      </c>
      <c r="AC2115" s="49">
        <v>45866</v>
      </c>
      <c r="AD2115" s="65">
        <v>5105975879</v>
      </c>
      <c r="AE2115" s="1" t="str">
        <f>IF(Tabela1[[#This Row],[Status Result1]]="Aguardando autorização pgto", "sim","")</f>
        <v/>
      </c>
      <c r="AF21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21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2115" s="12"/>
      <c r="AJ2115" s="53" t="s">
        <v>4234</v>
      </c>
      <c r="AK2115" s="12" t="str">
        <f>IF(Tabela1[[#This Row],[procx ticket]]="",Tabela1[[#This Row],[Data criação ticket]],Tabela1[[#This Row],[procx ticket]])</f>
        <v>não aberto ticket</v>
      </c>
      <c r="AM21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1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5" s="62"/>
      <c r="AP2115" s="62"/>
      <c r="AQ21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18660592463000,0009091954ADRIANOLAUDO DE RISCOREFORMAPLANAC</v>
      </c>
      <c r="AR2115" s="62" t="e">
        <v>#N/A</v>
      </c>
    </row>
    <row r="2116" spans="1:44" ht="15" hidden="1" customHeight="1">
      <c r="A2116" s="1">
        <f t="shared" si="119"/>
        <v>1000</v>
      </c>
      <c r="B2116" s="1">
        <v>186</v>
      </c>
      <c r="C2116" s="1" t="s">
        <v>623</v>
      </c>
      <c r="D2116" s="1" t="s">
        <v>207</v>
      </c>
      <c r="E2116" s="1" t="s">
        <v>4025</v>
      </c>
      <c r="F2116" s="1" t="s">
        <v>47</v>
      </c>
      <c r="G2116" s="1" t="s">
        <v>48</v>
      </c>
      <c r="H2116" s="1">
        <v>3994</v>
      </c>
      <c r="I2116" s="1" t="s">
        <v>5648</v>
      </c>
      <c r="M2116" s="1">
        <v>605924</v>
      </c>
      <c r="N2116" s="1">
        <v>10022568</v>
      </c>
      <c r="P2116" s="3">
        <v>16551.506516358641</v>
      </c>
      <c r="R2116" s="47">
        <f>IF(Tabela1[[#This Row],[VALOR A PAGAR]]&gt;1,Tabela1[[#This Row],[VALOR A PAGAR]],Tabela1[[#This Row],[VALOR RC]])</f>
        <v>16551.506516358641</v>
      </c>
      <c r="S21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6" s="1">
        <v>4500918008</v>
      </c>
      <c r="U2116" s="54" t="str">
        <f>F2116 &amp; " " &amp; " " &amp; B2116 &amp; " - " &amp; I2116 &amp; " - " &amp; "N°" &amp; H2116 &amp; " - " &amp; Tabela1[[#This Row],[Coluna1]]</f>
        <v xml:space="preserve">LAUDO DE RISCO  186 - PLANAC - N°3994 - </v>
      </c>
      <c r="V2116" s="85">
        <v>2191011</v>
      </c>
      <c r="W2116" s="64" t="s">
        <v>5697</v>
      </c>
      <c r="X2116" s="1" t="str">
        <f t="shared" si="120"/>
        <v>ABERTO</v>
      </c>
      <c r="Y2116" s="48"/>
      <c r="Z2116" s="51">
        <v>0</v>
      </c>
      <c r="AA2116" s="1">
        <f>IF(Tabela1[[#This Row],[CHAMADO]]="ABERTO",Tabela1[[#This Row],[procx status]],"")</f>
        <v>0</v>
      </c>
      <c r="AC2116" s="49">
        <v>45866</v>
      </c>
      <c r="AD2116" s="65">
        <v>5105975956</v>
      </c>
      <c r="AE2116" s="1" t="str">
        <f>IF(Tabela1[[#This Row],[Status Result1]]="Aguardando autorização pgto", "sim","")</f>
        <v/>
      </c>
      <c r="AF21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28/07/2025</v>
      </c>
      <c r="AG21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28/07/2025</v>
      </c>
      <c r="AH2116" s="12"/>
      <c r="AJ2116" s="53" t="s">
        <v>4234</v>
      </c>
      <c r="AK2116" s="12" t="str">
        <f>IF(Tabela1[[#This Row],[procx ticket]]="",Tabela1[[#This Row],[Data criação ticket]],Tabela1[[#This Row],[procx ticket]])</f>
        <v>não aberto ticket</v>
      </c>
      <c r="AM21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1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6" s="62"/>
      <c r="AP2116" s="62"/>
      <c r="AQ21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18660592416551,5065163586ADRIANOLAUDO DE RISCOREFORMAPLANAC</v>
      </c>
      <c r="AR2116" s="62" t="e">
        <v>#N/A</v>
      </c>
    </row>
    <row r="2117" spans="1:44" ht="15" hidden="1" customHeight="1">
      <c r="A2117" s="1">
        <f t="shared" si="119"/>
        <v>1000</v>
      </c>
      <c r="B2117" s="1">
        <v>466</v>
      </c>
      <c r="C2117" s="1" t="str">
        <f>_xlfn.XLOOKUP(Tabela1[[#This Row],[FILIAL]],'CNPJ BASE jan25'!A:A,'CNPJ BASE jan25'!B:B)</f>
        <v>JUA04-Triangulo-CE#</v>
      </c>
      <c r="D2117" s="1" t="str">
        <f>_xlfn.XLOOKUP(Tabela1[[#This Row],[FILIAL]],'CNPJ BASE jan25'!A:A,'CNPJ BASE jan25'!C:C)</f>
        <v>06.626.253/0466-58</v>
      </c>
      <c r="E2117" s="1" t="s">
        <v>55</v>
      </c>
      <c r="F2117" s="1" t="s">
        <v>4641</v>
      </c>
      <c r="G2117" s="1" t="s">
        <v>48</v>
      </c>
      <c r="H2117" s="1">
        <v>1007</v>
      </c>
      <c r="I2117" s="1" t="s">
        <v>57</v>
      </c>
      <c r="M2117" s="1">
        <v>605516</v>
      </c>
      <c r="N2117" s="1">
        <v>10022862</v>
      </c>
      <c r="P2117" s="47">
        <v>15638.74</v>
      </c>
      <c r="R2117" s="47">
        <f>IF(Tabela1[[#This Row],[VALOR A PAGAR]]&gt;1,Tabela1[[#This Row],[VALOR A PAGAR]],Tabela1[[#This Row],[VALOR RC]])</f>
        <v>15638.74</v>
      </c>
      <c r="S21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7" s="1">
        <v>4500933877</v>
      </c>
      <c r="U2117" s="54" t="str">
        <f>F2117 &amp; " " &amp; " " &amp; B2117 &amp; " - " &amp; I2117 &amp; " - " &amp; "N°" &amp; H2117 &amp; " - " &amp; Tabela1[[#This Row],[Coluna1]]</f>
        <v xml:space="preserve">ESTACIONAMENTO  466 - CHIANCA - N°1007 - </v>
      </c>
      <c r="V2117" s="85">
        <v>2338809</v>
      </c>
      <c r="W2117" s="64" t="s">
        <v>4644</v>
      </c>
      <c r="X2117" s="1" t="str">
        <f t="shared" si="120"/>
        <v>ABERTO</v>
      </c>
      <c r="Y2117" s="48"/>
      <c r="Z2117" s="51"/>
      <c r="AA2117" s="1">
        <f>IF(Tabela1[[#This Row],[CHAMADO]]="ABERTO",Tabela1[[#This Row],[procx status]],"")</f>
        <v>0</v>
      </c>
      <c r="AC2117" s="49">
        <v>45897</v>
      </c>
      <c r="AD2117" s="109">
        <v>5105996448</v>
      </c>
      <c r="AE2117" s="1" t="str">
        <f>IF(Tabela1[[#This Row],[Status Result1]]="Aguardando autorização pgto", "sim","")</f>
        <v/>
      </c>
      <c r="AF211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21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2117" s="12"/>
      <c r="AI2117" s="1" t="s">
        <v>4362</v>
      </c>
      <c r="AJ2117" s="53"/>
      <c r="AK2117" s="12" t="str">
        <f>IF(Tabela1[[#This Row],[procx ticket]]="",Tabela1[[#This Row],[Data criação ticket]],Tabela1[[#This Row],[procx ticket]])</f>
        <v>2025-08-11</v>
      </c>
      <c r="AM21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11/08/2025</v>
      </c>
      <c r="AN2117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7" s="62"/>
      <c r="AP2117" s="62"/>
      <c r="AQ21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46660551615638,74JORDANAESTACIONAMENTOREFORMACHIANCA</v>
      </c>
      <c r="AR2117" s="62" t="e">
        <v>#N/A</v>
      </c>
    </row>
    <row r="2118" spans="1:44" ht="15" hidden="1" customHeight="1">
      <c r="A2118" s="1">
        <f t="shared" si="119"/>
        <v>1000</v>
      </c>
      <c r="B2118" s="1">
        <v>588</v>
      </c>
      <c r="C2118" s="1" t="s">
        <v>1386</v>
      </c>
      <c r="D2118" s="1" t="s">
        <v>1387</v>
      </c>
      <c r="E2118" s="1" t="s">
        <v>4025</v>
      </c>
      <c r="F2118" s="1" t="s">
        <v>47</v>
      </c>
      <c r="G2118" s="1" t="s">
        <v>48</v>
      </c>
      <c r="H2118" s="1">
        <v>20539</v>
      </c>
      <c r="I2118" s="1" t="s">
        <v>5303</v>
      </c>
      <c r="M2118" s="51">
        <v>605375</v>
      </c>
      <c r="N2118" s="1">
        <v>10022701</v>
      </c>
      <c r="O2118" s="1" t="s">
        <v>4163</v>
      </c>
      <c r="P2118" s="47">
        <v>261900</v>
      </c>
      <c r="Q2118" s="47">
        <v>130950</v>
      </c>
      <c r="R2118" s="47">
        <f>IF(Tabela1[[#This Row],[VALOR A PAGAR]]&gt;1,Tabela1[[#This Row],[VALOR A PAGAR]],Tabela1[[#This Row],[VALOR RC]])</f>
        <v>130950</v>
      </c>
      <c r="S21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8" s="1">
        <v>4500923962</v>
      </c>
      <c r="U2118" s="54" t="str">
        <f>F2118 &amp; " " &amp; " " &amp; B2118 &amp; " - " &amp; I2118 &amp; " - " &amp; "N°" &amp; H2118 &amp; " - " &amp; Tabela1[[#This Row],[Coluna1]]</f>
        <v xml:space="preserve">LAUDO DE RISCO  588 - KPI - N°20539 - </v>
      </c>
      <c r="V2118" s="85">
        <v>2401742</v>
      </c>
      <c r="W2118" s="64" t="s">
        <v>5329</v>
      </c>
      <c r="X2118" s="1" t="str">
        <f t="shared" si="120"/>
        <v>ABERTO</v>
      </c>
      <c r="Y2118" s="48"/>
      <c r="Z2118" s="51"/>
      <c r="AA2118" s="1">
        <f>IF(Tabela1[[#This Row],[CHAMADO]]="ABERTO",Tabela1[[#This Row],[procx status]],"")</f>
        <v>0</v>
      </c>
      <c r="AC2118" s="49">
        <v>45897</v>
      </c>
      <c r="AD2118" s="109">
        <v>5105996744</v>
      </c>
      <c r="AE2118" s="1" t="str">
        <f>IF(Tabela1[[#This Row],[Status Result1]]="Aguardando autorização pgto", "sim","")</f>
        <v/>
      </c>
      <c r="AF21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28/08/2025</v>
      </c>
      <c r="AG21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28/08/2025</v>
      </c>
      <c r="AH2118" s="12"/>
      <c r="AI2118" s="1" t="s">
        <v>4914</v>
      </c>
      <c r="AJ2118" s="53"/>
      <c r="AK2118" s="12" t="str">
        <f>IF(Tabela1[[#This Row],[procx ticket]]="",Tabela1[[#This Row],[Data criação ticket]],Tabela1[[#This Row],[procx ticket]])</f>
        <v>2025-07-29</v>
      </c>
      <c r="AM21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29/07/2025</v>
      </c>
      <c r="AN211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8" s="62" t="s">
        <v>5330</v>
      </c>
      <c r="AP2118" s="62"/>
      <c r="AQ21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588605375261900ADRIANOLAUDO DE RISCOREFORMAKPI</v>
      </c>
      <c r="AR2118" s="62" t="e">
        <v>#N/A</v>
      </c>
    </row>
    <row r="2119" spans="1:44" ht="15" hidden="1" customHeight="1">
      <c r="A2119" s="1">
        <f t="shared" si="119"/>
        <v>2000</v>
      </c>
      <c r="B2119" s="1">
        <v>7041</v>
      </c>
      <c r="C2119" s="1" t="str">
        <f>_xlfn.XLOOKUP(Tabela1[[#This Row],[FILIAL]],'CNPJ BASE jan25'!A:A,'CNPJ BASE jan25'!B:B)</f>
        <v>SLU72-15-MA-EF</v>
      </c>
      <c r="D2119" s="1" t="str">
        <f>_xlfn.XLOOKUP(Tabela1[[#This Row],[FILIAL]],'CNPJ BASE jan25'!A:A,'CNPJ BASE jan25'!C:C)</f>
        <v>04.899.316/0041-05</v>
      </c>
      <c r="E2119" s="1" t="s">
        <v>76</v>
      </c>
      <c r="F2119" s="1" t="s">
        <v>51</v>
      </c>
      <c r="G2119" s="1" t="s">
        <v>48</v>
      </c>
      <c r="H2119" s="1">
        <v>4094</v>
      </c>
      <c r="I2119" s="1" t="s">
        <v>5648</v>
      </c>
      <c r="M2119" s="1">
        <v>606028</v>
      </c>
      <c r="Q2119" s="47">
        <v>35000</v>
      </c>
      <c r="R2119" s="47">
        <f>IF(Tabela1[[#This Row],[VALOR A PAGAR]]&gt;1,Tabela1[[#This Row],[VALOR A PAGAR]],Tabela1[[#This Row],[VALOR RC]])</f>
        <v>35000</v>
      </c>
      <c r="S21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19" s="1">
        <v>4500963861</v>
      </c>
      <c r="U2119" s="54" t="str">
        <f>F2119 &amp; " " &amp; " " &amp; B2119 &amp; " - " &amp; I2119 &amp; " - " &amp; "N°" &amp; H2119 &amp; " - " &amp; Tabela1[[#This Row],[Coluna1]]</f>
        <v xml:space="preserve">VIRADA DE BANDEIRA  7041 - PLANAC - N°4094 - </v>
      </c>
      <c r="V2119" s="85">
        <v>2839415</v>
      </c>
      <c r="W2119" s="64" t="s">
        <v>5737</v>
      </c>
      <c r="X2119" s="1" t="str">
        <f t="shared" si="120"/>
        <v>ABERTO</v>
      </c>
      <c r="Y2119" s="48"/>
      <c r="Z2119" s="51"/>
      <c r="AA2119" s="1">
        <f>IF(Tabela1[[#This Row],[CHAMADO]]="ABERTO",Tabela1[[#This Row],[procx status]],"")</f>
        <v>0</v>
      </c>
      <c r="AC2119" s="49">
        <v>45958</v>
      </c>
      <c r="AD2119" s="55">
        <v>5106043578</v>
      </c>
      <c r="AE2119" s="1" t="str">
        <f>IF(Tabela1[[#This Row],[Status Result1]]="Aguardando autorização pgto", "sim","")</f>
        <v/>
      </c>
      <c r="AF211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21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2119" s="116"/>
      <c r="AJ2119" s="117"/>
      <c r="AK2119" s="116">
        <f>IF(Tabela1[[#This Row],[procx ticket]]="",Tabela1[[#This Row],[Data criação ticket]],Tabela1[[#This Row],[procx ticket]])</f>
        <v>0</v>
      </c>
      <c r="AL2119" s="116"/>
      <c r="AM2119" s="53" t="s">
        <v>4385</v>
      </c>
      <c r="AN21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19" s="62"/>
      <c r="AP2119" s="62"/>
      <c r="AQ21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7041606028HENRIQUEVIRADA DE BANDEIRAREFORMAPLANAC</v>
      </c>
      <c r="AR2119" s="62" t="e">
        <v>#N/A</v>
      </c>
    </row>
    <row r="2120" spans="1:44" ht="15" hidden="1" customHeight="1">
      <c r="A2120" s="1">
        <f t="shared" si="119"/>
        <v>2000</v>
      </c>
      <c r="B2120" s="1">
        <v>7050</v>
      </c>
      <c r="C2120" s="1" t="str">
        <f>_xlfn.XLOOKUP(Tabela1[[#This Row],[FILIAL]],'CNPJ BASE jan25'!A:A,'CNPJ BASE jan25'!B:B)</f>
        <v>SLU38-GetVarga-MA-EF</v>
      </c>
      <c r="D2120" s="1" t="str">
        <f>_xlfn.XLOOKUP(Tabela1[[#This Row],[FILIAL]],'CNPJ BASE jan25'!A:A,'CNPJ BASE jan25'!C:C)</f>
        <v>04.899.316/0050-04</v>
      </c>
      <c r="E2120" s="1" t="s">
        <v>76</v>
      </c>
      <c r="F2120" s="1" t="s">
        <v>51</v>
      </c>
      <c r="G2120" s="1" t="s">
        <v>48</v>
      </c>
      <c r="H2120" s="1">
        <v>4095</v>
      </c>
      <c r="I2120" s="1" t="s">
        <v>5648</v>
      </c>
      <c r="M2120" s="1">
        <v>606030</v>
      </c>
      <c r="Q2120" s="47">
        <v>35335.89</v>
      </c>
      <c r="R2120" s="47">
        <f>IF(Tabela1[[#This Row],[VALOR A PAGAR]]&gt;1,Tabela1[[#This Row],[VALOR A PAGAR]],Tabela1[[#This Row],[VALOR RC]])</f>
        <v>35335.89</v>
      </c>
      <c r="S21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0" s="1">
        <v>4500963864</v>
      </c>
      <c r="U2120" s="54" t="str">
        <f>F2120 &amp; " " &amp; " " &amp; B2120 &amp; " - " &amp; I2120 &amp; " - " &amp; "N°" &amp; H2120 &amp; " - " &amp; Tabela1[[#This Row],[Coluna1]]</f>
        <v xml:space="preserve">VIRADA DE BANDEIRA  7050 - PLANAC - N°4095 - </v>
      </c>
      <c r="V2120" s="85">
        <v>2839425</v>
      </c>
      <c r="W2120" s="64" t="s">
        <v>5738</v>
      </c>
      <c r="X2120" s="1" t="str">
        <f t="shared" si="120"/>
        <v>ABERTO</v>
      </c>
      <c r="Y2120" s="48"/>
      <c r="Z2120" s="51"/>
      <c r="AA2120" s="1">
        <f>IF(Tabela1[[#This Row],[CHAMADO]]="ABERTO",Tabela1[[#This Row],[procx status]],"")</f>
        <v>0</v>
      </c>
      <c r="AC2120" s="49">
        <v>45958</v>
      </c>
      <c r="AD2120" s="55">
        <v>5106043581</v>
      </c>
      <c r="AE2120" s="1" t="str">
        <f>IF(Tabela1[[#This Row],[Status Result1]]="Aguardando autorização pgto", "sim","")</f>
        <v/>
      </c>
      <c r="AF212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28/10/2025</v>
      </c>
      <c r="AG21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28/10/2025</v>
      </c>
      <c r="AH2120" s="116"/>
      <c r="AJ2120" s="117"/>
      <c r="AK2120" s="116">
        <f>IF(Tabela1[[#This Row],[procx ticket]]="",Tabela1[[#This Row],[Data criação ticket]],Tabela1[[#This Row],[procx ticket]])</f>
        <v>0</v>
      </c>
      <c r="AL2120" s="116"/>
      <c r="AM2120" s="53" t="s">
        <v>4385</v>
      </c>
      <c r="AN21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0" s="62"/>
      <c r="AP2120" s="62"/>
      <c r="AQ21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7050606030HENRIQUEVIRADA DE BANDEIRAREFORMAPLANAC</v>
      </c>
      <c r="AR2120" s="62" t="e">
        <v>#N/A</v>
      </c>
    </row>
    <row r="2121" spans="1:44" ht="15" hidden="1" customHeight="1">
      <c r="A2121" s="1">
        <f t="shared" si="119"/>
        <v>1000</v>
      </c>
      <c r="B2121" s="1">
        <v>337</v>
      </c>
      <c r="C2121" s="1" t="str">
        <f>_xlfn.XLOOKUP(Tabela1[[#This Row],[FILIAL]],'CNPJ BASE jan25'!A:A,'CNPJ BASE jan25'!B:B)</f>
        <v>BSB02-AsaNorte-DF</v>
      </c>
      <c r="D2121" s="1" t="str">
        <f>_xlfn.XLOOKUP(Tabela1[[#This Row],[FILIAL]],'CNPJ BASE jan25'!A:A,'CNPJ BASE jan25'!C:C)</f>
        <v>06.626.253/0337-50</v>
      </c>
      <c r="E2121" s="1" t="s">
        <v>4025</v>
      </c>
      <c r="F2121" s="1" t="s">
        <v>47</v>
      </c>
      <c r="G2121" s="1" t="s">
        <v>48</v>
      </c>
      <c r="H2121" s="1">
        <v>20304</v>
      </c>
      <c r="I2121" s="1" t="s">
        <v>5303</v>
      </c>
      <c r="M2121" s="1">
        <v>605765</v>
      </c>
      <c r="N2121" s="1">
        <v>10021815</v>
      </c>
      <c r="O2121" s="1" t="s">
        <v>4163</v>
      </c>
      <c r="P2121" s="5">
        <v>10990</v>
      </c>
      <c r="R2121" s="47">
        <f>IF(Tabela1[[#This Row],[VALOR A PAGAR]]&gt;1,Tabela1[[#This Row],[VALOR A PAGAR]],Tabela1[[#This Row],[VALOR RC]])</f>
        <v>10990</v>
      </c>
      <c r="S21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1" s="1">
        <v>4500880304</v>
      </c>
      <c r="U2121" s="54" t="str">
        <f>F2121 &amp; " " &amp; " " &amp; B2121 &amp; " - " &amp; I2121 &amp; " - " &amp; "N°" &amp; H2121 &amp; " - " &amp; Tabela1[[#This Row],[Coluna1]]</f>
        <v xml:space="preserve">LAUDO DE RISCO  337 - KPI - N°20304 - </v>
      </c>
      <c r="V2121" s="85">
        <v>1820456</v>
      </c>
      <c r="W2121" s="89" t="s">
        <v>5308</v>
      </c>
      <c r="X2121" s="1" t="str">
        <f t="shared" si="120"/>
        <v>ABERTO</v>
      </c>
      <c r="Y2121" s="48"/>
      <c r="Z2121" s="51">
        <v>0</v>
      </c>
      <c r="AA2121" s="1">
        <f>IF(Tabela1[[#This Row],[CHAMADO]]="ABERTO",Tabela1[[#This Row],[procx status]],"")</f>
        <v>0</v>
      </c>
      <c r="AC2121" s="49">
        <v>45807</v>
      </c>
      <c r="AD2121" s="55">
        <v>5105936506</v>
      </c>
      <c r="AE2121" s="1" t="str">
        <f>IF(Tabela1[[#This Row],[Status Result1]]="Aguardando autorização pgto", "sim","")</f>
        <v/>
      </c>
      <c r="AF21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21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2121" s="12">
        <v>45778</v>
      </c>
      <c r="AI2121" s="1" t="s">
        <v>4289</v>
      </c>
      <c r="AJ2121" s="53" t="s">
        <v>4289</v>
      </c>
      <c r="AK2121" s="12" t="str">
        <f>IF(Tabela1[[#This Row],[procx ticket]]="",Tabela1[[#This Row],[Data criação ticket]],Tabela1[[#This Row],[procx ticket]])</f>
        <v>2025-05-22</v>
      </c>
      <c r="AM21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212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1" s="62"/>
      <c r="AP2121" s="62"/>
      <c r="AQ21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33760576510990ADRIANOLAUDO DE RISCOREFORMAKPI</v>
      </c>
      <c r="AR2121" s="62" t="e">
        <v>#N/A</v>
      </c>
    </row>
    <row r="2122" spans="1:44" ht="15" hidden="1" customHeight="1">
      <c r="A2122" s="1">
        <f t="shared" si="119"/>
        <v>1000</v>
      </c>
      <c r="B2122" s="1">
        <v>837</v>
      </c>
      <c r="C2122" s="1" t="str">
        <f>_xlfn.XLOOKUP(Tabela1[[#This Row],[FILIAL]],'CNPJ BASE jan25'!A:A,'CNPJ BASE jan25'!B:B)</f>
        <v>BSB07-VicentPires-DF</v>
      </c>
      <c r="D2122" s="1" t="str">
        <f>_xlfn.XLOOKUP(Tabela1[[#This Row],[FILIAL]],'CNPJ BASE jan25'!A:A,'CNPJ BASE jan25'!C:C)</f>
        <v>06.626.253/0837-74</v>
      </c>
      <c r="E2122" s="1" t="s">
        <v>4025</v>
      </c>
      <c r="F2122" s="1" t="s">
        <v>47</v>
      </c>
      <c r="G2122" s="1" t="s">
        <v>48</v>
      </c>
      <c r="H2122" s="1">
        <v>20305</v>
      </c>
      <c r="I2122" s="1" t="s">
        <v>5303</v>
      </c>
      <c r="M2122" s="1">
        <v>605760</v>
      </c>
      <c r="N2122" s="1">
        <v>10021814</v>
      </c>
      <c r="O2122" s="1" t="s">
        <v>4163</v>
      </c>
      <c r="P2122" s="5">
        <v>32390</v>
      </c>
      <c r="R2122" s="47">
        <f>IF(Tabela1[[#This Row],[VALOR A PAGAR]]&gt;1,Tabela1[[#This Row],[VALOR A PAGAR]],Tabela1[[#This Row],[VALOR RC]])</f>
        <v>32390</v>
      </c>
      <c r="S21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2" s="1">
        <v>4500880311</v>
      </c>
      <c r="U2122" s="54" t="str">
        <f>F2122 &amp; " " &amp; " " &amp; B2122 &amp; " - " &amp; I2122 &amp; " - " &amp; "N°" &amp; H2122 &amp; " - " &amp; Tabela1[[#This Row],[Coluna1]]</f>
        <v xml:space="preserve">LAUDO DE RISCO  837 - KPI - N°20305 - </v>
      </c>
      <c r="V2122" s="85">
        <v>1820429</v>
      </c>
      <c r="W2122" s="89" t="s">
        <v>5307</v>
      </c>
      <c r="X2122" s="1" t="str">
        <f t="shared" si="120"/>
        <v>ABERTO</v>
      </c>
      <c r="Y2122" s="48"/>
      <c r="Z2122" s="51">
        <v>0</v>
      </c>
      <c r="AA2122" s="1">
        <f>IF(Tabela1[[#This Row],[CHAMADO]]="ABERTO",Tabela1[[#This Row],[procx status]],"")</f>
        <v>0</v>
      </c>
      <c r="AC2122" s="49">
        <v>45807</v>
      </c>
      <c r="AD2122" s="55">
        <v>5105936501</v>
      </c>
      <c r="AE2122" s="1" t="str">
        <f>IF(Tabela1[[#This Row],[Status Result1]]="Aguardando autorização pgto", "sim","")</f>
        <v/>
      </c>
      <c r="AF212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30/05/2025</v>
      </c>
      <c r="AG21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30/05/2025</v>
      </c>
      <c r="AH2122" s="12">
        <v>45778</v>
      </c>
      <c r="AI2122" s="1" t="s">
        <v>4289</v>
      </c>
      <c r="AJ2122" s="53" t="s">
        <v>4289</v>
      </c>
      <c r="AK2122" s="12" t="str">
        <f>IF(Tabela1[[#This Row],[procx ticket]]="",Tabela1[[#This Row],[Data criação ticket]],Tabela1[[#This Row],[procx ticket]])</f>
        <v>2025-05-22</v>
      </c>
      <c r="AM21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22/05/2025</v>
      </c>
      <c r="AN2122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2" s="62"/>
      <c r="AP2122" s="62"/>
      <c r="AQ21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83760576032390ADRIANOLAUDO DE RISCOREFORMAKPI</v>
      </c>
      <c r="AR2122" s="62" t="e">
        <v>#N/A</v>
      </c>
    </row>
    <row r="2123" spans="1:44" ht="15" hidden="1" customHeight="1">
      <c r="A2123" s="1">
        <f t="shared" si="119"/>
        <v>1000</v>
      </c>
      <c r="B2123" s="1">
        <v>52</v>
      </c>
      <c r="C2123" s="1" t="s">
        <v>390</v>
      </c>
      <c r="D2123" s="1" t="s">
        <v>391</v>
      </c>
      <c r="E2123" s="1" t="s">
        <v>76</v>
      </c>
      <c r="F2123" s="1" t="s">
        <v>4026</v>
      </c>
      <c r="G2123" s="1" t="s">
        <v>48</v>
      </c>
      <c r="H2123" s="1">
        <v>322</v>
      </c>
      <c r="I2123" s="1" t="s">
        <v>4409</v>
      </c>
      <c r="M2123" s="1">
        <v>605784</v>
      </c>
      <c r="Q2123" s="47">
        <v>30000</v>
      </c>
      <c r="R2123" s="47">
        <f>IF(Tabela1[[#This Row],[VALOR A PAGAR]]&gt;1,Tabela1[[#This Row],[VALOR A PAGAR]],Tabela1[[#This Row],[VALOR RC]])</f>
        <v>30000</v>
      </c>
      <c r="S212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3" s="1">
        <v>4500868179</v>
      </c>
      <c r="U2123" s="54" t="str">
        <f>F2123 &amp; " " &amp; " " &amp; B2123 &amp; " - " &amp; I2123 &amp; " - " &amp; "N°" &amp; H2123 &amp; " - " &amp; Tabela1[[#This Row],[Coluna1]]</f>
        <v xml:space="preserve">REVITALIZA  52 - CARMELI - N°322 - </v>
      </c>
      <c r="V2123" s="85">
        <v>1994997</v>
      </c>
      <c r="W2123" s="89" t="s">
        <v>4496</v>
      </c>
      <c r="X2123" s="1" t="str">
        <f t="shared" si="120"/>
        <v>ABERTO</v>
      </c>
      <c r="Y2123" s="48"/>
      <c r="Z2123" s="51">
        <v>0</v>
      </c>
      <c r="AA2123" s="1">
        <f>IF(Tabela1[[#This Row],[CHAMADO]]="ABERTO",Tabela1[[#This Row],[procx status]],"")</f>
        <v>0</v>
      </c>
      <c r="AC2123" s="49">
        <v>45838</v>
      </c>
      <c r="AD2123" s="90">
        <v>5105955949</v>
      </c>
      <c r="AE2123" s="1" t="str">
        <f>IF(Tabela1[[#This Row],[Status Result1]]="Aguardando autorização pgto", "sim","")</f>
        <v/>
      </c>
      <c r="AF21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21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2123" s="12"/>
      <c r="AI2123" s="1" t="s">
        <v>4497</v>
      </c>
      <c r="AJ2123" s="53" t="s">
        <v>4497</v>
      </c>
      <c r="AK2123" s="12" t="str">
        <f>IF(Tabela1[[#This Row],[procx ticket]]="",Tabela1[[#This Row],[Data criação ticket]],Tabela1[[#This Row],[procx ticket]])</f>
        <v>2025-06-18</v>
      </c>
      <c r="AM212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2123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3" s="62"/>
      <c r="AP2123" s="62"/>
      <c r="AQ21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52605784HENRIQUEREVITALIZAREFORMACARMELI</v>
      </c>
      <c r="AR2123" s="62" t="e">
        <v>#N/A</v>
      </c>
    </row>
    <row r="2124" spans="1:44" ht="15" hidden="1" customHeight="1">
      <c r="A2124" s="1">
        <f t="shared" si="119"/>
        <v>2000</v>
      </c>
      <c r="B2124" s="1">
        <v>7190</v>
      </c>
      <c r="C2124" s="1" t="str">
        <f>_xlfn.XLOOKUP(Tabela1[[#This Row],[FILIAL]],'CNPJ BASE jan25'!A:A,'CNPJ BASE jan25'!B:B)</f>
        <v>CAU05-EdMotCor-CE-EF</v>
      </c>
      <c r="D2124" s="1" t="str">
        <f>_xlfn.XLOOKUP(Tabela1[[#This Row],[FILIAL]],'CNPJ BASE jan25'!A:A,'CNPJ BASE jan25'!C:C)</f>
        <v>04.899.316/0190-56</v>
      </c>
      <c r="E2124" s="1" t="s">
        <v>55</v>
      </c>
      <c r="F2124" s="1" t="s">
        <v>4408</v>
      </c>
      <c r="G2124" s="1" t="s">
        <v>48</v>
      </c>
      <c r="H2124" s="1">
        <v>316</v>
      </c>
      <c r="I2124" s="1" t="s">
        <v>4409</v>
      </c>
      <c r="M2124" s="1">
        <v>605847</v>
      </c>
      <c r="N2124" s="1">
        <v>10022021</v>
      </c>
      <c r="O2124" s="1" t="s">
        <v>4163</v>
      </c>
      <c r="P2124" s="47">
        <v>395716.39</v>
      </c>
      <c r="Q2124" s="47">
        <v>197858.2</v>
      </c>
      <c r="R2124" s="47">
        <f>IF(Tabela1[[#This Row],[VALOR A PAGAR]]&gt;1,Tabela1[[#This Row],[VALOR A PAGAR]],Tabela1[[#This Row],[VALOR RC]])</f>
        <v>197858.2</v>
      </c>
      <c r="S212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4" s="1">
        <v>4500897176</v>
      </c>
      <c r="U2124" s="54" t="str">
        <f>F2124 &amp; " " &amp; " " &amp; B2124 &amp; " - " &amp; I2124 &amp; " - " &amp; "N°" &amp; H2124 &amp; " - " &amp; Tabela1[[#This Row],[Coluna1]]</f>
        <v xml:space="preserve">RESIZE  7190 - CARMELI - N°316 - </v>
      </c>
      <c r="V2124" s="85">
        <v>1987903</v>
      </c>
      <c r="W2124" s="89" t="s">
        <v>4477</v>
      </c>
      <c r="X2124" s="1" t="str">
        <f t="shared" si="120"/>
        <v>ABERTO</v>
      </c>
      <c r="Y2124" s="48"/>
      <c r="Z2124" s="51">
        <v>0</v>
      </c>
      <c r="AA2124" s="1">
        <f>IF(Tabela1[[#This Row],[CHAMADO]]="ABERTO",Tabela1[[#This Row],[procx status]],"")</f>
        <v>0</v>
      </c>
      <c r="AC2124" s="49">
        <v>45838</v>
      </c>
      <c r="AD2124" s="90">
        <v>5105955941</v>
      </c>
      <c r="AE2124" s="1" t="str">
        <f>IF(Tabela1[[#This Row],[Status Result1]]="Aguardando autorização pgto", "sim","")</f>
        <v/>
      </c>
      <c r="AF21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21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2124" s="12">
        <v>45807</v>
      </c>
      <c r="AI2124" s="1" t="s">
        <v>4381</v>
      </c>
      <c r="AJ2124" s="53" t="s">
        <v>4381</v>
      </c>
      <c r="AK2124" s="12" t="str">
        <f>IF(Tabela1[[#This Row],[procx ticket]]="",Tabela1[[#This Row],[Data criação ticket]],Tabela1[[#This Row],[procx ticket]])</f>
        <v>2025-06-17</v>
      </c>
      <c r="AM21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17/06/2025</v>
      </c>
      <c r="AN2124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4" s="62"/>
      <c r="AP2124" s="62"/>
      <c r="AQ21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7190605847395716,39JORDANARESIZEREFORMACARMELI</v>
      </c>
      <c r="AR2124" s="62" t="e">
        <v>#N/A</v>
      </c>
    </row>
    <row r="2125" spans="1:44" ht="15" hidden="1" customHeight="1">
      <c r="A2125" s="1">
        <f t="shared" si="119"/>
        <v>1000</v>
      </c>
      <c r="B2125" s="1">
        <v>36</v>
      </c>
      <c r="C2125" s="1" t="str">
        <f>_xlfn.XLOOKUP(Tabela1[[#This Row],[FILIAL]],'CNPJ BASE jan25'!A:A,'CNPJ BASE jan25'!B:B)</f>
        <v>FOR20-13deMaio-CE#</v>
      </c>
      <c r="D2125" s="1" t="str">
        <f>_xlfn.XLOOKUP(Tabela1[[#This Row],[FILIAL]],'CNPJ BASE jan25'!A:A,'CNPJ BASE jan25'!C:C)</f>
        <v>06.626.253/0036-81</v>
      </c>
      <c r="E2125" s="1" t="s">
        <v>4025</v>
      </c>
      <c r="F2125" s="1" t="s">
        <v>4026</v>
      </c>
      <c r="G2125" s="1" t="s">
        <v>48</v>
      </c>
      <c r="H2125" s="1">
        <v>1486</v>
      </c>
      <c r="I2125" s="1" t="s">
        <v>66</v>
      </c>
      <c r="M2125" s="1">
        <v>605784</v>
      </c>
      <c r="Q2125" s="47">
        <v>23472.48</v>
      </c>
      <c r="R2125" s="47">
        <f>IF(Tabela1[[#This Row],[VALOR A PAGAR]]&gt;1,Tabela1[[#This Row],[VALOR A PAGAR]],Tabela1[[#This Row],[VALOR RC]])</f>
        <v>23472.48</v>
      </c>
      <c r="S212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5" s="1">
        <v>4500899619</v>
      </c>
      <c r="U2125" s="54" t="str">
        <f>F2125 &amp; " " &amp; " " &amp; B2125 &amp; " - " &amp; I2125 &amp; " - " &amp; "N°" &amp; H2125 &amp; " - " &amp; Tabela1[[#This Row],[Coluna1]]</f>
        <v xml:space="preserve">REVITALIZA  36 - DWA - N°1486 - </v>
      </c>
      <c r="V2125" s="85">
        <v>1992335</v>
      </c>
      <c r="W2125" s="1" t="s">
        <v>4919</v>
      </c>
      <c r="X2125" s="1" t="str">
        <f t="shared" si="120"/>
        <v>ABERTO</v>
      </c>
      <c r="Y2125" s="48"/>
      <c r="Z2125" s="51">
        <v>0</v>
      </c>
      <c r="AA2125" s="1">
        <f>IF(Tabela1[[#This Row],[CHAMADO]]="ABERTO",Tabela1[[#This Row],[procx status]],"")</f>
        <v>0</v>
      </c>
      <c r="AC2125" s="49">
        <v>45838</v>
      </c>
      <c r="AD2125" s="55">
        <v>5105956008</v>
      </c>
      <c r="AE2125" s="1" t="str">
        <f>IF(Tabela1[[#This Row],[Status Result1]]="Aguardando autorização pgto", "sim","")</f>
        <v/>
      </c>
      <c r="AF21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30/06/2025</v>
      </c>
      <c r="AG21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30/06/2025</v>
      </c>
      <c r="AH2125" s="12"/>
      <c r="AI2125" s="1" t="s">
        <v>4497</v>
      </c>
      <c r="AJ2125" s="53" t="s">
        <v>4497</v>
      </c>
      <c r="AK2125" s="12" t="str">
        <f>IF(Tabela1[[#This Row],[procx ticket]]="",Tabela1[[#This Row],[Data criação ticket]],Tabela1[[#This Row],[procx ticket]])</f>
        <v>2025-06-18</v>
      </c>
      <c r="AM212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18/06/2025</v>
      </c>
      <c r="AN2125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5" s="62"/>
      <c r="AP2125" s="62"/>
      <c r="AQ21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36605784ADRIANOREVITALIZAREFORMADWA</v>
      </c>
      <c r="AR2125" s="62" t="e">
        <v>#N/A</v>
      </c>
    </row>
    <row r="2126" spans="1:44" ht="15" hidden="1" customHeight="1">
      <c r="A2126" s="1">
        <f t="shared" si="119"/>
        <v>1000</v>
      </c>
      <c r="B2126" s="1">
        <v>680</v>
      </c>
      <c r="C2126" s="1" t="s">
        <v>1556</v>
      </c>
      <c r="D2126" s="1" t="s">
        <v>1557</v>
      </c>
      <c r="E2126" s="1" t="s">
        <v>4025</v>
      </c>
      <c r="F2126" s="1" t="s">
        <v>47</v>
      </c>
      <c r="G2126" s="1" t="s">
        <v>48</v>
      </c>
      <c r="H2126" s="1">
        <v>102</v>
      </c>
      <c r="I2126" s="1" t="s">
        <v>5475</v>
      </c>
      <c r="M2126" s="1">
        <v>605195</v>
      </c>
      <c r="N2126" s="1">
        <v>10022576</v>
      </c>
      <c r="P2126" s="47">
        <v>75081.753536250006</v>
      </c>
      <c r="R2126" s="47">
        <f>IF(Tabela1[[#This Row],[VALOR A PAGAR]]&gt;1,Tabela1[[#This Row],[VALOR A PAGAR]],Tabela1[[#This Row],[VALOR RC]])</f>
        <v>75081.753536250006</v>
      </c>
      <c r="S21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6" s="1">
        <v>4500922133</v>
      </c>
      <c r="U2126" s="54" t="str">
        <f>F2126 &amp; " " &amp; " " &amp; B2126 &amp; " - " &amp; I2126 &amp; " - " &amp; "N°" &amp; H2126 &amp; " - " &amp; Tabela1[[#This Row],[Coluna1]]</f>
        <v xml:space="preserve">LAUDO DE RISCO  680 - METRO QUADRADO - N°102 - </v>
      </c>
      <c r="V2126" s="85">
        <v>2208554</v>
      </c>
      <c r="W2126" s="64" t="s">
        <v>5477</v>
      </c>
      <c r="X2126" s="1" t="str">
        <f t="shared" si="120"/>
        <v>ABERTO</v>
      </c>
      <c r="Y2126" s="48"/>
      <c r="Z2126" s="51"/>
      <c r="AA2126" s="1">
        <f>IF(Tabela1[[#This Row],[CHAMADO]]="ABERTO",Tabela1[[#This Row],[procx status]],"")</f>
        <v>0</v>
      </c>
      <c r="AC2126" s="49">
        <v>45868</v>
      </c>
      <c r="AD2126" s="65">
        <v>5105978028</v>
      </c>
      <c r="AE2126" s="1" t="str">
        <f>IF(Tabela1[[#This Row],[Status Result1]]="Aguardando autorização pgto", "sim","")</f>
        <v/>
      </c>
      <c r="AF21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30/07/2025</v>
      </c>
      <c r="AG21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30/07/2025</v>
      </c>
      <c r="AH2126" s="12"/>
      <c r="AJ2126" s="53"/>
      <c r="AK2126" s="12">
        <f>IF(Tabela1[[#This Row],[procx ticket]]="",Tabela1[[#This Row],[Data criação ticket]],Tabela1[[#This Row],[procx ticket]])</f>
        <v>0</v>
      </c>
      <c r="AM2126" s="53">
        <v>45859</v>
      </c>
      <c r="AN2126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6" s="62"/>
      <c r="AP2126" s="62"/>
      <c r="AQ21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68060519575081,75353625ADRIANOLAUDO DE RISCOREFORMAMETRO QUADRADO</v>
      </c>
      <c r="AR2126" s="62" t="e">
        <v>#N/A</v>
      </c>
    </row>
    <row r="2127" spans="1:44" ht="15" hidden="1" customHeight="1">
      <c r="A2127" s="1">
        <f t="shared" si="119"/>
        <v>1000</v>
      </c>
      <c r="B2127" s="1">
        <v>382</v>
      </c>
      <c r="C2127" s="1" t="str">
        <f>_xlfn.XLOOKUP(Tabela1[[#This Row],[FILIAL]],'CNPJ BASE jan25'!A:A,'CNPJ BASE jan25'!B:B)</f>
        <v>BOV02-AtaideTeive-RR</v>
      </c>
      <c r="D2127" s="1" t="str">
        <f>_xlfn.XLOOKUP(Tabela1[[#This Row],[FILIAL]],'CNPJ BASE jan25'!A:A,'CNPJ BASE jan25'!C:C)</f>
        <v>06.626.253/0382-05</v>
      </c>
      <c r="E2127" s="1" t="s">
        <v>4025</v>
      </c>
      <c r="F2127" s="1" t="s">
        <v>4485</v>
      </c>
      <c r="G2127" s="1" t="s">
        <v>48</v>
      </c>
      <c r="H2127" s="1">
        <v>404</v>
      </c>
      <c r="I2127" s="1" t="s">
        <v>5297</v>
      </c>
      <c r="M2127" s="1">
        <v>604725</v>
      </c>
      <c r="N2127" s="1">
        <v>10023143</v>
      </c>
      <c r="O2127" s="1" t="s">
        <v>4163</v>
      </c>
      <c r="P2127" s="47">
        <v>8000</v>
      </c>
      <c r="R2127" s="47">
        <f>IF(Tabela1[[#This Row],[VALOR A PAGAR]]&gt;1,Tabela1[[#This Row],[VALOR A PAGAR]],Tabela1[[#This Row],[VALOR RC]])</f>
        <v>8000</v>
      </c>
      <c r="S21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7" s="1">
        <v>4500949914</v>
      </c>
      <c r="U2127" s="54" t="str">
        <f>F2127 &amp; " " &amp; " " &amp; B2127 &amp; " - " &amp; I2127 &amp; " - " &amp; "N°" &amp; H2127 &amp; " - " &amp; Tabela1[[#This Row],[Coluna1]]</f>
        <v xml:space="preserve">RETROFIT  382 - KLONNE - N°404 - </v>
      </c>
      <c r="V2127" s="163">
        <v>3398486</v>
      </c>
      <c r="W2127" s="64" t="s">
        <v>6049</v>
      </c>
      <c r="X2127" s="1" t="str">
        <f t="shared" si="120"/>
        <v>ABERTO</v>
      </c>
      <c r="Y2127" s="48"/>
      <c r="Z2127" s="51"/>
      <c r="AA2127" s="1">
        <f>IF(Tabela1[[#This Row],[CHAMADO]]="ABERTO",Tabela1[[#This Row],[procx status]],"")</f>
        <v>0</v>
      </c>
      <c r="AE2127" s="1" t="str">
        <f>IF(Tabela1[[#This Row],[Status Result1]]="Aguardando autorização pgto", "sim","")</f>
        <v/>
      </c>
      <c r="AF21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1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127" s="116"/>
      <c r="AJ2127" s="117"/>
      <c r="AK2127" s="116">
        <f>IF(Tabela1[[#This Row],[procx ticket]]="",Tabela1[[#This Row],[Data criação ticket]],Tabela1[[#This Row],[procx ticket]])</f>
        <v>0</v>
      </c>
      <c r="AL2127" s="116"/>
      <c r="AM2127" s="53" t="s">
        <v>5298</v>
      </c>
      <c r="AN21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(92 dias)</v>
      </c>
      <c r="AO2127" s="62"/>
      <c r="AP2127" s="62"/>
      <c r="AQ21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3826047258000ADRIANORETROFITREFORMAKLONNE</v>
      </c>
      <c r="AR2127" s="62" t="e">
        <v>#N/A</v>
      </c>
    </row>
    <row r="2128" spans="1:44" ht="15" hidden="1" customHeight="1">
      <c r="A2128" s="1">
        <f t="shared" si="119"/>
        <v>1000</v>
      </c>
      <c r="B2128" s="1">
        <v>412</v>
      </c>
      <c r="C2128" s="1" t="str">
        <f>_xlfn.XLOOKUP(Tabela1[[#This Row],[FILIAL]],'CNPJ BASE jan25'!A:A,'CNPJ BASE jan25'!B:B)</f>
        <v>BOV03-VilleRoy-RR</v>
      </c>
      <c r="D2128" s="1" t="str">
        <f>_xlfn.XLOOKUP(Tabela1[[#This Row],[FILIAL]],'CNPJ BASE jan25'!A:A,'CNPJ BASE jan25'!C:C)</f>
        <v>06.626.253/0412-65</v>
      </c>
      <c r="E2128" s="1" t="s">
        <v>4025</v>
      </c>
      <c r="F2128" s="1" t="s">
        <v>4485</v>
      </c>
      <c r="G2128" s="1" t="s">
        <v>48</v>
      </c>
      <c r="H2128" s="1">
        <v>402</v>
      </c>
      <c r="I2128" s="1" t="s">
        <v>5297</v>
      </c>
      <c r="M2128" s="1">
        <v>604725</v>
      </c>
      <c r="N2128" s="1">
        <v>10023143</v>
      </c>
      <c r="O2128" s="1" t="s">
        <v>4163</v>
      </c>
      <c r="P2128" s="47">
        <v>8000</v>
      </c>
      <c r="R2128" s="47">
        <f>IF(Tabela1[[#This Row],[VALOR A PAGAR]]&gt;1,Tabela1[[#This Row],[VALOR A PAGAR]],Tabela1[[#This Row],[VALOR RC]])</f>
        <v>8000</v>
      </c>
      <c r="S21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8" s="1">
        <v>4500949914</v>
      </c>
      <c r="U2128" s="54" t="str">
        <f>F2128 &amp; " " &amp; " " &amp; B2128 &amp; " - " &amp; I2128 &amp; " - " &amp; "N°" &amp; H2128 &amp; " - " &amp; Tabela1[[#This Row],[Coluna1]]</f>
        <v xml:space="preserve">RETROFIT  412 - KLONNE - N°402 - </v>
      </c>
      <c r="V2128" s="85">
        <v>2641323</v>
      </c>
      <c r="W2128" s="64" t="s">
        <v>5299</v>
      </c>
      <c r="X2128" s="1" t="str">
        <f t="shared" si="120"/>
        <v>ABERTO</v>
      </c>
      <c r="Y2128" s="48"/>
      <c r="Z2128" s="51"/>
      <c r="AA2128" s="1">
        <f>IF(Tabela1[[#This Row],[CHAMADO]]="ABERTO",Tabela1[[#This Row],[procx status]],"")</f>
        <v>0</v>
      </c>
      <c r="AC2128" s="49">
        <v>45930</v>
      </c>
      <c r="AE2128" s="1" t="str">
        <f>IF(Tabela1[[#This Row],[Status Result1]]="Aguardando autorização pgto", "sim","")</f>
        <v/>
      </c>
      <c r="AF21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28" s="116"/>
      <c r="AJ2128" s="117"/>
      <c r="AK2128" s="116">
        <f>IF(Tabela1[[#This Row],[procx ticket]]="",Tabela1[[#This Row],[Data criação ticket]],Tabela1[[#This Row],[procx ticket]])</f>
        <v>0</v>
      </c>
      <c r="AL2128" s="116"/>
      <c r="AM2128" s="53" t="s">
        <v>5298</v>
      </c>
      <c r="AN21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8" s="62"/>
      <c r="AP2128" s="62"/>
      <c r="AQ21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4126047258000ADRIANORETROFITREFORMAKLONNE</v>
      </c>
      <c r="AR2128" s="62" t="e">
        <v>#N/A</v>
      </c>
    </row>
    <row r="2129" spans="1:44" ht="15" hidden="1" customHeight="1">
      <c r="A2129" s="1">
        <f t="shared" si="119"/>
        <v>1000</v>
      </c>
      <c r="B2129" s="1">
        <v>838</v>
      </c>
      <c r="C2129" s="1" t="str">
        <f>_xlfn.XLOOKUP(Tabela1[[#This Row],[FILIAL]],'CNPJ BASE jan25'!A:A,'CNPJ BASE jan25'!B:B)</f>
        <v>BOV06-EstrelaDalv-RR</v>
      </c>
      <c r="D2129" s="1" t="str">
        <f>_xlfn.XLOOKUP(Tabela1[[#This Row],[FILIAL]],'CNPJ BASE jan25'!A:A,'CNPJ BASE jan25'!C:C)</f>
        <v>06.626.253/0838-55</v>
      </c>
      <c r="E2129" s="1" t="s">
        <v>4025</v>
      </c>
      <c r="F2129" s="1" t="s">
        <v>4485</v>
      </c>
      <c r="G2129" s="1" t="s">
        <v>48</v>
      </c>
      <c r="H2129" s="1">
        <v>403</v>
      </c>
      <c r="I2129" s="1" t="s">
        <v>5297</v>
      </c>
      <c r="M2129" s="1">
        <v>604725</v>
      </c>
      <c r="N2129" s="1">
        <v>10023143</v>
      </c>
      <c r="O2129" s="1" t="s">
        <v>4163</v>
      </c>
      <c r="P2129" s="47">
        <v>8000</v>
      </c>
      <c r="R2129" s="47">
        <f>IF(Tabela1[[#This Row],[VALOR A PAGAR]]&gt;1,Tabela1[[#This Row],[VALOR A PAGAR]],Tabela1[[#This Row],[VALOR RC]])</f>
        <v>8000</v>
      </c>
      <c r="S21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29" s="1">
        <v>4500949914</v>
      </c>
      <c r="U2129" s="54" t="str">
        <f>F2129 &amp; " " &amp; " " &amp; B2129 &amp; " - " &amp; I2129 &amp; " - " &amp; "N°" &amp; H2129 &amp; " - " &amp; Tabela1[[#This Row],[Coluna1]]</f>
        <v xml:space="preserve">RETROFIT  838 - KLONNE - N°403 - </v>
      </c>
      <c r="V2129" s="85">
        <v>2641331</v>
      </c>
      <c r="W2129" s="64" t="s">
        <v>5300</v>
      </c>
      <c r="X2129" s="1" t="str">
        <f t="shared" si="120"/>
        <v>ABERTO</v>
      </c>
      <c r="Y2129" s="48"/>
      <c r="Z2129" s="51"/>
      <c r="AA2129" s="1">
        <f>IF(Tabela1[[#This Row],[CHAMADO]]="ABERTO",Tabela1[[#This Row],[procx status]],"")</f>
        <v>0</v>
      </c>
      <c r="AC2129" s="49">
        <v>45930</v>
      </c>
      <c r="AE2129" s="1" t="str">
        <f>IF(Tabela1[[#This Row],[Status Result1]]="Aguardando autorização pgto", "sim","")</f>
        <v/>
      </c>
      <c r="AF21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29" s="116"/>
      <c r="AJ2129" s="117"/>
      <c r="AK2129" s="116">
        <f>IF(Tabela1[[#This Row],[procx ticket]]="",Tabela1[[#This Row],[Data criação ticket]],Tabela1[[#This Row],[procx ticket]])</f>
        <v>0</v>
      </c>
      <c r="AL2129" s="116"/>
      <c r="AM2129" s="53" t="s">
        <v>5298</v>
      </c>
      <c r="AN21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29" s="62"/>
      <c r="AP2129" s="62"/>
      <c r="AQ21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8386047258000ADRIANORETROFITREFORMAKLONNE</v>
      </c>
      <c r="AR2129" s="62" t="e">
        <v>#N/A</v>
      </c>
    </row>
    <row r="2130" spans="1:44" ht="15" hidden="1" customHeight="1">
      <c r="A2130" s="1">
        <f t="shared" si="119"/>
        <v>1000</v>
      </c>
      <c r="B2130" s="1">
        <v>1186</v>
      </c>
      <c r="C2130" s="1" t="str">
        <f>_xlfn.XLOOKUP(Tabela1[[#This Row],[FILIAL]],'CNPJ BASE jan25'!A:A,'CNPJ BASE jan25'!B:B)</f>
        <v>BOV07-JoaoPereira-RR</v>
      </c>
      <c r="D2130" s="1" t="str">
        <f>_xlfn.XLOOKUP(Tabela1[[#This Row],[FILIAL]],'CNPJ BASE jan25'!A:A,'CNPJ BASE jan25'!C:C)</f>
        <v>06.626.253/1186-67</v>
      </c>
      <c r="E2130" s="1" t="s">
        <v>4025</v>
      </c>
      <c r="F2130" s="1" t="s">
        <v>4485</v>
      </c>
      <c r="G2130" s="1" t="s">
        <v>48</v>
      </c>
      <c r="H2130" s="1">
        <v>400</v>
      </c>
      <c r="I2130" s="1" t="s">
        <v>5297</v>
      </c>
      <c r="M2130" s="1">
        <v>604725</v>
      </c>
      <c r="N2130" s="1">
        <v>10023143</v>
      </c>
      <c r="O2130" s="1" t="s">
        <v>4163</v>
      </c>
      <c r="P2130" s="47">
        <v>8000</v>
      </c>
      <c r="R2130" s="47">
        <f>IF(Tabela1[[#This Row],[VALOR A PAGAR]]&gt;1,Tabela1[[#This Row],[VALOR A PAGAR]],Tabela1[[#This Row],[VALOR RC]])</f>
        <v>8000</v>
      </c>
      <c r="S21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0" s="1">
        <v>4500949914</v>
      </c>
      <c r="U2130" s="54" t="str">
        <f>F2130 &amp; " " &amp; " " &amp; B2130 &amp; " - " &amp; I2130 &amp; " - " &amp; "N°" &amp; H2130 &amp; " - " &amp; Tabela1[[#This Row],[Coluna1]]</f>
        <v xml:space="preserve">RETROFIT  1186 - KLONNE - N°400 - </v>
      </c>
      <c r="V2130" s="85">
        <v>2641244</v>
      </c>
      <c r="W2130" s="64" t="s">
        <v>5301</v>
      </c>
      <c r="X2130" s="1" t="str">
        <f t="shared" si="120"/>
        <v>ABERTO</v>
      </c>
      <c r="Y2130" s="48"/>
      <c r="Z2130" s="51"/>
      <c r="AA2130" s="1">
        <f>IF(Tabela1[[#This Row],[CHAMADO]]="ABERTO",Tabela1[[#This Row],[procx status]],"")</f>
        <v>0</v>
      </c>
      <c r="AC2130" s="49">
        <v>45930</v>
      </c>
      <c r="AE2130" s="1" t="str">
        <f>IF(Tabela1[[#This Row],[Status Result1]]="Aguardando autorização pgto", "sim","")</f>
        <v/>
      </c>
      <c r="AF21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30" s="116"/>
      <c r="AJ2130" s="117"/>
      <c r="AK2130" s="116">
        <f>IF(Tabela1[[#This Row],[procx ticket]]="",Tabela1[[#This Row],[Data criação ticket]],Tabela1[[#This Row],[procx ticket]])</f>
        <v>0</v>
      </c>
      <c r="AL2130" s="116"/>
      <c r="AM2130" s="53" t="s">
        <v>5298</v>
      </c>
      <c r="AN21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0" s="62"/>
      <c r="AP2130" s="62"/>
      <c r="AQ21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11866047258000ADRIANORETROFITREFORMAKLONNE</v>
      </c>
      <c r="AR2130" s="62" t="e">
        <v>#N/A</v>
      </c>
    </row>
    <row r="2131" spans="1:44" ht="15" hidden="1" customHeight="1">
      <c r="A2131" s="1">
        <f t="shared" si="119"/>
        <v>2000</v>
      </c>
      <c r="B2131" s="1">
        <v>7054</v>
      </c>
      <c r="C2131" s="1" t="str">
        <f>_xlfn.XLOOKUP(Tabela1[[#This Row],[FILIAL]],'CNPJ BASE jan25'!A:A,'CNPJ BASE jan25'!B:B)</f>
        <v>SLU45-ColMor49-MA-EF</v>
      </c>
      <c r="D2131" s="1" t="str">
        <f>_xlfn.XLOOKUP(Tabela1[[#This Row],[FILIAL]],'CNPJ BASE jan25'!A:A,'CNPJ BASE jan25'!C:C)</f>
        <v>04.899.316/0054-20</v>
      </c>
      <c r="E2131" s="1" t="s">
        <v>76</v>
      </c>
      <c r="F2131" s="1" t="s">
        <v>51</v>
      </c>
      <c r="G2131" s="1" t="s">
        <v>48</v>
      </c>
      <c r="H2131" s="1">
        <v>4046</v>
      </c>
      <c r="I2131" s="1" t="s">
        <v>5648</v>
      </c>
      <c r="M2131" s="1">
        <v>606031</v>
      </c>
      <c r="O2131" s="1" t="s">
        <v>4163</v>
      </c>
      <c r="P2131" s="47">
        <v>70000</v>
      </c>
      <c r="Q2131" s="47">
        <v>35000</v>
      </c>
      <c r="R2131" s="47">
        <f>IF(Tabela1[[#This Row],[VALOR A PAGAR]]&gt;1,Tabela1[[#This Row],[VALOR A PAGAR]],Tabela1[[#This Row],[VALOR RC]])</f>
        <v>35000</v>
      </c>
      <c r="S21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1" s="1">
        <v>4500963640</v>
      </c>
      <c r="U2131" s="54" t="str">
        <f>F2131 &amp; " " &amp; " " &amp; B2131 &amp; " - " &amp; I2131 &amp; " - " &amp; "N°" &amp; H2131 &amp; " - " &amp; Tabela1[[#This Row],[Coluna1]]</f>
        <v xml:space="preserve">VIRADA DE BANDEIRA  7054 - PLANAC - N°4046 - </v>
      </c>
      <c r="V2131" s="85">
        <v>2614913</v>
      </c>
      <c r="W2131" s="64" t="s">
        <v>5714</v>
      </c>
      <c r="X2131" s="1" t="str">
        <f t="shared" si="120"/>
        <v>ABERTO</v>
      </c>
      <c r="Y2131" s="48"/>
      <c r="Z2131" s="51"/>
      <c r="AA2131" s="1">
        <f>IF(Tabela1[[#This Row],[CHAMADO]]="ABERTO",Tabela1[[#This Row],[procx status]],"")</f>
        <v>0</v>
      </c>
      <c r="AC2131" s="49">
        <v>45930</v>
      </c>
      <c r="AE2131" s="1" t="str">
        <f>IF(Tabela1[[#This Row],[Status Result1]]="Aguardando autorização pgto", "sim","")</f>
        <v/>
      </c>
      <c r="AF21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31" s="116"/>
      <c r="AJ2131" s="117"/>
      <c r="AK2131" s="116">
        <f>IF(Tabela1[[#This Row],[procx ticket]]="",Tabela1[[#This Row],[Data criação ticket]],Tabela1[[#This Row],[procx ticket]])</f>
        <v>0</v>
      </c>
      <c r="AL2131" s="116"/>
      <c r="AM2131" s="53" t="e">
        <v>#N/A</v>
      </c>
      <c r="AN21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1" s="62"/>
      <c r="AP2131" s="62"/>
      <c r="AQ21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705460603170000HENRIQUEVIRADA DE BANDEIRAREFORMAPLANAC</v>
      </c>
      <c r="AR2131" s="62" t="e">
        <v>#N/A</v>
      </c>
    </row>
    <row r="2132" spans="1:44" ht="15" hidden="1" customHeight="1">
      <c r="A2132" s="1">
        <f t="shared" si="119"/>
        <v>2000</v>
      </c>
      <c r="B2132" s="1">
        <v>7174</v>
      </c>
      <c r="C2132" s="1" t="str">
        <f>_xlfn.XLOOKUP(Tabela1[[#This Row],[FILIAL]],'CNPJ BASE jan25'!A:A,'CNPJ BASE jan25'!B:B)</f>
        <v>SLU58-JoMiJo21-MA-EF</v>
      </c>
      <c r="D2132" s="1" t="str">
        <f>_xlfn.XLOOKUP(Tabela1[[#This Row],[FILIAL]],'CNPJ BASE jan25'!A:A,'CNPJ BASE jan25'!C:C)</f>
        <v>04.899.316/0174-36</v>
      </c>
      <c r="E2132" s="1" t="s">
        <v>76</v>
      </c>
      <c r="F2132" s="1" t="s">
        <v>51</v>
      </c>
      <c r="G2132" s="1" t="s">
        <v>48</v>
      </c>
      <c r="H2132" s="1">
        <v>4047</v>
      </c>
      <c r="I2132" s="1" t="s">
        <v>5648</v>
      </c>
      <c r="M2132" s="1">
        <v>606037</v>
      </c>
      <c r="O2132" s="1" t="s">
        <v>4163</v>
      </c>
      <c r="P2132" s="47">
        <v>70000</v>
      </c>
      <c r="Q2132" s="47">
        <v>35000</v>
      </c>
      <c r="R2132" s="47">
        <f>IF(Tabela1[[#This Row],[VALOR A PAGAR]]&gt;1,Tabela1[[#This Row],[VALOR A PAGAR]],Tabela1[[#This Row],[VALOR RC]])</f>
        <v>35000</v>
      </c>
      <c r="S21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2" s="1">
        <v>4500963642</v>
      </c>
      <c r="U2132" s="54" t="str">
        <f>F2132 &amp; " " &amp; " " &amp; B2132 &amp; " - " &amp; I2132 &amp; " - " &amp; "N°" &amp; H2132 &amp; " - " &amp; Tabela1[[#This Row],[Coluna1]]</f>
        <v xml:space="preserve">VIRADA DE BANDEIRA  7174 - PLANAC - N°4047 - </v>
      </c>
      <c r="V2132" s="85">
        <v>2614913</v>
      </c>
      <c r="W2132" s="64" t="s">
        <v>5714</v>
      </c>
      <c r="X2132" s="1" t="str">
        <f t="shared" si="120"/>
        <v>ABERTO</v>
      </c>
      <c r="Y2132" s="48"/>
      <c r="Z2132" s="51"/>
      <c r="AA2132" s="1">
        <f>IF(Tabela1[[#This Row],[CHAMADO]]="ABERTO",Tabela1[[#This Row],[procx status]],"")</f>
        <v>0</v>
      </c>
      <c r="AC2132" s="49">
        <v>45930</v>
      </c>
      <c r="AE2132" s="1" t="str">
        <f>IF(Tabela1[[#This Row],[Status Result1]]="Aguardando autorização pgto", "sim","")</f>
        <v/>
      </c>
      <c r="AF21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32" s="116"/>
      <c r="AJ2132" s="117"/>
      <c r="AK2132" s="116">
        <f>IF(Tabela1[[#This Row],[procx ticket]]="",Tabela1[[#This Row],[Data criação ticket]],Tabela1[[#This Row],[procx ticket]])</f>
        <v>0</v>
      </c>
      <c r="AL2132" s="116"/>
      <c r="AM2132" s="53" t="e">
        <v>#N/A</v>
      </c>
      <c r="AN21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2" s="62"/>
      <c r="AP2132" s="62"/>
      <c r="AQ21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717460603770000HENRIQUEVIRADA DE BANDEIRAREFORMAPLANAC</v>
      </c>
      <c r="AR2132" s="62" t="e">
        <v>#N/A</v>
      </c>
    </row>
    <row r="2133" spans="1:44" ht="15" hidden="1" customHeight="1">
      <c r="A2133" s="1">
        <f t="shared" si="119"/>
        <v>2000</v>
      </c>
      <c r="B2133" s="1">
        <v>7045</v>
      </c>
      <c r="C2133" s="1" t="str">
        <f>_xlfn.XLOOKUP(Tabela1[[#This Row],[FILIAL]],'CNPJ BASE jan25'!A:A,'CNPJ BASE jan25'!B:B)</f>
        <v>SLU36-JoaPesso-MA-EF</v>
      </c>
      <c r="D2133" s="1" t="str">
        <f>_xlfn.XLOOKUP(Tabela1[[#This Row],[FILIAL]],'CNPJ BASE jan25'!A:A,'CNPJ BASE jan25'!C:C)</f>
        <v>04.899.316/0045-39</v>
      </c>
      <c r="E2133" s="1" t="s">
        <v>76</v>
      </c>
      <c r="F2133" s="1" t="s">
        <v>51</v>
      </c>
      <c r="G2133" s="1" t="s">
        <v>48</v>
      </c>
      <c r="H2133" s="1">
        <v>4048</v>
      </c>
      <c r="I2133" s="1" t="s">
        <v>5648</v>
      </c>
      <c r="M2133" s="1">
        <v>606029</v>
      </c>
      <c r="O2133" s="1" t="s">
        <v>4163</v>
      </c>
      <c r="P2133" s="47">
        <v>70000</v>
      </c>
      <c r="Q2133" s="47">
        <v>35000</v>
      </c>
      <c r="R2133" s="47">
        <f>IF(Tabela1[[#This Row],[VALOR A PAGAR]]&gt;1,Tabela1[[#This Row],[VALOR A PAGAR]],Tabela1[[#This Row],[VALOR RC]])</f>
        <v>35000</v>
      </c>
      <c r="S21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3" s="1">
        <v>4500963646</v>
      </c>
      <c r="U2133" s="54" t="str">
        <f>F2133 &amp; " " &amp; " " &amp; B2133 &amp; " - " &amp; I2133 &amp; " - " &amp; "N°" &amp; H2133 &amp; " - " &amp; Tabela1[[#This Row],[Coluna1]]</f>
        <v xml:space="preserve">VIRADA DE BANDEIRA  7045 - PLANAC - N°4048 - </v>
      </c>
      <c r="V2133" s="85">
        <v>2614913</v>
      </c>
      <c r="W2133" s="64" t="s">
        <v>5714</v>
      </c>
      <c r="X2133" s="1" t="str">
        <f t="shared" si="120"/>
        <v>ABERTO</v>
      </c>
      <c r="Y2133" s="48"/>
      <c r="Z2133" s="51"/>
      <c r="AA2133" s="1">
        <f>IF(Tabela1[[#This Row],[CHAMADO]]="ABERTO",Tabela1[[#This Row],[procx status]],"")</f>
        <v>0</v>
      </c>
      <c r="AC2133" s="49">
        <v>45930</v>
      </c>
      <c r="AE2133" s="1" t="str">
        <f>IF(Tabela1[[#This Row],[Status Result1]]="Aguardando autorização pgto", "sim","")</f>
        <v/>
      </c>
      <c r="AF21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30/09/2025</v>
      </c>
      <c r="AG21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30/09/2025</v>
      </c>
      <c r="AH2133" s="116"/>
      <c r="AJ2133" s="117"/>
      <c r="AK2133" s="116">
        <f>IF(Tabela1[[#This Row],[procx ticket]]="",Tabela1[[#This Row],[Data criação ticket]],Tabela1[[#This Row],[procx ticket]])</f>
        <v>0</v>
      </c>
      <c r="AL2133" s="116"/>
      <c r="AM2133" s="53" t="e">
        <v>#N/A</v>
      </c>
      <c r="AN21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3" s="62"/>
      <c r="AP2133" s="62"/>
      <c r="AQ21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704560602970000HENRIQUEVIRADA DE BANDEIRAREFORMAPLANAC</v>
      </c>
      <c r="AR2133" s="62" t="e">
        <v>#N/A</v>
      </c>
    </row>
    <row r="2134" spans="1:44" ht="15" hidden="1" customHeight="1">
      <c r="A2134" s="1">
        <v>2000</v>
      </c>
      <c r="B2134" s="51">
        <v>7012</v>
      </c>
      <c r="C2134" s="51" t="s">
        <v>3024</v>
      </c>
      <c r="D2134" s="51" t="s">
        <v>3025</v>
      </c>
      <c r="E2134" s="51" t="s">
        <v>76</v>
      </c>
      <c r="F2134" s="51" t="s">
        <v>51</v>
      </c>
      <c r="G2134" s="51" t="s">
        <v>48</v>
      </c>
      <c r="H2134" s="51">
        <v>5516</v>
      </c>
      <c r="I2134" s="51" t="s">
        <v>120</v>
      </c>
      <c r="J2134" s="51"/>
      <c r="K2134" s="51"/>
      <c r="L2134" s="51">
        <v>84889</v>
      </c>
      <c r="M2134" s="51">
        <v>605492</v>
      </c>
      <c r="N2134" s="51">
        <v>10019934</v>
      </c>
      <c r="O2134" s="51"/>
      <c r="P2134" s="46">
        <v>4000</v>
      </c>
      <c r="Q2134" s="46"/>
      <c r="R2134" s="46">
        <f>IF(Tabela1[[#This Row],[VALOR A PAGAR]]&gt;1,Tabela1[[#This Row],[VALOR A PAGAR]],Tabela1[[#This Row],[VALOR RC]])</f>
        <v>4000</v>
      </c>
      <c r="S213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4" s="51">
        <v>4500767060</v>
      </c>
      <c r="U2134" s="54" t="str">
        <f>F2134 &amp; " " &amp; " " &amp; B2134 &amp; " - " &amp; I2134 &amp; " - " &amp; "N°" &amp; H2134 &amp; " - " &amp; Tabela1[[#This Row],[Coluna1]]</f>
        <v xml:space="preserve">VIRADA DE BANDEIRA  7012 - PLANORC - N°5516 - </v>
      </c>
      <c r="V2134" s="85">
        <v>829424</v>
      </c>
      <c r="W2134" s="51"/>
      <c r="X2134" s="1" t="str">
        <f t="shared" si="120"/>
        <v>ABERTO</v>
      </c>
      <c r="Y2134" s="51" t="s">
        <v>4159</v>
      </c>
      <c r="Z2134" s="51" t="s">
        <v>4159</v>
      </c>
      <c r="AA2134" s="51" t="str">
        <f>IF(Tabela1[[#This Row],[CHAMADO]]="ABERTO",Tabela1[[#This Row],[procx status]],"")</f>
        <v>Closed</v>
      </c>
      <c r="AB2134" s="51" t="str">
        <f t="shared" ref="AB2134:AB2145" si="121">IFERROR(IF(OR(Y2134="Solved",Y2134="Closed"),"OK","OUTRO"),"")</f>
        <v>OK</v>
      </c>
      <c r="AC2134" s="52">
        <v>45656</v>
      </c>
      <c r="AD2134" s="55" t="s">
        <v>5740</v>
      </c>
      <c r="AE2134" s="51" t="str">
        <f>IF(Tabela1[[#This Row],[Status Result1]]="Aguardando autorização pgto", "sim","")</f>
        <v/>
      </c>
      <c r="AF213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4" s="53">
        <v>45637</v>
      </c>
      <c r="AI2134" s="53" t="s">
        <v>4501</v>
      </c>
      <c r="AJ2134" s="53" t="s">
        <v>4501</v>
      </c>
      <c r="AK2134" s="53" t="str">
        <f>IF(Tabela1[[#This Row],[procx ticket]]="",Tabela1[[#This Row],[Data criação ticket]],Tabela1[[#This Row],[procx ticket]])</f>
        <v>2024-12-11</v>
      </c>
      <c r="AL2134" s="53">
        <v>45621</v>
      </c>
      <c r="AM213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4" s="62"/>
      <c r="AP2134" s="62"/>
      <c r="AQ21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70126054924000HENRIQUEVIRADA DE BANDEIRAREFORMAPLANORC</v>
      </c>
      <c r="AR2134" s="62" t="e">
        <v>#N/A</v>
      </c>
    </row>
    <row r="2135" spans="1:44" ht="15" hidden="1" customHeight="1">
      <c r="A2135" s="1">
        <v>1000</v>
      </c>
      <c r="B2135" s="51">
        <v>7066</v>
      </c>
      <c r="C2135" s="51" t="s">
        <v>115</v>
      </c>
      <c r="D2135" s="51" t="s">
        <v>3113</v>
      </c>
      <c r="E2135" s="51" t="s">
        <v>76</v>
      </c>
      <c r="F2135" s="51" t="s">
        <v>51</v>
      </c>
      <c r="G2135" s="51" t="s">
        <v>48</v>
      </c>
      <c r="H2135" s="51">
        <v>5517</v>
      </c>
      <c r="I2135" s="51" t="s">
        <v>120</v>
      </c>
      <c r="J2135" s="51"/>
      <c r="K2135" s="51"/>
      <c r="L2135" s="51">
        <v>84889</v>
      </c>
      <c r="M2135" s="51">
        <v>605492</v>
      </c>
      <c r="N2135" s="51">
        <v>10019934</v>
      </c>
      <c r="O2135" s="51"/>
      <c r="P2135" s="46">
        <v>4000</v>
      </c>
      <c r="Q2135" s="46"/>
      <c r="R2135" s="46">
        <f>IF(Tabela1[[#This Row],[VALOR A PAGAR]]&gt;1,Tabela1[[#This Row],[VALOR A PAGAR]],Tabela1[[#This Row],[VALOR RC]])</f>
        <v>4000</v>
      </c>
      <c r="S213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5" s="51">
        <v>4500767060</v>
      </c>
      <c r="U2135" s="54" t="str">
        <f>F2135 &amp; " " &amp; " " &amp; B2135 &amp; " - " &amp; I2135 &amp; " - " &amp; "N°" &amp; H2135 &amp; " - " &amp; Tabela1[[#This Row],[Coluna1]]</f>
        <v xml:space="preserve">VIRADA DE BANDEIRA  7066 - PLANORC - N°5517 - </v>
      </c>
      <c r="V2135" s="85">
        <v>829438</v>
      </c>
      <c r="W2135" s="51"/>
      <c r="X2135" s="1" t="str">
        <f t="shared" si="120"/>
        <v>ABERTO</v>
      </c>
      <c r="Y2135" s="51" t="s">
        <v>4159</v>
      </c>
      <c r="Z2135" s="51" t="s">
        <v>4159</v>
      </c>
      <c r="AA2135" s="51" t="str">
        <f>IF(Tabela1[[#This Row],[CHAMADO]]="ABERTO",Tabela1[[#This Row],[procx status]],"")</f>
        <v>Closed</v>
      </c>
      <c r="AB2135" s="51" t="str">
        <f t="shared" si="121"/>
        <v>OK</v>
      </c>
      <c r="AC2135" s="52">
        <v>45656</v>
      </c>
      <c r="AD2135" s="55">
        <v>5105828351</v>
      </c>
      <c r="AE2135" s="51" t="str">
        <f>IF(Tabela1[[#This Row],[Status Result1]]="Aguardando autorização pgto", "sim","")</f>
        <v/>
      </c>
      <c r="AF213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5" s="53">
        <v>45637</v>
      </c>
      <c r="AI2135" s="53" t="s">
        <v>4501</v>
      </c>
      <c r="AJ2135" s="53" t="s">
        <v>4501</v>
      </c>
      <c r="AK2135" s="53" t="str">
        <f>IF(Tabela1[[#This Row],[procx ticket]]="",Tabela1[[#This Row],[Data criação ticket]],Tabela1[[#This Row],[procx ticket]])</f>
        <v>2024-12-11</v>
      </c>
      <c r="AL2135" s="53">
        <v>45621</v>
      </c>
      <c r="AM213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5" s="62"/>
      <c r="AP2135" s="62"/>
      <c r="AQ21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70666054924000HENRIQUEVIRADA DE BANDEIRAREFORMAPLANORC</v>
      </c>
      <c r="AR2135" s="62" t="e">
        <v>#N/A</v>
      </c>
    </row>
    <row r="2136" spans="1:44" ht="15" hidden="1" customHeight="1">
      <c r="A2136" s="1">
        <v>1000</v>
      </c>
      <c r="B2136" s="51">
        <v>7092</v>
      </c>
      <c r="C2136" s="51" t="s">
        <v>117</v>
      </c>
      <c r="D2136" s="51" t="s">
        <v>3154</v>
      </c>
      <c r="E2136" s="51" t="s">
        <v>76</v>
      </c>
      <c r="F2136" s="51" t="s">
        <v>51</v>
      </c>
      <c r="G2136" s="51" t="s">
        <v>48</v>
      </c>
      <c r="H2136" s="51">
        <v>5521</v>
      </c>
      <c r="I2136" s="51" t="s">
        <v>120</v>
      </c>
      <c r="J2136" s="51"/>
      <c r="K2136" s="51"/>
      <c r="L2136" s="51">
        <v>84889</v>
      </c>
      <c r="M2136" s="51">
        <v>605492</v>
      </c>
      <c r="N2136" s="51">
        <v>10019934</v>
      </c>
      <c r="O2136" s="51"/>
      <c r="P2136" s="46">
        <v>4000</v>
      </c>
      <c r="Q2136" s="46"/>
      <c r="R2136" s="46">
        <f>IF(Tabela1[[#This Row],[VALOR A PAGAR]]&gt;1,Tabela1[[#This Row],[VALOR A PAGAR]],Tabela1[[#This Row],[VALOR RC]])</f>
        <v>4000</v>
      </c>
      <c r="S213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6" s="51">
        <v>4500767060</v>
      </c>
      <c r="U2136" s="54" t="str">
        <f>F2136 &amp; " " &amp; " " &amp; B2136 &amp; " - " &amp; I2136 &amp; " - " &amp; "N°" &amp; H2136 &amp; " - " &amp; Tabela1[[#This Row],[Coluna1]]</f>
        <v xml:space="preserve">VIRADA DE BANDEIRA  7092 - PLANORC - N°5521 - </v>
      </c>
      <c r="V2136" s="85">
        <v>829497</v>
      </c>
      <c r="W2136" s="51"/>
      <c r="X2136" s="1" t="str">
        <f t="shared" si="120"/>
        <v>ABERTO</v>
      </c>
      <c r="Y2136" s="51" t="s">
        <v>4159</v>
      </c>
      <c r="Z2136" s="51" t="s">
        <v>4159</v>
      </c>
      <c r="AA2136" s="51" t="str">
        <f>IF(Tabela1[[#This Row],[CHAMADO]]="ABERTO",Tabela1[[#This Row],[procx status]],"")</f>
        <v>Closed</v>
      </c>
      <c r="AB2136" s="51" t="str">
        <f t="shared" si="121"/>
        <v>OK</v>
      </c>
      <c r="AC2136" s="52">
        <v>45656</v>
      </c>
      <c r="AD2136" s="55" t="s">
        <v>5741</v>
      </c>
      <c r="AE2136" s="51" t="str">
        <f>IF(Tabela1[[#This Row],[Status Result1]]="Aguardando autorização pgto", "sim","")</f>
        <v/>
      </c>
      <c r="AF213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6" s="53">
        <v>45637</v>
      </c>
      <c r="AI2136" s="53" t="s">
        <v>4501</v>
      </c>
      <c r="AJ2136" s="53" t="s">
        <v>4501</v>
      </c>
      <c r="AK2136" s="53" t="str">
        <f>IF(Tabela1[[#This Row],[procx ticket]]="",Tabela1[[#This Row],[Data criação ticket]],Tabela1[[#This Row],[procx ticket]])</f>
        <v>2024-12-11</v>
      </c>
      <c r="AL2136" s="53">
        <v>45621</v>
      </c>
      <c r="AM213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6" s="62"/>
      <c r="AP2136" s="62"/>
      <c r="AQ21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70926054924000HENRIQUEVIRADA DE BANDEIRAREFORMAPLANORC</v>
      </c>
      <c r="AR2136" s="62" t="e">
        <v>#N/A</v>
      </c>
    </row>
    <row r="2137" spans="1:44" ht="15" hidden="1" customHeight="1">
      <c r="A2137" s="1">
        <v>2000</v>
      </c>
      <c r="B2137" s="51">
        <v>7178</v>
      </c>
      <c r="C2137" s="51" t="s">
        <v>50</v>
      </c>
      <c r="D2137" s="51" t="s">
        <v>3288</v>
      </c>
      <c r="E2137" s="51" t="s">
        <v>76</v>
      </c>
      <c r="F2137" s="51" t="s">
        <v>51</v>
      </c>
      <c r="G2137" s="51" t="s">
        <v>48</v>
      </c>
      <c r="H2137" s="51">
        <v>5515</v>
      </c>
      <c r="I2137" s="51" t="s">
        <v>120</v>
      </c>
      <c r="J2137" s="51"/>
      <c r="K2137" s="51"/>
      <c r="L2137" s="51">
        <v>84889</v>
      </c>
      <c r="M2137" s="51">
        <v>605492</v>
      </c>
      <c r="N2137" s="51">
        <v>10019934</v>
      </c>
      <c r="O2137" s="51"/>
      <c r="P2137" s="46">
        <v>4000</v>
      </c>
      <c r="Q2137" s="46"/>
      <c r="R2137" s="46">
        <f>IF(Tabela1[[#This Row],[VALOR A PAGAR]]&gt;1,Tabela1[[#This Row],[VALOR A PAGAR]],Tabela1[[#This Row],[VALOR RC]])</f>
        <v>4000</v>
      </c>
      <c r="S213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7" s="51">
        <v>4500767060</v>
      </c>
      <c r="U2137" s="54" t="str">
        <f>F2137 &amp; " " &amp; " " &amp; B2137 &amp; " - " &amp; I2137 &amp; " - " &amp; "N°" &amp; H2137 &amp; " - " &amp; Tabela1[[#This Row],[Coluna1]]</f>
        <v xml:space="preserve">VIRADA DE BANDEIRA  7178 - PLANORC - N°5515 - </v>
      </c>
      <c r="V2137" s="85">
        <v>829414</v>
      </c>
      <c r="W2137" s="51"/>
      <c r="X2137" s="1" t="str">
        <f t="shared" si="120"/>
        <v>ABERTO</v>
      </c>
      <c r="Y2137" s="51" t="s">
        <v>4159</v>
      </c>
      <c r="Z2137" s="51" t="s">
        <v>4159</v>
      </c>
      <c r="AA2137" s="51" t="str">
        <f>IF(Tabela1[[#This Row],[CHAMADO]]="ABERTO",Tabela1[[#This Row],[procx status]],"")</f>
        <v>Closed</v>
      </c>
      <c r="AB2137" s="51" t="str">
        <f t="shared" si="121"/>
        <v>OK</v>
      </c>
      <c r="AC2137" s="52">
        <v>45656</v>
      </c>
      <c r="AD2137" s="55" t="s">
        <v>5742</v>
      </c>
      <c r="AE2137" s="51" t="str">
        <f>IF(Tabela1[[#This Row],[Status Result1]]="Aguardando autorização pgto", "sim","")</f>
        <v/>
      </c>
      <c r="AF213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7" s="53">
        <v>45637</v>
      </c>
      <c r="AI2137" s="53" t="s">
        <v>4501</v>
      </c>
      <c r="AJ2137" s="53" t="s">
        <v>4501</v>
      </c>
      <c r="AK2137" s="53" t="str">
        <f>IF(Tabela1[[#This Row],[procx ticket]]="",Tabela1[[#This Row],[Data criação ticket]],Tabela1[[#This Row],[procx ticket]])</f>
        <v>2024-12-11</v>
      </c>
      <c r="AL2137" s="53">
        <v>45621</v>
      </c>
      <c r="AM213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7" s="62"/>
      <c r="AP2137" s="62"/>
      <c r="AQ21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71786054924000HENRIQUEVIRADA DE BANDEIRAREFORMAPLANORC</v>
      </c>
      <c r="AR2137" s="62" t="e">
        <v>#N/A</v>
      </c>
    </row>
    <row r="2138" spans="1:44" ht="15" hidden="1" customHeight="1">
      <c r="A2138" s="1">
        <v>2000</v>
      </c>
      <c r="B2138" s="51">
        <v>7520</v>
      </c>
      <c r="C2138" s="51" t="s">
        <v>110</v>
      </c>
      <c r="D2138" s="51" t="s">
        <v>3771</v>
      </c>
      <c r="E2138" s="51" t="s">
        <v>76</v>
      </c>
      <c r="F2138" s="51" t="s">
        <v>51</v>
      </c>
      <c r="G2138" s="51" t="s">
        <v>48</v>
      </c>
      <c r="H2138" s="51">
        <v>5514</v>
      </c>
      <c r="I2138" s="51" t="s">
        <v>120</v>
      </c>
      <c r="J2138" s="51"/>
      <c r="K2138" s="51"/>
      <c r="L2138" s="51">
        <v>84889</v>
      </c>
      <c r="M2138" s="51">
        <v>605492</v>
      </c>
      <c r="N2138" s="51">
        <v>10019934</v>
      </c>
      <c r="O2138" s="51"/>
      <c r="P2138" s="46">
        <v>4000</v>
      </c>
      <c r="Q2138" s="46"/>
      <c r="R2138" s="46">
        <f>IF(Tabela1[[#This Row],[VALOR A PAGAR]]&gt;1,Tabela1[[#This Row],[VALOR A PAGAR]],Tabela1[[#This Row],[VALOR RC]])</f>
        <v>4000</v>
      </c>
      <c r="S213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8" s="51">
        <v>4500767060</v>
      </c>
      <c r="U2138" s="54" t="str">
        <f>F2138 &amp; " " &amp; " " &amp; B2138 &amp; " - " &amp; I2138 &amp; " - " &amp; "N°" &amp; H2138 &amp; " - " &amp; Tabela1[[#This Row],[Coluna1]]</f>
        <v xml:space="preserve">VIRADA DE BANDEIRA  7520 - PLANORC - N°5514 - </v>
      </c>
      <c r="V2138" s="85">
        <v>829403</v>
      </c>
      <c r="W2138" s="51"/>
      <c r="X2138" s="1" t="str">
        <f t="shared" si="120"/>
        <v>ABERTO</v>
      </c>
      <c r="Y2138" s="51" t="s">
        <v>4159</v>
      </c>
      <c r="Z2138" s="51" t="s">
        <v>4159</v>
      </c>
      <c r="AA2138" s="51" t="str">
        <f>IF(Tabela1[[#This Row],[CHAMADO]]="ABERTO",Tabela1[[#This Row],[procx status]],"")</f>
        <v>Closed</v>
      </c>
      <c r="AB2138" s="51" t="str">
        <f t="shared" si="121"/>
        <v>OK</v>
      </c>
      <c r="AC2138" s="52">
        <v>45656</v>
      </c>
      <c r="AD2138" s="55" t="s">
        <v>5743</v>
      </c>
      <c r="AE2138" s="51" t="str">
        <f>IF(Tabela1[[#This Row],[Status Result1]]="Aguardando autorização pgto", "sim","")</f>
        <v/>
      </c>
      <c r="AF213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8" s="53">
        <v>45637</v>
      </c>
      <c r="AI2138" s="53" t="s">
        <v>4501</v>
      </c>
      <c r="AJ2138" s="53" t="s">
        <v>4501</v>
      </c>
      <c r="AK2138" s="53" t="str">
        <f>IF(Tabela1[[#This Row],[procx ticket]]="",Tabela1[[#This Row],[Data criação ticket]],Tabela1[[#This Row],[procx ticket]])</f>
        <v>2024-12-11</v>
      </c>
      <c r="AL2138" s="53">
        <v>45621</v>
      </c>
      <c r="AM213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8" s="62"/>
      <c r="AP2138" s="62"/>
      <c r="AQ21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75206054924000HENRIQUEVIRADA DE BANDEIRAREFORMAPLANORC</v>
      </c>
      <c r="AR2138" s="62" t="e">
        <v>#N/A</v>
      </c>
    </row>
    <row r="2139" spans="1:44" ht="15" hidden="1" customHeight="1">
      <c r="A2139" s="1">
        <v>2000</v>
      </c>
      <c r="B2139" s="51">
        <v>7320</v>
      </c>
      <c r="C2139" s="51" t="s">
        <v>109</v>
      </c>
      <c r="D2139" s="51" t="s">
        <v>3477</v>
      </c>
      <c r="E2139" s="51" t="s">
        <v>76</v>
      </c>
      <c r="F2139" s="51" t="s">
        <v>51</v>
      </c>
      <c r="G2139" s="51" t="s">
        <v>48</v>
      </c>
      <c r="H2139" s="51">
        <v>5512</v>
      </c>
      <c r="I2139" s="51" t="s">
        <v>120</v>
      </c>
      <c r="J2139" s="51"/>
      <c r="K2139" s="51"/>
      <c r="L2139" s="51">
        <v>84889</v>
      </c>
      <c r="M2139" s="51">
        <v>605492</v>
      </c>
      <c r="N2139" s="51">
        <v>10019934</v>
      </c>
      <c r="O2139" s="51"/>
      <c r="P2139" s="46">
        <v>4000</v>
      </c>
      <c r="Q2139" s="46"/>
      <c r="R2139" s="46">
        <f>IF(Tabela1[[#This Row],[VALOR A PAGAR]]&gt;1,Tabela1[[#This Row],[VALOR A PAGAR]],Tabela1[[#This Row],[VALOR RC]])</f>
        <v>4000</v>
      </c>
      <c r="S213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39" s="51">
        <v>4500767060</v>
      </c>
      <c r="U2139" s="54" t="str">
        <f>F2139 &amp; " " &amp; " " &amp; B2139 &amp; " - " &amp; I2139 &amp; " - " &amp; "N°" &amp; H2139 &amp; " - " &amp; Tabela1[[#This Row],[Coluna1]]</f>
        <v xml:space="preserve">VIRADA DE BANDEIRA  7320 - PLANORC - N°5512 - </v>
      </c>
      <c r="V2139" s="85">
        <v>829369</v>
      </c>
      <c r="W2139" s="51"/>
      <c r="X2139" s="1" t="str">
        <f t="shared" si="120"/>
        <v>ABERTO</v>
      </c>
      <c r="Y2139" s="51" t="s">
        <v>4159</v>
      </c>
      <c r="Z2139" s="51" t="s">
        <v>4159</v>
      </c>
      <c r="AA2139" s="51" t="str">
        <f>IF(Tabela1[[#This Row],[CHAMADO]]="ABERTO",Tabela1[[#This Row],[procx status]],"")</f>
        <v>Closed</v>
      </c>
      <c r="AB2139" s="51" t="str">
        <f t="shared" si="121"/>
        <v>OK</v>
      </c>
      <c r="AC2139" s="52">
        <v>45656</v>
      </c>
      <c r="AD2139" s="55" t="s">
        <v>5744</v>
      </c>
      <c r="AE2139" s="51" t="str">
        <f>IF(Tabela1[[#This Row],[Status Result1]]="Aguardando autorização pgto", "sim","")</f>
        <v/>
      </c>
      <c r="AF213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39" s="53">
        <v>45637</v>
      </c>
      <c r="AI2139" s="53" t="s">
        <v>4501</v>
      </c>
      <c r="AJ2139" s="53" t="s">
        <v>4501</v>
      </c>
      <c r="AK2139" s="53" t="str">
        <f>IF(Tabela1[[#This Row],[procx ticket]]="",Tabela1[[#This Row],[Data criação ticket]],Tabela1[[#This Row],[procx ticket]])</f>
        <v>2024-12-11</v>
      </c>
      <c r="AL2139" s="53">
        <v>45621</v>
      </c>
      <c r="AM213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3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39" s="62"/>
      <c r="AP2139" s="62"/>
      <c r="AQ21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73206054924000HENRIQUEVIRADA DE BANDEIRAREFORMAPLANORC</v>
      </c>
      <c r="AR2139" s="62" t="e">
        <v>#N/A</v>
      </c>
    </row>
    <row r="2140" spans="1:44" ht="15" hidden="1" customHeight="1">
      <c r="A2140" s="1">
        <v>2000</v>
      </c>
      <c r="B2140" s="51">
        <v>7173</v>
      </c>
      <c r="C2140" s="51" t="s">
        <v>103</v>
      </c>
      <c r="D2140" s="51" t="s">
        <v>3282</v>
      </c>
      <c r="E2140" s="51" t="s">
        <v>76</v>
      </c>
      <c r="F2140" s="51" t="s">
        <v>51</v>
      </c>
      <c r="G2140" s="51" t="s">
        <v>48</v>
      </c>
      <c r="H2140" s="51">
        <v>5513</v>
      </c>
      <c r="I2140" s="51" t="s">
        <v>120</v>
      </c>
      <c r="J2140" s="51"/>
      <c r="K2140" s="51"/>
      <c r="L2140" s="51">
        <v>84889</v>
      </c>
      <c r="M2140" s="51">
        <v>605492</v>
      </c>
      <c r="N2140" s="51">
        <v>10019934</v>
      </c>
      <c r="O2140" s="51"/>
      <c r="P2140" s="46">
        <v>4000</v>
      </c>
      <c r="Q2140" s="46"/>
      <c r="R2140" s="46">
        <f>IF(Tabela1[[#This Row],[VALOR A PAGAR]]&gt;1,Tabela1[[#This Row],[VALOR A PAGAR]],Tabela1[[#This Row],[VALOR RC]])</f>
        <v>4000</v>
      </c>
      <c r="S214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0" s="51">
        <v>4500767060</v>
      </c>
      <c r="U2140" s="54" t="str">
        <f>F2140 &amp; " " &amp; " " &amp; B2140 &amp; " - " &amp; I2140 &amp; " - " &amp; "N°" &amp; H2140 &amp; " - " &amp; Tabela1[[#This Row],[Coluna1]]</f>
        <v xml:space="preserve">VIRADA DE BANDEIRA  7173 - PLANORC - N°5513 - </v>
      </c>
      <c r="V2140" s="85">
        <v>829392</v>
      </c>
      <c r="W2140" s="51"/>
      <c r="X2140" s="1" t="str">
        <f t="shared" si="120"/>
        <v>ABERTO</v>
      </c>
      <c r="Y2140" s="51" t="s">
        <v>4159</v>
      </c>
      <c r="Z2140" s="51" t="s">
        <v>4159</v>
      </c>
      <c r="AA2140" s="51" t="str">
        <f>IF(Tabela1[[#This Row],[CHAMADO]]="ABERTO",Tabela1[[#This Row],[procx status]],"")</f>
        <v>Closed</v>
      </c>
      <c r="AB2140" s="51" t="str">
        <f t="shared" si="121"/>
        <v>OK</v>
      </c>
      <c r="AC2140" s="52">
        <v>45656</v>
      </c>
      <c r="AD2140" s="55" t="s">
        <v>5745</v>
      </c>
      <c r="AE2140" s="51" t="str">
        <f>IF(Tabela1[[#This Row],[Status Result1]]="Aguardando autorização pgto", "sim","")</f>
        <v/>
      </c>
      <c r="AF214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40" s="53">
        <v>45637</v>
      </c>
      <c r="AI2140" s="53" t="s">
        <v>4501</v>
      </c>
      <c r="AJ2140" s="53" t="s">
        <v>4501</v>
      </c>
      <c r="AK2140" s="53" t="str">
        <f>IF(Tabela1[[#This Row],[procx ticket]]="",Tabela1[[#This Row],[Data criação ticket]],Tabela1[[#This Row],[procx ticket]])</f>
        <v>2024-12-11</v>
      </c>
      <c r="AL2140" s="53">
        <v>45621</v>
      </c>
      <c r="AM214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4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0" s="62"/>
      <c r="AP2140" s="62"/>
      <c r="AQ21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71736054924000HENRIQUEVIRADA DE BANDEIRAREFORMAPLANORC</v>
      </c>
      <c r="AR2140" s="62" t="e">
        <v>#N/A</v>
      </c>
    </row>
    <row r="2141" spans="1:44" ht="15" hidden="1" customHeight="1">
      <c r="A2141" s="1">
        <v>1000</v>
      </c>
      <c r="B2141" s="51">
        <v>7511</v>
      </c>
      <c r="C2141" s="51" t="s">
        <v>3757</v>
      </c>
      <c r="D2141" s="51" t="s">
        <v>3758</v>
      </c>
      <c r="E2141" s="51" t="s">
        <v>76</v>
      </c>
      <c r="F2141" s="51" t="s">
        <v>51</v>
      </c>
      <c r="G2141" s="51" t="s">
        <v>48</v>
      </c>
      <c r="H2141" s="51">
        <v>5518</v>
      </c>
      <c r="I2141" s="51" t="s">
        <v>120</v>
      </c>
      <c r="J2141" s="51"/>
      <c r="K2141" s="51"/>
      <c r="L2141" s="51">
        <v>84889</v>
      </c>
      <c r="M2141" s="51">
        <v>605492</v>
      </c>
      <c r="N2141" s="51">
        <v>10019934</v>
      </c>
      <c r="O2141" s="51"/>
      <c r="P2141" s="46">
        <v>4000</v>
      </c>
      <c r="Q2141" s="46"/>
      <c r="R2141" s="46">
        <f>IF(Tabela1[[#This Row],[VALOR A PAGAR]]&gt;1,Tabela1[[#This Row],[VALOR A PAGAR]],Tabela1[[#This Row],[VALOR RC]])</f>
        <v>4000</v>
      </c>
      <c r="S214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1" s="51">
        <v>4500767060</v>
      </c>
      <c r="U2141" s="54" t="str">
        <f>F2141 &amp; " " &amp; " " &amp; B2141 &amp; " - " &amp; I2141 &amp; " - " &amp; "N°" &amp; H2141 &amp; " - " &amp; Tabela1[[#This Row],[Coluna1]]</f>
        <v xml:space="preserve">VIRADA DE BANDEIRA  7511 - PLANORC - N°5518 - </v>
      </c>
      <c r="V2141" s="85">
        <v>829457</v>
      </c>
      <c r="W2141" s="51"/>
      <c r="X2141" s="1" t="str">
        <f t="shared" si="120"/>
        <v>ABERTO</v>
      </c>
      <c r="Y2141" s="51" t="s">
        <v>4159</v>
      </c>
      <c r="Z2141" s="51" t="s">
        <v>4159</v>
      </c>
      <c r="AA2141" s="51" t="str">
        <f>IF(Tabela1[[#This Row],[CHAMADO]]="ABERTO",Tabela1[[#This Row],[procx status]],"")</f>
        <v>Closed</v>
      </c>
      <c r="AB2141" s="51" t="str">
        <f t="shared" si="121"/>
        <v>OK</v>
      </c>
      <c r="AC2141" s="52">
        <v>45656</v>
      </c>
      <c r="AD2141" s="55" t="s">
        <v>5746</v>
      </c>
      <c r="AE2141" s="51" t="str">
        <f>IF(Tabela1[[#This Row],[Status Result1]]="Aguardando autorização pgto", "sim","")</f>
        <v/>
      </c>
      <c r="AF214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41" s="53">
        <v>45637</v>
      </c>
      <c r="AI2141" s="53" t="s">
        <v>4501</v>
      </c>
      <c r="AJ2141" s="53" t="s">
        <v>4501</v>
      </c>
      <c r="AK2141" s="53" t="str">
        <f>IF(Tabela1[[#This Row],[procx ticket]]="",Tabela1[[#This Row],[Data criação ticket]],Tabela1[[#This Row],[procx ticket]])</f>
        <v>2024-12-11</v>
      </c>
      <c r="AL2141" s="53">
        <v>45621</v>
      </c>
      <c r="AM214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4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1" s="62"/>
      <c r="AP2141" s="62"/>
      <c r="AQ21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75116054924000HENRIQUEVIRADA DE BANDEIRAREFORMAPLANORC</v>
      </c>
      <c r="AR2141" s="62" t="e">
        <v>#N/A</v>
      </c>
    </row>
    <row r="2142" spans="1:44" ht="15" hidden="1" customHeight="1">
      <c r="A2142" s="1">
        <v>1000</v>
      </c>
      <c r="B2142" s="51">
        <v>7484</v>
      </c>
      <c r="C2142" s="51" t="s">
        <v>3713</v>
      </c>
      <c r="D2142" s="51" t="s">
        <v>3714</v>
      </c>
      <c r="E2142" s="51" t="s">
        <v>76</v>
      </c>
      <c r="F2142" s="51" t="s">
        <v>51</v>
      </c>
      <c r="G2142" s="51" t="s">
        <v>48</v>
      </c>
      <c r="H2142" s="51">
        <v>5519</v>
      </c>
      <c r="I2142" s="51" t="s">
        <v>120</v>
      </c>
      <c r="J2142" s="51"/>
      <c r="K2142" s="51"/>
      <c r="L2142" s="51">
        <v>84889</v>
      </c>
      <c r="M2142" s="51">
        <v>605492</v>
      </c>
      <c r="N2142" s="51">
        <v>10019934</v>
      </c>
      <c r="O2142" s="51"/>
      <c r="P2142" s="46">
        <v>4000</v>
      </c>
      <c r="Q2142" s="46"/>
      <c r="R2142" s="46">
        <f>IF(Tabela1[[#This Row],[VALOR A PAGAR]]&gt;1,Tabela1[[#This Row],[VALOR A PAGAR]],Tabela1[[#This Row],[VALOR RC]])</f>
        <v>4000</v>
      </c>
      <c r="S214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2" s="51">
        <v>4500767060</v>
      </c>
      <c r="U2142" s="54" t="str">
        <f>F2142 &amp; " " &amp; " " &amp; B2142 &amp; " - " &amp; I2142 &amp; " - " &amp; "N°" &amp; H2142 &amp; " - " &amp; Tabela1[[#This Row],[Coluna1]]</f>
        <v xml:space="preserve">VIRADA DE BANDEIRA  7484 - PLANORC - N°5519 - </v>
      </c>
      <c r="V2142" s="85">
        <v>829468</v>
      </c>
      <c r="W2142" s="51"/>
      <c r="X2142" s="1" t="str">
        <f t="shared" si="120"/>
        <v>ABERTO</v>
      </c>
      <c r="Y2142" s="51" t="s">
        <v>4159</v>
      </c>
      <c r="Z2142" s="51" t="s">
        <v>4159</v>
      </c>
      <c r="AA2142" s="51" t="str">
        <f>IF(Tabela1[[#This Row],[CHAMADO]]="ABERTO",Tabela1[[#This Row],[procx status]],"")</f>
        <v>Closed</v>
      </c>
      <c r="AB2142" s="51" t="str">
        <f t="shared" si="121"/>
        <v>OK</v>
      </c>
      <c r="AC2142" s="52">
        <v>45656</v>
      </c>
      <c r="AD2142" s="55">
        <v>5105828381</v>
      </c>
      <c r="AE2142" s="51" t="str">
        <f>IF(Tabela1[[#This Row],[Status Result1]]="Aguardando autorização pgto", "sim","")</f>
        <v/>
      </c>
      <c r="AF214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42" s="53">
        <v>45637</v>
      </c>
      <c r="AI2142" s="53" t="s">
        <v>4501</v>
      </c>
      <c r="AJ2142" s="53" t="s">
        <v>4501</v>
      </c>
      <c r="AK2142" s="53" t="str">
        <f>IF(Tabela1[[#This Row],[procx ticket]]="",Tabela1[[#This Row],[Data criação ticket]],Tabela1[[#This Row],[procx ticket]])</f>
        <v>2024-12-11</v>
      </c>
      <c r="AL2142" s="53">
        <v>45621</v>
      </c>
      <c r="AM214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4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2" s="62"/>
      <c r="AP2142" s="62"/>
      <c r="AQ21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74846054924000HENRIQUEVIRADA DE BANDEIRAREFORMAPLANORC</v>
      </c>
      <c r="AR2142" s="62" t="e">
        <v>#N/A</v>
      </c>
    </row>
    <row r="2143" spans="1:44" ht="15" hidden="1" customHeight="1">
      <c r="A2143" s="1">
        <v>1000</v>
      </c>
      <c r="B2143" s="51">
        <v>7485</v>
      </c>
      <c r="C2143" s="51" t="s">
        <v>3715</v>
      </c>
      <c r="D2143" s="51" t="s">
        <v>3716</v>
      </c>
      <c r="E2143" s="51" t="s">
        <v>76</v>
      </c>
      <c r="F2143" s="51" t="s">
        <v>51</v>
      </c>
      <c r="G2143" s="51" t="s">
        <v>48</v>
      </c>
      <c r="H2143" s="51">
        <v>5520</v>
      </c>
      <c r="I2143" s="51" t="s">
        <v>120</v>
      </c>
      <c r="J2143" s="51"/>
      <c r="K2143" s="51"/>
      <c r="L2143" s="51">
        <v>84889</v>
      </c>
      <c r="M2143" s="51">
        <v>605492</v>
      </c>
      <c r="N2143" s="51">
        <v>10019934</v>
      </c>
      <c r="O2143" s="51"/>
      <c r="P2143" s="46">
        <v>4000</v>
      </c>
      <c r="Q2143" s="46"/>
      <c r="R2143" s="46">
        <f>IF(Tabela1[[#This Row],[VALOR A PAGAR]]&gt;1,Tabela1[[#This Row],[VALOR A PAGAR]],Tabela1[[#This Row],[VALOR RC]])</f>
        <v>4000</v>
      </c>
      <c r="S214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3" s="51">
        <v>4500767060</v>
      </c>
      <c r="U2143" s="54" t="str">
        <f>F2143 &amp; " " &amp; " " &amp; B2143 &amp; " - " &amp; I2143 &amp; " - " &amp; "N°" &amp; H2143 &amp; " - " &amp; Tabela1[[#This Row],[Coluna1]]</f>
        <v xml:space="preserve">VIRADA DE BANDEIRA  7485 - PLANORC - N°5520 - </v>
      </c>
      <c r="V2143" s="85">
        <v>829490</v>
      </c>
      <c r="W2143" s="51"/>
      <c r="X2143" s="1" t="str">
        <f t="shared" si="120"/>
        <v>ABERTO</v>
      </c>
      <c r="Y2143" s="51" t="s">
        <v>4159</v>
      </c>
      <c r="Z2143" s="51" t="s">
        <v>4159</v>
      </c>
      <c r="AA2143" s="51" t="str">
        <f>IF(Tabela1[[#This Row],[CHAMADO]]="ABERTO",Tabela1[[#This Row],[procx status]],"")</f>
        <v>Closed</v>
      </c>
      <c r="AB2143" s="51" t="str">
        <f t="shared" si="121"/>
        <v>OK</v>
      </c>
      <c r="AC2143" s="52">
        <v>45656</v>
      </c>
      <c r="AD2143" s="55">
        <v>5105828403</v>
      </c>
      <c r="AE2143" s="51" t="str">
        <f>IF(Tabela1[[#This Row],[Status Result1]]="Aguardando autorização pgto", "sim","")</f>
        <v/>
      </c>
      <c r="AF214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1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143" s="53">
        <v>45637</v>
      </c>
      <c r="AI2143" s="53" t="s">
        <v>4501</v>
      </c>
      <c r="AJ2143" s="53" t="s">
        <v>4501</v>
      </c>
      <c r="AK2143" s="53" t="str">
        <f>IF(Tabela1[[#This Row],[procx ticket]]="",Tabela1[[#This Row],[Data criação ticket]],Tabela1[[#This Row],[procx ticket]])</f>
        <v>2024-12-11</v>
      </c>
      <c r="AL2143" s="53">
        <v>45621</v>
      </c>
      <c r="AM214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4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3" s="62"/>
      <c r="AP2143" s="62"/>
      <c r="AQ21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74856054924000HENRIQUEVIRADA DE BANDEIRAREFORMAPLANORC</v>
      </c>
      <c r="AR2143" s="62" t="e">
        <v>#N/A</v>
      </c>
    </row>
    <row r="2144" spans="1:44" ht="15" hidden="1" customHeight="1">
      <c r="A2144" s="1">
        <f t="shared" ref="A2144:A2166" si="122">IF(B2144&lt;7000,1000,2000)</f>
        <v>1000</v>
      </c>
      <c r="B2144" s="51">
        <v>542</v>
      </c>
      <c r="C2144" s="51" t="s">
        <v>94</v>
      </c>
      <c r="D2144" s="51" t="s">
        <v>1300</v>
      </c>
      <c r="E2144" s="51" t="s">
        <v>76</v>
      </c>
      <c r="F2144" s="51" t="s">
        <v>47</v>
      </c>
      <c r="G2144" s="51" t="s">
        <v>48</v>
      </c>
      <c r="H2144" s="51">
        <v>920</v>
      </c>
      <c r="I2144" s="51" t="s">
        <v>57</v>
      </c>
      <c r="J2144" s="51"/>
      <c r="K2144" s="51"/>
      <c r="L2144" s="51">
        <v>36123</v>
      </c>
      <c r="M2144" s="51">
        <v>604940</v>
      </c>
      <c r="N2144" s="51">
        <v>10019320</v>
      </c>
      <c r="O2144" s="51"/>
      <c r="P2144" s="46">
        <v>185000</v>
      </c>
      <c r="Q2144" s="46"/>
      <c r="R2144" s="46">
        <f>IF(Tabela1[[#This Row],[VALOR A PAGAR]]&gt;1,Tabela1[[#This Row],[VALOR A PAGAR]],Tabela1[[#This Row],[VALOR RC]])</f>
        <v>185000</v>
      </c>
      <c r="S214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4" s="51">
        <v>4500734893</v>
      </c>
      <c r="U2144" s="54" t="str">
        <f>F2144 &amp; " " &amp; " " &amp; B2144 &amp; " - " &amp; I2144 &amp; " - " &amp; "N°" &amp; H2144 &amp; " - " &amp; Tabela1[[#This Row],[Coluna1]]</f>
        <v xml:space="preserve">LAUDO DE RISCO  542 - CHIANCA - N°920 - </v>
      </c>
      <c r="V2144" s="85">
        <v>851688</v>
      </c>
      <c r="W2144" s="51"/>
      <c r="X2144" s="1" t="str">
        <f t="shared" si="120"/>
        <v>ABERTO</v>
      </c>
      <c r="Y2144" s="51" t="s">
        <v>4159</v>
      </c>
      <c r="Z2144" s="51" t="s">
        <v>4159</v>
      </c>
      <c r="AA2144" s="51" t="str">
        <f>IF(Tabela1[[#This Row],[CHAMADO]]="ABERTO",Tabela1[[#This Row],[procx status]],"")</f>
        <v>Closed</v>
      </c>
      <c r="AB2144" s="51" t="str">
        <f t="shared" si="121"/>
        <v>OK</v>
      </c>
      <c r="AC2144" s="52">
        <f>Tabela1[[#This Row],[Data criação ticket br]]+15</f>
        <v>45657</v>
      </c>
      <c r="AD2144" s="55">
        <v>5105785447</v>
      </c>
      <c r="AE2144" s="51" t="str">
        <f>IF(Tabela1[[#This Row],[Status Result1]]="Aguardando autorização pgto", "sim","")</f>
        <v/>
      </c>
      <c r="AF214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31/12/2024</v>
      </c>
      <c r="AG21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31/12/2024</v>
      </c>
      <c r="AH2144" s="53">
        <v>45642</v>
      </c>
      <c r="AI2144" s="53" t="s">
        <v>4444</v>
      </c>
      <c r="AJ2144" s="53" t="s">
        <v>4444</v>
      </c>
      <c r="AK2144" s="53" t="str">
        <f>IF(Tabela1[[#This Row],[procx ticket]]="",Tabela1[[#This Row],[Data criação ticket]],Tabela1[[#This Row],[procx ticket]])</f>
        <v>2024-12-16</v>
      </c>
      <c r="AL2144" s="53">
        <v>45572</v>
      </c>
      <c r="AM214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14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4" s="62"/>
      <c r="AP2144" s="62"/>
      <c r="AQ21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542604940185000HENRIQUELAUDO DE RISCOREFORMACHIANCA</v>
      </c>
      <c r="AR2144" s="62" t="e">
        <v>#N/A</v>
      </c>
    </row>
    <row r="2145" spans="1:44" ht="15" hidden="1" customHeight="1">
      <c r="A2145" s="1">
        <f t="shared" si="122"/>
        <v>2000</v>
      </c>
      <c r="B2145" s="51">
        <v>7527</v>
      </c>
      <c r="C2145" s="51" t="s">
        <v>111</v>
      </c>
      <c r="D2145" s="51" t="s">
        <v>112</v>
      </c>
      <c r="E2145" s="51" t="s">
        <v>76</v>
      </c>
      <c r="F2145" s="51" t="s">
        <v>51</v>
      </c>
      <c r="G2145" s="51" t="s">
        <v>113</v>
      </c>
      <c r="H2145" s="51">
        <v>65</v>
      </c>
      <c r="I2145" s="51" t="s">
        <v>88</v>
      </c>
      <c r="J2145" s="51"/>
      <c r="K2145" s="51"/>
      <c r="L2145" s="51"/>
      <c r="M2145" s="51">
        <v>604871</v>
      </c>
      <c r="N2145" s="51">
        <v>10020144</v>
      </c>
      <c r="O2145" s="51"/>
      <c r="P2145" s="46">
        <v>3715</v>
      </c>
      <c r="Q2145" s="46"/>
      <c r="R2145" s="46">
        <f>IF(Tabela1[[#This Row],[VALOR A PAGAR]]&gt;1,Tabela1[[#This Row],[VALOR A PAGAR]],Tabela1[[#This Row],[VALOR RC]])</f>
        <v>3715</v>
      </c>
      <c r="S214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5" s="51">
        <v>4500780395</v>
      </c>
      <c r="U2145" s="54" t="str">
        <f>F2145 &amp; " " &amp; " " &amp; B2145 &amp; " - " &amp; I2145 &amp; " - " &amp; "N°" &amp; H2145 &amp; " - " &amp; Tabela1[[#This Row],[Coluna1]]</f>
        <v xml:space="preserve">VIRADA DE BANDEIRA  7527 - PERSUN - N°65 - </v>
      </c>
      <c r="V2145" s="85">
        <v>884829</v>
      </c>
      <c r="W2145" s="51"/>
      <c r="X2145" s="1" t="str">
        <f t="shared" si="120"/>
        <v>ABERTO</v>
      </c>
      <c r="Y2145" s="51" t="s">
        <v>4159</v>
      </c>
      <c r="Z2145" s="51" t="s">
        <v>4159</v>
      </c>
      <c r="AA2145" s="51" t="str">
        <f>IF(Tabela1[[#This Row],[CHAMADO]]="ABERTO",Tabela1[[#This Row],[procx status]],"")</f>
        <v>Closed</v>
      </c>
      <c r="AB2145" s="51" t="str">
        <f t="shared" si="121"/>
        <v>OK</v>
      </c>
      <c r="AC2145" s="52">
        <v>45670</v>
      </c>
      <c r="AD2145" s="55" t="s">
        <v>5640</v>
      </c>
      <c r="AE2145" s="51" t="str">
        <f>IF(Tabela1[[#This Row],[Status Result1]]="Aguardando autorização pgto", "sim","")</f>
        <v/>
      </c>
      <c r="AF214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13/01/2025</v>
      </c>
      <c r="AG21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13/01/2025</v>
      </c>
      <c r="AH2145" s="53">
        <v>45649</v>
      </c>
      <c r="AI2145" s="53" t="s">
        <v>4232</v>
      </c>
      <c r="AJ2145" s="53" t="s">
        <v>4232</v>
      </c>
      <c r="AK2145" s="53" t="str">
        <f>IF(Tabela1[[#This Row],[procx ticket]]="",Tabela1[[#This Row],[Data criação ticket]],Tabela1[[#This Row],[procx ticket]])</f>
        <v>2024-12-23</v>
      </c>
      <c r="AL2145" s="53">
        <v>45646</v>
      </c>
      <c r="AM214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214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5" s="62"/>
      <c r="AP2145" s="62"/>
      <c r="AQ21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75276048713715HENRIQUEVIRADA DE BANDEIRARUFO/BRAÇOPERSUN</v>
      </c>
      <c r="AR2145" s="62" t="e">
        <v>#N/A</v>
      </c>
    </row>
    <row r="2146" spans="1:44" ht="15" hidden="1" customHeight="1">
      <c r="A2146" s="1">
        <f t="shared" si="122"/>
        <v>2000</v>
      </c>
      <c r="B2146" s="1" t="s">
        <v>4542</v>
      </c>
      <c r="D2146" s="1" t="s">
        <v>4838</v>
      </c>
      <c r="E2146" s="1" t="s">
        <v>30</v>
      </c>
      <c r="F2146" s="1" t="s">
        <v>4167</v>
      </c>
      <c r="G2146" s="1" t="s">
        <v>5267</v>
      </c>
      <c r="H2146" s="1">
        <v>6767</v>
      </c>
      <c r="I2146" s="1" t="s">
        <v>5260</v>
      </c>
      <c r="P2146" s="47">
        <v>2113.48</v>
      </c>
      <c r="R2146" s="47">
        <f>IF(Tabela1[[#This Row],[VALOR A PAGAR]]&gt;1,Tabela1[[#This Row],[VALOR A PAGAR]],Tabela1[[#This Row],[VALOR RC]])</f>
        <v>2113.48</v>
      </c>
      <c r="S21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6" s="1">
        <v>4500991077</v>
      </c>
      <c r="U2146" s="54" t="str">
        <f>F2146 &amp; " " &amp; " " &amp; B2146 &amp; " - " &amp; I2146 &amp; " - " &amp; "N°" &amp; H2146 &amp; " - " &amp; Tabela1[[#This Row],[Coluna1]]</f>
        <v>MISSOES HIGIENICAS  CD PA - IBYTE - N°6767 - VENC 30/11/2025</v>
      </c>
      <c r="V2146" s="85">
        <v>2977536</v>
      </c>
      <c r="W2146" s="89" t="s">
        <v>4176</v>
      </c>
      <c r="X2146" s="1" t="str">
        <f t="shared" si="120"/>
        <v>ABERTO</v>
      </c>
      <c r="Y2146" s="48"/>
      <c r="Z2146" s="51"/>
      <c r="AA2146" s="1">
        <f>IF(Tabela1[[#This Row],[CHAMADO]]="ABERTO",Tabela1[[#This Row],[procx status]],"")</f>
        <v>0</v>
      </c>
      <c r="AC2146" s="49">
        <v>45991</v>
      </c>
      <c r="AD2146" s="55">
        <v>5106056036</v>
      </c>
      <c r="AE2146" s="1" t="s">
        <v>4177</v>
      </c>
      <c r="AF21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46" s="116"/>
      <c r="AJ2146" s="117"/>
      <c r="AK2146" s="116">
        <f>IF(Tabela1[[#This Row],[procx ticket]]="",Tabela1[[#This Row],[Data criação ticket]],Tabela1[[#This Row],[procx ticket]])</f>
        <v>0</v>
      </c>
      <c r="AL2146" s="116"/>
      <c r="AM2146" s="53">
        <v>45966</v>
      </c>
      <c r="AN21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6" s="62"/>
      <c r="AP2146" s="62" t="s">
        <v>5268</v>
      </c>
      <c r="AQ21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PA2113,48ANDREMISSOES HIGIENICASSMART TVIBYTE</v>
      </c>
      <c r="AR2146" s="62" t="e">
        <v>#N/A</v>
      </c>
    </row>
    <row r="2147" spans="1:44" ht="15" hidden="1" customHeight="1">
      <c r="A2147" s="1">
        <f t="shared" si="122"/>
        <v>2000</v>
      </c>
      <c r="B2147" s="1" t="s">
        <v>4156</v>
      </c>
      <c r="D2147" s="1" t="s">
        <v>4166</v>
      </c>
      <c r="E2147" s="1" t="s">
        <v>30</v>
      </c>
      <c r="F2147" s="1" t="s">
        <v>4167</v>
      </c>
      <c r="G2147" s="1" t="s">
        <v>5267</v>
      </c>
      <c r="H2147" s="1">
        <v>152349</v>
      </c>
      <c r="I2147" s="1" t="s">
        <v>5260</v>
      </c>
      <c r="M2147" s="1">
        <v>606050</v>
      </c>
      <c r="P2147" s="47">
        <v>1953</v>
      </c>
      <c r="R2147" s="47">
        <f>IF(Tabela1[[#This Row],[VALOR A PAGAR]]&gt;1,Tabela1[[#This Row],[VALOR A PAGAR]],Tabela1[[#This Row],[VALOR RC]])</f>
        <v>1953</v>
      </c>
      <c r="S21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7" s="1">
        <v>4500991238</v>
      </c>
      <c r="U2147" s="54" t="str">
        <f>F2147 &amp; " " &amp; " " &amp; B2147 &amp; " - " &amp; I2147 &amp; " - " &amp; "N°" &amp; H2147 &amp; " - " &amp; Tabela1[[#This Row],[Coluna1]]</f>
        <v>MISSOES HIGIENICAS  CD CE - IBYTE - N°152349 - VENC 30/11/2025</v>
      </c>
      <c r="V2147" s="85">
        <v>2977539</v>
      </c>
      <c r="W2147" s="89" t="s">
        <v>4176</v>
      </c>
      <c r="X2147" s="1" t="str">
        <f t="shared" si="120"/>
        <v>ABERTO</v>
      </c>
      <c r="Y2147" s="48"/>
      <c r="Z2147" s="51"/>
      <c r="AA2147" s="1">
        <f>IF(Tabela1[[#This Row],[CHAMADO]]="ABERTO",Tabela1[[#This Row],[procx status]],"")</f>
        <v>0</v>
      </c>
      <c r="AC2147" s="49">
        <v>45991</v>
      </c>
      <c r="AD2147" s="55">
        <v>5106056080</v>
      </c>
      <c r="AE2147" s="1" t="s">
        <v>4177</v>
      </c>
      <c r="AF21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47" s="116"/>
      <c r="AJ2147" s="117"/>
      <c r="AK2147" s="116">
        <f>IF(Tabela1[[#This Row],[procx ticket]]="",Tabela1[[#This Row],[Data criação ticket]],Tabela1[[#This Row],[procx ticket]])</f>
        <v>0</v>
      </c>
      <c r="AL2147" s="116"/>
      <c r="AM2147" s="53">
        <v>45966</v>
      </c>
      <c r="AN21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7" s="62"/>
      <c r="AP2147" s="62" t="s">
        <v>5268</v>
      </c>
      <c r="AQ21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CE6060501953ANDREMISSOES HIGIENICASSMART TVIBYTE</v>
      </c>
      <c r="AR2147" s="62" t="e">
        <v>#N/A</v>
      </c>
    </row>
    <row r="2148" spans="1:44" ht="15" hidden="1" customHeight="1">
      <c r="A2148" s="1">
        <f t="shared" si="122"/>
        <v>2000</v>
      </c>
      <c r="B2148" s="1" t="s">
        <v>4189</v>
      </c>
      <c r="D2148" s="1" t="s">
        <v>4190</v>
      </c>
      <c r="E2148" s="1" t="s">
        <v>30</v>
      </c>
      <c r="F2148" s="1" t="s">
        <v>4167</v>
      </c>
      <c r="G2148" s="1" t="s">
        <v>5267</v>
      </c>
      <c r="H2148" s="1">
        <v>152343</v>
      </c>
      <c r="I2148" s="1" t="s">
        <v>5260</v>
      </c>
      <c r="P2148" s="47">
        <v>2038</v>
      </c>
      <c r="R2148" s="47">
        <f>IF(Tabela1[[#This Row],[VALOR A PAGAR]]&gt;1,Tabela1[[#This Row],[VALOR A PAGAR]],Tabela1[[#This Row],[VALOR RC]])</f>
        <v>2038</v>
      </c>
      <c r="S21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8" s="1">
        <v>4500991239</v>
      </c>
      <c r="U2148" s="54" t="str">
        <f>F2148 &amp; " " &amp; " " &amp; B2148 &amp; " - " &amp; I2148 &amp; " - " &amp; "N°" &amp; H2148 &amp; " - " &amp; Tabela1[[#This Row],[Coluna1]]</f>
        <v>MISSOES HIGIENICAS  CD GO - IBYTE - N°152343 - VENC 30/11/2025</v>
      </c>
      <c r="V2148" s="85">
        <v>2979760</v>
      </c>
      <c r="W2148" s="89" t="s">
        <v>4176</v>
      </c>
      <c r="X2148" s="1" t="str">
        <f t="shared" si="120"/>
        <v>ABERTO</v>
      </c>
      <c r="Y2148" s="48"/>
      <c r="Z2148" s="51"/>
      <c r="AA2148" s="1">
        <f>IF(Tabela1[[#This Row],[CHAMADO]]="ABERTO",Tabela1[[#This Row],[procx status]],"")</f>
        <v>0</v>
      </c>
      <c r="AC2148" s="49">
        <v>45991</v>
      </c>
      <c r="AD2148" s="55">
        <v>5106056088</v>
      </c>
      <c r="AE2148" s="1" t="s">
        <v>4177</v>
      </c>
      <c r="AF21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48" s="116"/>
      <c r="AJ2148" s="117"/>
      <c r="AK2148" s="116">
        <f>IF(Tabela1[[#This Row],[procx ticket]]="",Tabela1[[#This Row],[Data criação ticket]],Tabela1[[#This Row],[procx ticket]])</f>
        <v>0</v>
      </c>
      <c r="AL2148" s="116"/>
      <c r="AM2148" s="53">
        <v>45967</v>
      </c>
      <c r="AN21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8" s="62"/>
      <c r="AP2148" s="62" t="s">
        <v>5268</v>
      </c>
      <c r="AQ21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GO2038ANDREMISSOES HIGIENICASSMART TVIBYTE</v>
      </c>
      <c r="AR2148" s="62" t="e">
        <v>#N/A</v>
      </c>
    </row>
    <row r="2149" spans="1:44" ht="15" hidden="1" customHeight="1">
      <c r="A2149" s="1">
        <f t="shared" si="122"/>
        <v>2000</v>
      </c>
      <c r="B2149" s="1" t="s">
        <v>4545</v>
      </c>
      <c r="D2149" s="1" t="s">
        <v>4836</v>
      </c>
      <c r="E2149" s="1" t="s">
        <v>30</v>
      </c>
      <c r="F2149" s="1" t="s">
        <v>4167</v>
      </c>
      <c r="G2149" s="1" t="s">
        <v>5267</v>
      </c>
      <c r="H2149" s="1">
        <v>152346</v>
      </c>
      <c r="I2149" s="1" t="s">
        <v>5260</v>
      </c>
      <c r="P2149" s="47">
        <v>2038</v>
      </c>
      <c r="R2149" s="47">
        <f>IF(Tabela1[[#This Row],[VALOR A PAGAR]]&gt;1,Tabela1[[#This Row],[VALOR A PAGAR]],Tabela1[[#This Row],[VALOR RC]])</f>
        <v>2038</v>
      </c>
      <c r="S21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49" s="1">
        <v>4500991240</v>
      </c>
      <c r="U2149" s="54" t="str">
        <f>F2149 &amp; " " &amp; " " &amp; B2149 &amp; " - " &amp; I2149 &amp; " - " &amp; "N°" &amp; H2149 &amp; " - " &amp; Tabela1[[#This Row],[Coluna1]]</f>
        <v>MISSOES HIGIENICAS  CD PE - IBYTE - N°152346 - VENC 30/11/2025</v>
      </c>
      <c r="V2149" s="85">
        <v>2979765</v>
      </c>
      <c r="W2149" s="64" t="s">
        <v>5269</v>
      </c>
      <c r="X2149" s="1" t="str">
        <f t="shared" si="120"/>
        <v>ABERTO</v>
      </c>
      <c r="Y2149" s="48"/>
      <c r="Z2149" s="51"/>
      <c r="AA2149" s="1">
        <f>IF(Tabela1[[#This Row],[CHAMADO]]="ABERTO",Tabela1[[#This Row],[procx status]],"")</f>
        <v>0</v>
      </c>
      <c r="AC2149" s="49">
        <v>45991</v>
      </c>
      <c r="AD2149" s="55">
        <v>5106056096</v>
      </c>
      <c r="AE2149" s="1" t="s">
        <v>4177</v>
      </c>
      <c r="AF21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49" s="116"/>
      <c r="AJ2149" s="117"/>
      <c r="AK2149" s="116">
        <f>IF(Tabela1[[#This Row],[procx ticket]]="",Tabela1[[#This Row],[Data criação ticket]],Tabela1[[#This Row],[procx ticket]])</f>
        <v>0</v>
      </c>
      <c r="AL2149" s="116"/>
      <c r="AM2149" s="53">
        <v>45967</v>
      </c>
      <c r="AN21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49" s="62"/>
      <c r="AP2149" s="62" t="s">
        <v>5268</v>
      </c>
      <c r="AQ21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PE2038ANDREMISSOES HIGIENICASSMART TVIBYTE</v>
      </c>
      <c r="AR2149" s="62" t="e">
        <v>#N/A</v>
      </c>
    </row>
    <row r="2150" spans="1:44" ht="15" hidden="1" customHeight="1">
      <c r="A2150" s="1">
        <f t="shared" si="122"/>
        <v>2000</v>
      </c>
      <c r="B2150" s="1" t="s">
        <v>4544</v>
      </c>
      <c r="D2150" s="1" t="s">
        <v>4837</v>
      </c>
      <c r="E2150" s="1" t="s">
        <v>30</v>
      </c>
      <c r="F2150" s="1" t="s">
        <v>4167</v>
      </c>
      <c r="G2150" s="1" t="s">
        <v>5267</v>
      </c>
      <c r="H2150" s="1">
        <v>152342</v>
      </c>
      <c r="I2150" s="1" t="s">
        <v>5260</v>
      </c>
      <c r="P2150" s="47">
        <v>2038</v>
      </c>
      <c r="R2150" s="47">
        <f>IF(Tabela1[[#This Row],[VALOR A PAGAR]]&gt;1,Tabela1[[#This Row],[VALOR A PAGAR]],Tabela1[[#This Row],[VALOR RC]])</f>
        <v>2038</v>
      </c>
      <c r="S21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0" s="1">
        <v>4500991241</v>
      </c>
      <c r="U2150" s="54" t="str">
        <f>F2150 &amp; " " &amp; " " &amp; B2150 &amp; " - " &amp; I2150 &amp; " - " &amp; "N°" &amp; H2150 &amp; " - " &amp; Tabela1[[#This Row],[Coluna1]]</f>
        <v>MISSOES HIGIENICAS  CD BA - IBYTE - N°152342 - VENC 30/11/2025</v>
      </c>
      <c r="V2150" s="85">
        <v>2980028</v>
      </c>
      <c r="W2150" s="64" t="s">
        <v>5270</v>
      </c>
      <c r="X2150" s="1" t="str">
        <f t="shared" si="120"/>
        <v>ABERTO</v>
      </c>
      <c r="Y2150" s="48"/>
      <c r="Z2150" s="51"/>
      <c r="AA2150" s="1">
        <f>IF(Tabela1[[#This Row],[CHAMADO]]="ABERTO",Tabela1[[#This Row],[procx status]],"")</f>
        <v>0</v>
      </c>
      <c r="AC2150" s="49">
        <v>45991</v>
      </c>
      <c r="AD2150" s="55">
        <v>5106056006</v>
      </c>
      <c r="AE2150" s="1" t="s">
        <v>4177</v>
      </c>
      <c r="AF21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50" s="116"/>
      <c r="AJ2150" s="117"/>
      <c r="AK2150" s="116">
        <f>IF(Tabela1[[#This Row],[procx ticket]]="",Tabela1[[#This Row],[Data criação ticket]],Tabela1[[#This Row],[procx ticket]])</f>
        <v>0</v>
      </c>
      <c r="AL2150" s="116"/>
      <c r="AM2150" s="53">
        <v>45967</v>
      </c>
      <c r="AN21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0" s="62"/>
      <c r="AP2150" s="62" t="s">
        <v>5268</v>
      </c>
      <c r="AQ21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BA2038ANDREMISSOES HIGIENICASSMART TVIBYTE</v>
      </c>
      <c r="AR2150" s="62" t="e">
        <v>#N/A</v>
      </c>
    </row>
    <row r="2151" spans="1:44" ht="15" hidden="1" customHeight="1">
      <c r="A2151" s="1">
        <f t="shared" si="122"/>
        <v>2000</v>
      </c>
      <c r="B2151" s="1" t="s">
        <v>4538</v>
      </c>
      <c r="D2151" s="1" t="s">
        <v>4539</v>
      </c>
      <c r="E2151" s="1" t="s">
        <v>30</v>
      </c>
      <c r="F2151" s="1" t="s">
        <v>4167</v>
      </c>
      <c r="G2151" s="1" t="s">
        <v>5267</v>
      </c>
      <c r="H2151" s="1">
        <v>152347</v>
      </c>
      <c r="I2151" s="1" t="s">
        <v>5260</v>
      </c>
      <c r="M2151" s="1">
        <v>606050</v>
      </c>
      <c r="P2151" s="47">
        <v>2038</v>
      </c>
      <c r="R2151" s="47">
        <f>IF(Tabela1[[#This Row],[VALOR A PAGAR]]&gt;1,Tabela1[[#This Row],[VALOR A PAGAR]],Tabela1[[#This Row],[VALOR RC]])</f>
        <v>2038</v>
      </c>
      <c r="S21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1" s="1">
        <v>4500991242</v>
      </c>
      <c r="U2151" s="54" t="str">
        <f>F2151 &amp; " " &amp; " " &amp; B2151 &amp; " - " &amp; I2151 &amp; " - " &amp; "N°" &amp; H2151 &amp; " - " &amp; Tabela1[[#This Row],[Coluna1]]</f>
        <v>MISSOES HIGIENICAS  CD MG - IBYTE - N°152347 - VENC 30/11/2025</v>
      </c>
      <c r="V2151" s="85">
        <v>2980086</v>
      </c>
      <c r="W2151" s="89" t="s">
        <v>4176</v>
      </c>
      <c r="X2151" s="1" t="str">
        <f t="shared" si="120"/>
        <v>ABERTO</v>
      </c>
      <c r="Y2151" s="48"/>
      <c r="Z2151" s="51"/>
      <c r="AA2151" s="1">
        <f>IF(Tabela1[[#This Row],[CHAMADO]]="ABERTO",Tabela1[[#This Row],[procx status]],"")</f>
        <v>0</v>
      </c>
      <c r="AC2151" s="49">
        <v>45991</v>
      </c>
      <c r="AD2151" s="55">
        <v>5106056025</v>
      </c>
      <c r="AE2151" s="1" t="s">
        <v>4177</v>
      </c>
      <c r="AF21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51" s="116"/>
      <c r="AJ2151" s="117"/>
      <c r="AK2151" s="116">
        <f>IF(Tabela1[[#This Row],[procx ticket]]="",Tabela1[[#This Row],[Data criação ticket]],Tabela1[[#This Row],[procx ticket]])</f>
        <v>0</v>
      </c>
      <c r="AL2151" s="116"/>
      <c r="AM2151" s="53">
        <v>45967</v>
      </c>
      <c r="AN21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1" s="62"/>
      <c r="AP2151" s="62" t="s">
        <v>5268</v>
      </c>
      <c r="AQ21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MG6060502038ANDREMISSOES HIGIENICASSMART TVIBYTE</v>
      </c>
      <c r="AR2151" s="62" t="e">
        <v>#N/A</v>
      </c>
    </row>
    <row r="2152" spans="1:44" ht="15" hidden="1" customHeight="1">
      <c r="A2152" s="1">
        <f t="shared" si="122"/>
        <v>2000</v>
      </c>
      <c r="B2152" s="1" t="s">
        <v>4546</v>
      </c>
      <c r="D2152" s="1" t="s">
        <v>5264</v>
      </c>
      <c r="E2152" s="1" t="s">
        <v>30</v>
      </c>
      <c r="F2152" s="1" t="s">
        <v>4167</v>
      </c>
      <c r="G2152" s="1" t="s">
        <v>5267</v>
      </c>
      <c r="H2152" s="1">
        <v>72019</v>
      </c>
      <c r="I2152" s="1" t="s">
        <v>5260</v>
      </c>
      <c r="P2152" s="47">
        <v>2053</v>
      </c>
      <c r="R2152" s="47">
        <f>IF(Tabela1[[#This Row],[VALOR A PAGAR]]&gt;1,Tabela1[[#This Row],[VALOR A PAGAR]],Tabela1[[#This Row],[VALOR RC]])</f>
        <v>2053</v>
      </c>
      <c r="S21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2" s="1">
        <v>4500991243</v>
      </c>
      <c r="U2152" s="54" t="str">
        <f>F2152 &amp; " " &amp; " " &amp; B2152 &amp; " - " &amp; I2152 &amp; " - " &amp; "N°" &amp; H2152 &amp; " - " &amp; Tabela1[[#This Row],[Coluna1]]</f>
        <v>MISSOES HIGIENICAS  CD MA - IBYTE - N°72019 - VENC 30/11/2025</v>
      </c>
      <c r="V2152" s="85">
        <v>2980096</v>
      </c>
      <c r="W2152" s="89" t="s">
        <v>4176</v>
      </c>
      <c r="X2152" s="1" t="str">
        <f t="shared" si="120"/>
        <v>ABERTO</v>
      </c>
      <c r="Y2152" s="48"/>
      <c r="Z2152" s="51"/>
      <c r="AA2152" s="1">
        <f>IF(Tabela1[[#This Row],[CHAMADO]]="ABERTO",Tabela1[[#This Row],[procx status]],"")</f>
        <v>0</v>
      </c>
      <c r="AC2152" s="49">
        <v>45991</v>
      </c>
      <c r="AD2152" s="55">
        <v>5106057280</v>
      </c>
      <c r="AE2152" s="1" t="s">
        <v>4177</v>
      </c>
      <c r="AF21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52" s="116"/>
      <c r="AJ2152" s="117"/>
      <c r="AK2152" s="116">
        <f>IF(Tabela1[[#This Row],[procx ticket]]="",Tabela1[[#This Row],[Data criação ticket]],Tabela1[[#This Row],[procx ticket]])</f>
        <v>0</v>
      </c>
      <c r="AL2152" s="116"/>
      <c r="AM2152" s="53">
        <v>45967</v>
      </c>
      <c r="AN21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2" s="62"/>
      <c r="AP2152" s="62" t="s">
        <v>5268</v>
      </c>
      <c r="AQ21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MA2053ANDREMISSOES HIGIENICASSMART TVIBYTE</v>
      </c>
      <c r="AR2152" s="62" t="e">
        <v>#N/A</v>
      </c>
    </row>
    <row r="2153" spans="1:44" ht="15" hidden="1" customHeight="1">
      <c r="A2153" s="1">
        <f t="shared" si="122"/>
        <v>2000</v>
      </c>
      <c r="B2153" s="1" t="s">
        <v>4540</v>
      </c>
      <c r="D2153" s="1" t="s">
        <v>4541</v>
      </c>
      <c r="E2153" s="1" t="s">
        <v>30</v>
      </c>
      <c r="F2153" s="1" t="s">
        <v>4167</v>
      </c>
      <c r="G2153" s="1" t="s">
        <v>5267</v>
      </c>
      <c r="H2153" s="1">
        <v>152348</v>
      </c>
      <c r="I2153" s="1" t="s">
        <v>5260</v>
      </c>
      <c r="P2153" s="47">
        <v>2038</v>
      </c>
      <c r="R2153" s="47">
        <f>IF(Tabela1[[#This Row],[VALOR A PAGAR]]&gt;1,Tabela1[[#This Row],[VALOR A PAGAR]],Tabela1[[#This Row],[VALOR RC]])</f>
        <v>2038</v>
      </c>
      <c r="S21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3" s="1">
        <v>4500991244</v>
      </c>
      <c r="U2153" s="54" t="str">
        <f>F2153 &amp; " " &amp; " " &amp; B2153 &amp; " - " &amp; I2153 &amp; " - " &amp; "N°" &amp; H2153 &amp; " - " &amp; Tabela1[[#This Row],[Coluna1]]</f>
        <v>MISSOES HIGIENICAS  CD SP - IBYTE - N°152348 - VENC 30/11/2025</v>
      </c>
      <c r="V2153" s="85">
        <v>2980102</v>
      </c>
      <c r="W2153" s="89" t="s">
        <v>4176</v>
      </c>
      <c r="X2153" s="1" t="str">
        <f t="shared" si="120"/>
        <v>ABERTO</v>
      </c>
      <c r="Y2153" s="48"/>
      <c r="Z2153" s="51"/>
      <c r="AA2153" s="1">
        <f>IF(Tabela1[[#This Row],[CHAMADO]]="ABERTO",Tabela1[[#This Row],[procx status]],"")</f>
        <v>0</v>
      </c>
      <c r="AC2153" s="49">
        <v>45991</v>
      </c>
      <c r="AD2153" s="55">
        <v>5106056012</v>
      </c>
      <c r="AE2153" s="1" t="s">
        <v>4177</v>
      </c>
      <c r="AF21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53" s="116"/>
      <c r="AJ2153" s="117"/>
      <c r="AK2153" s="116">
        <f>IF(Tabela1[[#This Row],[procx ticket]]="",Tabela1[[#This Row],[Data criação ticket]],Tabela1[[#This Row],[procx ticket]])</f>
        <v>0</v>
      </c>
      <c r="AL2153" s="116"/>
      <c r="AM2153" s="53">
        <v>45967</v>
      </c>
      <c r="AN21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3" s="62"/>
      <c r="AP2153" s="62" t="s">
        <v>5268</v>
      </c>
      <c r="AQ21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SP2038ANDREMISSOES HIGIENICASSMART TVIBYTE</v>
      </c>
      <c r="AR2153" s="62" t="e">
        <v>#N/A</v>
      </c>
    </row>
    <row r="2154" spans="1:44" ht="15" hidden="1" customHeight="1">
      <c r="A2154" s="1">
        <f t="shared" si="122"/>
        <v>2000</v>
      </c>
      <c r="B2154" s="1" t="s">
        <v>4547</v>
      </c>
      <c r="D2154" s="1" t="s">
        <v>4839</v>
      </c>
      <c r="E2154" s="1" t="s">
        <v>30</v>
      </c>
      <c r="F2154" s="1" t="s">
        <v>4167</v>
      </c>
      <c r="G2154" s="1" t="s">
        <v>5267</v>
      </c>
      <c r="H2154" s="1">
        <v>152345</v>
      </c>
      <c r="I2154" s="1" t="s">
        <v>5260</v>
      </c>
      <c r="P2154" s="47">
        <v>2078</v>
      </c>
      <c r="R2154" s="47">
        <f>IF(Tabela1[[#This Row],[VALOR A PAGAR]]&gt;1,Tabela1[[#This Row],[VALOR A PAGAR]],Tabela1[[#This Row],[VALOR RC]])</f>
        <v>2078</v>
      </c>
      <c r="S21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4" s="1">
        <v>4500991245</v>
      </c>
      <c r="U2154" s="54" t="str">
        <f>F2154 &amp; " " &amp; " " &amp; B2154 &amp; " - " &amp; I2154 &amp; " - " &amp; "N°" &amp; H2154 &amp; " - " &amp; Tabela1[[#This Row],[Coluna1]]</f>
        <v>MISSOES HIGIENICAS  CD CE2 - IBYTE - N°152345 - VENC 30/11/2025</v>
      </c>
      <c r="V2154" s="85">
        <v>2980107</v>
      </c>
      <c r="W2154" s="89" t="s">
        <v>4176</v>
      </c>
      <c r="X2154" s="1" t="str">
        <f t="shared" si="120"/>
        <v>ABERTO</v>
      </c>
      <c r="Y2154" s="48"/>
      <c r="Z2154" s="51"/>
      <c r="AA2154" s="1">
        <f>IF(Tabela1[[#This Row],[CHAMADO]]="ABERTO",Tabela1[[#This Row],[procx status]],"")</f>
        <v>0</v>
      </c>
      <c r="AC2154" s="49">
        <v>45991</v>
      </c>
      <c r="AD2154" s="55">
        <v>5106055994</v>
      </c>
      <c r="AE2154" s="1" t="s">
        <v>4177</v>
      </c>
      <c r="AF21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30/11/2025</v>
      </c>
      <c r="AG21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30/11/2025</v>
      </c>
      <c r="AH2154" s="116"/>
      <c r="AJ2154" s="117"/>
      <c r="AK2154" s="116">
        <f>IF(Tabela1[[#This Row],[procx ticket]]="",Tabela1[[#This Row],[Data criação ticket]],Tabela1[[#This Row],[procx ticket]])</f>
        <v>0</v>
      </c>
      <c r="AL2154" s="116"/>
      <c r="AM2154" s="53">
        <v>45967</v>
      </c>
      <c r="AN21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4" s="62"/>
      <c r="AP2154" s="62" t="s">
        <v>5268</v>
      </c>
      <c r="AQ21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CE22078ANDREMISSOES HIGIENICASSMART TVIBYTE</v>
      </c>
      <c r="AR2154" s="62" t="e">
        <v>#N/A</v>
      </c>
    </row>
    <row r="2155" spans="1:44" ht="15" hidden="1" customHeight="1">
      <c r="A2155" s="1">
        <f t="shared" si="122"/>
        <v>2000</v>
      </c>
      <c r="B2155" s="51">
        <v>7442</v>
      </c>
      <c r="C2155" s="51" t="s">
        <v>3655</v>
      </c>
      <c r="D2155" s="1" t="s">
        <v>3656</v>
      </c>
      <c r="E2155" s="51" t="s">
        <v>55</v>
      </c>
      <c r="F2155" s="51" t="s">
        <v>51</v>
      </c>
      <c r="G2155" s="51" t="s">
        <v>5811</v>
      </c>
      <c r="H2155" s="51"/>
      <c r="I2155" s="51" t="s">
        <v>5813</v>
      </c>
      <c r="J2155" s="51"/>
      <c r="K2155" s="51"/>
      <c r="L2155" s="51"/>
      <c r="M2155" s="51"/>
      <c r="N2155" s="51"/>
      <c r="O2155" s="51"/>
      <c r="P2155" s="46">
        <v>4246.1000000000004</v>
      </c>
      <c r="Q2155" s="46"/>
      <c r="R2155" s="46">
        <f>IF(Tabela1[[#This Row],[VALOR A PAGAR]]&gt;1,Tabela1[[#This Row],[VALOR A PAGAR]],Tabela1[[#This Row],[VALOR RC]])</f>
        <v>4246.1000000000004</v>
      </c>
      <c r="S2155" s="46" t="s">
        <v>5814</v>
      </c>
      <c r="T2155" s="51"/>
      <c r="U2155" s="54" t="str">
        <f>F2155 &amp; " " &amp; " " &amp; B2155 &amp; " - " &amp; I2155 &amp; " - " &amp; "N°" &amp; H2155 &amp; " - " &amp; Tabela1[[#This Row],[Coluna1]]</f>
        <v xml:space="preserve">VIRADA DE BANDEIRA  7442 - RIOMAR RECIFE - N° - </v>
      </c>
      <c r="V2155" s="85">
        <v>860539</v>
      </c>
      <c r="W2155" s="51"/>
      <c r="X2155" s="1" t="str">
        <f t="shared" si="120"/>
        <v>ABERTO</v>
      </c>
      <c r="Y2155" s="51" t="s">
        <v>4159</v>
      </c>
      <c r="Z2155" s="51" t="s">
        <v>4159</v>
      </c>
      <c r="AA2155" s="51" t="str">
        <f>IF(Tabela1[[#This Row],[CHAMADO]]="ABERTO",Tabela1[[#This Row],[procx status]],"")</f>
        <v>Closed</v>
      </c>
      <c r="AB2155" s="51" t="str">
        <f>IFERROR(IF(OR(Y2155="Solved",Y2155="Closed"),"OK","OUTRO"),"")</f>
        <v>OK</v>
      </c>
      <c r="AC2155" s="52">
        <f>Tabela1[[#This Row],[Data criação ticket br]]+15</f>
        <v>45659</v>
      </c>
      <c r="AD2155" s="55">
        <v>5105824302</v>
      </c>
      <c r="AE2155" s="51" t="str">
        <f>IF(Tabela1[[#This Row],[Status Result1]]="Aguardando autorização pgto", "sim","")</f>
        <v/>
      </c>
      <c r="AF215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55" s="53">
        <v>45644</v>
      </c>
      <c r="AI2155" s="53" t="s">
        <v>4583</v>
      </c>
      <c r="AJ2155" s="53" t="s">
        <v>4583</v>
      </c>
      <c r="AK2155" s="53" t="str">
        <f>IF(Tabela1[[#This Row],[procx ticket]]="",Tabela1[[#This Row],[Data criação ticket]],Tabela1[[#This Row],[procx ticket]])</f>
        <v>2024-12-18</v>
      </c>
      <c r="AL2155" s="53" t="s">
        <v>75</v>
      </c>
      <c r="AM215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18/12/2024</v>
      </c>
      <c r="AN215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5" s="62"/>
      <c r="AP2155" s="62"/>
      <c r="AQ21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74424246,1JORDANAVIRADA DE BANDEIRATAPUMERIOMAR RECIFE</v>
      </c>
      <c r="AR2155" s="62" t="e">
        <v>#N/A</v>
      </c>
    </row>
    <row r="2156" spans="1:44" ht="15" hidden="1" customHeight="1">
      <c r="A2156" s="1">
        <f t="shared" si="122"/>
        <v>1000</v>
      </c>
      <c r="B2156" s="1">
        <v>741</v>
      </c>
      <c r="C2156" s="1" t="str">
        <f>_xlfn.XLOOKUP(Tabela1[[#This Row],[FILIAL]],'CNPJ BASE jan25'!A:A,'CNPJ BASE jan25'!B:B)</f>
        <v>FOR77-ShRioMar-CE</v>
      </c>
      <c r="D2156" s="1" t="str">
        <f>_xlfn.XLOOKUP(Tabela1[[#This Row],[FILIAL]],'CNPJ BASE jan25'!A:A,'CNPJ BASE jan25'!C:C)</f>
        <v>06.626.253/0741-98</v>
      </c>
      <c r="E2156" s="1" t="s">
        <v>4025</v>
      </c>
      <c r="F2156" s="1" t="s">
        <v>4026</v>
      </c>
      <c r="G2156" s="1" t="s">
        <v>5811</v>
      </c>
      <c r="I2156" s="1" t="s">
        <v>5812</v>
      </c>
      <c r="P2156" s="47">
        <v>4086.24</v>
      </c>
      <c r="R2156" s="47">
        <f>IF(Tabela1[[#This Row],[VALOR A PAGAR]]&gt;1,Tabela1[[#This Row],[VALOR A PAGAR]],Tabela1[[#This Row],[VALOR RC]])</f>
        <v>4086.24</v>
      </c>
      <c r="S21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6" s="139">
        <v>4500985415</v>
      </c>
      <c r="U2156" s="54" t="str">
        <f>F2156 &amp; " " &amp; " " &amp; B2156 &amp; " - " &amp; I2156 &amp; " - " &amp; "N°" &amp; H2156 &amp; " - " &amp; Tabela1[[#This Row],[Coluna1]]</f>
        <v xml:space="preserve">REVITALIZA  741 - RIOMAR FORTALEZA - N° - </v>
      </c>
      <c r="V2156" s="85">
        <v>2822175</v>
      </c>
      <c r="X2156" s="1" t="str">
        <f t="shared" si="120"/>
        <v>ABERTO</v>
      </c>
      <c r="Y2156" s="48"/>
      <c r="Z2156" s="51"/>
      <c r="AA2156" s="1">
        <f>IF(Tabela1[[#This Row],[CHAMADO]]="ABERTO",Tabela1[[#This Row],[procx status]],"")</f>
        <v>0</v>
      </c>
      <c r="AC2156" s="49">
        <v>45950</v>
      </c>
      <c r="AE2156" s="1" t="str">
        <f>IF(Tabela1[[#This Row],[Status Result1]]="Aguardando autorização pgto", "sim","")</f>
        <v/>
      </c>
      <c r="AF21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20/10/2025</v>
      </c>
      <c r="AG21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20/10/2025</v>
      </c>
      <c r="AH2156" s="116"/>
      <c r="AJ2156" s="117"/>
      <c r="AK2156" s="116">
        <f>IF(Tabela1[[#This Row],[procx ticket]]="",Tabela1[[#This Row],[Data criação ticket]],Tabela1[[#This Row],[procx ticket]])</f>
        <v>0</v>
      </c>
      <c r="AL2156" s="116"/>
      <c r="AM2156" s="53" t="s">
        <v>4941</v>
      </c>
      <c r="AN21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6" s="62"/>
      <c r="AP2156" s="62"/>
      <c r="AQ21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7414086,24ADRIANOREVITALIZATAPUMERIOMAR FORTALEZA</v>
      </c>
      <c r="AR2156" s="62" t="e">
        <v>#N/A</v>
      </c>
    </row>
    <row r="2157" spans="1:44" ht="15" hidden="1" customHeight="1">
      <c r="A2157" s="1">
        <f t="shared" si="122"/>
        <v>1000</v>
      </c>
      <c r="B2157" s="51">
        <v>1</v>
      </c>
      <c r="C2157" s="51" t="s">
        <v>289</v>
      </c>
      <c r="D2157" s="1" t="s">
        <v>290</v>
      </c>
      <c r="E2157" s="51" t="s">
        <v>76</v>
      </c>
      <c r="F2157" s="51" t="s">
        <v>4779</v>
      </c>
      <c r="G2157" s="51" t="s">
        <v>5265</v>
      </c>
      <c r="H2157" s="51">
        <v>1567053</v>
      </c>
      <c r="I2157" s="51" t="s">
        <v>5260</v>
      </c>
      <c r="J2157" s="51"/>
      <c r="K2157" s="51"/>
      <c r="L2157" s="51"/>
      <c r="M2157" s="51">
        <v>605533</v>
      </c>
      <c r="N2157" s="51"/>
      <c r="O2157" s="51"/>
      <c r="P2157" s="46">
        <v>2849</v>
      </c>
      <c r="Q2157" s="46"/>
      <c r="R2157" s="46">
        <f>IF(Tabela1[[#This Row],[VALOR A PAGAR]]&gt;1,Tabela1[[#This Row],[VALOR A PAGAR]],Tabela1[[#This Row],[VALOR RC]])</f>
        <v>2849</v>
      </c>
      <c r="S215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7" s="51">
        <v>4500771828</v>
      </c>
      <c r="U2157" s="54" t="str">
        <f>F2157 &amp; " " &amp; " " &amp; B2157 &amp; " - " &amp; I2157 &amp; " - " &amp; "N°" &amp; H2157 &amp; " - " &amp; Tabela1[[#This Row],[Coluna1]]</f>
        <v xml:space="preserve">CAPEX ESPECIAL  1 - IBYTE - N°1567053 - </v>
      </c>
      <c r="V2157" s="85">
        <v>884881</v>
      </c>
      <c r="W2157" s="51"/>
      <c r="X2157" s="1" t="str">
        <f t="shared" si="120"/>
        <v>ABERTO</v>
      </c>
      <c r="Y2157" s="51" t="s">
        <v>4159</v>
      </c>
      <c r="Z2157" s="51" t="s">
        <v>4159</v>
      </c>
      <c r="AA2157" s="51" t="str">
        <f>IF(Tabela1[[#This Row],[CHAMADO]]="ABERTO",Tabela1[[#This Row],[procx status]],"")</f>
        <v>Closed</v>
      </c>
      <c r="AB2157" s="51" t="str">
        <f>IFERROR(IF(OR(Y2157="Solved",Y2157="Closed"),"OK","OUTRO"),"")</f>
        <v>OK</v>
      </c>
      <c r="AC2157" s="52">
        <v>45659</v>
      </c>
      <c r="AD2157" s="55">
        <v>5105831619</v>
      </c>
      <c r="AE2157" s="51" t="str">
        <f>IF(Tabela1[[#This Row],[Status Result1]]="Aguardando autorização pgto", "sim","")</f>
        <v/>
      </c>
      <c r="AF215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57" s="53">
        <v>45649</v>
      </c>
      <c r="AI2157" s="53" t="s">
        <v>4232</v>
      </c>
      <c r="AJ2157" s="53" t="s">
        <v>4232</v>
      </c>
      <c r="AK2157" s="53" t="str">
        <f>IF(Tabela1[[#This Row],[procx ticket]]="",Tabela1[[#This Row],[Data criação ticket]],Tabela1[[#This Row],[procx ticket]])</f>
        <v>2024-12-23</v>
      </c>
      <c r="AL2157" s="53" t="s">
        <v>75</v>
      </c>
      <c r="AM215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215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7" s="62"/>
      <c r="AP2157" s="62"/>
      <c r="AQ21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16055332849HENRIQUECAPEX ESPECIALTVS E SALAS COMERCIAISIBYTE</v>
      </c>
      <c r="AR2157" s="62" t="e">
        <v>#N/A</v>
      </c>
    </row>
    <row r="2158" spans="1:44" ht="15" hidden="1" customHeight="1">
      <c r="A2158" s="1">
        <f t="shared" si="122"/>
        <v>1000</v>
      </c>
      <c r="B2158" s="51">
        <v>1</v>
      </c>
      <c r="C2158" s="51" t="s">
        <v>289</v>
      </c>
      <c r="D2158" s="1" t="s">
        <v>290</v>
      </c>
      <c r="E2158" s="51" t="s">
        <v>76</v>
      </c>
      <c r="F2158" s="51" t="s">
        <v>4779</v>
      </c>
      <c r="G2158" s="51" t="s">
        <v>5265</v>
      </c>
      <c r="H2158" s="51">
        <v>1563940</v>
      </c>
      <c r="I2158" s="51" t="s">
        <v>5260</v>
      </c>
      <c r="J2158" s="51"/>
      <c r="K2158" s="51"/>
      <c r="L2158" s="51"/>
      <c r="M2158" s="51"/>
      <c r="N2158" s="51"/>
      <c r="O2158" s="51"/>
      <c r="P2158" s="46">
        <v>7347</v>
      </c>
      <c r="Q2158" s="46"/>
      <c r="R2158" s="46">
        <f>IF(Tabela1[[#This Row],[VALOR A PAGAR]]&gt;1,Tabela1[[#This Row],[VALOR A PAGAR]],Tabela1[[#This Row],[VALOR RC]])</f>
        <v>7347</v>
      </c>
      <c r="S215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8" s="51" t="s">
        <v>5266</v>
      </c>
      <c r="U2158" s="54" t="str">
        <f>F2158 &amp; " " &amp; " " &amp; B2158 &amp; " - " &amp; I2158 &amp; " - " &amp; "N°" &amp; H2158 &amp; " - " &amp; Tabela1[[#This Row],[Coluna1]]</f>
        <v xml:space="preserve">CAPEX ESPECIAL  1 - IBYTE - N°1563940 - </v>
      </c>
      <c r="V2158" s="85">
        <v>851839</v>
      </c>
      <c r="W2158" s="51"/>
      <c r="X2158" s="1" t="str">
        <f t="shared" si="120"/>
        <v>ABERTO</v>
      </c>
      <c r="Y2158" s="51" t="s">
        <v>4159</v>
      </c>
      <c r="Z2158" s="51" t="s">
        <v>4159</v>
      </c>
      <c r="AA2158" s="51" t="str">
        <f>IF(Tabela1[[#This Row],[CHAMADO]]="ABERTO",Tabela1[[#This Row],[procx status]],"")</f>
        <v>Closed</v>
      </c>
      <c r="AB2158" s="51" t="str">
        <f>IFERROR(IF(OR(Y2158="Solved",Y2158="Closed"),"OK","OUTRO"),"")</f>
        <v>OK</v>
      </c>
      <c r="AC2158" s="52">
        <f>Tabela1[[#This Row],[Data criação ticket br]]+15</f>
        <v>45657</v>
      </c>
      <c r="AD2158" s="55">
        <v>5105826655</v>
      </c>
      <c r="AE2158" s="51" t="str">
        <f>IF(Tabela1[[#This Row],[Status Result1]]="Aguardando autorização pgto", "sim","")</f>
        <v/>
      </c>
      <c r="AF215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31/12/2024</v>
      </c>
      <c r="AG21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31/12/2024</v>
      </c>
      <c r="AH2158" s="53">
        <v>45642</v>
      </c>
      <c r="AI2158" s="53" t="s">
        <v>4444</v>
      </c>
      <c r="AJ2158" s="53" t="s">
        <v>4444</v>
      </c>
      <c r="AK2158" s="53" t="str">
        <f>IF(Tabela1[[#This Row],[procx ticket]]="",Tabela1[[#This Row],[Data criação ticket]],Tabela1[[#This Row],[procx ticket]])</f>
        <v>2024-12-16</v>
      </c>
      <c r="AL2158" s="53" t="s">
        <v>75</v>
      </c>
      <c r="AM215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15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8" s="62"/>
      <c r="AP2158" s="62"/>
      <c r="AQ21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17347HENRIQUECAPEX ESPECIALTVS E SALAS COMERCIAISIBYTE</v>
      </c>
      <c r="AR2158" s="62" t="e">
        <v>#N/A</v>
      </c>
    </row>
    <row r="2159" spans="1:44" ht="15" hidden="1" customHeight="1">
      <c r="A2159" s="1">
        <f t="shared" si="122"/>
        <v>2000</v>
      </c>
      <c r="B2159" s="1" t="s">
        <v>4156</v>
      </c>
      <c r="D2159" s="1" t="s">
        <v>4166</v>
      </c>
      <c r="E2159" s="1" t="s">
        <v>30</v>
      </c>
      <c r="F2159" s="1" t="s">
        <v>4167</v>
      </c>
      <c r="G2159" s="1" t="s">
        <v>4168</v>
      </c>
      <c r="H2159" s="1">
        <v>341509</v>
      </c>
      <c r="I2159" s="1" t="s">
        <v>4651</v>
      </c>
      <c r="M2159" s="1">
        <v>606050</v>
      </c>
      <c r="N2159" s="1">
        <v>10024007</v>
      </c>
      <c r="P2159" s="47">
        <v>1482.12</v>
      </c>
      <c r="R2159" s="47">
        <f>IF(Tabela1[[#This Row],[VALOR A PAGAR]]&gt;1,Tabela1[[#This Row],[VALOR A PAGAR]],Tabela1[[#This Row],[VALOR RC]])</f>
        <v>1482.12</v>
      </c>
      <c r="S21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59" s="1" t="s">
        <v>5988</v>
      </c>
      <c r="U2159" s="54" t="str">
        <f>F2159 &amp; " " &amp; " " &amp; B2159 &amp; " - " &amp; I2159 &amp; " - " &amp; "N°" &amp; H2159 &amp; " - " &amp; Tabela1[[#This Row],[Coluna1]]</f>
        <v>MISSOES HIGIENICAS  CD CE - CLIMA RIO - N°341509 - VENC 15/01/2026</v>
      </c>
      <c r="V2159" s="85">
        <v>3295416</v>
      </c>
      <c r="W2159" s="89" t="s">
        <v>4176</v>
      </c>
      <c r="X2159" s="1" t="str">
        <f t="shared" si="120"/>
        <v>ABERTO</v>
      </c>
      <c r="Y2159" s="48"/>
      <c r="Z2159" s="51"/>
      <c r="AA2159" s="1">
        <f>IF(Tabela1[[#This Row],[CHAMADO]]="ABERTO",Tabela1[[#This Row],[procx status]],"")</f>
        <v>0</v>
      </c>
      <c r="AC2159" s="49">
        <v>46037</v>
      </c>
      <c r="AD2159" s="55">
        <v>5106082377</v>
      </c>
      <c r="AE2159" s="1" t="s">
        <v>4177</v>
      </c>
      <c r="AF21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15/01/2026</v>
      </c>
      <c r="AG21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15/01/2026</v>
      </c>
      <c r="AH2159" s="116"/>
      <c r="AJ2159" s="117"/>
      <c r="AK2159" s="116">
        <f>IF(Tabela1[[#This Row],[procx ticket]]="",Tabela1[[#This Row],[Data criação ticket]],Tabela1[[#This Row],[procx ticket]])</f>
        <v>0</v>
      </c>
      <c r="AL2159" s="116"/>
      <c r="AM2159" s="53">
        <v>46001</v>
      </c>
      <c r="AN21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59" s="62"/>
      <c r="AP2159" s="62" t="s">
        <v>5989</v>
      </c>
      <c r="AQ21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CE6060501482,12ANDREMISSOES HIGIENICASVENTILADORCLIMA RIO</v>
      </c>
      <c r="AR2159" s="62" t="e">
        <v>#N/A</v>
      </c>
    </row>
    <row r="2160" spans="1:44" ht="15" hidden="1" customHeight="1">
      <c r="A2160" s="1">
        <f t="shared" si="122"/>
        <v>2000</v>
      </c>
      <c r="B2160" s="51">
        <v>7442</v>
      </c>
      <c r="C2160" s="51" t="s">
        <v>3655</v>
      </c>
      <c r="D2160" s="1" t="s">
        <v>2107</v>
      </c>
      <c r="E2160" s="51" t="s">
        <v>76</v>
      </c>
      <c r="F2160" s="51" t="s">
        <v>51</v>
      </c>
      <c r="G2160" s="51"/>
      <c r="H2160" s="51"/>
      <c r="I2160" s="51" t="s">
        <v>5813</v>
      </c>
      <c r="J2160" s="51"/>
      <c r="K2160" s="51"/>
      <c r="L2160" s="51"/>
      <c r="M2160" s="51"/>
      <c r="N2160" s="51"/>
      <c r="O2160" s="51"/>
      <c r="P2160" s="46">
        <v>2904.67</v>
      </c>
      <c r="Q2160" s="46"/>
      <c r="R2160" s="46">
        <f>IF(Tabela1[[#This Row],[VALOR A PAGAR]]&gt;1,Tabela1[[#This Row],[VALOR A PAGAR]],Tabela1[[#This Row],[VALOR RC]])</f>
        <v>2904.67</v>
      </c>
      <c r="S2160" s="46" t="s">
        <v>5814</v>
      </c>
      <c r="T2160" s="51"/>
      <c r="U2160" s="54" t="str">
        <f>F2160 &amp; " " &amp; " " &amp; B2160 &amp; " - " &amp; I2160 &amp; " - " &amp; "N°" &amp; H2160 &amp; " - " &amp; Tabela1[[#This Row],[Coluna1]]</f>
        <v xml:space="preserve">VIRADA DE BANDEIRA  7442 - RIOMAR RECIFE - N° - </v>
      </c>
      <c r="V2160" s="85">
        <v>826194</v>
      </c>
      <c r="W2160" s="51"/>
      <c r="X2160" s="1" t="str">
        <f t="shared" si="120"/>
        <v>ABERTO</v>
      </c>
      <c r="Y2160" s="51" t="s">
        <v>4159</v>
      </c>
      <c r="Z2160" s="51" t="s">
        <v>4159</v>
      </c>
      <c r="AA2160" s="51" t="str">
        <f>IF(Tabela1[[#This Row],[CHAMADO]]="ABERTO",Tabela1[[#This Row],[procx status]],"")</f>
        <v>Closed</v>
      </c>
      <c r="AB2160" s="51" t="str">
        <f t="shared" ref="AB2160:AB2173" si="123">IFERROR(IF(OR(Y2160="Solved",Y2160="Closed"),"OK","OUTRO"),"")</f>
        <v>OK</v>
      </c>
      <c r="AC2160" s="52">
        <v>0</v>
      </c>
      <c r="AD2160" s="55">
        <v>5105824795</v>
      </c>
      <c r="AE2160" s="51" t="str">
        <f>IF(Tabela1[[#This Row],[Status Result1]]="Aguardando autorização pgto", "sim","")</f>
        <v/>
      </c>
      <c r="AF216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00/01/1900</v>
      </c>
      <c r="AG21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00/01/1900</v>
      </c>
      <c r="AH2160" s="53">
        <v>45636</v>
      </c>
      <c r="AI2160" s="53" t="s">
        <v>4501</v>
      </c>
      <c r="AJ2160" s="53" t="s">
        <v>4501</v>
      </c>
      <c r="AK2160" s="53" t="str">
        <f>IF(Tabela1[[#This Row],[procx ticket]]="",Tabela1[[#This Row],[Data criação ticket]],Tabela1[[#This Row],[procx ticket]])</f>
        <v>2024-12-11</v>
      </c>
      <c r="AL2160" s="53" t="s">
        <v>75</v>
      </c>
      <c r="AM216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11/12/2024</v>
      </c>
      <c r="AN216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0" s="62"/>
      <c r="AP2160" s="62"/>
      <c r="AQ21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74422904,67HENRIQUEVIRADA DE BANDEIRARIOMAR RECIFE</v>
      </c>
      <c r="AR2160" s="62" t="e">
        <v>#N/A</v>
      </c>
    </row>
    <row r="2161" spans="1:44" ht="15" hidden="1" customHeight="1">
      <c r="A2161" s="1">
        <f t="shared" si="122"/>
        <v>1000</v>
      </c>
      <c r="B2161" s="51">
        <v>1112</v>
      </c>
      <c r="C2161" s="51" t="s">
        <v>2389</v>
      </c>
      <c r="D2161" s="1" t="s">
        <v>2390</v>
      </c>
      <c r="E2161" s="51" t="s">
        <v>30</v>
      </c>
      <c r="F2161" s="51" t="s">
        <v>47</v>
      </c>
      <c r="G2161" s="51"/>
      <c r="H2161" s="51">
        <v>567</v>
      </c>
      <c r="I2161" s="51" t="s">
        <v>4169</v>
      </c>
      <c r="J2161" s="51"/>
      <c r="K2161" s="51"/>
      <c r="L2161" s="51">
        <v>73170</v>
      </c>
      <c r="M2161" s="51">
        <v>605485</v>
      </c>
      <c r="N2161" s="51"/>
      <c r="O2161" s="51"/>
      <c r="P2161" s="46">
        <v>75172.960000000006</v>
      </c>
      <c r="Q2161" s="46"/>
      <c r="R2161" s="46">
        <f>IF(Tabela1[[#This Row],[VALOR A PAGAR]]&gt;1,Tabela1[[#This Row],[VALOR A PAGAR]],Tabela1[[#This Row],[VALOR RC]])</f>
        <v>75172.960000000006</v>
      </c>
      <c r="S216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1" s="51">
        <v>4500765126</v>
      </c>
      <c r="U2161" s="54" t="str">
        <f>F2161 &amp; " " &amp; " " &amp; B2161 &amp; " - " &amp; I2161 &amp; " - " &amp; "N°" &amp; H2161 &amp; " - " &amp; Tabela1[[#This Row],[Coluna1]]</f>
        <v xml:space="preserve">LAUDO DE RISCO  1112 - ABEX - N°567 - </v>
      </c>
      <c r="V2161" s="85">
        <v>856792</v>
      </c>
      <c r="W2161" s="51"/>
      <c r="X2161" s="1" t="str">
        <f t="shared" si="120"/>
        <v>ABERTO</v>
      </c>
      <c r="Y2161" s="51" t="s">
        <v>4159</v>
      </c>
      <c r="Z2161" s="51" t="s">
        <v>4159</v>
      </c>
      <c r="AA2161" s="51" t="str">
        <f>IF(Tabela1[[#This Row],[CHAMADO]]="ABERTO",Tabela1[[#This Row],[procx status]],"")</f>
        <v>Closed</v>
      </c>
      <c r="AB2161" s="51" t="str">
        <f t="shared" si="123"/>
        <v>OK</v>
      </c>
      <c r="AC2161" s="52">
        <f>Tabela1[[#This Row],[Data criação ticket br]]+15</f>
        <v>45658</v>
      </c>
      <c r="AD2161" s="55">
        <v>5105831657</v>
      </c>
      <c r="AE2161" s="51" t="str">
        <f>IF(Tabela1[[#This Row],[Status Result1]]="Aguardando autorização pgto", "sim","")</f>
        <v/>
      </c>
      <c r="AF216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01/01/2025</v>
      </c>
      <c r="AG21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01/01/2025</v>
      </c>
      <c r="AH2161" s="53">
        <v>45643</v>
      </c>
      <c r="AI2161" s="53" t="s">
        <v>4187</v>
      </c>
      <c r="AJ2161" s="53" t="s">
        <v>4187</v>
      </c>
      <c r="AK2161" s="53" t="str">
        <f>IF(Tabela1[[#This Row],[procx ticket]]="",Tabela1[[#This Row],[Data criação ticket]],Tabela1[[#This Row],[procx ticket]])</f>
        <v>2024-12-17</v>
      </c>
      <c r="AL2161" s="53" t="s">
        <v>75</v>
      </c>
      <c r="AM216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216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1" s="62"/>
      <c r="AP2161" s="62"/>
      <c r="AQ21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111260548575172,96ANDRELAUDO DE RISCOABEX</v>
      </c>
      <c r="AR2161" s="62" t="e">
        <v>#N/A</v>
      </c>
    </row>
    <row r="2162" spans="1:44" ht="15" hidden="1" customHeight="1">
      <c r="A2162" s="1">
        <f t="shared" si="122"/>
        <v>1000</v>
      </c>
      <c r="B2162" s="51">
        <v>625</v>
      </c>
      <c r="C2162" s="51" t="s">
        <v>96</v>
      </c>
      <c r="D2162" s="1" t="s">
        <v>185</v>
      </c>
      <c r="E2162" s="51" t="s">
        <v>30</v>
      </c>
      <c r="F2162" s="51" t="s">
        <v>47</v>
      </c>
      <c r="G2162" s="51"/>
      <c r="H2162" s="51">
        <v>569</v>
      </c>
      <c r="I2162" s="51" t="s">
        <v>4169</v>
      </c>
      <c r="J2162" s="51"/>
      <c r="K2162" s="51"/>
      <c r="L2162" s="51">
        <v>73170</v>
      </c>
      <c r="M2162" s="51">
        <v>605422</v>
      </c>
      <c r="N2162" s="51"/>
      <c r="O2162" s="51"/>
      <c r="P2162" s="46">
        <v>27484.76</v>
      </c>
      <c r="Q2162" s="46"/>
      <c r="R2162" s="46">
        <f>IF(Tabela1[[#This Row],[VALOR A PAGAR]]&gt;1,Tabela1[[#This Row],[VALOR A PAGAR]],Tabela1[[#This Row],[VALOR RC]])</f>
        <v>27484.76</v>
      </c>
      <c r="S216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2" s="51">
        <v>4500765271</v>
      </c>
      <c r="U2162" s="54" t="str">
        <f>F2162 &amp; " " &amp; " " &amp; B2162 &amp; " - " &amp; I2162 &amp; " - " &amp; "N°" &amp; H2162 &amp; " - " &amp; Tabela1[[#This Row],[Coluna1]]</f>
        <v xml:space="preserve">LAUDO DE RISCO  625 - ABEX - N°569 - </v>
      </c>
      <c r="V2162" s="85">
        <v>856804</v>
      </c>
      <c r="W2162" s="51"/>
      <c r="X2162" s="1" t="str">
        <f t="shared" si="120"/>
        <v>ABERTO</v>
      </c>
      <c r="Y2162" s="51" t="s">
        <v>4159</v>
      </c>
      <c r="Z2162" s="51" t="s">
        <v>4159</v>
      </c>
      <c r="AA2162" s="51" t="str">
        <f>IF(Tabela1[[#This Row],[CHAMADO]]="ABERTO",Tabela1[[#This Row],[procx status]],"")</f>
        <v>Closed</v>
      </c>
      <c r="AB2162" s="51" t="str">
        <f t="shared" si="123"/>
        <v>OK</v>
      </c>
      <c r="AC2162" s="52">
        <v>45659</v>
      </c>
      <c r="AD2162" s="55">
        <v>5105833150</v>
      </c>
      <c r="AE2162" s="51" t="str">
        <f>IF(Tabela1[[#This Row],[Status Result1]]="Aguardando autorização pgto", "sim","")</f>
        <v/>
      </c>
      <c r="AF216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62" s="53">
        <v>45643</v>
      </c>
      <c r="AI2162" s="53" t="s">
        <v>4187</v>
      </c>
      <c r="AJ2162" s="53" t="s">
        <v>4187</v>
      </c>
      <c r="AK2162" s="53" t="str">
        <f>IF(Tabela1[[#This Row],[procx ticket]]="",Tabela1[[#This Row],[Data criação ticket]],Tabela1[[#This Row],[procx ticket]])</f>
        <v>2024-12-17</v>
      </c>
      <c r="AL2162" s="53" t="s">
        <v>75</v>
      </c>
      <c r="AM216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17/12/2024</v>
      </c>
      <c r="AN216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2" s="62"/>
      <c r="AP2162" s="62"/>
      <c r="AQ21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62560542227484,76ANDRELAUDO DE RISCOABEX</v>
      </c>
      <c r="AR2162" s="62" t="e">
        <v>#N/A</v>
      </c>
    </row>
    <row r="2163" spans="1:44" ht="15" hidden="1" customHeight="1">
      <c r="A2163" s="1">
        <f t="shared" si="122"/>
        <v>1000</v>
      </c>
      <c r="B2163" s="51">
        <v>805</v>
      </c>
      <c r="C2163" s="51" t="s">
        <v>1794</v>
      </c>
      <c r="D2163" s="1" t="s">
        <v>1795</v>
      </c>
      <c r="E2163" s="51" t="s">
        <v>30</v>
      </c>
      <c r="F2163" s="51" t="s">
        <v>47</v>
      </c>
      <c r="G2163" s="51"/>
      <c r="H2163" s="51">
        <v>1427</v>
      </c>
      <c r="I2163" s="51" t="s">
        <v>66</v>
      </c>
      <c r="J2163" s="51"/>
      <c r="K2163" s="51"/>
      <c r="L2163" s="51">
        <v>88448</v>
      </c>
      <c r="M2163" s="51">
        <v>605488</v>
      </c>
      <c r="N2163" s="51"/>
      <c r="O2163" s="51"/>
      <c r="P2163" s="46">
        <v>115653.52</v>
      </c>
      <c r="Q2163" s="46"/>
      <c r="R2163" s="46">
        <f>IF(Tabela1[[#This Row],[VALOR A PAGAR]]&gt;1,Tabela1[[#This Row],[VALOR A PAGAR]],Tabela1[[#This Row],[VALOR RC]])</f>
        <v>115653.52</v>
      </c>
      <c r="S216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3" s="51">
        <v>4500765291</v>
      </c>
      <c r="U2163" s="54" t="str">
        <f>F2163 &amp; " " &amp; " " &amp; B2163 &amp; " - " &amp; I2163 &amp; " - " &amp; "N°" &amp; H2163 &amp; " - " &amp; Tabela1[[#This Row],[Coluna1]]</f>
        <v xml:space="preserve">LAUDO DE RISCO  805 - DWA - N°1427 - </v>
      </c>
      <c r="V2163" s="85">
        <v>865627</v>
      </c>
      <c r="W2163" s="51"/>
      <c r="X2163" s="1" t="str">
        <f t="shared" si="120"/>
        <v>ABERTO</v>
      </c>
      <c r="Y2163" s="51" t="s">
        <v>4159</v>
      </c>
      <c r="Z2163" s="51" t="s">
        <v>4159</v>
      </c>
      <c r="AA2163" s="51" t="str">
        <f>IF(Tabela1[[#This Row],[CHAMADO]]="ABERTO",Tabela1[[#This Row],[procx status]],"")</f>
        <v>Closed</v>
      </c>
      <c r="AB2163" s="51" t="str">
        <f t="shared" si="123"/>
        <v>OK</v>
      </c>
      <c r="AC2163" s="52">
        <v>45659</v>
      </c>
      <c r="AD2163" s="55">
        <v>5105832595</v>
      </c>
      <c r="AE2163" s="51" t="str">
        <f>IF(Tabela1[[#This Row],[Status Result1]]="Aguardando autorização pgto", "sim","")</f>
        <v/>
      </c>
      <c r="AF216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63" s="53">
        <v>45645</v>
      </c>
      <c r="AI2163" s="53" t="s">
        <v>4634</v>
      </c>
      <c r="AJ2163" s="53" t="s">
        <v>4634</v>
      </c>
      <c r="AK2163" s="53" t="str">
        <f>IF(Tabela1[[#This Row],[procx ticket]]="",Tabela1[[#This Row],[Data criação ticket]],Tabela1[[#This Row],[procx ticket]])</f>
        <v>2024-12-19</v>
      </c>
      <c r="AL2163" s="53" t="s">
        <v>75</v>
      </c>
      <c r="AM216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16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3" s="62"/>
      <c r="AP2163" s="62"/>
      <c r="AQ21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805605488115653,52ANDRELAUDO DE RISCODWA</v>
      </c>
      <c r="AR2163" s="62" t="e">
        <v>#N/A</v>
      </c>
    </row>
    <row r="2164" spans="1:44" ht="15" hidden="1" customHeight="1">
      <c r="A2164" s="1">
        <f t="shared" si="122"/>
        <v>1000</v>
      </c>
      <c r="B2164" s="51">
        <v>538</v>
      </c>
      <c r="C2164" s="51" t="s">
        <v>1293</v>
      </c>
      <c r="D2164" s="1" t="s">
        <v>1294</v>
      </c>
      <c r="E2164" s="51" t="s">
        <v>30</v>
      </c>
      <c r="F2164" s="51" t="s">
        <v>47</v>
      </c>
      <c r="G2164" s="51"/>
      <c r="H2164" s="51">
        <v>720</v>
      </c>
      <c r="I2164" s="51" t="s">
        <v>5350</v>
      </c>
      <c r="J2164" s="51"/>
      <c r="K2164" s="51"/>
      <c r="L2164" s="51"/>
      <c r="M2164" s="51">
        <v>605486</v>
      </c>
      <c r="N2164" s="51"/>
      <c r="O2164" s="51"/>
      <c r="P2164" s="46">
        <v>17000</v>
      </c>
      <c r="Q2164" s="46"/>
      <c r="R2164" s="46">
        <f>IF(Tabela1[[#This Row],[VALOR A PAGAR]]&gt;1,Tabela1[[#This Row],[VALOR A PAGAR]],Tabela1[[#This Row],[VALOR RC]])</f>
        <v>17000</v>
      </c>
      <c r="S216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4" s="51">
        <v>4500763090</v>
      </c>
      <c r="U2164" s="54" t="str">
        <f>F2164 &amp; " " &amp; " " &amp; B2164 &amp; " - " &amp; I2164 &amp; " - " &amp; "N°" &amp; H2164 &amp; " - " &amp; Tabela1[[#This Row],[Coluna1]]</f>
        <v xml:space="preserve">LAUDO DE RISCO  538 - LUCIANO DA SILVA - N°720 - </v>
      </c>
      <c r="V2164" s="85">
        <v>894685</v>
      </c>
      <c r="W2164" s="51"/>
      <c r="X2164" s="1" t="str">
        <f t="shared" si="120"/>
        <v>ABERTO</v>
      </c>
      <c r="Y2164" s="51" t="s">
        <v>4159</v>
      </c>
      <c r="Z2164" s="51" t="s">
        <v>4159</v>
      </c>
      <c r="AA2164" s="51" t="str">
        <f>IF(Tabela1[[#This Row],[CHAMADO]]="ABERTO",Tabela1[[#This Row],[procx status]],"")</f>
        <v>Closed</v>
      </c>
      <c r="AB2164" s="51" t="str">
        <f t="shared" si="123"/>
        <v>OK</v>
      </c>
      <c r="AC2164" s="52">
        <v>45659</v>
      </c>
      <c r="AD2164" s="55" t="s">
        <v>5351</v>
      </c>
      <c r="AE2164" s="51" t="str">
        <f>IF(Tabela1[[#This Row],[Status Result1]]="Aguardando autorização pgto", "sim","")</f>
        <v/>
      </c>
      <c r="AF216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64" s="53">
        <v>45649</v>
      </c>
      <c r="AI2164" s="53" t="s">
        <v>4692</v>
      </c>
      <c r="AJ2164" s="53" t="s">
        <v>4692</v>
      </c>
      <c r="AK2164" s="53" t="str">
        <f>IF(Tabela1[[#This Row],[procx ticket]]="",Tabela1[[#This Row],[Data criação ticket]],Tabela1[[#This Row],[procx ticket]])</f>
        <v>2024-12-26</v>
      </c>
      <c r="AL2164" s="53" t="s">
        <v>75</v>
      </c>
      <c r="AM216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216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4" s="62"/>
      <c r="AP2164" s="62"/>
      <c r="AQ21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53860548617000ANDRELAUDO DE RISCOLUCIANO DA SILVA</v>
      </c>
      <c r="AR2164" s="62" t="e">
        <v>#N/A</v>
      </c>
    </row>
    <row r="2165" spans="1:44" ht="15" hidden="1" customHeight="1">
      <c r="A2165" s="1">
        <f t="shared" si="122"/>
        <v>1000</v>
      </c>
      <c r="B2165" s="51">
        <v>116</v>
      </c>
      <c r="C2165" s="51" t="s">
        <v>495</v>
      </c>
      <c r="D2165" s="1" t="s">
        <v>496</v>
      </c>
      <c r="E2165" s="51" t="s">
        <v>30</v>
      </c>
      <c r="F2165" s="51" t="s">
        <v>47</v>
      </c>
      <c r="G2165" s="51"/>
      <c r="H2165" s="51">
        <v>3908</v>
      </c>
      <c r="I2165" s="51" t="s">
        <v>5648</v>
      </c>
      <c r="J2165" s="51"/>
      <c r="K2165" s="51"/>
      <c r="L2165" s="51">
        <v>51315</v>
      </c>
      <c r="M2165" s="51">
        <v>605489</v>
      </c>
      <c r="N2165" s="51"/>
      <c r="O2165" s="51"/>
      <c r="P2165" s="46">
        <v>118000</v>
      </c>
      <c r="Q2165" s="46"/>
      <c r="R2165" s="46">
        <f>IF(Tabela1[[#This Row],[VALOR A PAGAR]]&gt;1,Tabela1[[#This Row],[VALOR A PAGAR]],Tabela1[[#This Row],[VALOR RC]])</f>
        <v>118000</v>
      </c>
      <c r="S216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5" s="51">
        <v>4500765173</v>
      </c>
      <c r="U2165" s="54" t="str">
        <f>F2165 &amp; " " &amp; " " &amp; B2165 &amp; " - " &amp; I2165 &amp; " - " &amp; "N°" &amp; H2165 &amp; " - " &amp; Tabela1[[#This Row],[Coluna1]]</f>
        <v xml:space="preserve">LAUDO DE RISCO  116 - PLANAC - N°3908 - </v>
      </c>
      <c r="V2165" s="85">
        <v>864953</v>
      </c>
      <c r="W2165" s="51"/>
      <c r="X2165" s="1" t="str">
        <f t="shared" si="120"/>
        <v>ABERTO</v>
      </c>
      <c r="Y2165" s="51" t="s">
        <v>4159</v>
      </c>
      <c r="Z2165" s="51" t="s">
        <v>4159</v>
      </c>
      <c r="AA2165" s="51" t="str">
        <f>IF(Tabela1[[#This Row],[CHAMADO]]="ABERTO",Tabela1[[#This Row],[procx status]],"")</f>
        <v>Closed</v>
      </c>
      <c r="AB2165" s="51" t="str">
        <f t="shared" si="123"/>
        <v>OK</v>
      </c>
      <c r="AC2165" s="52">
        <v>45659</v>
      </c>
      <c r="AD2165" s="55">
        <v>5105831718</v>
      </c>
      <c r="AE2165" s="51" t="str">
        <f>IF(Tabela1[[#This Row],[Status Result1]]="Aguardando autorização pgto", "sim","")</f>
        <v/>
      </c>
      <c r="AF216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02/01/2025</v>
      </c>
      <c r="AG21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02/01/2025</v>
      </c>
      <c r="AH2165" s="53">
        <v>45644</v>
      </c>
      <c r="AI2165" s="53" t="s">
        <v>4634</v>
      </c>
      <c r="AJ2165" s="53" t="s">
        <v>4634</v>
      </c>
      <c r="AK2165" s="53" t="str">
        <f>IF(Tabela1[[#This Row],[procx ticket]]="",Tabela1[[#This Row],[Data criação ticket]],Tabela1[[#This Row],[procx ticket]])</f>
        <v>2024-12-19</v>
      </c>
      <c r="AL2165" s="53" t="s">
        <v>75</v>
      </c>
      <c r="AM216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16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5" s="62"/>
      <c r="AP2165" s="62"/>
      <c r="AQ21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116605489118000ANDRELAUDO DE RISCOPLANAC</v>
      </c>
      <c r="AR2165" s="62" t="e">
        <v>#N/A</v>
      </c>
    </row>
    <row r="2166" spans="1:44" ht="15" hidden="1" customHeight="1">
      <c r="A2166" s="1">
        <f t="shared" si="122"/>
        <v>1000</v>
      </c>
      <c r="B2166" s="51">
        <v>1432</v>
      </c>
      <c r="C2166" s="51" t="s">
        <v>33</v>
      </c>
      <c r="D2166" s="51" t="s">
        <v>34</v>
      </c>
      <c r="E2166" s="51" t="s">
        <v>55</v>
      </c>
      <c r="F2166" s="51" t="s">
        <v>23</v>
      </c>
      <c r="G2166" s="51"/>
      <c r="H2166" s="51">
        <v>789</v>
      </c>
      <c r="I2166" s="51" t="s">
        <v>4972</v>
      </c>
      <c r="J2166" s="51"/>
      <c r="K2166" s="51"/>
      <c r="L2166" s="51">
        <v>58131</v>
      </c>
      <c r="M2166" s="51">
        <v>603254</v>
      </c>
      <c r="N2166" s="51">
        <v>10019660</v>
      </c>
      <c r="O2166" s="51"/>
      <c r="P2166" s="46">
        <v>256250</v>
      </c>
      <c r="Q2166" s="46"/>
      <c r="R2166" s="46">
        <f>IF(Tabela1[[#This Row],[VALOR A PAGAR]]&gt;1,Tabela1[[#This Row],[VALOR A PAGAR]],Tabela1[[#This Row],[VALOR RC]])</f>
        <v>256250</v>
      </c>
      <c r="S216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6" s="51">
        <v>4500755362</v>
      </c>
      <c r="U2166" s="54" t="str">
        <f>F2166 &amp; " " &amp; " " &amp; B2166 &amp; " - " &amp; I2166 &amp; " - " &amp; "N°" &amp; H2166 &amp; " - " &amp; Tabela1[[#This Row],[Coluna1]]</f>
        <v xml:space="preserve">LOJAS NOVAS  1432 - GM ENGENHARIA - N°789 - </v>
      </c>
      <c r="V2166" s="85">
        <v>864765</v>
      </c>
      <c r="W2166" s="51"/>
      <c r="X2166" s="1" t="str">
        <f t="shared" si="120"/>
        <v>ABERTO</v>
      </c>
      <c r="Y2166" s="51" t="s">
        <v>4159</v>
      </c>
      <c r="Z2166" s="51" t="s">
        <v>4159</v>
      </c>
      <c r="AA2166" s="51" t="str">
        <f>IF(Tabela1[[#This Row],[CHAMADO]]="ABERTO",Tabela1[[#This Row],[procx status]],"")</f>
        <v>Closed</v>
      </c>
      <c r="AB2166" s="51" t="str">
        <f t="shared" si="123"/>
        <v>OK</v>
      </c>
      <c r="AC2166" s="52">
        <f>Tabela1[[#This Row],[Data criação ticket br]]+15</f>
        <v>45660</v>
      </c>
      <c r="AD2166" s="55">
        <v>5105829180</v>
      </c>
      <c r="AE2166" s="51" t="str">
        <f>IF(Tabela1[[#This Row],[Status Result1]]="Aguardando autorização pgto", "sim","")</f>
        <v/>
      </c>
      <c r="AF216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03/01/2025</v>
      </c>
      <c r="AG21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03/01/2025</v>
      </c>
      <c r="AH2166" s="53">
        <v>45644</v>
      </c>
      <c r="AI2166" s="53" t="s">
        <v>4634</v>
      </c>
      <c r="AJ2166" s="53" t="s">
        <v>4634</v>
      </c>
      <c r="AK2166" s="53" t="str">
        <f>IF(Tabela1[[#This Row],[procx ticket]]="",Tabela1[[#This Row],[Data criação ticket]],Tabela1[[#This Row],[procx ticket]])</f>
        <v>2024-12-19</v>
      </c>
      <c r="AL2166" s="53">
        <v>45596</v>
      </c>
      <c r="AM216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16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6" s="62"/>
      <c r="AP2166" s="62"/>
      <c r="AQ21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1432603254256250JORDANALOJAS NOVASGM ENGENHARIA</v>
      </c>
      <c r="AR2166" s="62" t="e">
        <v>#N/A</v>
      </c>
    </row>
    <row r="2167" spans="1:44" ht="15" hidden="1" customHeight="1">
      <c r="A2167" s="1">
        <v>1000</v>
      </c>
      <c r="B2167" s="51">
        <v>743</v>
      </c>
      <c r="C2167" s="51" t="s">
        <v>1679</v>
      </c>
      <c r="D2167" s="1" t="s">
        <v>1680</v>
      </c>
      <c r="E2167" s="51" t="s">
        <v>30</v>
      </c>
      <c r="F2167" s="51" t="s">
        <v>4270</v>
      </c>
      <c r="G2167" s="51"/>
      <c r="H2167" s="51">
        <v>9248</v>
      </c>
      <c r="I2167" s="51" t="s">
        <v>5016</v>
      </c>
      <c r="J2167" s="51"/>
      <c r="K2167" s="51"/>
      <c r="L2167" s="51"/>
      <c r="M2167" s="51">
        <v>604160</v>
      </c>
      <c r="N2167" s="51"/>
      <c r="O2167" s="51"/>
      <c r="P2167" s="46">
        <v>500</v>
      </c>
      <c r="Q2167" s="46"/>
      <c r="R2167" s="46">
        <f>IF(Tabela1[[#This Row],[VALOR A PAGAR]]&gt;1,Tabela1[[#This Row],[VALOR A PAGAR]],Tabela1[[#This Row],[VALOR RC]])</f>
        <v>500</v>
      </c>
      <c r="S216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7" s="51">
        <v>4500655742</v>
      </c>
      <c r="U2167" s="54" t="str">
        <f>F2167 &amp; " " &amp; " " &amp; B2167 &amp; " - " &amp; I2167 &amp; " - " &amp; "N°" &amp; H2167 &amp; " - " &amp; Tabela1[[#This Row],[Coluna1]]</f>
        <v xml:space="preserve">VISA  743 - HMY - N°9248 - </v>
      </c>
      <c r="V2167" s="85">
        <v>873270</v>
      </c>
      <c r="W2167" s="51"/>
      <c r="X2167" s="1" t="str">
        <f t="shared" si="120"/>
        <v>ABERTO</v>
      </c>
      <c r="Y2167" s="51" t="s">
        <v>4159</v>
      </c>
      <c r="Z2167" s="51" t="s">
        <v>4159</v>
      </c>
      <c r="AA2167" s="51" t="str">
        <f>IF(Tabela1[[#This Row],[CHAMADO]]="ABERTO",Tabela1[[#This Row],[procx status]],"")</f>
        <v>Closed</v>
      </c>
      <c r="AB2167" s="51" t="str">
        <f t="shared" si="123"/>
        <v>OK</v>
      </c>
      <c r="AC2167" s="52">
        <f>Tabela1[[#This Row],[Data criação ticket br]]+15</f>
        <v>45661</v>
      </c>
      <c r="AD2167" s="55">
        <v>5105829210</v>
      </c>
      <c r="AE2167" s="51" t="str">
        <f>IF(Tabela1[[#This Row],[Status Result1]]="Aguardando autorização pgto", "sim","")</f>
        <v/>
      </c>
      <c r="AF216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67" s="53">
        <v>45294</v>
      </c>
      <c r="AI2167" s="53" t="s">
        <v>4632</v>
      </c>
      <c r="AJ2167" s="53" t="s">
        <v>4632</v>
      </c>
      <c r="AK2167" s="53" t="str">
        <f>IF(Tabela1[[#This Row],[procx ticket]]="",Tabela1[[#This Row],[Data criação ticket]],Tabela1[[#This Row],[procx ticket]])</f>
        <v>2024-12-20</v>
      </c>
      <c r="AL2167" s="53" t="s">
        <v>75</v>
      </c>
      <c r="AM216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6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7" s="62"/>
      <c r="AP2167" s="62"/>
      <c r="AQ21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743604160500ANDREVISAHMY</v>
      </c>
      <c r="AR2167" s="62" t="e">
        <v>#N/A</v>
      </c>
    </row>
    <row r="2168" spans="1:44" ht="15" hidden="1" customHeight="1">
      <c r="A2168" s="1">
        <f>IF(B2168&lt;7000,1000,2000)</f>
        <v>1000</v>
      </c>
      <c r="B2168" s="51">
        <v>743</v>
      </c>
      <c r="C2168" s="51" t="s">
        <v>1679</v>
      </c>
      <c r="D2168" s="1" t="s">
        <v>1680</v>
      </c>
      <c r="E2168" s="51" t="s">
        <v>30</v>
      </c>
      <c r="F2168" s="51" t="s">
        <v>4270</v>
      </c>
      <c r="G2168" s="51"/>
      <c r="H2168" s="51">
        <v>86213</v>
      </c>
      <c r="I2168" s="51" t="s">
        <v>5016</v>
      </c>
      <c r="J2168" s="51"/>
      <c r="K2168" s="51"/>
      <c r="L2168" s="51"/>
      <c r="M2168" s="51">
        <v>604160</v>
      </c>
      <c r="N2168" s="51"/>
      <c r="O2168" s="51"/>
      <c r="P2168" s="46">
        <v>378.39</v>
      </c>
      <c r="Q2168" s="46"/>
      <c r="R2168" s="46">
        <f>IF(Tabela1[[#This Row],[VALOR A PAGAR]]&gt;1,Tabela1[[#This Row],[VALOR A PAGAR]],Tabela1[[#This Row],[VALOR RC]])</f>
        <v>378.39</v>
      </c>
      <c r="S216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8" s="51">
        <v>4500655742</v>
      </c>
      <c r="U2168" s="54" t="str">
        <f>F2168 &amp; " " &amp; " " &amp; B2168 &amp; " - " &amp; I2168 &amp; " - " &amp; "N°" &amp; H2168 &amp; " - " &amp; Tabela1[[#This Row],[Coluna1]]</f>
        <v xml:space="preserve">VISA  743 - HMY - N°86213 - </v>
      </c>
      <c r="V2168" s="85">
        <v>873349</v>
      </c>
      <c r="W2168" s="51"/>
      <c r="X2168" s="1" t="str">
        <f t="shared" si="120"/>
        <v>ABERTO</v>
      </c>
      <c r="Y2168" s="51" t="s">
        <v>4159</v>
      </c>
      <c r="Z2168" s="51" t="s">
        <v>4159</v>
      </c>
      <c r="AA2168" s="51" t="str">
        <f>IF(Tabela1[[#This Row],[CHAMADO]]="ABERTO",Tabela1[[#This Row],[procx status]],"")</f>
        <v>Closed</v>
      </c>
      <c r="AB2168" s="51" t="str">
        <f t="shared" si="123"/>
        <v>OK</v>
      </c>
      <c r="AC2168" s="52">
        <f>Tabela1[[#This Row],[Data criação ticket br]]+15</f>
        <v>45661</v>
      </c>
      <c r="AD2168" s="55">
        <v>5105827460</v>
      </c>
      <c r="AE2168" s="51" t="str">
        <f>IF(Tabela1[[#This Row],[Status Result1]]="Aguardando autorização pgto", "sim","")</f>
        <v/>
      </c>
      <c r="AF216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68" s="53">
        <v>45294</v>
      </c>
      <c r="AI2168" s="53" t="s">
        <v>4632</v>
      </c>
      <c r="AJ2168" s="53" t="s">
        <v>4632</v>
      </c>
      <c r="AK2168" s="53" t="str">
        <f>IF(Tabela1[[#This Row],[procx ticket]]="",Tabela1[[#This Row],[Data criação ticket]],Tabela1[[#This Row],[procx ticket]])</f>
        <v>2024-12-20</v>
      </c>
      <c r="AL2168" s="53" t="s">
        <v>75</v>
      </c>
      <c r="AM216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6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8" s="62"/>
      <c r="AP2168" s="62"/>
      <c r="AQ21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743604160378,39ANDREVISAHMY</v>
      </c>
      <c r="AR2168" s="62" t="e">
        <v>#N/A</v>
      </c>
    </row>
    <row r="2169" spans="1:44" ht="15" hidden="1" customHeight="1">
      <c r="A2169" s="1">
        <f>IF(B2169&lt;7000,1000,2000)</f>
        <v>1000</v>
      </c>
      <c r="B2169" s="51">
        <v>1242</v>
      </c>
      <c r="C2169" s="51" t="s">
        <v>2636</v>
      </c>
      <c r="D2169" s="1" t="s">
        <v>2637</v>
      </c>
      <c r="E2169" s="51" t="s">
        <v>30</v>
      </c>
      <c r="F2169" s="51" t="s">
        <v>4270</v>
      </c>
      <c r="G2169" s="51"/>
      <c r="H2169" s="51">
        <v>86162</v>
      </c>
      <c r="I2169" s="51" t="s">
        <v>5016</v>
      </c>
      <c r="J2169" s="51"/>
      <c r="K2169" s="51"/>
      <c r="L2169" s="51"/>
      <c r="M2169" s="51">
        <v>605080</v>
      </c>
      <c r="N2169" s="51"/>
      <c r="O2169" s="51"/>
      <c r="P2169" s="46">
        <v>5072.45</v>
      </c>
      <c r="Q2169" s="46"/>
      <c r="R2169" s="46">
        <f>IF(Tabela1[[#This Row],[VALOR A PAGAR]]&gt;1,Tabela1[[#This Row],[VALOR A PAGAR]],Tabela1[[#This Row],[VALOR RC]])</f>
        <v>5072.45</v>
      </c>
      <c r="S216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69" s="51">
        <v>4500680602</v>
      </c>
      <c r="U2169" s="54" t="str">
        <f>F2169 &amp; " " &amp; " " &amp; B2169 &amp; " - " &amp; I2169 &amp; " - " &amp; "N°" &amp; H2169 &amp; " - " &amp; Tabela1[[#This Row],[Coluna1]]</f>
        <v xml:space="preserve">VISA  1242 - HMY - N°86162 - </v>
      </c>
      <c r="V2169" s="85">
        <v>873336</v>
      </c>
      <c r="W2169" s="51"/>
      <c r="X2169" s="1" t="str">
        <f t="shared" si="120"/>
        <v>ABERTO</v>
      </c>
      <c r="Y2169" s="51" t="s">
        <v>4159</v>
      </c>
      <c r="Z2169" s="51" t="s">
        <v>4159</v>
      </c>
      <c r="AA2169" s="51" t="str">
        <f>IF(Tabela1[[#This Row],[CHAMADO]]="ABERTO",Tabela1[[#This Row],[procx status]],"")</f>
        <v>Closed</v>
      </c>
      <c r="AB2169" s="51" t="str">
        <f t="shared" si="123"/>
        <v>OK</v>
      </c>
      <c r="AC2169" s="52">
        <f>Tabela1[[#This Row],[Data criação ticket br]]+15</f>
        <v>45661</v>
      </c>
      <c r="AD2169" s="55">
        <v>5105827462</v>
      </c>
      <c r="AE2169" s="51" t="str">
        <f>IF(Tabela1[[#This Row],[Status Result1]]="Aguardando autorização pgto", "sim","")</f>
        <v/>
      </c>
      <c r="AF216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69" s="53">
        <v>45646</v>
      </c>
      <c r="AI2169" s="53" t="s">
        <v>4632</v>
      </c>
      <c r="AJ2169" s="53" t="s">
        <v>4632</v>
      </c>
      <c r="AK2169" s="53" t="str">
        <f>IF(Tabela1[[#This Row],[procx ticket]]="",Tabela1[[#This Row],[Data criação ticket]],Tabela1[[#This Row],[procx ticket]])</f>
        <v>2024-12-20</v>
      </c>
      <c r="AL2169" s="53" t="s">
        <v>75</v>
      </c>
      <c r="AM21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6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69" s="62"/>
      <c r="AP2169" s="62"/>
      <c r="AQ21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12426050805072,45ANDREVISAHMY</v>
      </c>
      <c r="AR2169" s="62" t="e">
        <v>#N/A</v>
      </c>
    </row>
    <row r="2170" spans="1:44" ht="15" hidden="1" customHeight="1">
      <c r="A2170" s="1">
        <v>1000</v>
      </c>
      <c r="B2170" s="51">
        <v>63</v>
      </c>
      <c r="C2170" s="51" t="s">
        <v>410</v>
      </c>
      <c r="D2170" s="1" t="s">
        <v>411</v>
      </c>
      <c r="E2170" s="51" t="s">
        <v>30</v>
      </c>
      <c r="F2170" s="51" t="s">
        <v>4270</v>
      </c>
      <c r="G2170" s="51"/>
      <c r="H2170" s="51">
        <v>9010</v>
      </c>
      <c r="I2170" s="51" t="s">
        <v>5016</v>
      </c>
      <c r="J2170" s="51"/>
      <c r="K2170" s="51"/>
      <c r="L2170" s="51"/>
      <c r="M2170" s="51">
        <v>602776</v>
      </c>
      <c r="N2170" s="51"/>
      <c r="O2170" s="51"/>
      <c r="P2170" s="46">
        <v>500</v>
      </c>
      <c r="Q2170" s="46"/>
      <c r="R2170" s="46">
        <f>IF(Tabela1[[#This Row],[VALOR A PAGAR]]&gt;1,Tabela1[[#This Row],[VALOR A PAGAR]],Tabela1[[#This Row],[VALOR RC]])</f>
        <v>500</v>
      </c>
      <c r="S217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0" s="51">
        <v>4500695245</v>
      </c>
      <c r="U2170" s="54" t="str">
        <f>F2170 &amp; " " &amp; " " &amp; B2170 &amp; " - " &amp; I2170 &amp; " - " &amp; "N°" &amp; H2170 &amp; " - " &amp; Tabela1[[#This Row],[Coluna1]]</f>
        <v xml:space="preserve">VISA  63 - HMY - N°9010 - </v>
      </c>
      <c r="V2170" s="85">
        <v>873164</v>
      </c>
      <c r="W2170" s="51"/>
      <c r="X2170" s="1" t="str">
        <f t="shared" si="120"/>
        <v>ABERTO</v>
      </c>
      <c r="Y2170" s="51" t="s">
        <v>4159</v>
      </c>
      <c r="Z2170" s="51" t="s">
        <v>4159</v>
      </c>
      <c r="AA2170" s="51" t="str">
        <f>IF(Tabela1[[#This Row],[CHAMADO]]="ABERTO",Tabela1[[#This Row],[procx status]],"")</f>
        <v>Closed</v>
      </c>
      <c r="AB2170" s="51" t="str">
        <f t="shared" si="123"/>
        <v>OK</v>
      </c>
      <c r="AC2170" s="52">
        <f>Tabela1[[#This Row],[Data criação ticket br]]+15</f>
        <v>45661</v>
      </c>
      <c r="AD2170" s="55">
        <v>5105827465</v>
      </c>
      <c r="AE2170" s="51" t="str">
        <f>IF(Tabela1[[#This Row],[Status Result1]]="Aguardando autorização pgto", "sim","")</f>
        <v/>
      </c>
      <c r="AF217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70" s="53">
        <v>45660</v>
      </c>
      <c r="AI2170" s="53" t="s">
        <v>4632</v>
      </c>
      <c r="AJ2170" s="53" t="s">
        <v>4632</v>
      </c>
      <c r="AK2170" s="53" t="str">
        <f>IF(Tabela1[[#This Row],[procx ticket]]="",Tabela1[[#This Row],[Data criação ticket]],Tabela1[[#This Row],[procx ticket]])</f>
        <v>2024-12-20</v>
      </c>
      <c r="AL2170" s="53" t="s">
        <v>75</v>
      </c>
      <c r="AM21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7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0" s="62"/>
      <c r="AP2170" s="62"/>
      <c r="AQ21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63602776500ANDREVISAHMY</v>
      </c>
      <c r="AR2170" s="62" t="e">
        <v>#N/A</v>
      </c>
    </row>
    <row r="2171" spans="1:44" ht="15" hidden="1" customHeight="1">
      <c r="A2171" s="1">
        <f t="shared" ref="A2171:A2176" si="124">IF(B2171&lt;7000,1000,2000)</f>
        <v>1000</v>
      </c>
      <c r="B2171" s="51">
        <v>394</v>
      </c>
      <c r="C2171" s="51" t="s">
        <v>1015</v>
      </c>
      <c r="D2171" s="1" t="s">
        <v>1016</v>
      </c>
      <c r="E2171" s="51" t="s">
        <v>30</v>
      </c>
      <c r="F2171" s="51" t="s">
        <v>4270</v>
      </c>
      <c r="G2171" s="51"/>
      <c r="H2171" s="51">
        <v>9304</v>
      </c>
      <c r="I2171" s="51" t="s">
        <v>5016</v>
      </c>
      <c r="J2171" s="51"/>
      <c r="K2171" s="51"/>
      <c r="L2171" s="51"/>
      <c r="M2171" s="51">
        <v>603726</v>
      </c>
      <c r="N2171" s="51"/>
      <c r="O2171" s="51"/>
      <c r="P2171" s="46">
        <v>500</v>
      </c>
      <c r="Q2171" s="46"/>
      <c r="R2171" s="46">
        <f>IF(Tabela1[[#This Row],[VALOR A PAGAR]]&gt;1,Tabela1[[#This Row],[VALOR A PAGAR]],Tabela1[[#This Row],[VALOR RC]])</f>
        <v>500</v>
      </c>
      <c r="S217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1" s="51">
        <v>4500711981</v>
      </c>
      <c r="U2171" s="54" t="str">
        <f>F2171 &amp; " " &amp; " " &amp; B2171 &amp; " - " &amp; I2171 &amp; " - " &amp; "N°" &amp; H2171 &amp; " - " &amp; Tabela1[[#This Row],[Coluna1]]</f>
        <v xml:space="preserve">VISA  394 - HMY - N°9304 - </v>
      </c>
      <c r="V2171" s="85">
        <v>873299</v>
      </c>
      <c r="W2171" s="51"/>
      <c r="X2171" s="1" t="str">
        <f t="shared" si="120"/>
        <v>ABERTO</v>
      </c>
      <c r="Y2171" s="51" t="s">
        <v>4159</v>
      </c>
      <c r="Z2171" s="51" t="s">
        <v>4159</v>
      </c>
      <c r="AA2171" s="51" t="str">
        <f>IF(Tabela1[[#This Row],[CHAMADO]]="ABERTO",Tabela1[[#This Row],[procx status]],"")</f>
        <v>Closed</v>
      </c>
      <c r="AB2171" s="51" t="str">
        <f t="shared" si="123"/>
        <v>OK</v>
      </c>
      <c r="AC2171" s="52">
        <f>Tabela1[[#This Row],[Data criação ticket br]]+15</f>
        <v>45661</v>
      </c>
      <c r="AD2171" s="55">
        <v>5105829214</v>
      </c>
      <c r="AE2171" s="51" t="str">
        <f>IF(Tabela1[[#This Row],[Status Result1]]="Aguardando autorização pgto", "sim","")</f>
        <v/>
      </c>
      <c r="AF217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71" s="53">
        <v>45649</v>
      </c>
      <c r="AI2171" s="53" t="s">
        <v>4632</v>
      </c>
      <c r="AJ2171" s="53" t="s">
        <v>4632</v>
      </c>
      <c r="AK2171" s="53" t="str">
        <f>IF(Tabela1[[#This Row],[procx ticket]]="",Tabela1[[#This Row],[Data criação ticket]],Tabela1[[#This Row],[procx ticket]])</f>
        <v>2024-12-20</v>
      </c>
      <c r="AL2171" s="53" t="s">
        <v>75</v>
      </c>
      <c r="AM21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7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1" s="62"/>
      <c r="AP2171" s="62"/>
      <c r="AQ21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394603726500ANDREVISAHMY</v>
      </c>
      <c r="AR2171" s="62" t="e">
        <v>#N/A</v>
      </c>
    </row>
    <row r="2172" spans="1:44" ht="15" hidden="1" customHeight="1">
      <c r="A2172" s="1">
        <f t="shared" si="124"/>
        <v>1000</v>
      </c>
      <c r="B2172" s="51">
        <v>394</v>
      </c>
      <c r="C2172" s="51" t="s">
        <v>1015</v>
      </c>
      <c r="D2172" s="1" t="s">
        <v>1016</v>
      </c>
      <c r="E2172" s="51" t="s">
        <v>30</v>
      </c>
      <c r="F2172" s="51" t="s">
        <v>4270</v>
      </c>
      <c r="G2172" s="51"/>
      <c r="H2172" s="51">
        <v>87191</v>
      </c>
      <c r="I2172" s="51" t="s">
        <v>5016</v>
      </c>
      <c r="J2172" s="51"/>
      <c r="K2172" s="51"/>
      <c r="L2172" s="51"/>
      <c r="M2172" s="51">
        <v>603726</v>
      </c>
      <c r="N2172" s="51"/>
      <c r="O2172" s="51"/>
      <c r="P2172" s="46">
        <v>567.79</v>
      </c>
      <c r="Q2172" s="46"/>
      <c r="R2172" s="46">
        <f>IF(Tabela1[[#This Row],[VALOR A PAGAR]]&gt;1,Tabela1[[#This Row],[VALOR A PAGAR]],Tabela1[[#This Row],[VALOR RC]])</f>
        <v>567.79</v>
      </c>
      <c r="S217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2" s="51">
        <v>4500711981</v>
      </c>
      <c r="U2172" s="54" t="str">
        <f>F2172 &amp; " " &amp; " " &amp; B2172 &amp; " - " &amp; I2172 &amp; " - " &amp; "N°" &amp; H2172 &amp; " - " &amp; Tabela1[[#This Row],[Coluna1]]</f>
        <v xml:space="preserve">VISA  394 - HMY - N°87191 - </v>
      </c>
      <c r="V2172" s="85">
        <v>873361</v>
      </c>
      <c r="W2172" s="51"/>
      <c r="X2172" s="1" t="str">
        <f t="shared" si="120"/>
        <v>ABERTO</v>
      </c>
      <c r="Y2172" s="51" t="s">
        <v>4159</v>
      </c>
      <c r="Z2172" s="51" t="s">
        <v>4159</v>
      </c>
      <c r="AA2172" s="51" t="str">
        <f>IF(Tabela1[[#This Row],[CHAMADO]]="ABERTO",Tabela1[[#This Row],[procx status]],"")</f>
        <v>Closed</v>
      </c>
      <c r="AB2172" s="51" t="str">
        <f t="shared" si="123"/>
        <v>OK</v>
      </c>
      <c r="AC2172" s="52">
        <f>Tabela1[[#This Row],[Data criação ticket br]]+15</f>
        <v>45661</v>
      </c>
      <c r="AD2172" s="55">
        <v>5105827459</v>
      </c>
      <c r="AE2172" s="51" t="str">
        <f>IF(Tabela1[[#This Row],[Status Result1]]="Aguardando autorização pgto", "sim","")</f>
        <v/>
      </c>
      <c r="AF217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72" s="53">
        <v>45649</v>
      </c>
      <c r="AI2172" s="53" t="s">
        <v>4632</v>
      </c>
      <c r="AJ2172" s="53" t="s">
        <v>4632</v>
      </c>
      <c r="AK2172" s="53" t="str">
        <f>IF(Tabela1[[#This Row],[procx ticket]]="",Tabela1[[#This Row],[Data criação ticket]],Tabela1[[#This Row],[procx ticket]])</f>
        <v>2024-12-20</v>
      </c>
      <c r="AL2172" s="53" t="s">
        <v>75</v>
      </c>
      <c r="AM217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7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2" s="62"/>
      <c r="AP2172" s="62"/>
      <c r="AQ21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394603726567,79ANDREVISAHMY</v>
      </c>
      <c r="AR2172" s="62" t="e">
        <v>#N/A</v>
      </c>
    </row>
    <row r="2173" spans="1:44" ht="15" hidden="1" customHeight="1">
      <c r="A2173" s="1">
        <f t="shared" si="124"/>
        <v>1000</v>
      </c>
      <c r="B2173" s="51">
        <v>63</v>
      </c>
      <c r="C2173" s="51" t="s">
        <v>410</v>
      </c>
      <c r="D2173" s="1" t="s">
        <v>411</v>
      </c>
      <c r="E2173" s="51" t="s">
        <v>30</v>
      </c>
      <c r="F2173" s="51" t="s">
        <v>4270</v>
      </c>
      <c r="G2173" s="51"/>
      <c r="H2173" s="51">
        <v>86132</v>
      </c>
      <c r="I2173" s="51" t="s">
        <v>5016</v>
      </c>
      <c r="J2173" s="51"/>
      <c r="K2173" s="51"/>
      <c r="L2173" s="51"/>
      <c r="M2173" s="51">
        <v>602776</v>
      </c>
      <c r="N2173" s="51"/>
      <c r="O2173" s="51"/>
      <c r="P2173" s="46">
        <v>1135.58</v>
      </c>
      <c r="Q2173" s="46"/>
      <c r="R2173" s="46">
        <f>IF(Tabela1[[#This Row],[VALOR A PAGAR]]&gt;1,Tabela1[[#This Row],[VALOR A PAGAR]],Tabela1[[#This Row],[VALOR RC]])</f>
        <v>1135.58</v>
      </c>
      <c r="S217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3" s="51" t="s">
        <v>5172</v>
      </c>
      <c r="U2173" s="54" t="str">
        <f>F2173 &amp; " " &amp; " " &amp; B2173 &amp; " - " &amp; I2173 &amp; " - " &amp; "N°" &amp; H2173 &amp; " - " &amp; Tabela1[[#This Row],[Coluna1]]</f>
        <v xml:space="preserve">VISA  63 - HMY - N°86132 - </v>
      </c>
      <c r="V2173" s="85">
        <v>873316</v>
      </c>
      <c r="W2173" s="51"/>
      <c r="X2173" s="1" t="str">
        <f t="shared" ref="X2173:X2236" si="125">IF(V2173&lt;&gt;"","ABERTO","PENDENTE")</f>
        <v>ABERTO</v>
      </c>
      <c r="Y2173" s="51" t="s">
        <v>4159</v>
      </c>
      <c r="Z2173" s="51" t="s">
        <v>4159</v>
      </c>
      <c r="AA2173" s="51" t="str">
        <f>IF(Tabela1[[#This Row],[CHAMADO]]="ABERTO",Tabela1[[#This Row],[procx status]],"")</f>
        <v>Closed</v>
      </c>
      <c r="AB2173" s="51" t="str">
        <f t="shared" si="123"/>
        <v>OK</v>
      </c>
      <c r="AC2173" s="52">
        <f>Tabela1[[#This Row],[Data criação ticket br]]+15</f>
        <v>45661</v>
      </c>
      <c r="AD2173" s="55">
        <v>5105827463</v>
      </c>
      <c r="AE2173" s="51" t="str">
        <f>IF(Tabela1[[#This Row],[Status Result1]]="Aguardando autorização pgto", "sim","")</f>
        <v/>
      </c>
      <c r="AF217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04/01/2025</v>
      </c>
      <c r="AG21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04/01/2025</v>
      </c>
      <c r="AH2173" s="53">
        <v>45660</v>
      </c>
      <c r="AI2173" s="53" t="s">
        <v>4632</v>
      </c>
      <c r="AJ2173" s="53" t="s">
        <v>4632</v>
      </c>
      <c r="AK2173" s="53" t="str">
        <f>IF(Tabela1[[#This Row],[procx ticket]]="",Tabela1[[#This Row],[Data criação ticket]],Tabela1[[#This Row],[procx ticket]])</f>
        <v>2024-12-20</v>
      </c>
      <c r="AL2173" s="53" t="s">
        <v>75</v>
      </c>
      <c r="AM217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20/12/2024</v>
      </c>
      <c r="AN217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3" s="62"/>
      <c r="AP2173" s="62"/>
      <c r="AQ21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636027761135,58ANDREVISAHMY</v>
      </c>
      <c r="AR2173" s="62" t="e">
        <v>#N/A</v>
      </c>
    </row>
    <row r="2174" spans="1:44" ht="15" hidden="1" customHeight="1">
      <c r="A2174" s="1">
        <f t="shared" si="124"/>
        <v>1000</v>
      </c>
      <c r="B2174" s="1">
        <v>51</v>
      </c>
      <c r="C2174" s="1" t="s">
        <v>388</v>
      </c>
      <c r="D2174" s="1" t="s">
        <v>389</v>
      </c>
      <c r="E2174" s="1" t="s">
        <v>30</v>
      </c>
      <c r="F2174" s="1" t="s">
        <v>4270</v>
      </c>
      <c r="H2174" s="1">
        <v>6793</v>
      </c>
      <c r="I2174" s="1" t="s">
        <v>5485</v>
      </c>
      <c r="M2174" s="1">
        <v>605578</v>
      </c>
      <c r="N2174" s="1">
        <v>10020268</v>
      </c>
      <c r="P2174" s="47">
        <v>3476</v>
      </c>
      <c r="R2174" s="47">
        <f>IF(Tabela1[[#This Row],[VALOR A PAGAR]]&gt;1,Tabela1[[#This Row],[VALOR A PAGAR]],Tabela1[[#This Row],[VALOR RC]])</f>
        <v>3476</v>
      </c>
      <c r="S217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4" s="1">
        <v>4500793733</v>
      </c>
      <c r="U2174" s="54" t="str">
        <f>F2174 &amp; " " &amp; " " &amp; B2174 &amp; " - " &amp; I2174 &amp; " - " &amp; "N°" &amp; H2174 &amp; " - " &amp; Tabela1[[#This Row],[Coluna1]]</f>
        <v xml:space="preserve">VISA  51 - MOVEIS SAARA - N°6793 - </v>
      </c>
      <c r="V2174" s="85">
        <v>1034600</v>
      </c>
      <c r="X2174" s="1" t="str">
        <f t="shared" si="125"/>
        <v>ABERTO</v>
      </c>
      <c r="Y2174" s="1" t="s">
        <v>4159</v>
      </c>
      <c r="Z2174" s="51" t="s">
        <v>4159</v>
      </c>
      <c r="AA2174" s="51" t="str">
        <f>IF(Tabela1[[#This Row],[CHAMADO]]="ABERTO",Tabela1[[#This Row],[procx status]],"")</f>
        <v>Closed</v>
      </c>
      <c r="AC2174" s="49">
        <v>45720</v>
      </c>
      <c r="AD2174" s="55">
        <v>5105876988</v>
      </c>
      <c r="AE2174" s="1" t="str">
        <f>IF(Tabela1[[#This Row],[Status Result1]]="Aguardando autorização pgto", "sim","")</f>
        <v/>
      </c>
      <c r="AF21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04/03/2025</v>
      </c>
      <c r="AG21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04/03/2025</v>
      </c>
      <c r="AH2174" s="12">
        <v>45677</v>
      </c>
      <c r="AI2174" s="12" t="s">
        <v>4955</v>
      </c>
      <c r="AJ2174" s="53" t="s">
        <v>4955</v>
      </c>
      <c r="AK2174" s="12" t="str">
        <f>IF(Tabela1[[#This Row],[procx ticket]]="",Tabela1[[#This Row],[Data criação ticket]],Tabela1[[#This Row],[procx ticket]])</f>
        <v>2025-01-20</v>
      </c>
      <c r="AL2174" s="53">
        <v>45667</v>
      </c>
      <c r="AM217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20/01/2025</v>
      </c>
      <c r="AN217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4" s="62" t="s">
        <v>4174</v>
      </c>
      <c r="AP2174" s="62"/>
      <c r="AQ21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516055783476ANDREVISAMOVEIS SAARA</v>
      </c>
      <c r="AR2174" s="62" t="e">
        <v>#N/A</v>
      </c>
    </row>
    <row r="2175" spans="1:44" ht="15" hidden="1" customHeight="1">
      <c r="A2175" s="1">
        <f t="shared" si="124"/>
        <v>1000</v>
      </c>
      <c r="B2175" s="51">
        <v>394</v>
      </c>
      <c r="C2175" s="51" t="s">
        <v>1015</v>
      </c>
      <c r="D2175" s="1" t="s">
        <v>1016</v>
      </c>
      <c r="E2175" s="51" t="s">
        <v>30</v>
      </c>
      <c r="F2175" s="51" t="s">
        <v>4270</v>
      </c>
      <c r="G2175" s="51"/>
      <c r="H2175" s="51">
        <v>88504</v>
      </c>
      <c r="I2175" s="51" t="s">
        <v>5016</v>
      </c>
      <c r="J2175" s="51"/>
      <c r="K2175" s="51"/>
      <c r="L2175" s="51"/>
      <c r="M2175" s="51">
        <v>605121</v>
      </c>
      <c r="N2175" s="51"/>
      <c r="O2175" s="51"/>
      <c r="P2175" s="46">
        <v>210.94</v>
      </c>
      <c r="Q2175" s="46"/>
      <c r="R2175" s="46">
        <f>IF(Tabela1[[#This Row],[VALOR A PAGAR]]&gt;1,Tabela1[[#This Row],[VALOR A PAGAR]],Tabela1[[#This Row],[VALOR RC]])</f>
        <v>210.94</v>
      </c>
      <c r="S217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5" s="51">
        <v>4500717647</v>
      </c>
      <c r="U2175" s="54" t="str">
        <f>F2175 &amp; " " &amp; " " &amp; B2175 &amp; " - " &amp; I2175 &amp; " - " &amp; "N°" &amp; H2175 &amp; " - " &amp; Tabela1[[#This Row],[Coluna1]]</f>
        <v xml:space="preserve">VISA  394 - HMY - N°88504 - </v>
      </c>
      <c r="V2175" s="85">
        <v>885080</v>
      </c>
      <c r="W2175" s="51"/>
      <c r="X2175" s="1" t="str">
        <f t="shared" si="125"/>
        <v>ABERTO</v>
      </c>
      <c r="Y2175" s="51" t="s">
        <v>4159</v>
      </c>
      <c r="Z2175" s="51" t="s">
        <v>4159</v>
      </c>
      <c r="AA2175" s="51" t="str">
        <f>IF(Tabela1[[#This Row],[CHAMADO]]="ABERTO",Tabela1[[#This Row],[procx status]],"")</f>
        <v>Closed</v>
      </c>
      <c r="AB2175" s="51" t="str">
        <f>IFERROR(IF(OR(Y2175="Solved",Y2175="Closed"),"OK","OUTRO"),"")</f>
        <v>OK</v>
      </c>
      <c r="AC2175" s="52">
        <v>45296</v>
      </c>
      <c r="AD2175" s="55">
        <v>5105834377</v>
      </c>
      <c r="AE2175" s="51" t="str">
        <f>IF(Tabela1[[#This Row],[Status Result1]]="Aguardando autorização pgto", "sim","")</f>
        <v/>
      </c>
      <c r="AF217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05/01/2024</v>
      </c>
      <c r="AG21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05/01/2024</v>
      </c>
      <c r="AH2175" s="53">
        <v>45649</v>
      </c>
      <c r="AI2175" s="53" t="s">
        <v>4232</v>
      </c>
      <c r="AJ2175" s="53" t="s">
        <v>4232</v>
      </c>
      <c r="AK2175" s="53" t="str">
        <f>IF(Tabela1[[#This Row],[procx ticket]]="",Tabela1[[#This Row],[Data criação ticket]],Tabela1[[#This Row],[procx ticket]])</f>
        <v>2024-12-23</v>
      </c>
      <c r="AL2175" s="53" t="s">
        <v>75</v>
      </c>
      <c r="AM217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217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5" s="62"/>
      <c r="AP2175" s="62"/>
      <c r="AQ21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394605121210,94ANDREVISAHMY</v>
      </c>
      <c r="AR2175" s="62" t="e">
        <v>#N/A</v>
      </c>
    </row>
    <row r="2176" spans="1:44" ht="15" hidden="1" customHeight="1">
      <c r="A2176" s="1">
        <f t="shared" si="124"/>
        <v>1000</v>
      </c>
      <c r="B2176" s="51">
        <v>1021</v>
      </c>
      <c r="C2176" s="51" t="s">
        <v>2209</v>
      </c>
      <c r="D2176" s="1" t="s">
        <v>2210</v>
      </c>
      <c r="E2176" s="51" t="s">
        <v>30</v>
      </c>
      <c r="F2176" s="51" t="s">
        <v>47</v>
      </c>
      <c r="G2176" s="51"/>
      <c r="H2176" s="51">
        <v>2364</v>
      </c>
      <c r="I2176" s="51" t="s">
        <v>5872</v>
      </c>
      <c r="J2176" s="51"/>
      <c r="K2176" s="51"/>
      <c r="L2176" s="51"/>
      <c r="M2176" s="51">
        <v>605305</v>
      </c>
      <c r="N2176" s="51"/>
      <c r="O2176" s="51"/>
      <c r="P2176" s="46">
        <v>5535.78</v>
      </c>
      <c r="Q2176" s="46"/>
      <c r="R2176" s="46">
        <f>IF(Tabela1[[#This Row],[VALOR A PAGAR]]&gt;1,Tabela1[[#This Row],[VALOR A PAGAR]],Tabela1[[#This Row],[VALOR RC]])</f>
        <v>5535.78</v>
      </c>
      <c r="S217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6" s="51">
        <v>4500714088</v>
      </c>
      <c r="U2176" s="54" t="str">
        <f>F2176 &amp; " " &amp; " " &amp; B2176 &amp; " - " &amp; I2176 &amp; " - " &amp; "N°" &amp; H2176 &amp; " - " &amp; Tabela1[[#This Row],[Coluna1]]</f>
        <v xml:space="preserve">LAUDO DE RISCO  1021 - TRIACON - N°2364 - </v>
      </c>
      <c r="V2176" s="85">
        <v>885142</v>
      </c>
      <c r="W2176" s="51"/>
      <c r="X2176" s="1" t="str">
        <f t="shared" si="125"/>
        <v>ABERTO</v>
      </c>
      <c r="Y2176" s="51" t="s">
        <v>4159</v>
      </c>
      <c r="Z2176" s="51" t="s">
        <v>4159</v>
      </c>
      <c r="AA2176" s="51" t="str">
        <f>IF(Tabela1[[#This Row],[CHAMADO]]="ABERTO",Tabela1[[#This Row],[procx status]],"")</f>
        <v>Closed</v>
      </c>
      <c r="AB2176" s="51" t="str">
        <f>IFERROR(IF(OR(Y2176="Solved",Y2176="Closed"),"OK","OUTRO"),"")</f>
        <v>OK</v>
      </c>
      <c r="AC2176" s="52">
        <v>45663</v>
      </c>
      <c r="AD2176" s="55">
        <v>5105837168</v>
      </c>
      <c r="AE2176" s="51" t="str">
        <f>IF(Tabela1[[#This Row],[Status Result1]]="Aguardando autorização pgto", "sim","")</f>
        <v/>
      </c>
      <c r="AF217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06/01/2025</v>
      </c>
      <c r="AG21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06/01/2025</v>
      </c>
      <c r="AH2176" s="53">
        <v>45646</v>
      </c>
      <c r="AI2176" s="53" t="s">
        <v>4232</v>
      </c>
      <c r="AJ2176" s="53" t="s">
        <v>4232</v>
      </c>
      <c r="AK2176" s="53" t="str">
        <f>IF(Tabela1[[#This Row],[procx ticket]]="",Tabela1[[#This Row],[Data criação ticket]],Tabela1[[#This Row],[procx ticket]])</f>
        <v>2024-12-23</v>
      </c>
      <c r="AL2176" s="53" t="s">
        <v>75</v>
      </c>
      <c r="AM217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217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6" s="62"/>
      <c r="AP2176" s="62"/>
      <c r="AQ21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10216053055535,78ANDRELAUDO DE RISCOTRIACON</v>
      </c>
      <c r="AR2176" s="62" t="e">
        <v>#N/A</v>
      </c>
    </row>
    <row r="2177" spans="1:44" ht="15" hidden="1" customHeight="1">
      <c r="A2177" s="1">
        <v>1000</v>
      </c>
      <c r="B2177" s="1">
        <v>1455</v>
      </c>
      <c r="C2177" s="1" t="s">
        <v>36</v>
      </c>
      <c r="D2177" s="1" t="s">
        <v>185</v>
      </c>
      <c r="E2177" s="1" t="s">
        <v>55</v>
      </c>
      <c r="F2177" s="1" t="s">
        <v>23</v>
      </c>
      <c r="H2177" s="1">
        <v>817863</v>
      </c>
      <c r="I2177" s="1" t="s">
        <v>4968</v>
      </c>
      <c r="L2177" s="1">
        <v>31757</v>
      </c>
      <c r="M2177" s="55">
        <v>603908</v>
      </c>
      <c r="N2177" s="1" t="s">
        <v>4173</v>
      </c>
      <c r="P2177" s="47">
        <v>26866.43</v>
      </c>
      <c r="Q2177" s="47" t="s">
        <v>4173</v>
      </c>
      <c r="R2177" s="47" t="str">
        <f>IF(Tabela1[[#This Row],[VALOR A PAGAR]]&gt;1,Tabela1[[#This Row],[VALOR A PAGAR]],Tabela1[[#This Row],[VALOR RC]])</f>
        <v> </v>
      </c>
      <c r="S217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7" s="1">
        <v>4500794155</v>
      </c>
      <c r="U2177" s="54" t="str">
        <f>F2177 &amp; " " &amp; " " &amp; B2177 &amp; " - " &amp; I2177 &amp; " - " &amp; "N°" &amp; H2177 &amp; " - " &amp; Tabela1[[#This Row],[Coluna1]]</f>
        <v>LOJAS NOVAS  1455 - FRIOVIX - N°817863 - no radar dele</v>
      </c>
      <c r="V2177" s="85">
        <v>1216138</v>
      </c>
      <c r="X2177" s="1" t="str">
        <f t="shared" si="125"/>
        <v>ABERTO</v>
      </c>
      <c r="Y2177" s="48" t="s">
        <v>4159</v>
      </c>
      <c r="Z2177" s="51" t="s">
        <v>4159</v>
      </c>
      <c r="AA2177" s="51" t="str">
        <f>IF(Tabela1[[#This Row],[CHAMADO]]="ABERTO",Tabela1[[#This Row],[procx status]],"")</f>
        <v>Closed</v>
      </c>
      <c r="AB2177" s="1" t="s">
        <v>4173</v>
      </c>
      <c r="AC2177" s="49">
        <v>45723</v>
      </c>
      <c r="AD2177" s="55">
        <v>5105880022</v>
      </c>
      <c r="AE2177" s="1" t="str">
        <f>IF(Tabela1[[#This Row],[Status Result1]]="Aguardando autorização pgto", "sim","")</f>
        <v/>
      </c>
      <c r="AF21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07/03/2025</v>
      </c>
      <c r="AG21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07/03/2025</v>
      </c>
      <c r="AH2177" s="12">
        <v>45705</v>
      </c>
      <c r="AI2177" s="1" t="s">
        <v>4173</v>
      </c>
      <c r="AJ2177" s="53" t="s">
        <v>4173</v>
      </c>
      <c r="AK2177" s="12" t="str">
        <f>IF(Tabela1[[#This Row],[procx ticket]]="",Tabela1[[#This Row],[Data criação ticket]],Tabela1[[#This Row],[procx ticket]])</f>
        <v> </v>
      </c>
      <c r="AL2177" s="60" t="s">
        <v>75</v>
      </c>
      <c r="AM217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7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7" s="62" t="s">
        <v>4969</v>
      </c>
      <c r="AP2177" s="62" t="s">
        <v>4180</v>
      </c>
      <c r="AQ21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145560390826866,43JORDANALOJAS NOVASFRIOVIX</v>
      </c>
      <c r="AR2177" s="62" t="e">
        <v>#N/A</v>
      </c>
    </row>
    <row r="2178" spans="1:44" ht="15" hidden="1" customHeight="1">
      <c r="A2178" s="1">
        <f t="shared" ref="A2178:A2184" si="126">IF(B2178&lt;7000,1000,2000)</f>
        <v>1000</v>
      </c>
      <c r="B2178" s="1">
        <v>1461</v>
      </c>
      <c r="C2178" s="1" t="s">
        <v>38</v>
      </c>
      <c r="D2178" s="1" t="s">
        <v>185</v>
      </c>
      <c r="E2178" s="1" t="s">
        <v>76</v>
      </c>
      <c r="F2178" s="51" t="s">
        <v>23</v>
      </c>
      <c r="H2178" s="1">
        <v>829597</v>
      </c>
      <c r="I2178" s="1" t="s">
        <v>4272</v>
      </c>
      <c r="M2178" s="1">
        <v>603682</v>
      </c>
      <c r="P2178" s="47">
        <v>35809.050000000003</v>
      </c>
      <c r="Q2178" s="47">
        <v>20894.849999999999</v>
      </c>
      <c r="R2178" s="47">
        <f>IF(Tabela1[[#This Row],[VALOR A PAGAR]]&gt;1,Tabela1[[#This Row],[VALOR A PAGAR]],Tabela1[[#This Row],[VALOR RC]])</f>
        <v>20894.849999999999</v>
      </c>
      <c r="S217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8" s="1">
        <v>4500833964</v>
      </c>
      <c r="U2178" s="54" t="str">
        <f>F2178 &amp; " " &amp; " " &amp; B2178 &amp; " - " &amp; I2178 &amp; " - " &amp; "N°" &amp; H2178 &amp; " - " &amp; Tabela1[[#This Row],[Coluna1]]</f>
        <v>LOJAS NOVAS  1461 - AUTOPEL - N°829597 - reabri o chamado dia 31.03</v>
      </c>
      <c r="V2178" s="85">
        <v>1337846</v>
      </c>
      <c r="W2178" s="89" t="s">
        <v>4350</v>
      </c>
      <c r="X2178" s="1" t="str">
        <f t="shared" si="125"/>
        <v>ABERTO</v>
      </c>
      <c r="Y2178" s="48" t="s">
        <v>4159</v>
      </c>
      <c r="Z2178" s="51" t="s">
        <v>4159</v>
      </c>
      <c r="AA2178" s="1" t="str">
        <f>IF(Tabela1[[#This Row],[CHAMADO]]="ABERTO",Tabela1[[#This Row],[procx status]],"")</f>
        <v>Closed</v>
      </c>
      <c r="AC2178" s="49">
        <v>45389</v>
      </c>
      <c r="AD2178" s="55">
        <v>5105900253</v>
      </c>
      <c r="AE2178" s="1" t="str">
        <f>IF(Tabela1[[#This Row],[Status Result1]]="Aguardando autorização pgto", "sim","")</f>
        <v/>
      </c>
      <c r="AF21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07/04/2024</v>
      </c>
      <c r="AG21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07/04/2024</v>
      </c>
      <c r="AH2178" s="12">
        <v>45715</v>
      </c>
      <c r="AI2178" s="1" t="s">
        <v>4293</v>
      </c>
      <c r="AJ2178" s="53" t="s">
        <v>4293</v>
      </c>
      <c r="AK2178" s="12" t="str">
        <f>IF(Tabela1[[#This Row],[procx ticket]]="",Tabela1[[#This Row],[Data criação ticket]],Tabela1[[#This Row],[procx ticket]])</f>
        <v>2025-03-10</v>
      </c>
      <c r="AL2178" s="60">
        <v>0</v>
      </c>
      <c r="AM21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217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8" s="62" t="s">
        <v>4351</v>
      </c>
      <c r="AP2178" s="62" t="s">
        <v>4349</v>
      </c>
      <c r="AQ21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146160368235809,05HENRIQUELOJAS NOVASAUTOPEL</v>
      </c>
      <c r="AR2178" s="62" t="e">
        <v>#N/A</v>
      </c>
    </row>
    <row r="2179" spans="1:44" ht="15" hidden="1" customHeight="1">
      <c r="A2179" s="1">
        <f t="shared" si="126"/>
        <v>1000</v>
      </c>
      <c r="B2179" s="51">
        <v>116</v>
      </c>
      <c r="C2179" s="51" t="s">
        <v>495</v>
      </c>
      <c r="D2179" s="1" t="s">
        <v>496</v>
      </c>
      <c r="E2179" s="51" t="s">
        <v>30</v>
      </c>
      <c r="F2179" s="51" t="s">
        <v>47</v>
      </c>
      <c r="G2179" s="51"/>
      <c r="H2179" s="51">
        <v>578</v>
      </c>
      <c r="I2179" s="51" t="s">
        <v>4169</v>
      </c>
      <c r="J2179" s="51"/>
      <c r="K2179" s="51"/>
      <c r="L2179" s="51"/>
      <c r="M2179" s="51">
        <v>605489</v>
      </c>
      <c r="N2179" s="51"/>
      <c r="O2179" s="51"/>
      <c r="P2179" s="46">
        <v>36728.99</v>
      </c>
      <c r="Q2179" s="46"/>
      <c r="R2179" s="46">
        <f>IF(Tabela1[[#This Row],[VALOR A PAGAR]]&gt;1,Tabela1[[#This Row],[VALOR A PAGAR]],Tabela1[[#This Row],[VALOR RC]])</f>
        <v>36728.99</v>
      </c>
      <c r="S217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79" s="51">
        <v>4500765283</v>
      </c>
      <c r="U2179" s="54" t="str">
        <f>F2179 &amp; " " &amp; " " &amp; B2179 &amp; " - " &amp; I2179 &amp; " - " &amp; "N°" &amp; H2179 &amp; " - " &amp; Tabela1[[#This Row],[Coluna1]]</f>
        <v xml:space="preserve">LAUDO DE RISCO  116 - ABEX - N°578 - </v>
      </c>
      <c r="V2179" s="85">
        <v>928562</v>
      </c>
      <c r="W2179" s="51"/>
      <c r="X2179" s="1" t="str">
        <f t="shared" si="125"/>
        <v>ABERTO</v>
      </c>
      <c r="Y2179" s="51" t="s">
        <v>4159</v>
      </c>
      <c r="Z2179" s="51" t="s">
        <v>4159</v>
      </c>
      <c r="AA2179" s="51" t="str">
        <f>IF(Tabela1[[#This Row],[CHAMADO]]="ABERTO",Tabela1[[#This Row],[procx status]],"")</f>
        <v>Closed</v>
      </c>
      <c r="AB2179" s="51" t="str">
        <f>IFERROR(IF(OR(Y2179="Solved",Y2179="Closed"),"OK","OUTRO"),"")</f>
        <v>OK</v>
      </c>
      <c r="AC2179" s="52">
        <v>45666</v>
      </c>
      <c r="AD2179" s="55">
        <v>5105838349</v>
      </c>
      <c r="AE2179" s="51" t="str">
        <f>IF(Tabela1[[#This Row],[Status Result1]]="Aguardando autorização pgto", "sim","")</f>
        <v/>
      </c>
      <c r="AF217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09/01/2025</v>
      </c>
      <c r="AG21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09/01/2025</v>
      </c>
      <c r="AH2179" s="53">
        <v>45660</v>
      </c>
      <c r="AI2179" s="53" t="s">
        <v>4188</v>
      </c>
      <c r="AJ2179" s="53" t="s">
        <v>4188</v>
      </c>
      <c r="AK2179" s="53" t="str">
        <f>IF(Tabela1[[#This Row],[procx ticket]]="",Tabela1[[#This Row],[Data criação ticket]],Tabela1[[#This Row],[procx ticket]])</f>
        <v>2025-01-02</v>
      </c>
      <c r="AL2179" s="53" t="s">
        <v>75</v>
      </c>
      <c r="AM217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217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79" s="62"/>
      <c r="AP2179" s="62"/>
      <c r="AQ21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11660548936728,99ANDRELAUDO DE RISCOABEX</v>
      </c>
      <c r="AR2179" s="62" t="e">
        <v>#N/A</v>
      </c>
    </row>
    <row r="2180" spans="1:44" ht="15" hidden="1" customHeight="1">
      <c r="A2180" s="1">
        <f t="shared" si="126"/>
        <v>1000</v>
      </c>
      <c r="B2180" s="51">
        <v>580</v>
      </c>
      <c r="C2180" s="51" t="s">
        <v>1370</v>
      </c>
      <c r="D2180" s="1" t="s">
        <v>1371</v>
      </c>
      <c r="E2180" s="51" t="s">
        <v>30</v>
      </c>
      <c r="F2180" s="51" t="s">
        <v>47</v>
      </c>
      <c r="G2180" s="51"/>
      <c r="H2180" s="51">
        <v>574</v>
      </c>
      <c r="I2180" s="51" t="s">
        <v>4169</v>
      </c>
      <c r="J2180" s="51"/>
      <c r="K2180" s="51"/>
      <c r="L2180" s="51"/>
      <c r="M2180" s="51">
        <v>605423</v>
      </c>
      <c r="N2180" s="51"/>
      <c r="O2180" s="51"/>
      <c r="P2180" s="46">
        <v>55000</v>
      </c>
      <c r="Q2180" s="46"/>
      <c r="R2180" s="46">
        <f>IF(Tabela1[[#This Row],[VALOR A PAGAR]]&gt;1,Tabela1[[#This Row],[VALOR A PAGAR]],Tabela1[[#This Row],[VALOR RC]])</f>
        <v>55000</v>
      </c>
      <c r="S218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0" s="51">
        <v>4500780513</v>
      </c>
      <c r="U2180" s="54" t="str">
        <f>F2180 &amp; " " &amp; " " &amp; B2180 &amp; " - " &amp; I2180 &amp; " - " &amp; "N°" &amp; H2180 &amp; " - " &amp; Tabela1[[#This Row],[Coluna1]]</f>
        <v xml:space="preserve">LAUDO DE RISCO  580 - ABEX - N°574 - </v>
      </c>
      <c r="V2180" s="85">
        <v>926762</v>
      </c>
      <c r="W2180" s="51"/>
      <c r="X2180" s="1" t="str">
        <f t="shared" si="125"/>
        <v>ABERTO</v>
      </c>
      <c r="Y2180" s="51" t="s">
        <v>4159</v>
      </c>
      <c r="Z2180" s="51" t="s">
        <v>4159</v>
      </c>
      <c r="AA2180" s="51" t="str">
        <f>IF(Tabela1[[#This Row],[CHAMADO]]="ABERTO",Tabela1[[#This Row],[procx status]],"")</f>
        <v>Closed</v>
      </c>
      <c r="AB2180" s="51" t="str">
        <f>IFERROR(IF(OR(Y2180="Solved",Y2180="Closed"),"OK","OUTRO"),"")</f>
        <v>OK</v>
      </c>
      <c r="AC2180" s="52">
        <v>45666</v>
      </c>
      <c r="AD2180" s="55">
        <v>5105838160</v>
      </c>
      <c r="AE2180" s="51" t="str">
        <f>IF(Tabela1[[#This Row],[Status Result1]]="Aguardando autorização pgto", "sim","")</f>
        <v/>
      </c>
      <c r="AF218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09/01/2025</v>
      </c>
      <c r="AG21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09/01/2025</v>
      </c>
      <c r="AH2180" s="53">
        <v>45660</v>
      </c>
      <c r="AI2180" s="53" t="s">
        <v>4188</v>
      </c>
      <c r="AJ2180" s="53" t="s">
        <v>4188</v>
      </c>
      <c r="AK2180" s="53" t="str">
        <f>IF(Tabela1[[#This Row],[procx ticket]]="",Tabela1[[#This Row],[Data criação ticket]],Tabela1[[#This Row],[procx ticket]])</f>
        <v>2025-01-02</v>
      </c>
      <c r="AL2180" s="53" t="s">
        <v>75</v>
      </c>
      <c r="AM218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02/01/2025</v>
      </c>
      <c r="AN218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0" s="62"/>
      <c r="AP2180" s="62"/>
      <c r="AQ21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58060542355000ANDRELAUDO DE RISCOABEX</v>
      </c>
      <c r="AR2180" s="62" t="e">
        <v>#N/A</v>
      </c>
    </row>
    <row r="2181" spans="1:44" ht="15" hidden="1" customHeight="1">
      <c r="A2181" s="1">
        <f t="shared" si="126"/>
        <v>1000</v>
      </c>
      <c r="B2181" s="1">
        <v>1440</v>
      </c>
      <c r="C2181" s="1" t="s">
        <v>35</v>
      </c>
      <c r="D2181" s="1" t="s">
        <v>187</v>
      </c>
      <c r="E2181" s="1" t="s">
        <v>30</v>
      </c>
      <c r="F2181" s="1" t="s">
        <v>23</v>
      </c>
      <c r="H2181" s="1">
        <v>829582</v>
      </c>
      <c r="I2181" s="1" t="s">
        <v>4272</v>
      </c>
      <c r="M2181" s="1">
        <v>602883</v>
      </c>
      <c r="N2181" s="1">
        <v>10020102</v>
      </c>
      <c r="Q2181" s="47">
        <v>22032.51</v>
      </c>
      <c r="R2181" s="47">
        <f>IF(Tabela1[[#This Row],[VALOR A PAGAR]]&gt;1,Tabela1[[#This Row],[VALOR A PAGAR]],Tabela1[[#This Row],[VALOR RC]])</f>
        <v>22032.51</v>
      </c>
      <c r="S218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1" s="1">
        <v>4500789896</v>
      </c>
      <c r="U2181" s="54" t="str">
        <f>F2181 &amp; " " &amp; " " &amp; B2181 &amp; " - " &amp; I2181 &amp; " - " &amp; "N°" &amp; H2181 &amp; " - " &amp; Tabela1[[#This Row],[Coluna1]]</f>
        <v>LOJAS NOVAS  1440 - AUTOPEL - N°829582 - verifiquei c adriano</v>
      </c>
      <c r="V2181" s="85">
        <v>1338019</v>
      </c>
      <c r="W2181" s="89" t="s">
        <v>4345</v>
      </c>
      <c r="X2181" s="1" t="str">
        <f t="shared" si="125"/>
        <v>ABERTO</v>
      </c>
      <c r="Y2181" s="48" t="s">
        <v>4159</v>
      </c>
      <c r="Z2181" s="51" t="s">
        <v>4159</v>
      </c>
      <c r="AA2181" s="1" t="str">
        <f>IF(Tabela1[[#This Row],[CHAMADO]]="ABERTO",Tabela1[[#This Row],[procx status]],"")</f>
        <v>Closed</v>
      </c>
      <c r="AC2181" s="49">
        <v>45756</v>
      </c>
      <c r="AD2181" s="55">
        <v>5105901211</v>
      </c>
      <c r="AE2181" s="1" t="str">
        <f>IF(Tabela1[[#This Row],[Status Result1]]="Aguardando autorização pgto", "sim","")</f>
        <v/>
      </c>
      <c r="AF21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09/04/2025</v>
      </c>
      <c r="AG21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09/04/2025</v>
      </c>
      <c r="AH2181" s="12">
        <v>45721</v>
      </c>
      <c r="AI2181" s="1" t="s">
        <v>4293</v>
      </c>
      <c r="AJ2181" s="53" t="s">
        <v>4293</v>
      </c>
      <c r="AK2181" s="12" t="str">
        <f>IF(Tabela1[[#This Row],[procx ticket]]="",Tabela1[[#This Row],[Data criação ticket]],Tabela1[[#This Row],[procx ticket]])</f>
        <v>2025-03-10</v>
      </c>
      <c r="AL2181" s="60">
        <v>45638</v>
      </c>
      <c r="AM218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218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1" s="62" t="s">
        <v>4174</v>
      </c>
      <c r="AP2181" s="62" t="s">
        <v>4346</v>
      </c>
      <c r="AQ21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1440602883ANDRELOJAS NOVASAUTOPEL</v>
      </c>
      <c r="AR2181" s="62" t="e">
        <v>#N/A</v>
      </c>
    </row>
    <row r="2182" spans="1:44" ht="15" hidden="1" customHeight="1">
      <c r="A2182" s="1">
        <f t="shared" si="126"/>
        <v>1000</v>
      </c>
      <c r="B2182" s="51">
        <v>682</v>
      </c>
      <c r="C2182" s="51" t="s">
        <v>1560</v>
      </c>
      <c r="D2182" s="1" t="s">
        <v>1561</v>
      </c>
      <c r="E2182" s="51" t="s">
        <v>30</v>
      </c>
      <c r="F2182" s="51" t="s">
        <v>47</v>
      </c>
      <c r="G2182" s="51"/>
      <c r="H2182" s="51">
        <v>387</v>
      </c>
      <c r="I2182" s="51" t="s">
        <v>4667</v>
      </c>
      <c r="J2182" s="51"/>
      <c r="K2182" s="51"/>
      <c r="L2182" s="51"/>
      <c r="M2182" s="51">
        <v>605588</v>
      </c>
      <c r="N2182" s="51"/>
      <c r="O2182" s="51"/>
      <c r="P2182" s="46">
        <v>15490.07</v>
      </c>
      <c r="Q2182" s="46"/>
      <c r="R2182" s="46">
        <f>IF(Tabela1[[#This Row],[VALOR A PAGAR]]&gt;1,Tabela1[[#This Row],[VALOR A PAGAR]],Tabela1[[#This Row],[VALOR RC]])</f>
        <v>15490.07</v>
      </c>
      <c r="S218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2" s="51">
        <v>4500785401</v>
      </c>
      <c r="U2182" s="54" t="str">
        <f>F2182 &amp; " " &amp; " " &amp; B2182 &amp; " - " &amp; I2182 &amp; " - " &amp; "N°" &amp; H2182 &amp; " - " &amp; Tabela1[[#This Row],[Coluna1]]</f>
        <v xml:space="preserve">LAUDO DE RISCO  682 - CNEX - N°387 - </v>
      </c>
      <c r="V2182" s="85">
        <v>934773</v>
      </c>
      <c r="W2182" s="51"/>
      <c r="X2182" s="1" t="str">
        <f t="shared" si="125"/>
        <v>ABERTO</v>
      </c>
      <c r="Y2182" s="51" t="s">
        <v>4159</v>
      </c>
      <c r="Z2182" s="51" t="s">
        <v>4159</v>
      </c>
      <c r="AA2182" s="51" t="str">
        <f>IF(Tabela1[[#This Row],[CHAMADO]]="ABERTO",Tabela1[[#This Row],[procx status]],"")</f>
        <v>Closed</v>
      </c>
      <c r="AB2182" s="51" t="str">
        <f>IFERROR(IF(OR(Y2182="Solved",Y2182="Closed"),"OK","OUTRO"),"")</f>
        <v>OK</v>
      </c>
      <c r="AC2182" s="52">
        <v>45667</v>
      </c>
      <c r="AD2182" s="55">
        <v>5105838996</v>
      </c>
      <c r="AE2182" s="51" t="str">
        <f>IF(Tabela1[[#This Row],[Status Result1]]="Aguardando autorização pgto", "sim","")</f>
        <v/>
      </c>
      <c r="AF218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21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2182" s="53">
        <v>45294</v>
      </c>
      <c r="AI2182" s="53" t="s">
        <v>4693</v>
      </c>
      <c r="AJ2182" s="53" t="s">
        <v>4693</v>
      </c>
      <c r="AK2182" s="53" t="str">
        <f>IF(Tabela1[[#This Row],[procx ticket]]="",Tabela1[[#This Row],[Data criação ticket]],Tabela1[[#This Row],[procx ticket]])</f>
        <v>2025-01-03</v>
      </c>
      <c r="AL2182" s="53" t="s">
        <v>75</v>
      </c>
      <c r="AM218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03/01/2025</v>
      </c>
      <c r="AN218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2" s="62"/>
      <c r="AP2182" s="62"/>
      <c r="AQ21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68260558815490,07ANDRELAUDO DE RISCOCNEX</v>
      </c>
      <c r="AR2182" s="62" t="e">
        <v>#N/A</v>
      </c>
    </row>
    <row r="2183" spans="1:44" ht="15" hidden="1" customHeight="1">
      <c r="A2183" s="1">
        <f t="shared" si="126"/>
        <v>1000</v>
      </c>
      <c r="B2183" s="51">
        <v>475</v>
      </c>
      <c r="C2183" s="51" t="s">
        <v>1170</v>
      </c>
      <c r="D2183" s="1" t="s">
        <v>1171</v>
      </c>
      <c r="E2183" s="51" t="s">
        <v>30</v>
      </c>
      <c r="F2183" s="51" t="s">
        <v>4779</v>
      </c>
      <c r="G2183" s="51"/>
      <c r="H2183" s="51">
        <v>56</v>
      </c>
      <c r="I2183" s="51" t="s">
        <v>4713</v>
      </c>
      <c r="J2183" s="51"/>
      <c r="K2183" s="51"/>
      <c r="L2183" s="51">
        <v>69344</v>
      </c>
      <c r="M2183" s="51">
        <v>604906</v>
      </c>
      <c r="N2183" s="51"/>
      <c r="O2183" s="51"/>
      <c r="P2183" s="46">
        <v>38900</v>
      </c>
      <c r="Q2183" s="46"/>
      <c r="R2183" s="46">
        <f>IF(Tabela1[[#This Row],[VALOR A PAGAR]]&gt;1,Tabela1[[#This Row],[VALOR A PAGAR]],Tabela1[[#This Row],[VALOR RC]])</f>
        <v>38900</v>
      </c>
      <c r="S218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3" s="51">
        <v>4500768385</v>
      </c>
      <c r="U2183" s="54" t="str">
        <f>F2183 &amp; " " &amp; " " &amp; B2183 &amp; " - " &amp; I2183 &amp; " - " &amp; "N°" &amp; H2183 &amp; " - " &amp; Tabela1[[#This Row],[Coluna1]]</f>
        <v xml:space="preserve">CAPEX ESPECIAL  475 - CRIHAR - N°56 - </v>
      </c>
      <c r="V2183" s="85">
        <v>894680</v>
      </c>
      <c r="W2183" s="51"/>
      <c r="X2183" s="1" t="str">
        <f t="shared" si="125"/>
        <v>ABERTO</v>
      </c>
      <c r="Y2183" s="51" t="s">
        <v>4159</v>
      </c>
      <c r="Z2183" s="51" t="s">
        <v>4159</v>
      </c>
      <c r="AA2183" s="51" t="str">
        <f>IF(Tabela1[[#This Row],[CHAMADO]]="ABERTO",Tabela1[[#This Row],[procx status]],"")</f>
        <v>Closed</v>
      </c>
      <c r="AB2183" s="51" t="str">
        <f>IFERROR(IF(OR(Y2183="Solved",Y2183="Closed"),"OK","OUTRO"),"")</f>
        <v>OK</v>
      </c>
      <c r="AC2183" s="52">
        <f>Tabela1[[#This Row],[Data criação ticket br]]+15</f>
        <v>45667</v>
      </c>
      <c r="AD2183" s="55" t="s">
        <v>4780</v>
      </c>
      <c r="AE2183" s="51" t="str">
        <f>IF(Tabela1[[#This Row],[Status Result1]]="Aguardando autorização pgto", "sim","")</f>
        <v/>
      </c>
      <c r="AF218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21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2183" s="53">
        <v>45649</v>
      </c>
      <c r="AI2183" s="53" t="s">
        <v>4692</v>
      </c>
      <c r="AJ2183" s="53" t="s">
        <v>4692</v>
      </c>
      <c r="AK2183" s="53" t="str">
        <f>IF(Tabela1[[#This Row],[procx ticket]]="",Tabela1[[#This Row],[Data criação ticket]],Tabela1[[#This Row],[procx ticket]])</f>
        <v>2024-12-26</v>
      </c>
      <c r="AL2183" s="53" t="s">
        <v>75</v>
      </c>
      <c r="AM218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26/12/2024</v>
      </c>
      <c r="AN218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3" s="62"/>
      <c r="AP2183" s="62"/>
      <c r="AQ21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47560490638900ANDRECAPEX ESPECIALCRIHAR</v>
      </c>
      <c r="AR2183" s="62" t="e">
        <v>#N/A</v>
      </c>
    </row>
    <row r="2184" spans="1:44" ht="15" hidden="1" customHeight="1">
      <c r="A2184" s="1">
        <f t="shared" si="126"/>
        <v>1000</v>
      </c>
      <c r="B2184" s="51">
        <v>542</v>
      </c>
      <c r="C2184" s="51" t="s">
        <v>94</v>
      </c>
      <c r="D2184" s="1" t="s">
        <v>1300</v>
      </c>
      <c r="E2184" s="51" t="s">
        <v>76</v>
      </c>
      <c r="F2184" s="51" t="s">
        <v>47</v>
      </c>
      <c r="G2184" s="51"/>
      <c r="H2184" s="51">
        <v>9855</v>
      </c>
      <c r="I2184" s="51" t="s">
        <v>5016</v>
      </c>
      <c r="J2184" s="51"/>
      <c r="K2184" s="51"/>
      <c r="L2184" s="51"/>
      <c r="M2184" s="51">
        <v>604940</v>
      </c>
      <c r="N2184" s="51"/>
      <c r="O2184" s="51"/>
      <c r="P2184" s="46">
        <v>13500</v>
      </c>
      <c r="Q2184" s="46"/>
      <c r="R2184" s="46">
        <f>IF(Tabela1[[#This Row],[VALOR A PAGAR]]&gt;1,Tabela1[[#This Row],[VALOR A PAGAR]],Tabela1[[#This Row],[VALOR RC]])</f>
        <v>13500</v>
      </c>
      <c r="S218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4" s="51" t="s">
        <v>5168</v>
      </c>
      <c r="U2184" s="54" t="str">
        <f>F2184 &amp; " " &amp; " " &amp; B2184 &amp; " - " &amp; I2184 &amp; " - " &amp; "N°" &amp; H2184 &amp; " - " &amp; Tabela1[[#This Row],[Coluna1]]</f>
        <v xml:space="preserve">LAUDO DE RISCO  542 - HMY - N°9855 - </v>
      </c>
      <c r="V2184" s="85">
        <v>884892</v>
      </c>
      <c r="W2184" s="51"/>
      <c r="X2184" s="1" t="str">
        <f t="shared" si="125"/>
        <v>ABERTO</v>
      </c>
      <c r="Y2184" s="51" t="s">
        <v>4159</v>
      </c>
      <c r="Z2184" s="51" t="s">
        <v>4159</v>
      </c>
      <c r="AA2184" s="51" t="str">
        <f>IF(Tabela1[[#This Row],[CHAMADO]]="ABERTO",Tabela1[[#This Row],[procx status]],"")</f>
        <v>Closed</v>
      </c>
      <c r="AB2184" s="51" t="str">
        <f>IFERROR(IF(OR(Y2184="Solved",Y2184="Closed"),"OK","OUTRO"),"")</f>
        <v>OK</v>
      </c>
      <c r="AC2184" s="52">
        <v>45667</v>
      </c>
      <c r="AD2184" s="55">
        <v>5105838764</v>
      </c>
      <c r="AE2184" s="51" t="str">
        <f>IF(Tabela1[[#This Row],[Status Result1]]="Aguardando autorização pgto", "sim","")</f>
        <v/>
      </c>
      <c r="AF218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10/01/2025</v>
      </c>
      <c r="AG21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10/01/2025</v>
      </c>
      <c r="AH2184" s="53">
        <v>45649</v>
      </c>
      <c r="AI2184" s="53" t="s">
        <v>4232</v>
      </c>
      <c r="AJ2184" s="53" t="s">
        <v>4232</v>
      </c>
      <c r="AK2184" s="53" t="str">
        <f>IF(Tabela1[[#This Row],[procx ticket]]="",Tabela1[[#This Row],[Data criação ticket]],Tabela1[[#This Row],[procx ticket]])</f>
        <v>2024-12-23</v>
      </c>
      <c r="AL2184" s="53" t="s">
        <v>75</v>
      </c>
      <c r="AM218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23/12/2024</v>
      </c>
      <c r="AN218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4" s="62"/>
      <c r="AP2184" s="62"/>
      <c r="AQ21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54260494013500HENRIQUELAUDO DE RISCOHMY</v>
      </c>
      <c r="AR2184" s="62" t="e">
        <v>#N/A</v>
      </c>
    </row>
    <row r="2185" spans="1:44" ht="15" hidden="1" customHeight="1">
      <c r="A2185" s="55">
        <v>1000</v>
      </c>
      <c r="B2185" s="55">
        <v>52</v>
      </c>
      <c r="C2185" s="1" t="str">
        <f>_xlfn.XLOOKUP(Tabela1[[#This Row],[FILIAL]],'CNPJ BASE jan25'!A:A,'CNPJ BASE jan25'!B:B)</f>
        <v>FOR54-DesMoreira2-CE</v>
      </c>
      <c r="D2185" s="1" t="str">
        <f>_xlfn.XLOOKUP(Tabela1[[#This Row],[FILIAL]],'CNPJ BASE jan25'!A:A,'CNPJ BASE jan25'!C:C)</f>
        <v>06.626.253/0052-00</v>
      </c>
      <c r="E2185" s="55" t="s">
        <v>76</v>
      </c>
      <c r="F2185" s="55" t="s">
        <v>5167</v>
      </c>
      <c r="G2185" s="55"/>
      <c r="H2185" s="55">
        <v>91195</v>
      </c>
      <c r="I2185" s="55" t="s">
        <v>5016</v>
      </c>
      <c r="J2185" s="55"/>
      <c r="K2185" s="55"/>
      <c r="L2185" s="55" t="s">
        <v>4173</v>
      </c>
      <c r="M2185" s="55">
        <v>604660</v>
      </c>
      <c r="N2185" s="55">
        <v>10020362</v>
      </c>
      <c r="O2185" s="55"/>
      <c r="P2185" s="57">
        <v>39724.870000000003</v>
      </c>
      <c r="Q2185" s="57" t="s">
        <v>4173</v>
      </c>
      <c r="R2185" s="88" t="str">
        <f>IF(Tabela1[[#This Row],[VALOR A PAGAR]]&gt;1,Tabela1[[#This Row],[VALOR A PAGAR]],Tabela1[[#This Row],[VALOR RC]])</f>
        <v> </v>
      </c>
      <c r="S218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5" s="55">
        <v>4500805590</v>
      </c>
      <c r="U2185" s="54" t="str">
        <f>F2185 &amp; " " &amp; " " &amp; B2185 &amp; " - " &amp; I2185 &amp; " - " &amp; "N°" &amp; H2185 &amp; " - " &amp; Tabela1[[#This Row],[Coluna1]]</f>
        <v xml:space="preserve">PONTOS DE VACINAÇÃO  52 - HMY - N°91195 - </v>
      </c>
      <c r="V2185" s="85">
        <v>1108039</v>
      </c>
      <c r="W2185" s="55"/>
      <c r="X2185" s="1" t="str">
        <f t="shared" si="125"/>
        <v>ABERTO</v>
      </c>
      <c r="Y2185" s="55" t="s">
        <v>4159</v>
      </c>
      <c r="Z2185" s="51" t="s">
        <v>4159</v>
      </c>
      <c r="AA2185" s="51" t="str">
        <f>IF(Tabela1[[#This Row],[CHAMADO]]="ABERTO",Tabela1[[#This Row],[procx status]],"")</f>
        <v>Closed</v>
      </c>
      <c r="AB2185" s="55" t="s">
        <v>4173</v>
      </c>
      <c r="AC2185" s="59">
        <v>45698</v>
      </c>
      <c r="AD2185" s="55">
        <v>5105861860</v>
      </c>
      <c r="AE2185" s="55" t="str">
        <f>IF(Tabela1[[#This Row],[Status Result1]]="Aguardando autorização pgto", "sim","")</f>
        <v/>
      </c>
      <c r="AF2185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10/02/2025</v>
      </c>
      <c r="AG21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10/02/2025</v>
      </c>
      <c r="AH2185" s="59">
        <v>45688</v>
      </c>
      <c r="AI2185" s="59">
        <v>45688</v>
      </c>
      <c r="AJ2185" s="53">
        <v>45688</v>
      </c>
      <c r="AK2185" s="12">
        <f>IF(Tabela1[[#This Row],[procx ticket]]="",Tabela1[[#This Row],[Data criação ticket]],Tabela1[[#This Row],[procx ticket]])</f>
        <v>45688</v>
      </c>
      <c r="AL2185" s="60">
        <v>45681</v>
      </c>
      <c r="AM218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8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5" s="62"/>
      <c r="AP2185" s="62"/>
      <c r="AQ21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5260466039724,87HENRIQUEPONTOS DE VACINAÇÃOHMY</v>
      </c>
      <c r="AR2185" s="62" t="e">
        <v>#N/A</v>
      </c>
    </row>
    <row r="2186" spans="1:44" ht="15" hidden="1" customHeight="1">
      <c r="A2186" s="55">
        <v>1000</v>
      </c>
      <c r="B2186" s="55">
        <v>52</v>
      </c>
      <c r="C2186" s="1" t="str">
        <f>_xlfn.XLOOKUP(Tabela1[[#This Row],[FILIAL]],'CNPJ BASE jan25'!A:A,'CNPJ BASE jan25'!B:B)</f>
        <v>FOR54-DesMoreira2-CE</v>
      </c>
      <c r="D2186" s="1" t="str">
        <f>_xlfn.XLOOKUP(Tabela1[[#This Row],[FILIAL]],'CNPJ BASE jan25'!A:A,'CNPJ BASE jan25'!C:C)</f>
        <v>06.626.253/0052-00</v>
      </c>
      <c r="E2186" s="55" t="s">
        <v>76</v>
      </c>
      <c r="F2186" s="55" t="s">
        <v>5167</v>
      </c>
      <c r="G2186" s="55"/>
      <c r="H2186" s="55">
        <v>9973</v>
      </c>
      <c r="I2186" s="55" t="s">
        <v>5016</v>
      </c>
      <c r="J2186" s="55"/>
      <c r="K2186" s="55"/>
      <c r="L2186" s="55" t="s">
        <v>4173</v>
      </c>
      <c r="M2186" s="55">
        <v>604660</v>
      </c>
      <c r="N2186" s="55">
        <v>10020371</v>
      </c>
      <c r="O2186" s="55"/>
      <c r="P2186" s="57">
        <v>3000</v>
      </c>
      <c r="Q2186" s="57" t="s">
        <v>4173</v>
      </c>
      <c r="R2186" s="88" t="str">
        <f>IF(Tabela1[[#This Row],[VALOR A PAGAR]]&gt;1,Tabela1[[#This Row],[VALOR A PAGAR]],Tabela1[[#This Row],[VALOR RC]])</f>
        <v> </v>
      </c>
      <c r="S218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6" s="55">
        <v>4500805726</v>
      </c>
      <c r="U2186" s="54" t="str">
        <f>F2186 &amp; " " &amp; " " &amp; B2186 &amp; " - " &amp; I2186 &amp; " - " &amp; "N°" &amp; H2186 &amp; " - " &amp; Tabela1[[#This Row],[Coluna1]]</f>
        <v xml:space="preserve">PONTOS DE VACINAÇÃO  52 - HMY - N°9973 - </v>
      </c>
      <c r="V2186" s="85">
        <v>1108053</v>
      </c>
      <c r="W2186" s="55"/>
      <c r="X2186" s="1" t="str">
        <f t="shared" si="125"/>
        <v>ABERTO</v>
      </c>
      <c r="Y2186" s="55" t="s">
        <v>4159</v>
      </c>
      <c r="Z2186" s="51" t="s">
        <v>4159</v>
      </c>
      <c r="AA2186" s="51" t="str">
        <f>IF(Tabela1[[#This Row],[CHAMADO]]="ABERTO",Tabela1[[#This Row],[procx status]],"")</f>
        <v>Closed</v>
      </c>
      <c r="AB2186" s="55" t="s">
        <v>4173</v>
      </c>
      <c r="AC2186" s="59">
        <v>45698</v>
      </c>
      <c r="AD2186" s="55">
        <v>5105861861</v>
      </c>
      <c r="AE2186" s="55" t="str">
        <f>IF(Tabela1[[#This Row],[Status Result1]]="Aguardando autorização pgto", "sim","")</f>
        <v/>
      </c>
      <c r="AF2186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10/02/2025</v>
      </c>
      <c r="AG21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10/02/2025</v>
      </c>
      <c r="AH2186" s="59">
        <v>45688</v>
      </c>
      <c r="AI2186" s="59">
        <v>45688</v>
      </c>
      <c r="AJ2186" s="53">
        <v>45688</v>
      </c>
      <c r="AK2186" s="12">
        <f>IF(Tabela1[[#This Row],[procx ticket]]="",Tabela1[[#This Row],[Data criação ticket]],Tabela1[[#This Row],[procx ticket]])</f>
        <v>45688</v>
      </c>
      <c r="AL2186" s="60">
        <v>45685</v>
      </c>
      <c r="AM218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8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6" s="62"/>
      <c r="AP2186" s="62"/>
      <c r="AQ21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526046603000HENRIQUEPONTOS DE VACINAÇÃOHMY</v>
      </c>
      <c r="AR2186" s="62" t="e">
        <v>#N/A</v>
      </c>
    </row>
    <row r="2187" spans="1:44" ht="15" hidden="1" customHeight="1">
      <c r="A2187" s="1">
        <v>1000</v>
      </c>
      <c r="B2187" s="51">
        <v>7127</v>
      </c>
      <c r="C2187" s="51" t="s">
        <v>3214</v>
      </c>
      <c r="D2187" s="1" t="s">
        <v>3215</v>
      </c>
      <c r="E2187" s="51" t="s">
        <v>30</v>
      </c>
      <c r="F2187" s="51" t="s">
        <v>47</v>
      </c>
      <c r="G2187" s="51"/>
      <c r="H2187" s="51">
        <v>1434</v>
      </c>
      <c r="I2187" s="51" t="s">
        <v>66</v>
      </c>
      <c r="J2187" s="51"/>
      <c r="K2187" s="51"/>
      <c r="L2187" s="51">
        <v>88448</v>
      </c>
      <c r="M2187" s="51">
        <v>605372</v>
      </c>
      <c r="N2187" s="51"/>
      <c r="O2187" s="51"/>
      <c r="P2187" s="46">
        <v>48518.400000000001</v>
      </c>
      <c r="Q2187" s="46"/>
      <c r="R2187" s="46">
        <f>IF(Tabela1[[#This Row],[VALOR A PAGAR]]&gt;1,Tabela1[[#This Row],[VALOR A PAGAR]],Tabela1[[#This Row],[VALOR RC]])</f>
        <v>48518.400000000001</v>
      </c>
      <c r="S218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7" s="51">
        <v>4500736271</v>
      </c>
      <c r="U2187" s="54" t="str">
        <f>F2187 &amp; " " &amp; " " &amp; B2187 &amp; " - " &amp; I2187 &amp; " - " &amp; "N°" &amp; H2187 &amp; " - " &amp; Tabela1[[#This Row],[Coluna1]]</f>
        <v xml:space="preserve">LAUDO DE RISCO  7127 - DWA - N°1434 - </v>
      </c>
      <c r="V2187" s="85">
        <v>946404</v>
      </c>
      <c r="W2187" s="51"/>
      <c r="X2187" s="1" t="str">
        <f t="shared" si="125"/>
        <v>ABERTO</v>
      </c>
      <c r="Y2187" s="51" t="s">
        <v>4159</v>
      </c>
      <c r="Z2187" s="51" t="s">
        <v>4159</v>
      </c>
      <c r="AA2187" s="51" t="str">
        <f>IF(Tabela1[[#This Row],[CHAMADO]]="ABERTO",Tabela1[[#This Row],[procx status]],"")</f>
        <v>Closed</v>
      </c>
      <c r="AB2187" s="51" t="str">
        <f>IFERROR(IF(OR(Y2187="Solved",Y2187="Closed"),"OK","OUTRO"),"")</f>
        <v>OK</v>
      </c>
      <c r="AC2187" s="52">
        <v>45304</v>
      </c>
      <c r="AD2187" s="55">
        <v>5105839941</v>
      </c>
      <c r="AE2187" s="51" t="str">
        <f>IF(Tabela1[[#This Row],[Status Result1]]="Aguardando autorização pgto", "sim","")</f>
        <v/>
      </c>
      <c r="AF218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13/01/2024</v>
      </c>
      <c r="AG21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13/01/2024</v>
      </c>
      <c r="AH2187" s="53">
        <v>45645</v>
      </c>
      <c r="AI2187" s="53" t="s">
        <v>4930</v>
      </c>
      <c r="AJ2187" s="53" t="s">
        <v>4930</v>
      </c>
      <c r="AK2187" s="53" t="str">
        <f>IF(Tabela1[[#This Row],[procx ticket]]="",Tabela1[[#This Row],[Data criação ticket]],Tabela1[[#This Row],[procx ticket]])</f>
        <v>2025-01-06</v>
      </c>
      <c r="AL2187" s="53" t="s">
        <v>75</v>
      </c>
      <c r="AM218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06/01/2025</v>
      </c>
      <c r="AN218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7" s="62"/>
      <c r="AP2187" s="62"/>
      <c r="AQ21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712760537248518,4ANDRELAUDO DE RISCODWA</v>
      </c>
      <c r="AR2187" s="62" t="e">
        <v>#N/A</v>
      </c>
    </row>
    <row r="2188" spans="1:44" ht="15" hidden="1" customHeight="1">
      <c r="A2188" s="1">
        <f>IF(B2188&lt;7000,1000,2000)</f>
        <v>1000</v>
      </c>
      <c r="B2188" s="1">
        <v>52</v>
      </c>
      <c r="C2188" s="1" t="str">
        <f>_xlfn.XLOOKUP(Tabela1[[#This Row],[FILIAL]],'CNPJ BASE jan25'!A:A,'CNPJ BASE jan25'!B:B)</f>
        <v>FOR54-DesMoreira2-CE</v>
      </c>
      <c r="D2188" s="1" t="str">
        <f>_xlfn.XLOOKUP(Tabela1[[#This Row],[FILIAL]],'CNPJ BASE jan25'!A:A,'CNPJ BASE jan25'!C:C)</f>
        <v>06.626.253/0052-00</v>
      </c>
      <c r="E2188" s="1" t="s">
        <v>76</v>
      </c>
      <c r="F2188" s="1" t="s">
        <v>5167</v>
      </c>
      <c r="H2188" s="1">
        <v>10617</v>
      </c>
      <c r="I2188" s="1" t="s">
        <v>5338</v>
      </c>
      <c r="M2188" s="55">
        <v>604660</v>
      </c>
      <c r="P2188" s="47">
        <v>13456.74</v>
      </c>
      <c r="R2188" s="47">
        <f>IF(Tabela1[[#This Row],[VALOR A PAGAR]]&gt;1,Tabela1[[#This Row],[VALOR A PAGAR]],Tabela1[[#This Row],[VALOR RC]])</f>
        <v>13456.74</v>
      </c>
      <c r="S218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8" s="1">
        <v>4500814681</v>
      </c>
      <c r="U2188" s="54" t="str">
        <f>F2188 &amp; " " &amp; " " &amp; B2188 &amp; " - " &amp; I2188 &amp; " - " &amp; "N°" &amp; H2188 &amp; " - " &amp; Tabela1[[#This Row],[Coluna1]]</f>
        <v>PONTOS DE VACINAÇÃO  52 - LBM - N°10617 - verificar itens do pedido c nf</v>
      </c>
      <c r="V2188" s="85">
        <v>1681546</v>
      </c>
      <c r="W2188" s="89" t="s">
        <v>5342</v>
      </c>
      <c r="X2188" s="1" t="str">
        <f t="shared" si="125"/>
        <v>ABERTO</v>
      </c>
      <c r="Y2188" s="48"/>
      <c r="Z2188" s="51">
        <v>0</v>
      </c>
      <c r="AA2188" s="1">
        <f>IF(Tabela1[[#This Row],[CHAMADO]]="ABERTO",Tabela1[[#This Row],[procx status]],"")</f>
        <v>0</v>
      </c>
      <c r="AC2188" s="49">
        <v>45790</v>
      </c>
      <c r="AD2188" s="55">
        <v>5105924369</v>
      </c>
      <c r="AE2188" s="1" t="str">
        <f>IF(Tabela1[[#This Row],[Status Result1]]="Aguardando autorização pgto", "sim","")</f>
        <v/>
      </c>
      <c r="AF21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13/05/2025</v>
      </c>
      <c r="AG21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13/05/2025</v>
      </c>
      <c r="AH2188" s="12">
        <v>45762</v>
      </c>
      <c r="AI2188" s="1" t="s">
        <v>4453</v>
      </c>
      <c r="AJ2188" s="53" t="s">
        <v>4453</v>
      </c>
      <c r="AK2188" s="12" t="str">
        <f>IF(Tabela1[[#This Row],[procx ticket]]="",Tabela1[[#This Row],[Data criação ticket]],Tabela1[[#This Row],[procx ticket]])</f>
        <v>2025-05-02</v>
      </c>
      <c r="AM218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02/05/2025</v>
      </c>
      <c r="AN2188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8" s="62" t="s">
        <v>4174</v>
      </c>
      <c r="AP2188" s="62" t="s">
        <v>5343</v>
      </c>
      <c r="AQ21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5260466013456,74HENRIQUEPONTOS DE VACINAÇÃOLBM</v>
      </c>
      <c r="AR2188" s="62" t="e">
        <v>#N/A</v>
      </c>
    </row>
    <row r="2189" spans="1:44" ht="15" hidden="1" customHeight="1">
      <c r="A2189" s="1">
        <f>IF(B2189&lt;7000,1000,2000)</f>
        <v>1000</v>
      </c>
      <c r="B2189" s="1">
        <v>1372</v>
      </c>
      <c r="C2189" s="1" t="s">
        <v>31</v>
      </c>
      <c r="D2189" s="1" t="s">
        <v>32</v>
      </c>
      <c r="E2189" s="1" t="s">
        <v>55</v>
      </c>
      <c r="F2189" s="1" t="s">
        <v>23</v>
      </c>
      <c r="H2189" s="1">
        <v>833697</v>
      </c>
      <c r="I2189" s="1" t="s">
        <v>4272</v>
      </c>
      <c r="M2189" s="1">
        <v>603125</v>
      </c>
      <c r="P2189" s="47">
        <v>35698.51</v>
      </c>
      <c r="Q2189" s="47">
        <v>31468.63</v>
      </c>
      <c r="R2189" s="47">
        <f>IF(Tabela1[[#This Row],[VALOR A PAGAR]]&gt;1,Tabela1[[#This Row],[VALOR A PAGAR]],Tabela1[[#This Row],[VALOR RC]])</f>
        <v>31468.63</v>
      </c>
      <c r="S218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89" s="1">
        <v>4500790160</v>
      </c>
      <c r="U2189" s="54" t="str">
        <f>F2189 &amp; " " &amp; " " &amp; B2189 &amp; " - " &amp; I2189 &amp; " - " &amp; "N°" &amp; H2189 &amp; " - " &amp; Tabela1[[#This Row],[Coluna1]]</f>
        <v>LOJAS NOVAS  1372 - AUTOPEL - N°833697 - verificar com adriano</v>
      </c>
      <c r="V2189" s="85">
        <v>1514284</v>
      </c>
      <c r="W2189" s="89" t="s">
        <v>4352</v>
      </c>
      <c r="X2189" s="1" t="str">
        <f t="shared" si="125"/>
        <v>ABERTO</v>
      </c>
      <c r="Y2189" s="48" t="s">
        <v>4159</v>
      </c>
      <c r="Z2189" s="51" t="s">
        <v>4159</v>
      </c>
      <c r="AA2189" s="1" t="str">
        <f>IF(Tabela1[[#This Row],[CHAMADO]]="ABERTO",Tabela1[[#This Row],[procx status]],"")</f>
        <v>Closed</v>
      </c>
      <c r="AC2189" s="49">
        <v>45761</v>
      </c>
      <c r="AD2189" s="55">
        <v>5105904022</v>
      </c>
      <c r="AE2189" s="1" t="str">
        <f>IF(Tabela1[[#This Row],[Status Result1]]="Aguardando autorização pgto", "sim","")</f>
        <v/>
      </c>
      <c r="AF21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21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2189" s="12">
        <v>45721</v>
      </c>
      <c r="AI2189" s="1" t="s">
        <v>4182</v>
      </c>
      <c r="AJ2189" s="53" t="s">
        <v>4182</v>
      </c>
      <c r="AK2189" s="12" t="str">
        <f>IF(Tabela1[[#This Row],[procx ticket]]="",Tabela1[[#This Row],[Data criação ticket]],Tabela1[[#This Row],[procx ticket]])</f>
        <v>2025-04-07</v>
      </c>
      <c r="AL2189" s="60">
        <v>0</v>
      </c>
      <c r="AM218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07/04/2025</v>
      </c>
      <c r="AN218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89" s="62" t="s">
        <v>4174</v>
      </c>
      <c r="AP2189" s="62" t="s">
        <v>4321</v>
      </c>
      <c r="AQ21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137260312535698,51JORDANALOJAS NOVASAUTOPEL</v>
      </c>
      <c r="AR2189" s="62" t="e">
        <v>#N/A</v>
      </c>
    </row>
    <row r="2190" spans="1:44" ht="15" hidden="1" customHeight="1">
      <c r="A2190" s="1">
        <f>IF(B2190&lt;7000,1000,2000)</f>
        <v>1000</v>
      </c>
      <c r="B2190" s="1">
        <v>1461</v>
      </c>
      <c r="C2190" s="1" t="s">
        <v>38</v>
      </c>
      <c r="D2190" s="1" t="s">
        <v>185</v>
      </c>
      <c r="E2190" s="1" t="s">
        <v>76</v>
      </c>
      <c r="F2190" s="1" t="s">
        <v>23</v>
      </c>
      <c r="H2190" s="1">
        <v>842836</v>
      </c>
      <c r="I2190" s="1" t="s">
        <v>4272</v>
      </c>
      <c r="M2190" s="1">
        <v>603682</v>
      </c>
      <c r="P2190" s="47">
        <v>1605.78</v>
      </c>
      <c r="Q2190" s="47">
        <v>1605.78</v>
      </c>
      <c r="R2190" s="47">
        <f>IF(Tabela1[[#This Row],[VALOR A PAGAR]]&gt;1,Tabela1[[#This Row],[VALOR A PAGAR]],Tabela1[[#This Row],[VALOR RC]])</f>
        <v>1605.78</v>
      </c>
      <c r="S219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0" s="1">
        <v>4500848202</v>
      </c>
      <c r="U2190" s="54" t="str">
        <f>F2190 &amp; " " &amp; " " &amp; B2190 &amp; " - " &amp; I2190 &amp; " - " &amp; "N°" &amp; H2190 &amp; " - " &amp; Tabela1[[#This Row],[Coluna1]]</f>
        <v>LOJAS NOVAS  1461 - AUTOPEL - N°842836 - reabri o chamado dia 31.03</v>
      </c>
      <c r="V2190" s="85">
        <v>1337958</v>
      </c>
      <c r="W2190" s="89" t="s">
        <v>4347</v>
      </c>
      <c r="X2190" s="1" t="str">
        <f t="shared" si="125"/>
        <v>ABERTO</v>
      </c>
      <c r="Y2190" s="48" t="s">
        <v>4159</v>
      </c>
      <c r="Z2190" s="51" t="s">
        <v>4159</v>
      </c>
      <c r="AA2190" s="1" t="str">
        <f>IF(Tabela1[[#This Row],[CHAMADO]]="ABERTO",Tabela1[[#This Row],[procx status]],"")</f>
        <v>Closed</v>
      </c>
      <c r="AC2190" s="49">
        <v>45761</v>
      </c>
      <c r="AD2190" s="55">
        <v>5105904022</v>
      </c>
      <c r="AE2190" s="1" t="str">
        <f>IF(Tabela1[[#This Row],[Status Result1]]="Aguardando autorização pgto", "sim","")</f>
        <v/>
      </c>
      <c r="AF21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14/04/2025</v>
      </c>
      <c r="AG21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14/04/2025</v>
      </c>
      <c r="AH2190" s="12">
        <v>45726</v>
      </c>
      <c r="AI2190" s="1" t="s">
        <v>4293</v>
      </c>
      <c r="AJ2190" s="53" t="s">
        <v>4293</v>
      </c>
      <c r="AK2190" s="12" t="str">
        <f>IF(Tabela1[[#This Row],[procx ticket]]="",Tabela1[[#This Row],[Data criação ticket]],Tabela1[[#This Row],[procx ticket]])</f>
        <v>2025-03-10</v>
      </c>
      <c r="AL2190" s="60">
        <v>0</v>
      </c>
      <c r="AM219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219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0" s="62" t="s">
        <v>4348</v>
      </c>
      <c r="AP2190" s="62" t="s">
        <v>4349</v>
      </c>
      <c r="AQ21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14616036821605,78HENRIQUELOJAS NOVASAUTOPEL</v>
      </c>
      <c r="AR2190" s="62" t="e">
        <v>#N/A</v>
      </c>
    </row>
    <row r="2191" spans="1:44" ht="15" hidden="1" customHeight="1">
      <c r="A2191" s="1">
        <f>IF(B2191&lt;7000,1000,2000)</f>
        <v>1000</v>
      </c>
      <c r="B2191" s="1">
        <v>395</v>
      </c>
      <c r="C2191" s="1" t="s">
        <v>1017</v>
      </c>
      <c r="D2191" s="1" t="s">
        <v>1018</v>
      </c>
      <c r="E2191" s="1" t="s">
        <v>30</v>
      </c>
      <c r="F2191" s="1" t="s">
        <v>4270</v>
      </c>
      <c r="H2191" s="1">
        <v>9970</v>
      </c>
      <c r="I2191" s="51" t="s">
        <v>5016</v>
      </c>
      <c r="J2191" s="51"/>
      <c r="M2191" s="51">
        <v>605121</v>
      </c>
      <c r="P2191" s="47">
        <v>500</v>
      </c>
      <c r="R2191" s="47">
        <f>IF(Tabela1[[#This Row],[VALOR A PAGAR]]&gt;1,Tabela1[[#This Row],[VALOR A PAGAR]],Tabela1[[#This Row],[VALOR RC]])</f>
        <v>500</v>
      </c>
      <c r="S219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1" s="1">
        <v>4500809624</v>
      </c>
      <c r="U2191" s="54" t="str">
        <f>F2191 &amp; " " &amp; " " &amp; B2191 &amp; " - " &amp; I2191 &amp; " - " &amp; "N°" &amp; H2191 &amp; " - " &amp; Tabela1[[#This Row],[Coluna1]]</f>
        <v>VISA  395 - HMY - N°9970 - iva</v>
      </c>
      <c r="V2191" s="85">
        <v>2006242</v>
      </c>
      <c r="W2191" s="89" t="s">
        <v>5170</v>
      </c>
      <c r="X2191" s="1" t="str">
        <f t="shared" si="125"/>
        <v>ABERTO</v>
      </c>
      <c r="Y2191" s="48"/>
      <c r="Z2191" s="51">
        <v>0</v>
      </c>
      <c r="AA2191" s="1">
        <f>IF(Tabela1[[#This Row],[CHAMADO]]="ABERTO",Tabela1[[#This Row],[procx status]],"")</f>
        <v>0</v>
      </c>
      <c r="AC2191" s="49">
        <v>45853</v>
      </c>
      <c r="AD2191" s="90">
        <v>5105968397</v>
      </c>
      <c r="AE2191" s="1" t="str">
        <f>IF(Tabela1[[#This Row],[Status Result1]]="Aguardando autorização pgto", "sim","")</f>
        <v/>
      </c>
      <c r="AF21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15/07/2025</v>
      </c>
      <c r="AG21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15/07/2025</v>
      </c>
      <c r="AH2191" s="12" t="s">
        <v>4482</v>
      </c>
      <c r="AI2191" s="1" t="s">
        <v>4344</v>
      </c>
      <c r="AJ2191" s="53" t="s">
        <v>4482</v>
      </c>
      <c r="AK2191" s="12" t="str">
        <f>IF(Tabela1[[#This Row],[procx ticket]]="",Tabela1[[#This Row],[Data criação ticket]],Tabela1[[#This Row],[procx ticket]])</f>
        <v>2025-06-20</v>
      </c>
      <c r="AM219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13/06/2025</v>
      </c>
      <c r="AN2191" s="12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1" s="62" t="s">
        <v>4174</v>
      </c>
      <c r="AP2191" s="62" t="s">
        <v>5171</v>
      </c>
      <c r="AQ21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395605121500ANDREVISAHMY</v>
      </c>
      <c r="AR2191" s="62" t="e">
        <v>#N/A</v>
      </c>
    </row>
    <row r="2192" spans="1:44" ht="15" hidden="1" customHeight="1">
      <c r="A2192" s="55">
        <v>1000</v>
      </c>
      <c r="B2192" s="55">
        <v>616</v>
      </c>
      <c r="C2192" s="55" t="s">
        <v>41</v>
      </c>
      <c r="D2192" s="1" t="s">
        <v>185</v>
      </c>
      <c r="E2192" s="55" t="s">
        <v>55</v>
      </c>
      <c r="F2192" s="55" t="s">
        <v>23</v>
      </c>
      <c r="G2192" s="55"/>
      <c r="H2192" s="55">
        <v>10548</v>
      </c>
      <c r="I2192" s="55" t="s">
        <v>5338</v>
      </c>
      <c r="J2192" s="55"/>
      <c r="K2192" s="55"/>
      <c r="L2192" s="55" t="s">
        <v>4173</v>
      </c>
      <c r="M2192" s="55">
        <v>603708</v>
      </c>
      <c r="N2192" s="55" t="s">
        <v>4173</v>
      </c>
      <c r="O2192" s="55"/>
      <c r="P2192" s="57">
        <v>15640</v>
      </c>
      <c r="Q2192" s="57">
        <v>15640</v>
      </c>
      <c r="R2192" s="88">
        <f>IF(Tabela1[[#This Row],[VALOR A PAGAR]]&gt;1,Tabela1[[#This Row],[VALOR A PAGAR]],Tabela1[[#This Row],[VALOR RC]])</f>
        <v>15640</v>
      </c>
      <c r="S219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2" s="55">
        <v>4500806750</v>
      </c>
      <c r="U2192" s="54" t="str">
        <f>F2192 &amp; " " &amp; " " &amp; B2192 &amp; " - " &amp; I2192 &amp; " - " &amp; "N°" &amp; H2192 &amp; " - " &amp; Tabela1[[#This Row],[Coluna1]]</f>
        <v xml:space="preserve">LOJAS NOVAS  616 - LBM - N°10548 - </v>
      </c>
      <c r="V2192" s="85">
        <v>1208778</v>
      </c>
      <c r="W2192" s="55"/>
      <c r="X2192" s="1" t="str">
        <f t="shared" si="125"/>
        <v>ABERTO</v>
      </c>
      <c r="Y2192" s="55" t="s">
        <v>4159</v>
      </c>
      <c r="Z2192" s="51" t="s">
        <v>4159</v>
      </c>
      <c r="AA2192" s="51" t="str">
        <f>IF(Tabela1[[#This Row],[CHAMADO]]="ABERTO",Tabela1[[#This Row],[procx status]],"")</f>
        <v>Closed</v>
      </c>
      <c r="AB2192" s="55" t="s">
        <v>4173</v>
      </c>
      <c r="AC2192" s="59">
        <v>45706</v>
      </c>
      <c r="AD2192" s="55">
        <v>5105872115</v>
      </c>
      <c r="AE2192" s="55" t="str">
        <f>IF(Tabela1[[#This Row],[Status Result1]]="Aguardando autorização pgto", "sim","")</f>
        <v/>
      </c>
      <c r="AF2192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18/02/2025</v>
      </c>
      <c r="AG21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18/02/2025</v>
      </c>
      <c r="AH2192" s="59">
        <v>45702</v>
      </c>
      <c r="AI2192" s="55" t="s">
        <v>4173</v>
      </c>
      <c r="AJ2192" s="53" t="s">
        <v>4173</v>
      </c>
      <c r="AK2192" s="12" t="str">
        <f>IF(Tabela1[[#This Row],[procx ticket]]="",Tabela1[[#This Row],[Data criação ticket]],Tabela1[[#This Row],[procx ticket]])</f>
        <v> </v>
      </c>
      <c r="AL2192" s="60" t="s">
        <v>75</v>
      </c>
      <c r="AM219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19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2" s="62"/>
      <c r="AP2192" s="62"/>
      <c r="AQ21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61660370815640JORDANALOJAS NOVASLBM</v>
      </c>
      <c r="AR2192" s="62" t="e">
        <v>#N/A</v>
      </c>
    </row>
    <row r="2193" spans="1:44" ht="15" hidden="1" customHeight="1">
      <c r="A2193" s="1">
        <f t="shared" ref="A2193:A2198" si="127">IF(B2193&lt;7000,1000,2000)</f>
        <v>2000</v>
      </c>
      <c r="B2193" s="51">
        <v>7103</v>
      </c>
      <c r="C2193" s="51" t="s">
        <v>3171</v>
      </c>
      <c r="D2193" s="1" t="s">
        <v>3172</v>
      </c>
      <c r="E2193" s="51" t="s">
        <v>55</v>
      </c>
      <c r="F2193" s="51" t="s">
        <v>47</v>
      </c>
      <c r="G2193" s="51"/>
      <c r="H2193" s="51">
        <v>23</v>
      </c>
      <c r="I2193" s="51" t="s">
        <v>85</v>
      </c>
      <c r="J2193" s="51"/>
      <c r="K2193" s="51"/>
      <c r="L2193" s="51">
        <v>100030</v>
      </c>
      <c r="M2193" s="51">
        <v>605510</v>
      </c>
      <c r="N2193" s="51"/>
      <c r="O2193" s="51"/>
      <c r="P2193" s="46">
        <v>41000</v>
      </c>
      <c r="Q2193" s="46"/>
      <c r="R2193" s="46">
        <f>IF(Tabela1[[#This Row],[VALOR A PAGAR]]&gt;1,Tabela1[[#This Row],[VALOR A PAGAR]],Tabela1[[#This Row],[VALOR RC]])</f>
        <v>41000</v>
      </c>
      <c r="S219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3" s="51">
        <v>4500758272</v>
      </c>
      <c r="U2193" s="54" t="str">
        <f>F2193 &amp; " " &amp; " " &amp; B2193 &amp; " - " &amp; I2193 &amp; " - " &amp; "N°" &amp; H2193 &amp; " - " &amp; Tabela1[[#This Row],[Coluna1]]</f>
        <v xml:space="preserve">LAUDO DE RISCO  7103 - MANDACARU - N°23 - </v>
      </c>
      <c r="V2193" s="85">
        <v>803526</v>
      </c>
      <c r="W2193" s="51"/>
      <c r="X2193" s="1" t="str">
        <f t="shared" si="125"/>
        <v>ABERTO</v>
      </c>
      <c r="Y2193" s="51" t="s">
        <v>4159</v>
      </c>
      <c r="Z2193" s="51" t="s">
        <v>4159</v>
      </c>
      <c r="AA2193" s="51" t="str">
        <f>IF(Tabela1[[#This Row],[CHAMADO]]="ABERTO",Tabela1[[#This Row],[procx status]],"")</f>
        <v>Closed</v>
      </c>
      <c r="AB2193" s="51" t="str">
        <f>IFERROR(IF(OR(Y2193="Solved",Y2193="Closed"),"OK","OUTRO"),"")</f>
        <v>OK</v>
      </c>
      <c r="AC2193" s="52">
        <v>45645</v>
      </c>
      <c r="AD2193" s="55">
        <v>5105820615</v>
      </c>
      <c r="AE2193" s="51" t="str">
        <f>IF(Tabela1[[#This Row],[Status Result1]]="Aguardando autorização pgto", "sim","")</f>
        <v/>
      </c>
      <c r="AF219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19/12/2024</v>
      </c>
      <c r="AG21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19/12/2024</v>
      </c>
      <c r="AH2193" s="53">
        <v>45636</v>
      </c>
      <c r="AI2193" s="53" t="s">
        <v>4922</v>
      </c>
      <c r="AJ2193" s="53" t="s">
        <v>4922</v>
      </c>
      <c r="AK2193" s="53" t="str">
        <f>IF(Tabela1[[#This Row],[procx ticket]]="",Tabela1[[#This Row],[Data criação ticket]],Tabela1[[#This Row],[procx ticket]])</f>
        <v>2024-12-06</v>
      </c>
      <c r="AL2193" s="53" t="s">
        <v>75</v>
      </c>
      <c r="AM219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19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3" s="62"/>
      <c r="AP2193" s="62"/>
      <c r="AQ21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710360551041000JORDANALAUDO DE RISCOMANDACARU</v>
      </c>
      <c r="AR2193" s="62" t="e">
        <v>#N/A</v>
      </c>
    </row>
    <row r="2194" spans="1:44" ht="15" hidden="1" customHeight="1">
      <c r="A2194" s="1">
        <f t="shared" si="127"/>
        <v>2000</v>
      </c>
      <c r="B2194" s="51">
        <v>7173</v>
      </c>
      <c r="C2194" s="51" t="s">
        <v>103</v>
      </c>
      <c r="D2194" s="1" t="s">
        <v>3282</v>
      </c>
      <c r="E2194" s="51" t="s">
        <v>55</v>
      </c>
      <c r="F2194" s="51" t="s">
        <v>47</v>
      </c>
      <c r="G2194" s="51"/>
      <c r="H2194" s="51">
        <v>24</v>
      </c>
      <c r="I2194" s="51" t="s">
        <v>85</v>
      </c>
      <c r="J2194" s="51"/>
      <c r="K2194" s="51"/>
      <c r="L2194" s="51">
        <v>100030</v>
      </c>
      <c r="M2194" s="51">
        <v>605511</v>
      </c>
      <c r="N2194" s="51"/>
      <c r="O2194" s="51"/>
      <c r="P2194" s="46">
        <v>10000</v>
      </c>
      <c r="Q2194" s="46"/>
      <c r="R2194" s="46">
        <f>IF(Tabela1[[#This Row],[VALOR A PAGAR]]&gt;1,Tabela1[[#This Row],[VALOR A PAGAR]],Tabela1[[#This Row],[VALOR RC]])</f>
        <v>10000</v>
      </c>
      <c r="S219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4" s="51">
        <v>4500758274</v>
      </c>
      <c r="U2194" s="54" t="str">
        <f>F2194 &amp; " " &amp; " " &amp; B2194 &amp; " - " &amp; I2194 &amp; " - " &amp; "N°" &amp; H2194 &amp; " - " &amp; Tabela1[[#This Row],[Coluna1]]</f>
        <v xml:space="preserve">LAUDO DE RISCO  7173 - MANDACARU - N°24 - </v>
      </c>
      <c r="V2194" s="85">
        <v>803546</v>
      </c>
      <c r="W2194" s="51"/>
      <c r="X2194" s="1" t="str">
        <f t="shared" si="125"/>
        <v>ABERTO</v>
      </c>
      <c r="Y2194" s="51" t="s">
        <v>4159</v>
      </c>
      <c r="Z2194" s="51" t="s">
        <v>4159</v>
      </c>
      <c r="AA2194" s="51" t="str">
        <f>IF(Tabela1[[#This Row],[CHAMADO]]="ABERTO",Tabela1[[#This Row],[procx status]],"")</f>
        <v>Closed</v>
      </c>
      <c r="AB2194" s="51" t="str">
        <f>IFERROR(IF(OR(Y2194="Solved",Y2194="Closed"),"OK","OUTRO"),"")</f>
        <v>OK</v>
      </c>
      <c r="AC2194" s="52">
        <v>45645</v>
      </c>
      <c r="AD2194" s="55">
        <v>5105820619</v>
      </c>
      <c r="AE2194" s="51" t="str">
        <f>IF(Tabela1[[#This Row],[Status Result1]]="Aguardando autorização pgto", "sim","")</f>
        <v/>
      </c>
      <c r="AF219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19/12/2024</v>
      </c>
      <c r="AG21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19/12/2024</v>
      </c>
      <c r="AH2194" s="53">
        <v>45636</v>
      </c>
      <c r="AI2194" s="53" t="s">
        <v>4922</v>
      </c>
      <c r="AJ2194" s="53" t="s">
        <v>4922</v>
      </c>
      <c r="AK2194" s="53" t="str">
        <f>IF(Tabela1[[#This Row],[procx ticket]]="",Tabela1[[#This Row],[Data criação ticket]],Tabela1[[#This Row],[procx ticket]])</f>
        <v>2024-12-06</v>
      </c>
      <c r="AL2194" s="53" t="s">
        <v>75</v>
      </c>
      <c r="AM219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19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4" s="62"/>
      <c r="AP2194" s="62"/>
      <c r="AQ21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717360551110000JORDANALAUDO DE RISCOMANDACARU</v>
      </c>
      <c r="AR2194" s="62" t="e">
        <v>#N/A</v>
      </c>
    </row>
    <row r="2195" spans="1:44" ht="15" hidden="1" customHeight="1">
      <c r="A2195" s="1">
        <f t="shared" si="127"/>
        <v>2000</v>
      </c>
      <c r="B2195" s="51">
        <v>7515</v>
      </c>
      <c r="C2195" s="51" t="s">
        <v>3763</v>
      </c>
      <c r="D2195" s="1" t="s">
        <v>3764</v>
      </c>
      <c r="E2195" s="51" t="s">
        <v>55</v>
      </c>
      <c r="F2195" s="51" t="s">
        <v>47</v>
      </c>
      <c r="G2195" s="51"/>
      <c r="H2195" s="51">
        <v>25</v>
      </c>
      <c r="I2195" s="51" t="s">
        <v>85</v>
      </c>
      <c r="J2195" s="51"/>
      <c r="K2195" s="51"/>
      <c r="L2195" s="51">
        <v>100030</v>
      </c>
      <c r="M2195" s="51">
        <v>605515</v>
      </c>
      <c r="N2195" s="51"/>
      <c r="O2195" s="51"/>
      <c r="P2195" s="46">
        <v>52702.76</v>
      </c>
      <c r="Q2195" s="46"/>
      <c r="R2195" s="46">
        <f>IF(Tabela1[[#This Row],[VALOR A PAGAR]]&gt;1,Tabela1[[#This Row],[VALOR A PAGAR]],Tabela1[[#This Row],[VALOR RC]])</f>
        <v>52702.76</v>
      </c>
      <c r="S219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5" s="51">
        <v>4500758277</v>
      </c>
      <c r="U2195" s="54" t="str">
        <f>F2195 &amp; " " &amp; " " &amp; B2195 &amp; " - " &amp; I2195 &amp; " - " &amp; "N°" &amp; H2195 &amp; " - " &amp; Tabela1[[#This Row],[Coluna1]]</f>
        <v xml:space="preserve">LAUDO DE RISCO  7515 - MANDACARU - N°25 - </v>
      </c>
      <c r="V2195" s="85">
        <v>803566</v>
      </c>
      <c r="W2195" s="51"/>
      <c r="X2195" s="1" t="str">
        <f t="shared" si="125"/>
        <v>ABERTO</v>
      </c>
      <c r="Y2195" s="51" t="s">
        <v>4159</v>
      </c>
      <c r="Z2195" s="51" t="s">
        <v>4159</v>
      </c>
      <c r="AA2195" s="51" t="str">
        <f>IF(Tabela1[[#This Row],[CHAMADO]]="ABERTO",Tabela1[[#This Row],[procx status]],"")</f>
        <v>Closed</v>
      </c>
      <c r="AB2195" s="51" t="str">
        <f>IFERROR(IF(OR(Y2195="Solved",Y2195="Closed"),"OK","OUTRO"),"")</f>
        <v>OK</v>
      </c>
      <c r="AC2195" s="52">
        <v>45645</v>
      </c>
      <c r="AD2195" s="55">
        <v>5105820622</v>
      </c>
      <c r="AE2195" s="51" t="str">
        <f>IF(Tabela1[[#This Row],[Status Result1]]="Aguardando autorização pgto", "sim","")</f>
        <v/>
      </c>
      <c r="AF219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19/12/2024</v>
      </c>
      <c r="AG21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19/12/2024</v>
      </c>
      <c r="AH2195" s="53">
        <v>45636</v>
      </c>
      <c r="AI2195" s="53" t="s">
        <v>4922</v>
      </c>
      <c r="AJ2195" s="53" t="s">
        <v>4922</v>
      </c>
      <c r="AK2195" s="53" t="str">
        <f>IF(Tabela1[[#This Row],[procx ticket]]="",Tabela1[[#This Row],[Data criação ticket]],Tabela1[[#This Row],[procx ticket]])</f>
        <v>2024-12-06</v>
      </c>
      <c r="AL2195" s="53" t="s">
        <v>75</v>
      </c>
      <c r="AM219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19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5" s="62"/>
      <c r="AP2195" s="62"/>
      <c r="AQ21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751560551552702,76JORDANALAUDO DE RISCOMANDACARU</v>
      </c>
      <c r="AR2195" s="62" t="e">
        <v>#N/A</v>
      </c>
    </row>
    <row r="2196" spans="1:44" ht="15" hidden="1" customHeight="1">
      <c r="A2196" s="1">
        <f t="shared" si="127"/>
        <v>1000</v>
      </c>
      <c r="B2196" s="1">
        <v>878</v>
      </c>
      <c r="C2196" s="1" t="str">
        <f>_xlfn.XLOOKUP(Tabela1[[#This Row],[FILIAL]],'CNPJ BASE jan25'!A:A,'CNPJ BASE jan25'!B:B)</f>
        <v>CAM01-Camacari-BA#</v>
      </c>
      <c r="D2196" s="1" t="s">
        <v>185</v>
      </c>
      <c r="E2196" s="1" t="s">
        <v>30</v>
      </c>
      <c r="F2196" s="1" t="s">
        <v>4270</v>
      </c>
      <c r="H2196" s="1">
        <v>84078</v>
      </c>
      <c r="I2196" s="1" t="s">
        <v>5016</v>
      </c>
      <c r="M2196" s="1">
        <v>604280</v>
      </c>
      <c r="P2196" s="47">
        <v>1156.08</v>
      </c>
      <c r="R2196" s="47">
        <f>IF(Tabela1[[#This Row],[VALOR A PAGAR]]&gt;1,Tabela1[[#This Row],[VALOR A PAGAR]],Tabela1[[#This Row],[VALOR RC]])</f>
        <v>1156.08</v>
      </c>
      <c r="S219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6" s="1">
        <v>4500628936</v>
      </c>
      <c r="U2196" s="54" t="str">
        <f>F2196 &amp; " " &amp; " " &amp; B2196 &amp; " - " &amp; I2196 &amp; " - " &amp; "N°" &amp; H2196 &amp; " - " &amp; Tabela1[[#This Row],[Coluna1]]</f>
        <v xml:space="preserve">VISA  878 - HMY - N°84078 - </v>
      </c>
      <c r="V2196" s="85">
        <v>1339419</v>
      </c>
      <c r="X2196" s="1" t="str">
        <f t="shared" si="125"/>
        <v>ABERTO</v>
      </c>
      <c r="Y2196" s="48" t="s">
        <v>4159</v>
      </c>
      <c r="Z2196" s="51" t="s">
        <v>4159</v>
      </c>
      <c r="AA2196" s="1" t="str">
        <f>IF(Tabela1[[#This Row],[CHAMADO]]="ABERTO",Tabela1[[#This Row],[procx status]],"")</f>
        <v>Closed</v>
      </c>
      <c r="AC2196" s="49">
        <v>45736</v>
      </c>
      <c r="AD2196" s="55">
        <v>5105887301</v>
      </c>
      <c r="AE2196" s="1" t="str">
        <f>IF(Tabela1[[#This Row],[Status Result1]]="Aguardando autorização pgto", "sim","")</f>
        <v/>
      </c>
      <c r="AF21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20/03/2025</v>
      </c>
      <c r="AG21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20/03/2025</v>
      </c>
      <c r="AH2196" s="12">
        <v>45712</v>
      </c>
      <c r="AI2196" s="1" t="s">
        <v>4293</v>
      </c>
      <c r="AJ2196" s="53" t="s">
        <v>4293</v>
      </c>
      <c r="AK2196" s="12" t="str">
        <f>IF(Tabela1[[#This Row],[procx ticket]]="",Tabela1[[#This Row],[Data criação ticket]],Tabela1[[#This Row],[procx ticket]])</f>
        <v>2025-03-10</v>
      </c>
      <c r="AL2196" s="60">
        <v>0</v>
      </c>
      <c r="AM219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219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6" s="62"/>
      <c r="AP2196" s="62"/>
      <c r="AQ21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8786042801156,08ANDREVISAHMY</v>
      </c>
      <c r="AR2196" s="62" t="e">
        <v>#N/A</v>
      </c>
    </row>
    <row r="2197" spans="1:44" ht="15" hidden="1" customHeight="1">
      <c r="A2197" s="1">
        <f t="shared" si="127"/>
        <v>1000</v>
      </c>
      <c r="B2197" s="51">
        <v>395</v>
      </c>
      <c r="C2197" s="51" t="s">
        <v>1017</v>
      </c>
      <c r="D2197" s="1" t="s">
        <v>1018</v>
      </c>
      <c r="E2197" s="51" t="s">
        <v>30</v>
      </c>
      <c r="F2197" s="51" t="s">
        <v>4270</v>
      </c>
      <c r="G2197" s="51"/>
      <c r="H2197" s="51">
        <v>91213</v>
      </c>
      <c r="I2197" s="51" t="s">
        <v>5016</v>
      </c>
      <c r="J2197" s="51"/>
      <c r="K2197" s="51"/>
      <c r="L2197" s="51"/>
      <c r="M2197" s="51">
        <v>605121</v>
      </c>
      <c r="N2197" s="51"/>
      <c r="O2197" s="51"/>
      <c r="P2197" s="46">
        <v>5871.33</v>
      </c>
      <c r="Q2197" s="46">
        <v>5371.33</v>
      </c>
      <c r="R2197" s="46">
        <f>IF(Tabela1[[#This Row],[VALOR A PAGAR]]&gt;1,Tabela1[[#This Row],[VALOR A PAGAR]],Tabela1[[#This Row],[VALOR RC]])</f>
        <v>5371.33</v>
      </c>
      <c r="S219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7" s="51">
        <v>4500809624</v>
      </c>
      <c r="U2197" s="54" t="str">
        <f>F2197 &amp; " " &amp; " " &amp; B2197 &amp; " - " &amp; I2197 &amp; " - " &amp; "N°" &amp; H2197 &amp; " - " &amp; Tabela1[[#This Row],[Coluna1]]</f>
        <v xml:space="preserve">VISA  395 - HMY - N°91213 - </v>
      </c>
      <c r="V2197" s="85">
        <v>1956399</v>
      </c>
      <c r="W2197" s="89" t="s">
        <v>5169</v>
      </c>
      <c r="X2197" s="1" t="str">
        <f t="shared" si="125"/>
        <v>ABERTO</v>
      </c>
      <c r="Y2197" s="51" t="s">
        <v>4159</v>
      </c>
      <c r="Z2197" s="51" t="s">
        <v>4159</v>
      </c>
      <c r="AA2197" s="51" t="str">
        <f>IF(Tabela1[[#This Row],[CHAMADO]]="ABERTO",Tabela1[[#This Row],[procx status]],"")</f>
        <v>Closed</v>
      </c>
      <c r="AB2197" s="51" t="str">
        <f t="shared" ref="AB2197:AB2204" si="128">IFERROR(IF(OR(Y2197="Solved",Y2197="Closed"),"OK","OUTRO"),"")</f>
        <v>OK</v>
      </c>
      <c r="AC2197" s="52">
        <v>45828</v>
      </c>
      <c r="AD2197" s="55">
        <v>5105948998</v>
      </c>
      <c r="AE2197" s="51" t="str">
        <f>IF(Tabela1[[#This Row],[Status Result1]]="Aguardando autorização pgto", "sim","")</f>
        <v/>
      </c>
      <c r="AF219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20/06/2025</v>
      </c>
      <c r="AG21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20/06/2025</v>
      </c>
      <c r="AH2197" s="53">
        <v>45649</v>
      </c>
      <c r="AI2197" s="53" t="s">
        <v>4280</v>
      </c>
      <c r="AJ2197" s="53" t="s">
        <v>4280</v>
      </c>
      <c r="AK2197" s="53" t="str">
        <f>IF(Tabela1[[#This Row],[procx ticket]]="",Tabela1[[#This Row],[Data criação ticket]],Tabela1[[#This Row],[procx ticket]])</f>
        <v>2025-06-12</v>
      </c>
      <c r="AL2197" s="53" t="s">
        <v>75</v>
      </c>
      <c r="AM219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12/06/2025</v>
      </c>
      <c r="AN219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7" s="62"/>
      <c r="AP2197" s="62"/>
      <c r="AQ21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3956051215871,33ANDREVISAHMY</v>
      </c>
      <c r="AR2197" s="62" t="e">
        <v>#N/A</v>
      </c>
    </row>
    <row r="2198" spans="1:44" ht="15" hidden="1" customHeight="1">
      <c r="A2198" s="1">
        <f t="shared" si="127"/>
        <v>1000</v>
      </c>
      <c r="B2198" s="51">
        <v>218</v>
      </c>
      <c r="C2198" s="51" t="s">
        <v>682</v>
      </c>
      <c r="D2198" s="1" t="s">
        <v>683</v>
      </c>
      <c r="E2198" s="51" t="s">
        <v>55</v>
      </c>
      <c r="F2198" s="51" t="s">
        <v>47</v>
      </c>
      <c r="G2198" s="51"/>
      <c r="H2198" s="51">
        <v>2871</v>
      </c>
      <c r="I2198" s="51" t="s">
        <v>4934</v>
      </c>
      <c r="J2198" s="51"/>
      <c r="K2198" s="51"/>
      <c r="L2198" s="51">
        <v>70353</v>
      </c>
      <c r="M2198" s="51">
        <v>605522</v>
      </c>
      <c r="N2198" s="51"/>
      <c r="O2198" s="51"/>
      <c r="P2198" s="46">
        <v>23100.91</v>
      </c>
      <c r="Q2198" s="46"/>
      <c r="R2198" s="46">
        <f>IF(Tabela1[[#This Row],[VALOR A PAGAR]]&gt;1,Tabela1[[#This Row],[VALOR A PAGAR]],Tabela1[[#This Row],[VALOR RC]])</f>
        <v>23100.91</v>
      </c>
      <c r="S219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8" s="51">
        <v>4500755431</v>
      </c>
      <c r="U2198" s="54" t="str">
        <f>F2198 &amp; " " &amp; " " &amp; B2198 &amp; " - " &amp; I2198 &amp; " - " &amp; "N°" &amp; H2198 &amp; " - " &amp; Tabela1[[#This Row],[Coluna1]]</f>
        <v xml:space="preserve">LAUDO DE RISCO  218 - ELLOIS - N°2871 - </v>
      </c>
      <c r="V2198" s="85">
        <v>816533</v>
      </c>
      <c r="W2198" s="51"/>
      <c r="X2198" s="1" t="str">
        <f t="shared" si="125"/>
        <v>ABERTO</v>
      </c>
      <c r="Y2198" s="51" t="s">
        <v>4159</v>
      </c>
      <c r="Z2198" s="51" t="s">
        <v>4159</v>
      </c>
      <c r="AA2198" s="51" t="str">
        <f>IF(Tabela1[[#This Row],[CHAMADO]]="ABERTO",Tabela1[[#This Row],[procx status]],"")</f>
        <v>Closed</v>
      </c>
      <c r="AB2198" s="51" t="str">
        <f t="shared" si="128"/>
        <v>OK</v>
      </c>
      <c r="AC2198" s="52">
        <v>45646</v>
      </c>
      <c r="AD2198" s="55">
        <v>5105821150</v>
      </c>
      <c r="AE2198" s="51" t="str">
        <f>IF(Tabela1[[#This Row],[Status Result1]]="Aguardando autorização pgto", "sim","")</f>
        <v/>
      </c>
      <c r="AF219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20/12/2024</v>
      </c>
      <c r="AG21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20/12/2024</v>
      </c>
      <c r="AH2198" s="53">
        <v>45636</v>
      </c>
      <c r="AI2198" s="53" t="s">
        <v>4935</v>
      </c>
      <c r="AJ2198" s="53" t="s">
        <v>4935</v>
      </c>
      <c r="AK2198" s="53" t="str">
        <f>IF(Tabela1[[#This Row],[procx ticket]]="",Tabela1[[#This Row],[Data criação ticket]],Tabela1[[#This Row],[procx ticket]])</f>
        <v>2024-12-09</v>
      </c>
      <c r="AL2198" s="53" t="s">
        <v>75</v>
      </c>
      <c r="AM219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19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8" s="62"/>
      <c r="AP2198" s="62"/>
      <c r="AQ21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21860552223100,91JORDANALAUDO DE RISCOELLOIS</v>
      </c>
      <c r="AR2198" s="62" t="e">
        <v>#N/A</v>
      </c>
    </row>
    <row r="2199" spans="1:44" ht="15" hidden="1" customHeight="1">
      <c r="A2199" s="1">
        <v>1000</v>
      </c>
      <c r="B2199" s="51">
        <v>225</v>
      </c>
      <c r="C2199" s="51" t="s">
        <v>696</v>
      </c>
      <c r="D2199" s="1" t="s">
        <v>697</v>
      </c>
      <c r="E2199" s="51" t="s">
        <v>55</v>
      </c>
      <c r="F2199" s="51" t="s">
        <v>47</v>
      </c>
      <c r="G2199" s="51"/>
      <c r="H2199" s="51">
        <v>2868</v>
      </c>
      <c r="I2199" s="51" t="s">
        <v>4934</v>
      </c>
      <c r="J2199" s="51"/>
      <c r="K2199" s="51"/>
      <c r="L2199" s="51">
        <v>70353</v>
      </c>
      <c r="M2199" s="51">
        <v>605332</v>
      </c>
      <c r="N2199" s="51"/>
      <c r="O2199" s="51"/>
      <c r="P2199" s="46">
        <v>75668.38</v>
      </c>
      <c r="Q2199" s="46"/>
      <c r="R2199" s="46">
        <f>IF(Tabela1[[#This Row],[VALOR A PAGAR]]&gt;1,Tabela1[[#This Row],[VALOR A PAGAR]],Tabela1[[#This Row],[VALOR RC]])</f>
        <v>75668.38</v>
      </c>
      <c r="S219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199" s="51">
        <v>4500755433</v>
      </c>
      <c r="U2199" s="54" t="str">
        <f>F2199 &amp; " " &amp; " " &amp; B2199 &amp; " - " &amp; I2199 &amp; " - " &amp; "N°" &amp; H2199 &amp; " - " &amp; Tabela1[[#This Row],[Coluna1]]</f>
        <v xml:space="preserve">LAUDO DE RISCO  225 - ELLOIS - N°2868 - </v>
      </c>
      <c r="V2199" s="85">
        <v>816482</v>
      </c>
      <c r="W2199" s="51"/>
      <c r="X2199" s="1" t="str">
        <f t="shared" si="125"/>
        <v>ABERTO</v>
      </c>
      <c r="Y2199" s="51" t="s">
        <v>4159</v>
      </c>
      <c r="Z2199" s="51" t="s">
        <v>4159</v>
      </c>
      <c r="AA2199" s="51" t="str">
        <f>IF(Tabela1[[#This Row],[CHAMADO]]="ABERTO",Tabela1[[#This Row],[procx status]],"")</f>
        <v>Closed</v>
      </c>
      <c r="AB2199" s="51" t="str">
        <f t="shared" si="128"/>
        <v>OK</v>
      </c>
      <c r="AC2199" s="52">
        <v>45646</v>
      </c>
      <c r="AD2199" s="55">
        <v>5105821162</v>
      </c>
      <c r="AE2199" s="51" t="str">
        <f>IF(Tabela1[[#This Row],[Status Result1]]="Aguardando autorização pgto", "sim","")</f>
        <v/>
      </c>
      <c r="AF219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20/12/2024</v>
      </c>
      <c r="AG21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20/12/2024</v>
      </c>
      <c r="AH2199" s="53">
        <v>45636</v>
      </c>
      <c r="AI2199" s="53" t="s">
        <v>4935</v>
      </c>
      <c r="AJ2199" s="53" t="s">
        <v>4935</v>
      </c>
      <c r="AK2199" s="53" t="str">
        <f>IF(Tabela1[[#This Row],[procx ticket]]="",Tabela1[[#This Row],[Data criação ticket]],Tabela1[[#This Row],[procx ticket]])</f>
        <v>2024-12-09</v>
      </c>
      <c r="AL2199" s="53" t="s">
        <v>75</v>
      </c>
      <c r="AM219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19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199" s="62"/>
      <c r="AP2199" s="62"/>
      <c r="AQ21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22560533275668,38JORDANALAUDO DE RISCOELLOIS</v>
      </c>
      <c r="AR2199" s="62" t="e">
        <v>#N/A</v>
      </c>
    </row>
    <row r="2200" spans="1:44" ht="15" hidden="1" customHeight="1">
      <c r="A2200" s="1">
        <f t="shared" ref="A2200:A2216" si="129">IF(B2200&lt;7000,1000,2000)</f>
        <v>1000</v>
      </c>
      <c r="B2200" s="51">
        <v>543</v>
      </c>
      <c r="C2200" s="51" t="s">
        <v>1301</v>
      </c>
      <c r="D2200" s="1" t="s">
        <v>1302</v>
      </c>
      <c r="E2200" s="51" t="s">
        <v>55</v>
      </c>
      <c r="F2200" s="51" t="s">
        <v>47</v>
      </c>
      <c r="G2200" s="51"/>
      <c r="H2200" s="51">
        <v>2873</v>
      </c>
      <c r="I2200" s="51" t="s">
        <v>4934</v>
      </c>
      <c r="J2200" s="51"/>
      <c r="K2200" s="51"/>
      <c r="L2200" s="51">
        <v>70353</v>
      </c>
      <c r="M2200" s="51">
        <v>605333</v>
      </c>
      <c r="N2200" s="51"/>
      <c r="O2200" s="51"/>
      <c r="P2200" s="46">
        <v>12697.23</v>
      </c>
      <c r="Q2200" s="46"/>
      <c r="R2200" s="46">
        <f>IF(Tabela1[[#This Row],[VALOR A PAGAR]]&gt;1,Tabela1[[#This Row],[VALOR A PAGAR]],Tabela1[[#This Row],[VALOR RC]])</f>
        <v>12697.23</v>
      </c>
      <c r="S220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0" s="51">
        <v>4500757893</v>
      </c>
      <c r="U2200" s="54" t="str">
        <f>F2200 &amp; " " &amp; " " &amp; B2200 &amp; " - " &amp; I2200 &amp; " - " &amp; "N°" &amp; H2200 &amp; " - " &amp; Tabela1[[#This Row],[Coluna1]]</f>
        <v xml:space="preserve">LAUDO DE RISCO  543 - ELLOIS - N°2873 - </v>
      </c>
      <c r="V2200" s="85">
        <v>816515</v>
      </c>
      <c r="W2200" s="51"/>
      <c r="X2200" s="1" t="str">
        <f t="shared" si="125"/>
        <v>ABERTO</v>
      </c>
      <c r="Y2200" s="51" t="s">
        <v>4159</v>
      </c>
      <c r="Z2200" s="51" t="s">
        <v>4159</v>
      </c>
      <c r="AA2200" s="51" t="str">
        <f>IF(Tabela1[[#This Row],[CHAMADO]]="ABERTO",Tabela1[[#This Row],[procx status]],"")</f>
        <v>Closed</v>
      </c>
      <c r="AB2200" s="51" t="str">
        <f t="shared" si="128"/>
        <v>OK</v>
      </c>
      <c r="AC2200" s="52">
        <v>45646</v>
      </c>
      <c r="AD2200" s="55">
        <v>5105821149</v>
      </c>
      <c r="AE2200" s="51" t="str">
        <f>IF(Tabela1[[#This Row],[Status Result1]]="Aguardando autorização pgto", "sim","")</f>
        <v/>
      </c>
      <c r="AF220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20/12/2024</v>
      </c>
      <c r="AG22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20/12/2024</v>
      </c>
      <c r="AH2200" s="53">
        <v>45636</v>
      </c>
      <c r="AI2200" s="53" t="s">
        <v>4935</v>
      </c>
      <c r="AJ2200" s="53" t="s">
        <v>4935</v>
      </c>
      <c r="AK2200" s="53" t="str">
        <f>IF(Tabela1[[#This Row],[procx ticket]]="",Tabela1[[#This Row],[Data criação ticket]],Tabela1[[#This Row],[procx ticket]])</f>
        <v>2024-12-09</v>
      </c>
      <c r="AL2200" s="53" t="s">
        <v>75</v>
      </c>
      <c r="AM220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20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0" s="62"/>
      <c r="AP2200" s="62"/>
      <c r="AQ22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54360533312697,23JORDANALAUDO DE RISCOELLOIS</v>
      </c>
      <c r="AR2200" s="62" t="e">
        <v>#N/A</v>
      </c>
    </row>
    <row r="2201" spans="1:44" ht="15" hidden="1" customHeight="1">
      <c r="A2201" s="1">
        <f t="shared" si="129"/>
        <v>1000</v>
      </c>
      <c r="B2201" s="51">
        <v>918</v>
      </c>
      <c r="C2201" s="51" t="s">
        <v>2012</v>
      </c>
      <c r="D2201" s="1" t="s">
        <v>2013</v>
      </c>
      <c r="E2201" s="51" t="s">
        <v>55</v>
      </c>
      <c r="F2201" s="51" t="s">
        <v>47</v>
      </c>
      <c r="G2201" s="51"/>
      <c r="H2201" s="51">
        <v>2872</v>
      </c>
      <c r="I2201" s="51" t="s">
        <v>4934</v>
      </c>
      <c r="J2201" s="51"/>
      <c r="K2201" s="51"/>
      <c r="L2201" s="51">
        <v>70353</v>
      </c>
      <c r="M2201" s="51">
        <v>605334</v>
      </c>
      <c r="N2201" s="51"/>
      <c r="O2201" s="51"/>
      <c r="P2201" s="46">
        <v>21520.32</v>
      </c>
      <c r="Q2201" s="46"/>
      <c r="R2201" s="46">
        <f>IF(Tabela1[[#This Row],[VALOR A PAGAR]]&gt;1,Tabela1[[#This Row],[VALOR A PAGAR]],Tabela1[[#This Row],[VALOR RC]])</f>
        <v>21520.32</v>
      </c>
      <c r="S220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1" s="51">
        <v>4500757901</v>
      </c>
      <c r="U2201" s="54" t="str">
        <f>F2201 &amp; " " &amp; " " &amp; B2201 &amp; " - " &amp; I2201 &amp; " - " &amp; "N°" &amp; H2201 &amp; " - " &amp; Tabela1[[#This Row],[Coluna1]]</f>
        <v xml:space="preserve">LAUDO DE RISCO  918 - ELLOIS - N°2872 - </v>
      </c>
      <c r="V2201" s="85">
        <v>816469</v>
      </c>
      <c r="W2201" s="51"/>
      <c r="X2201" s="1" t="str">
        <f t="shared" si="125"/>
        <v>ABERTO</v>
      </c>
      <c r="Y2201" s="51" t="s">
        <v>4159</v>
      </c>
      <c r="Z2201" s="51" t="s">
        <v>4159</v>
      </c>
      <c r="AA2201" s="51" t="str">
        <f>IF(Tabela1[[#This Row],[CHAMADO]]="ABERTO",Tabela1[[#This Row],[procx status]],"")</f>
        <v>Closed</v>
      </c>
      <c r="AB2201" s="51" t="str">
        <f t="shared" si="128"/>
        <v>OK</v>
      </c>
      <c r="AC2201" s="52">
        <v>45646</v>
      </c>
      <c r="AD2201" s="55">
        <v>5105821168</v>
      </c>
      <c r="AE2201" s="51" t="str">
        <f>IF(Tabela1[[#This Row],[Status Result1]]="Aguardando autorização pgto", "sim","")</f>
        <v/>
      </c>
      <c r="AF220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20/12/2024</v>
      </c>
      <c r="AG22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20/12/2024</v>
      </c>
      <c r="AH2201" s="53">
        <v>45636</v>
      </c>
      <c r="AI2201" s="53" t="s">
        <v>4935</v>
      </c>
      <c r="AJ2201" s="53" t="s">
        <v>4935</v>
      </c>
      <c r="AK2201" s="53" t="str">
        <f>IF(Tabela1[[#This Row],[procx ticket]]="",Tabela1[[#This Row],[Data criação ticket]],Tabela1[[#This Row],[procx ticket]])</f>
        <v>2024-12-09</v>
      </c>
      <c r="AL2201" s="53" t="s">
        <v>75</v>
      </c>
      <c r="AM220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20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1" s="62"/>
      <c r="AP2201" s="62"/>
      <c r="AQ22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91860533421520,32JORDANALAUDO DE RISCOELLOIS</v>
      </c>
      <c r="AR2201" s="62" t="e">
        <v>#N/A</v>
      </c>
    </row>
    <row r="2202" spans="1:44" ht="15" hidden="1" customHeight="1">
      <c r="A2202" s="1">
        <f t="shared" si="129"/>
        <v>1000</v>
      </c>
      <c r="B2202" s="51">
        <v>1199</v>
      </c>
      <c r="C2202" s="51" t="s">
        <v>2554</v>
      </c>
      <c r="D2202" s="1" t="s">
        <v>2555</v>
      </c>
      <c r="E2202" s="51" t="s">
        <v>55</v>
      </c>
      <c r="F2202" s="51" t="s">
        <v>47</v>
      </c>
      <c r="G2202" s="51"/>
      <c r="H2202" s="51">
        <v>2874</v>
      </c>
      <c r="I2202" s="51" t="s">
        <v>4934</v>
      </c>
      <c r="J2202" s="51"/>
      <c r="K2202" s="51"/>
      <c r="L2202" s="51">
        <v>70353</v>
      </c>
      <c r="M2202" s="51">
        <v>605338</v>
      </c>
      <c r="N2202" s="51"/>
      <c r="O2202" s="51"/>
      <c r="P2202" s="46">
        <v>17799.599999999999</v>
      </c>
      <c r="Q2202" s="46"/>
      <c r="R2202" s="46">
        <f>IF(Tabela1[[#This Row],[VALOR A PAGAR]]&gt;1,Tabela1[[#This Row],[VALOR A PAGAR]],Tabela1[[#This Row],[VALOR RC]])</f>
        <v>17799.599999999999</v>
      </c>
      <c r="S220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2" s="51">
        <v>4500757920</v>
      </c>
      <c r="U2202" s="54" t="str">
        <f>F2202 &amp; " " &amp; " " &amp; B2202 &amp; " - " &amp; I2202 &amp; " - " &amp; "N°" &amp; H2202 &amp; " - " &amp; Tabela1[[#This Row],[Coluna1]]</f>
        <v xml:space="preserve">LAUDO DE RISCO  1199 - ELLOIS - N°2874 - </v>
      </c>
      <c r="V2202" s="85">
        <v>816452</v>
      </c>
      <c r="W2202" s="51"/>
      <c r="X2202" s="1" t="str">
        <f t="shared" si="125"/>
        <v>ABERTO</v>
      </c>
      <c r="Y2202" s="51" t="s">
        <v>4159</v>
      </c>
      <c r="Z2202" s="51" t="s">
        <v>4159</v>
      </c>
      <c r="AA2202" s="51" t="str">
        <f>IF(Tabela1[[#This Row],[CHAMADO]]="ABERTO",Tabela1[[#This Row],[procx status]],"")</f>
        <v>Closed</v>
      </c>
      <c r="AB2202" s="51" t="str">
        <f t="shared" si="128"/>
        <v>OK</v>
      </c>
      <c r="AC2202" s="52">
        <v>45646</v>
      </c>
      <c r="AD2202" s="55">
        <v>5105821159</v>
      </c>
      <c r="AE2202" s="51" t="str">
        <f>IF(Tabela1[[#This Row],[Status Result1]]="Aguardando autorização pgto", "sim","")</f>
        <v/>
      </c>
      <c r="AF220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20/12/2024</v>
      </c>
      <c r="AG22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20/12/2024</v>
      </c>
      <c r="AH2202" s="53">
        <v>45636</v>
      </c>
      <c r="AI2202" s="53" t="s">
        <v>4935</v>
      </c>
      <c r="AJ2202" s="53" t="s">
        <v>4935</v>
      </c>
      <c r="AK2202" s="53" t="str">
        <f>IF(Tabela1[[#This Row],[procx ticket]]="",Tabela1[[#This Row],[Data criação ticket]],Tabela1[[#This Row],[procx ticket]])</f>
        <v>2024-12-09</v>
      </c>
      <c r="AL2202" s="53" t="s">
        <v>75</v>
      </c>
      <c r="AM220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20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2" s="62"/>
      <c r="AP2202" s="62"/>
      <c r="AQ22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119960533817799,6JORDANALAUDO DE RISCOELLOIS</v>
      </c>
      <c r="AR2202" s="62" t="e">
        <v>#N/A</v>
      </c>
    </row>
    <row r="2203" spans="1:44" ht="15" hidden="1" customHeight="1">
      <c r="A2203" s="1">
        <f t="shared" si="129"/>
        <v>1000</v>
      </c>
      <c r="B2203" s="51">
        <v>729</v>
      </c>
      <c r="C2203" s="51" t="s">
        <v>1652</v>
      </c>
      <c r="D2203" s="1" t="s">
        <v>1653</v>
      </c>
      <c r="E2203" s="51" t="s">
        <v>55</v>
      </c>
      <c r="F2203" s="51" t="s">
        <v>47</v>
      </c>
      <c r="G2203" s="51"/>
      <c r="H2203" s="51">
        <v>2878</v>
      </c>
      <c r="I2203" s="51" t="s">
        <v>4934</v>
      </c>
      <c r="J2203" s="51"/>
      <c r="K2203" s="51"/>
      <c r="L2203" s="51">
        <v>70353</v>
      </c>
      <c r="M2203" s="51">
        <v>605517</v>
      </c>
      <c r="N2203" s="51"/>
      <c r="O2203" s="51"/>
      <c r="P2203" s="46">
        <v>27271.31</v>
      </c>
      <c r="Q2203" s="46"/>
      <c r="R2203" s="46">
        <f>IF(Tabela1[[#This Row],[VALOR A PAGAR]]&gt;1,Tabela1[[#This Row],[VALOR A PAGAR]],Tabela1[[#This Row],[VALOR RC]])</f>
        <v>27271.31</v>
      </c>
      <c r="S220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3" s="51">
        <v>4500757897</v>
      </c>
      <c r="U2203" s="54" t="str">
        <f>F2203 &amp; " " &amp; " " &amp; B2203 &amp; " - " &amp; I2203 &amp; " - " &amp; "N°" &amp; H2203 &amp; " - " &amp; Tabela1[[#This Row],[Coluna1]]</f>
        <v xml:space="preserve">LAUDO DE RISCO  729 - ELLOIS - N°2878 - </v>
      </c>
      <c r="V2203" s="85">
        <v>816500</v>
      </c>
      <c r="W2203" s="51"/>
      <c r="X2203" s="1" t="str">
        <f t="shared" si="125"/>
        <v>ABERTO</v>
      </c>
      <c r="Y2203" s="51" t="s">
        <v>4159</v>
      </c>
      <c r="Z2203" s="51" t="s">
        <v>4159</v>
      </c>
      <c r="AA2203" s="51" t="str">
        <f>IF(Tabela1[[#This Row],[CHAMADO]]="ABERTO",Tabela1[[#This Row],[procx status]],"")</f>
        <v>Closed</v>
      </c>
      <c r="AB2203" s="51" t="str">
        <f t="shared" si="128"/>
        <v>OK</v>
      </c>
      <c r="AC2203" s="52">
        <v>45649</v>
      </c>
      <c r="AD2203" s="55">
        <v>5105822491</v>
      </c>
      <c r="AE2203" s="51" t="str">
        <f>IF(Tabela1[[#This Row],[Status Result1]]="Aguardando autorização pgto", "sim","")</f>
        <v/>
      </c>
      <c r="AF220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23/12/2024</v>
      </c>
      <c r="AG22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23/12/2024</v>
      </c>
      <c r="AH2203" s="53">
        <v>45636</v>
      </c>
      <c r="AI2203" s="53" t="s">
        <v>4935</v>
      </c>
      <c r="AJ2203" s="53" t="s">
        <v>4935</v>
      </c>
      <c r="AK2203" s="53" t="str">
        <f>IF(Tabela1[[#This Row],[procx ticket]]="",Tabela1[[#This Row],[Data criação ticket]],Tabela1[[#This Row],[procx ticket]])</f>
        <v>2024-12-09</v>
      </c>
      <c r="AL2203" s="53" t="s">
        <v>75</v>
      </c>
      <c r="AM220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09/12/2024</v>
      </c>
      <c r="AN220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3" s="62"/>
      <c r="AP2203" s="62"/>
      <c r="AQ22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72960551727271,31JORDANALAUDO DE RISCOELLOIS</v>
      </c>
      <c r="AR2203" s="62" t="e">
        <v>#N/A</v>
      </c>
    </row>
    <row r="2204" spans="1:44" ht="15" hidden="1" customHeight="1">
      <c r="A2204" s="1">
        <f t="shared" si="129"/>
        <v>1000</v>
      </c>
      <c r="B2204" s="51">
        <v>74</v>
      </c>
      <c r="C2204" s="51" t="s">
        <v>432</v>
      </c>
      <c r="D2204" s="1" t="s">
        <v>433</v>
      </c>
      <c r="E2204" s="51" t="s">
        <v>55</v>
      </c>
      <c r="F2204" s="51" t="s">
        <v>47</v>
      </c>
      <c r="G2204" s="51"/>
      <c r="H2204" s="51">
        <v>22</v>
      </c>
      <c r="I2204" s="51" t="s">
        <v>85</v>
      </c>
      <c r="J2204" s="51"/>
      <c r="K2204" s="51"/>
      <c r="L2204" s="51">
        <v>100030</v>
      </c>
      <c r="M2204" s="51">
        <v>605505</v>
      </c>
      <c r="N2204" s="51"/>
      <c r="O2204" s="51"/>
      <c r="P2204" s="46">
        <v>27920</v>
      </c>
      <c r="Q2204" s="46"/>
      <c r="R2204" s="46">
        <f>IF(Tabela1[[#This Row],[VALOR A PAGAR]]&gt;1,Tabela1[[#This Row],[VALOR A PAGAR]],Tabela1[[#This Row],[VALOR RC]])</f>
        <v>27920</v>
      </c>
      <c r="S220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4" s="51">
        <v>4500758268</v>
      </c>
      <c r="U2204" s="54" t="str">
        <f>F2204 &amp; " " &amp; " " &amp; B2204 &amp; " - " &amp; I2204 &amp; " - " &amp; "N°" &amp; H2204 &amp; " - " &amp; Tabela1[[#This Row],[Coluna1]]</f>
        <v xml:space="preserve">LAUDO DE RISCO  74 - MANDACARU - N°22 - </v>
      </c>
      <c r="V2204" s="85">
        <v>803471</v>
      </c>
      <c r="W2204" s="51"/>
      <c r="X2204" s="1" t="str">
        <f t="shared" si="125"/>
        <v>ABERTO</v>
      </c>
      <c r="Y2204" s="51" t="s">
        <v>4159</v>
      </c>
      <c r="Z2204" s="51" t="s">
        <v>4159</v>
      </c>
      <c r="AA2204" s="51" t="str">
        <f>IF(Tabela1[[#This Row],[CHAMADO]]="ABERTO",Tabela1[[#This Row],[procx status]],"")</f>
        <v>Closed</v>
      </c>
      <c r="AB2204" s="51" t="str">
        <f t="shared" si="128"/>
        <v>OK</v>
      </c>
      <c r="AC2204" s="52">
        <v>45649</v>
      </c>
      <c r="AD2204" s="55">
        <v>5105822688</v>
      </c>
      <c r="AE2204" s="51" t="str">
        <f>IF(Tabela1[[#This Row],[Status Result1]]="Aguardando autorização pgto", "sim","")</f>
        <v/>
      </c>
      <c r="AF220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23/12/2024</v>
      </c>
      <c r="AG22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23/12/2024</v>
      </c>
      <c r="AH2204" s="53">
        <v>45636</v>
      </c>
      <c r="AI2204" s="53" t="s">
        <v>4922</v>
      </c>
      <c r="AJ2204" s="53" t="s">
        <v>4922</v>
      </c>
      <c r="AK2204" s="53" t="str">
        <f>IF(Tabela1[[#This Row],[procx ticket]]="",Tabela1[[#This Row],[Data criação ticket]],Tabela1[[#This Row],[procx ticket]])</f>
        <v>2024-12-06</v>
      </c>
      <c r="AL2204" s="53" t="s">
        <v>75</v>
      </c>
      <c r="AM220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0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4" s="62"/>
      <c r="AP2204" s="62"/>
      <c r="AQ22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7460550527920JORDANALAUDO DE RISCOMANDACARU</v>
      </c>
      <c r="AR2204" s="62" t="e">
        <v>#N/A</v>
      </c>
    </row>
    <row r="2205" spans="1:44" ht="15" hidden="1" customHeight="1">
      <c r="A2205" s="1">
        <f t="shared" si="129"/>
        <v>1000</v>
      </c>
      <c r="B2205" s="1">
        <v>1481</v>
      </c>
      <c r="C2205" s="1" t="s">
        <v>166</v>
      </c>
      <c r="D2205" s="1" t="s">
        <v>185</v>
      </c>
      <c r="E2205" s="1" t="s">
        <v>55</v>
      </c>
      <c r="F2205" s="1" t="s">
        <v>23</v>
      </c>
      <c r="H2205" s="1">
        <v>842212</v>
      </c>
      <c r="I2205" s="1" t="s">
        <v>4272</v>
      </c>
      <c r="M2205" s="1">
        <v>603999</v>
      </c>
      <c r="P2205" s="47">
        <v>15909.7</v>
      </c>
      <c r="Q2205" s="47">
        <v>15909.7</v>
      </c>
      <c r="R2205" s="5">
        <f>IF(Tabela1[[#This Row],[VALOR A PAGAR]]&gt;1,Tabela1[[#This Row],[VALOR A PAGAR]],Tabela1[[#This Row],[VALOR RC]])</f>
        <v>15909.7</v>
      </c>
      <c r="S220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5" s="48">
        <v>4500809445</v>
      </c>
      <c r="U2205" s="54" t="str">
        <f>F2205 &amp; " " &amp; " " &amp; B2205 &amp; " - " &amp; I2205 &amp; " - " &amp; "N°" &amp; H2205 &amp; " - " &amp; Tabela1[[#This Row],[Coluna1]]</f>
        <v xml:space="preserve">LOJAS NOVAS  1481 - AUTOPEL - N°842212 - </v>
      </c>
      <c r="V2205" s="85">
        <v>1339161</v>
      </c>
      <c r="X2205" s="1" t="str">
        <f t="shared" si="125"/>
        <v>ABERTO</v>
      </c>
      <c r="Y2205" s="48" t="s">
        <v>4159</v>
      </c>
      <c r="Z2205" s="51" t="s">
        <v>4159</v>
      </c>
      <c r="AA2205" s="1" t="str">
        <f>IF(Tabela1[[#This Row],[CHAMADO]]="ABERTO",Tabela1[[#This Row],[procx status]],"")</f>
        <v>Closed</v>
      </c>
      <c r="AC2205" s="63">
        <v>45740</v>
      </c>
      <c r="AD2205" s="55">
        <v>5105890064</v>
      </c>
      <c r="AE2205" s="1" t="str">
        <f>IF(Tabela1[[#This Row],[Status Result1]]="Aguardando autorização pgto", "sim","")</f>
        <v/>
      </c>
      <c r="AF22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24/03/2025</v>
      </c>
      <c r="AG22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24/03/2025</v>
      </c>
      <c r="AH2205" s="12">
        <v>45722</v>
      </c>
      <c r="AI2205" s="1" t="s">
        <v>4293</v>
      </c>
      <c r="AJ2205" s="53" t="s">
        <v>4293</v>
      </c>
      <c r="AK2205" s="12" t="str">
        <f>IF(Tabela1[[#This Row],[procx ticket]]="",Tabela1[[#This Row],[Data criação ticket]],Tabela1[[#This Row],[procx ticket]])</f>
        <v>2025-03-10</v>
      </c>
      <c r="AL2205" s="60">
        <v>0</v>
      </c>
      <c r="AM220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10/03/2025</v>
      </c>
      <c r="AN220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5" s="62"/>
      <c r="AP2205" s="62"/>
      <c r="AQ22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148160399915909,7JORDANALOJAS NOVASAUTOPEL</v>
      </c>
      <c r="AR2205" s="62" t="e">
        <v>#N/A</v>
      </c>
    </row>
    <row r="2206" spans="1:44" ht="15" hidden="1" customHeight="1">
      <c r="A2206" s="1">
        <f t="shared" si="129"/>
        <v>1000</v>
      </c>
      <c r="B2206" s="51">
        <v>713</v>
      </c>
      <c r="C2206" s="51" t="s">
        <v>1622</v>
      </c>
      <c r="D2206" s="1" t="s">
        <v>1623</v>
      </c>
      <c r="E2206" s="51" t="s">
        <v>30</v>
      </c>
      <c r="F2206" s="51" t="s">
        <v>47</v>
      </c>
      <c r="G2206" s="51"/>
      <c r="H2206" s="51">
        <v>369</v>
      </c>
      <c r="I2206" s="51" t="s">
        <v>4667</v>
      </c>
      <c r="J2206" s="51"/>
      <c r="K2206" s="51"/>
      <c r="L2206" s="51">
        <v>70407</v>
      </c>
      <c r="M2206" s="51">
        <v>605483</v>
      </c>
      <c r="N2206" s="51"/>
      <c r="O2206" s="51"/>
      <c r="P2206" s="46">
        <v>99027.34</v>
      </c>
      <c r="Q2206" s="46"/>
      <c r="R2206" s="46">
        <f>IF(Tabela1[[#This Row],[VALOR A PAGAR]]&gt;1,Tabela1[[#This Row],[VALOR A PAGAR]],Tabela1[[#This Row],[VALOR RC]])</f>
        <v>99027.34</v>
      </c>
      <c r="S220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6" s="51">
        <v>4500755319</v>
      </c>
      <c r="U2206" s="54" t="str">
        <f>F2206 &amp; " " &amp; " " &amp; B2206 &amp; " - " &amp; I2206 &amp; " - " &amp; "N°" &amp; H2206 &amp; " - " &amp; Tabela1[[#This Row],[Coluna1]]</f>
        <v xml:space="preserve">LAUDO DE RISCO  713 - CNEX - N°369 - </v>
      </c>
      <c r="V2206" s="85">
        <v>824460</v>
      </c>
      <c r="W2206" s="51"/>
      <c r="X2206" s="1" t="str">
        <f t="shared" si="125"/>
        <v>ABERTO</v>
      </c>
      <c r="Y2206" s="51" t="s">
        <v>4159</v>
      </c>
      <c r="Z2206" s="51" t="s">
        <v>4159</v>
      </c>
      <c r="AA2206" s="51" t="str">
        <f>IF(Tabela1[[#This Row],[CHAMADO]]="ABERTO",Tabela1[[#This Row],[procx status]],"")</f>
        <v>Closed</v>
      </c>
      <c r="AB2206" s="51" t="str">
        <f t="shared" ref="AB2206:AB2216" si="130">IFERROR(IF(OR(Y2206="Solved",Y2206="Closed"),"OK","OUTRO"),"")</f>
        <v>OK</v>
      </c>
      <c r="AC2206" s="52">
        <v>45650</v>
      </c>
      <c r="AD2206" s="55">
        <v>5105823710</v>
      </c>
      <c r="AE2206" s="51" t="str">
        <f>IF(Tabela1[[#This Row],[Status Result1]]="Aguardando autorização pgto", "sim","")</f>
        <v/>
      </c>
      <c r="AF220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06" s="53">
        <v>45636</v>
      </c>
      <c r="AI2206" s="53" t="s">
        <v>4502</v>
      </c>
      <c r="AJ2206" s="53" t="s">
        <v>4502</v>
      </c>
      <c r="AK2206" s="53" t="str">
        <f>IF(Tabela1[[#This Row],[procx ticket]]="",Tabela1[[#This Row],[Data criação ticket]],Tabela1[[#This Row],[procx ticket]])</f>
        <v>2024-12-10</v>
      </c>
      <c r="AL2206" s="53" t="s">
        <v>75</v>
      </c>
      <c r="AM220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20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6" s="62"/>
      <c r="AP2206" s="62"/>
      <c r="AQ22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71360548399027,34ANDRELAUDO DE RISCOCNEX</v>
      </c>
      <c r="AR2206" s="62" t="e">
        <v>#N/A</v>
      </c>
    </row>
    <row r="2207" spans="1:44" ht="15" hidden="1" customHeight="1">
      <c r="A2207" s="1">
        <f t="shared" si="129"/>
        <v>1000</v>
      </c>
      <c r="B2207" s="51">
        <v>974</v>
      </c>
      <c r="C2207" s="51" t="s">
        <v>2116</v>
      </c>
      <c r="D2207" s="1" t="s">
        <v>2117</v>
      </c>
      <c r="E2207" s="51" t="s">
        <v>30</v>
      </c>
      <c r="F2207" s="51" t="s">
        <v>47</v>
      </c>
      <c r="G2207" s="51"/>
      <c r="H2207" s="51">
        <v>370</v>
      </c>
      <c r="I2207" s="51" t="s">
        <v>4667</v>
      </c>
      <c r="J2207" s="51"/>
      <c r="K2207" s="51"/>
      <c r="L2207" s="51">
        <v>70407</v>
      </c>
      <c r="M2207" s="51">
        <v>605490</v>
      </c>
      <c r="N2207" s="51"/>
      <c r="O2207" s="51"/>
      <c r="P2207" s="46">
        <v>68831.39</v>
      </c>
      <c r="Q2207" s="46"/>
      <c r="R2207" s="46">
        <f>IF(Tabela1[[#This Row],[VALOR A PAGAR]]&gt;1,Tabela1[[#This Row],[VALOR A PAGAR]],Tabela1[[#This Row],[VALOR RC]])</f>
        <v>68831.39</v>
      </c>
      <c r="S220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7" s="51">
        <v>4500760181</v>
      </c>
      <c r="U2207" s="54" t="str">
        <f>F2207 &amp; " " &amp; " " &amp; B2207 &amp; " - " &amp; I2207 &amp; " - " &amp; "N°" &amp; H2207 &amp; " - " &amp; Tabela1[[#This Row],[Coluna1]]</f>
        <v xml:space="preserve">LAUDO DE RISCO  974 - CNEX - N°370 - </v>
      </c>
      <c r="V2207" s="85">
        <v>824449</v>
      </c>
      <c r="W2207" s="51"/>
      <c r="X2207" s="1" t="str">
        <f t="shared" si="125"/>
        <v>ABERTO</v>
      </c>
      <c r="Y2207" s="51" t="s">
        <v>4159</v>
      </c>
      <c r="Z2207" s="51" t="s">
        <v>4159</v>
      </c>
      <c r="AA2207" s="51" t="str">
        <f>IF(Tabela1[[#This Row],[CHAMADO]]="ABERTO",Tabela1[[#This Row],[procx status]],"")</f>
        <v>Closed</v>
      </c>
      <c r="AB2207" s="51" t="str">
        <f t="shared" si="130"/>
        <v>OK</v>
      </c>
      <c r="AC2207" s="52">
        <v>45650</v>
      </c>
      <c r="AD2207" s="55">
        <v>5105823703</v>
      </c>
      <c r="AE2207" s="51" t="str">
        <f>IF(Tabela1[[#This Row],[Status Result1]]="Aguardando autorização pgto", "sim","")</f>
        <v/>
      </c>
      <c r="AF2207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07" s="53">
        <v>45636</v>
      </c>
      <c r="AI2207" s="53" t="s">
        <v>4502</v>
      </c>
      <c r="AJ2207" s="53" t="s">
        <v>4502</v>
      </c>
      <c r="AK2207" s="53" t="str">
        <f>IF(Tabela1[[#This Row],[procx ticket]]="",Tabela1[[#This Row],[Data criação ticket]],Tabela1[[#This Row],[procx ticket]])</f>
        <v>2024-12-10</v>
      </c>
      <c r="AL2207" s="53" t="s">
        <v>75</v>
      </c>
      <c r="AM22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20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7" s="62"/>
      <c r="AP2207" s="62"/>
      <c r="AQ22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97460549068831,39ANDRELAUDO DE RISCOCNEX</v>
      </c>
      <c r="AR2207" s="62" t="e">
        <v>#N/A</v>
      </c>
    </row>
    <row r="2208" spans="1:44" ht="15" hidden="1" customHeight="1">
      <c r="A2208" s="1">
        <f t="shared" si="129"/>
        <v>2000</v>
      </c>
      <c r="B2208" s="51">
        <v>7184</v>
      </c>
      <c r="C2208" s="51" t="s">
        <v>3294</v>
      </c>
      <c r="D2208" s="1" t="s">
        <v>3295</v>
      </c>
      <c r="E2208" s="51" t="s">
        <v>30</v>
      </c>
      <c r="F2208" s="51" t="s">
        <v>47</v>
      </c>
      <c r="G2208" s="51"/>
      <c r="H2208" s="51">
        <v>1347</v>
      </c>
      <c r="I2208" s="51" t="s">
        <v>66</v>
      </c>
      <c r="J2208" s="51"/>
      <c r="K2208" s="51"/>
      <c r="L2208" s="51">
        <v>88448</v>
      </c>
      <c r="M2208" s="51">
        <v>605310</v>
      </c>
      <c r="N2208" s="51"/>
      <c r="O2208" s="51"/>
      <c r="P2208" s="46">
        <v>24064</v>
      </c>
      <c r="Q2208" s="46"/>
      <c r="R2208" s="46">
        <f>IF(Tabela1[[#This Row],[VALOR A PAGAR]]&gt;1,Tabela1[[#This Row],[VALOR A PAGAR]],Tabela1[[#This Row],[VALOR RC]])</f>
        <v>24064</v>
      </c>
      <c r="S220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8" s="51">
        <v>4500714093</v>
      </c>
      <c r="U2208" s="54" t="str">
        <f>F2208 &amp; " " &amp; " " &amp; B2208 &amp; " - " &amp; I2208 &amp; " - " &amp; "N°" &amp; H2208 &amp; " - " &amp; Tabela1[[#This Row],[Coluna1]]</f>
        <v xml:space="preserve">LAUDO DE RISCO  7184 - DWA - N°1347 - </v>
      </c>
      <c r="V2208" s="85">
        <v>805257</v>
      </c>
      <c r="W2208" s="51"/>
      <c r="X2208" s="1" t="str">
        <f t="shared" si="125"/>
        <v>ABERTO</v>
      </c>
      <c r="Y2208" s="51" t="s">
        <v>4159</v>
      </c>
      <c r="Z2208" s="51" t="s">
        <v>4159</v>
      </c>
      <c r="AA2208" s="51" t="str">
        <f>IF(Tabela1[[#This Row],[CHAMADO]]="ABERTO",Tabela1[[#This Row],[procx status]],"")</f>
        <v>Closed</v>
      </c>
      <c r="AB2208" s="51" t="str">
        <f t="shared" si="130"/>
        <v>OK</v>
      </c>
      <c r="AC2208" s="52">
        <v>45650</v>
      </c>
      <c r="AD2208" s="55">
        <v>5105823271</v>
      </c>
      <c r="AE2208" s="51" t="str">
        <f>IF(Tabela1[[#This Row],[Status Result1]]="Aguardando autorização pgto", "sim","")</f>
        <v/>
      </c>
      <c r="AF220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08" s="53">
        <v>45636</v>
      </c>
      <c r="AI2208" s="53" t="s">
        <v>4922</v>
      </c>
      <c r="AJ2208" s="53" t="s">
        <v>4922</v>
      </c>
      <c r="AK2208" s="53" t="str">
        <f>IF(Tabela1[[#This Row],[procx ticket]]="",Tabela1[[#This Row],[Data criação ticket]],Tabela1[[#This Row],[procx ticket]])</f>
        <v>2024-12-06</v>
      </c>
      <c r="AL2208" s="53" t="s">
        <v>75</v>
      </c>
      <c r="AM22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0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8" s="62"/>
      <c r="AP2208" s="62"/>
      <c r="AQ22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718460531024064ANDRELAUDO DE RISCODWA</v>
      </c>
      <c r="AR2208" s="62" t="e">
        <v>#N/A</v>
      </c>
    </row>
    <row r="2209" spans="1:44" ht="15" hidden="1" customHeight="1">
      <c r="A2209" s="1">
        <f t="shared" si="129"/>
        <v>2000</v>
      </c>
      <c r="B2209" s="51">
        <v>7051</v>
      </c>
      <c r="C2209" s="51" t="s">
        <v>3092</v>
      </c>
      <c r="D2209" s="1" t="s">
        <v>3093</v>
      </c>
      <c r="E2209" s="51" t="s">
        <v>30</v>
      </c>
      <c r="F2209" s="51" t="s">
        <v>47</v>
      </c>
      <c r="G2209" s="51"/>
      <c r="H2209" s="51">
        <v>1345</v>
      </c>
      <c r="I2209" s="51" t="s">
        <v>66</v>
      </c>
      <c r="J2209" s="51"/>
      <c r="K2209" s="51"/>
      <c r="L2209" s="51">
        <v>88448</v>
      </c>
      <c r="M2209" s="51">
        <v>605312</v>
      </c>
      <c r="N2209" s="51"/>
      <c r="O2209" s="51"/>
      <c r="P2209" s="46">
        <v>22867.72</v>
      </c>
      <c r="Q2209" s="46"/>
      <c r="R2209" s="46">
        <f>IF(Tabela1[[#This Row],[VALOR A PAGAR]]&gt;1,Tabela1[[#This Row],[VALOR A PAGAR]],Tabela1[[#This Row],[VALOR RC]])</f>
        <v>22867.72</v>
      </c>
      <c r="S220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09" s="51">
        <v>4500714095</v>
      </c>
      <c r="U2209" s="54" t="str">
        <f>F2209 &amp; " " &amp; " " &amp; B2209 &amp; " - " &amp; I2209 &amp; " - " &amp; "N°" &amp; H2209 &amp; " - " &amp; Tabela1[[#This Row],[Coluna1]]</f>
        <v xml:space="preserve">LAUDO DE RISCO  7051 - DWA - N°1345 - </v>
      </c>
      <c r="V2209" s="85">
        <v>805309</v>
      </c>
      <c r="W2209" s="51"/>
      <c r="X2209" s="1" t="str">
        <f t="shared" si="125"/>
        <v>ABERTO</v>
      </c>
      <c r="Y2209" s="51" t="s">
        <v>4159</v>
      </c>
      <c r="Z2209" s="51" t="s">
        <v>4159</v>
      </c>
      <c r="AA2209" s="51" t="str">
        <f>IF(Tabela1[[#This Row],[CHAMADO]]="ABERTO",Tabela1[[#This Row],[procx status]],"")</f>
        <v>Closed</v>
      </c>
      <c r="AB2209" s="51" t="str">
        <f t="shared" si="130"/>
        <v>OK</v>
      </c>
      <c r="AC2209" s="52">
        <v>45650</v>
      </c>
      <c r="AD2209" s="55">
        <v>5105823280</v>
      </c>
      <c r="AE2209" s="51" t="str">
        <f>IF(Tabela1[[#This Row],[Status Result1]]="Aguardando autorização pgto", "sim","")</f>
        <v/>
      </c>
      <c r="AF220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09" s="53">
        <v>45636</v>
      </c>
      <c r="AI2209" s="53" t="s">
        <v>4922</v>
      </c>
      <c r="AJ2209" s="53" t="s">
        <v>4922</v>
      </c>
      <c r="AK2209" s="53" t="str">
        <f>IF(Tabela1[[#This Row],[procx ticket]]="",Tabela1[[#This Row],[Data criação ticket]],Tabela1[[#This Row],[procx ticket]])</f>
        <v>2024-12-06</v>
      </c>
      <c r="AL2209" s="53" t="s">
        <v>75</v>
      </c>
      <c r="AM22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0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09" s="62"/>
      <c r="AP2209" s="62"/>
      <c r="AQ22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705160531222867,72ANDRELAUDO DE RISCODWA</v>
      </c>
      <c r="AR2209" s="62" t="e">
        <v>#N/A</v>
      </c>
    </row>
    <row r="2210" spans="1:44" ht="15" hidden="1" customHeight="1">
      <c r="A2210" s="1">
        <f t="shared" si="129"/>
        <v>2000</v>
      </c>
      <c r="B2210" s="51">
        <v>7045</v>
      </c>
      <c r="C2210" s="51" t="s">
        <v>3080</v>
      </c>
      <c r="D2210" s="1" t="s">
        <v>3081</v>
      </c>
      <c r="E2210" s="51" t="s">
        <v>30</v>
      </c>
      <c r="F2210" s="51" t="s">
        <v>47</v>
      </c>
      <c r="G2210" s="51"/>
      <c r="H2210" s="51">
        <v>1373</v>
      </c>
      <c r="I2210" s="51" t="s">
        <v>66</v>
      </c>
      <c r="J2210" s="51"/>
      <c r="K2210" s="51"/>
      <c r="L2210" s="51">
        <v>88448</v>
      </c>
      <c r="M2210" s="51">
        <v>605363</v>
      </c>
      <c r="N2210" s="51"/>
      <c r="O2210" s="51"/>
      <c r="P2210" s="46">
        <v>73246.179999999993</v>
      </c>
      <c r="Q2210" s="46"/>
      <c r="R2210" s="46">
        <f>IF(Tabela1[[#This Row],[VALOR A PAGAR]]&gt;1,Tabela1[[#This Row],[VALOR A PAGAR]],Tabela1[[#This Row],[VALOR RC]])</f>
        <v>73246.179999999993</v>
      </c>
      <c r="S221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0" s="51">
        <v>4500736125</v>
      </c>
      <c r="U2210" s="54" t="str">
        <f>F2210 &amp; " " &amp; " " &amp; B2210 &amp; " - " &amp; I2210 &amp; " - " &amp; "N°" &amp; H2210 &amp; " - " &amp; Tabela1[[#This Row],[Coluna1]]</f>
        <v xml:space="preserve">LAUDO DE RISCO  7045 - DWA - N°1373 - </v>
      </c>
      <c r="V2210" s="85">
        <v>805222</v>
      </c>
      <c r="W2210" s="51"/>
      <c r="X2210" s="1" t="str">
        <f t="shared" si="125"/>
        <v>ABERTO</v>
      </c>
      <c r="Y2210" s="51" t="s">
        <v>4159</v>
      </c>
      <c r="Z2210" s="51" t="s">
        <v>4159</v>
      </c>
      <c r="AA2210" s="51" t="str">
        <f>IF(Tabela1[[#This Row],[CHAMADO]]="ABERTO",Tabela1[[#This Row],[procx status]],"")</f>
        <v>Closed</v>
      </c>
      <c r="AB2210" s="51" t="str">
        <f t="shared" si="130"/>
        <v>OK</v>
      </c>
      <c r="AC2210" s="52">
        <v>45650</v>
      </c>
      <c r="AD2210" s="55">
        <v>5105823273</v>
      </c>
      <c r="AE2210" s="51" t="str">
        <f>IF(Tabela1[[#This Row],[Status Result1]]="Aguardando autorização pgto", "sim","")</f>
        <v/>
      </c>
      <c r="AF221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0" s="53">
        <v>45636</v>
      </c>
      <c r="AI2210" s="53" t="s">
        <v>4922</v>
      </c>
      <c r="AJ2210" s="53" t="s">
        <v>4922</v>
      </c>
      <c r="AK2210" s="53" t="str">
        <f>IF(Tabela1[[#This Row],[procx ticket]]="",Tabela1[[#This Row],[Data criação ticket]],Tabela1[[#This Row],[procx ticket]])</f>
        <v>2024-12-06</v>
      </c>
      <c r="AL2210" s="53" t="s">
        <v>75</v>
      </c>
      <c r="AM221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1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0" s="62"/>
      <c r="AP2210" s="62"/>
      <c r="AQ22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704560536373246,18ANDRELAUDO DE RISCODWA</v>
      </c>
      <c r="AR2210" s="62" t="e">
        <v>#N/A</v>
      </c>
    </row>
    <row r="2211" spans="1:44" ht="15" hidden="1" customHeight="1">
      <c r="A2211" s="1">
        <f t="shared" si="129"/>
        <v>1000</v>
      </c>
      <c r="B2211" s="51">
        <v>504</v>
      </c>
      <c r="C2211" s="51" t="s">
        <v>1225</v>
      </c>
      <c r="D2211" s="1" t="s">
        <v>1226</v>
      </c>
      <c r="E2211" s="51" t="s">
        <v>30</v>
      </c>
      <c r="F2211" s="51" t="s">
        <v>47</v>
      </c>
      <c r="G2211" s="51"/>
      <c r="H2211" s="51">
        <v>1374</v>
      </c>
      <c r="I2211" s="51" t="s">
        <v>66</v>
      </c>
      <c r="J2211" s="51"/>
      <c r="K2211" s="51"/>
      <c r="L2211" s="51">
        <v>88448</v>
      </c>
      <c r="M2211" s="51">
        <v>605367</v>
      </c>
      <c r="N2211" s="51"/>
      <c r="O2211" s="51"/>
      <c r="P2211" s="46">
        <v>68608.990000000005</v>
      </c>
      <c r="Q2211" s="46"/>
      <c r="R2211" s="46">
        <f>IF(Tabela1[[#This Row],[VALOR A PAGAR]]&gt;1,Tabela1[[#This Row],[VALOR A PAGAR]],Tabela1[[#This Row],[VALOR RC]])</f>
        <v>68608.990000000005</v>
      </c>
      <c r="S221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1" s="51">
        <v>4500736141</v>
      </c>
      <c r="U2211" s="54" t="str">
        <f>F2211 &amp; " " &amp; " " &amp; B2211 &amp; " - " &amp; I2211 &amp; " - " &amp; "N°" &amp; H2211 &amp; " - " &amp; Tabela1[[#This Row],[Coluna1]]</f>
        <v xml:space="preserve">LAUDO DE RISCO  504 - DWA - N°1374 - </v>
      </c>
      <c r="V2211" s="85">
        <v>805388</v>
      </c>
      <c r="W2211" s="51"/>
      <c r="X2211" s="1" t="str">
        <f t="shared" si="125"/>
        <v>ABERTO</v>
      </c>
      <c r="Y2211" s="51" t="s">
        <v>4159</v>
      </c>
      <c r="Z2211" s="51" t="s">
        <v>4159</v>
      </c>
      <c r="AA2211" s="51" t="str">
        <f>IF(Tabela1[[#This Row],[CHAMADO]]="ABERTO",Tabela1[[#This Row],[procx status]],"")</f>
        <v>Closed</v>
      </c>
      <c r="AB2211" s="51" t="str">
        <f t="shared" si="130"/>
        <v>OK</v>
      </c>
      <c r="AC2211" s="52">
        <v>45650</v>
      </c>
      <c r="AD2211" s="55">
        <v>5105823315</v>
      </c>
      <c r="AE2211" s="51" t="str">
        <f>IF(Tabela1[[#This Row],[Status Result1]]="Aguardando autorização pgto", "sim","")</f>
        <v/>
      </c>
      <c r="AF221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1" s="53">
        <v>45636</v>
      </c>
      <c r="AI2211" s="53" t="s">
        <v>4922</v>
      </c>
      <c r="AJ2211" s="53" t="s">
        <v>4922</v>
      </c>
      <c r="AK2211" s="53" t="str">
        <f>IF(Tabela1[[#This Row],[procx ticket]]="",Tabela1[[#This Row],[Data criação ticket]],Tabela1[[#This Row],[procx ticket]])</f>
        <v>2024-12-06</v>
      </c>
      <c r="AL2211" s="53" t="s">
        <v>75</v>
      </c>
      <c r="AM22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1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1" s="62"/>
      <c r="AP2211" s="62"/>
      <c r="AQ22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50460536768608,99ANDRELAUDO DE RISCODWA</v>
      </c>
      <c r="AR2211" s="62" t="e">
        <v>#N/A</v>
      </c>
    </row>
    <row r="2212" spans="1:44" ht="15" hidden="1" customHeight="1">
      <c r="A2212" s="1">
        <f t="shared" si="129"/>
        <v>1000</v>
      </c>
      <c r="B2212" s="51">
        <v>509</v>
      </c>
      <c r="C2212" s="51" t="s">
        <v>1235</v>
      </c>
      <c r="D2212" s="1" t="s">
        <v>185</v>
      </c>
      <c r="E2212" s="51" t="s">
        <v>30</v>
      </c>
      <c r="F2212" s="51" t="s">
        <v>47</v>
      </c>
      <c r="G2212" s="51"/>
      <c r="H2212" s="51">
        <v>1379</v>
      </c>
      <c r="I2212" s="51" t="s">
        <v>66</v>
      </c>
      <c r="J2212" s="51"/>
      <c r="K2212" s="51"/>
      <c r="L2212" s="51">
        <v>88448</v>
      </c>
      <c r="M2212" s="51">
        <v>605370</v>
      </c>
      <c r="N2212" s="51"/>
      <c r="O2212" s="51"/>
      <c r="P2212" s="46">
        <v>45660.160000000003</v>
      </c>
      <c r="Q2212" s="46"/>
      <c r="R2212" s="46">
        <f>IF(Tabela1[[#This Row],[VALOR A PAGAR]]&gt;1,Tabela1[[#This Row],[VALOR A PAGAR]],Tabela1[[#This Row],[VALOR RC]])</f>
        <v>45660.160000000003</v>
      </c>
      <c r="S221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2" s="51">
        <v>4500736225</v>
      </c>
      <c r="U2212" s="54" t="str">
        <f>F2212 &amp; " " &amp; " " &amp; B2212 &amp; " - " &amp; I2212 &amp; " - " &amp; "N°" &amp; H2212 &amp; " - " &amp; Tabela1[[#This Row],[Coluna1]]</f>
        <v xml:space="preserve">LAUDO DE RISCO  509 - DWA - N°1379 - </v>
      </c>
      <c r="V2212" s="85">
        <v>805350</v>
      </c>
      <c r="W2212" s="51"/>
      <c r="X2212" s="1" t="str">
        <f t="shared" si="125"/>
        <v>ABERTO</v>
      </c>
      <c r="Y2212" s="51" t="s">
        <v>4159</v>
      </c>
      <c r="Z2212" s="51" t="s">
        <v>4159</v>
      </c>
      <c r="AA2212" s="51" t="str">
        <f>IF(Tabela1[[#This Row],[CHAMADO]]="ABERTO",Tabela1[[#This Row],[procx status]],"")</f>
        <v>Closed</v>
      </c>
      <c r="AB2212" s="51" t="str">
        <f t="shared" si="130"/>
        <v>OK</v>
      </c>
      <c r="AC2212" s="52">
        <v>45650</v>
      </c>
      <c r="AD2212" s="55">
        <v>5105823296</v>
      </c>
      <c r="AE2212" s="51" t="str">
        <f>IF(Tabela1[[#This Row],[Status Result1]]="Aguardando autorização pgto", "sim","")</f>
        <v/>
      </c>
      <c r="AF221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2" s="53">
        <v>45636</v>
      </c>
      <c r="AI2212" s="53" t="s">
        <v>4922</v>
      </c>
      <c r="AJ2212" s="53" t="s">
        <v>4922</v>
      </c>
      <c r="AK2212" s="53" t="str">
        <f>IF(Tabela1[[#This Row],[procx ticket]]="",Tabela1[[#This Row],[Data criação ticket]],Tabela1[[#This Row],[procx ticket]])</f>
        <v>2024-12-06</v>
      </c>
      <c r="AL2212" s="53" t="s">
        <v>75</v>
      </c>
      <c r="AM22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1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2" s="62"/>
      <c r="AP2212" s="62"/>
      <c r="AQ22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50960537045660,16ANDRELAUDO DE RISCODWA</v>
      </c>
      <c r="AR2212" s="62" t="e">
        <v>#N/A</v>
      </c>
    </row>
    <row r="2213" spans="1:44" ht="15" hidden="1" customHeight="1">
      <c r="A2213" s="1">
        <f t="shared" si="129"/>
        <v>1000</v>
      </c>
      <c r="B2213" s="51">
        <v>291</v>
      </c>
      <c r="C2213" s="51" t="s">
        <v>818</v>
      </c>
      <c r="D2213" s="1" t="s">
        <v>819</v>
      </c>
      <c r="E2213" s="51" t="s">
        <v>30</v>
      </c>
      <c r="F2213" s="51" t="s">
        <v>47</v>
      </c>
      <c r="G2213" s="51"/>
      <c r="H2213" s="51">
        <v>1380</v>
      </c>
      <c r="I2213" s="51" t="s">
        <v>66</v>
      </c>
      <c r="J2213" s="51"/>
      <c r="K2213" s="51"/>
      <c r="L2213" s="51">
        <v>88448</v>
      </c>
      <c r="M2213" s="51">
        <v>605371</v>
      </c>
      <c r="N2213" s="51"/>
      <c r="O2213" s="51"/>
      <c r="P2213" s="46">
        <v>81873.919999999998</v>
      </c>
      <c r="Q2213" s="46"/>
      <c r="R2213" s="46">
        <f>IF(Tabela1[[#This Row],[VALOR A PAGAR]]&gt;1,Tabela1[[#This Row],[VALOR A PAGAR]],Tabela1[[#This Row],[VALOR RC]])</f>
        <v>81873.919999999998</v>
      </c>
      <c r="S2213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3" s="51">
        <v>4500736266</v>
      </c>
      <c r="U2213" s="54" t="str">
        <f>F2213 &amp; " " &amp; " " &amp; B2213 &amp; " - " &amp; I2213 &amp; " - " &amp; "N°" &amp; H2213 &amp; " - " &amp; Tabela1[[#This Row],[Coluna1]]</f>
        <v xml:space="preserve">LAUDO DE RISCO  291 - DWA - N°1380 - </v>
      </c>
      <c r="V2213" s="85">
        <v>805333</v>
      </c>
      <c r="W2213" s="51"/>
      <c r="X2213" s="1" t="str">
        <f t="shared" si="125"/>
        <v>ABERTO</v>
      </c>
      <c r="Y2213" s="51" t="s">
        <v>4159</v>
      </c>
      <c r="Z2213" s="51" t="s">
        <v>4159</v>
      </c>
      <c r="AA2213" s="51" t="str">
        <f>IF(Tabela1[[#This Row],[CHAMADO]]="ABERTO",Tabela1[[#This Row],[procx status]],"")</f>
        <v>Closed</v>
      </c>
      <c r="AB2213" s="51" t="str">
        <f t="shared" si="130"/>
        <v>OK</v>
      </c>
      <c r="AC2213" s="52">
        <v>45650</v>
      </c>
      <c r="AD2213" s="55">
        <v>5105823288</v>
      </c>
      <c r="AE2213" s="51" t="str">
        <f>IF(Tabela1[[#This Row],[Status Result1]]="Aguardando autorização pgto", "sim","")</f>
        <v/>
      </c>
      <c r="AF2213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3" s="53">
        <v>45636</v>
      </c>
      <c r="AI2213" s="53" t="s">
        <v>4922</v>
      </c>
      <c r="AJ2213" s="53" t="s">
        <v>4922</v>
      </c>
      <c r="AK2213" s="53" t="str">
        <f>IF(Tabela1[[#This Row],[procx ticket]]="",Tabela1[[#This Row],[Data criação ticket]],Tabela1[[#This Row],[procx ticket]])</f>
        <v>2024-12-06</v>
      </c>
      <c r="AL2213" s="53" t="s">
        <v>75</v>
      </c>
      <c r="AM22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13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3" s="62"/>
      <c r="AP2213" s="62"/>
      <c r="AQ22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29160537181873,92ANDRELAUDO DE RISCODWA</v>
      </c>
      <c r="AR2213" s="62" t="e">
        <v>#N/A</v>
      </c>
    </row>
    <row r="2214" spans="1:44" ht="15" hidden="1" customHeight="1">
      <c r="A2214" s="1">
        <f t="shared" si="129"/>
        <v>1000</v>
      </c>
      <c r="B2214" s="51">
        <v>926</v>
      </c>
      <c r="C2214" s="51" t="s">
        <v>2027</v>
      </c>
      <c r="D2214" s="1" t="s">
        <v>185</v>
      </c>
      <c r="E2214" s="51" t="s">
        <v>30</v>
      </c>
      <c r="F2214" s="51" t="s">
        <v>47</v>
      </c>
      <c r="G2214" s="51"/>
      <c r="H2214" s="51">
        <v>1389</v>
      </c>
      <c r="I2214" s="51" t="s">
        <v>66</v>
      </c>
      <c r="J2214" s="51"/>
      <c r="K2214" s="51"/>
      <c r="L2214" s="51">
        <v>88448</v>
      </c>
      <c r="M2214" s="51">
        <v>605374</v>
      </c>
      <c r="N2214" s="51"/>
      <c r="O2214" s="51"/>
      <c r="P2214" s="46">
        <v>42629.25</v>
      </c>
      <c r="Q2214" s="46"/>
      <c r="R2214" s="46">
        <f>IF(Tabela1[[#This Row],[VALOR A PAGAR]]&gt;1,Tabela1[[#This Row],[VALOR A PAGAR]],Tabela1[[#This Row],[VALOR RC]])</f>
        <v>42629.25</v>
      </c>
      <c r="S2214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4" s="51">
        <v>4500736279</v>
      </c>
      <c r="U2214" s="54" t="str">
        <f>F2214 &amp; " " &amp; " " &amp; B2214 &amp; " - " &amp; I2214 &amp; " - " &amp; "N°" &amp; H2214 &amp; " - " &amp; Tabela1[[#This Row],[Coluna1]]</f>
        <v xml:space="preserve">LAUDO DE RISCO  926 - DWA - N°1389 - </v>
      </c>
      <c r="V2214" s="85">
        <v>805414</v>
      </c>
      <c r="W2214" s="51"/>
      <c r="X2214" s="1" t="str">
        <f t="shared" si="125"/>
        <v>ABERTO</v>
      </c>
      <c r="Y2214" s="51" t="s">
        <v>4159</v>
      </c>
      <c r="Z2214" s="51" t="s">
        <v>4159</v>
      </c>
      <c r="AA2214" s="51" t="str">
        <f>IF(Tabela1[[#This Row],[CHAMADO]]="ABERTO",Tabela1[[#This Row],[procx status]],"")</f>
        <v>Closed</v>
      </c>
      <c r="AB2214" s="51" t="str">
        <f t="shared" si="130"/>
        <v>OK</v>
      </c>
      <c r="AC2214" s="52">
        <v>45650</v>
      </c>
      <c r="AD2214" s="55">
        <v>5105823323</v>
      </c>
      <c r="AE2214" s="51" t="str">
        <f>IF(Tabela1[[#This Row],[Status Result1]]="Aguardando autorização pgto", "sim","")</f>
        <v/>
      </c>
      <c r="AF2214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4" s="53">
        <v>45636</v>
      </c>
      <c r="AI2214" s="53" t="s">
        <v>4922</v>
      </c>
      <c r="AJ2214" s="53" t="s">
        <v>4922</v>
      </c>
      <c r="AK2214" s="53" t="str">
        <f>IF(Tabela1[[#This Row],[procx ticket]]="",Tabela1[[#This Row],[Data criação ticket]],Tabela1[[#This Row],[procx ticket]])</f>
        <v>2024-12-06</v>
      </c>
      <c r="AL2214" s="53" t="s">
        <v>75</v>
      </c>
      <c r="AM221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06/12/2024</v>
      </c>
      <c r="AN2214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4" s="62"/>
      <c r="AP2214" s="62"/>
      <c r="AQ22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92660537442629,25ANDRELAUDO DE RISCODWA</v>
      </c>
      <c r="AR2214" s="62" t="e">
        <v>#N/A</v>
      </c>
    </row>
    <row r="2215" spans="1:44" ht="15" hidden="1" customHeight="1">
      <c r="A2215" s="1">
        <f t="shared" si="129"/>
        <v>1000</v>
      </c>
      <c r="B2215" s="51">
        <v>1134</v>
      </c>
      <c r="C2215" s="51" t="s">
        <v>101</v>
      </c>
      <c r="D2215" s="1" t="s">
        <v>2433</v>
      </c>
      <c r="E2215" s="51" t="s">
        <v>30</v>
      </c>
      <c r="F2215" s="51" t="s">
        <v>47</v>
      </c>
      <c r="G2215" s="51"/>
      <c r="H2215" s="51">
        <v>2353</v>
      </c>
      <c r="I2215" s="51" t="s">
        <v>5872</v>
      </c>
      <c r="J2215" s="51"/>
      <c r="K2215" s="51"/>
      <c r="L2215" s="51">
        <v>79527</v>
      </c>
      <c r="M2215" s="51">
        <v>605379</v>
      </c>
      <c r="N2215" s="51"/>
      <c r="O2215" s="51"/>
      <c r="P2215" s="46">
        <v>55741.5</v>
      </c>
      <c r="Q2215" s="46"/>
      <c r="R2215" s="46">
        <f>IF(Tabela1[[#This Row],[VALOR A PAGAR]]&gt;1,Tabela1[[#This Row],[VALOR A PAGAR]],Tabela1[[#This Row],[VALOR RC]])</f>
        <v>55741.5</v>
      </c>
      <c r="S2215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5" s="51">
        <v>4500765135</v>
      </c>
      <c r="U2215" s="54" t="str">
        <f>F2215 &amp; " " &amp; " " &amp; B2215 &amp; " - " &amp; I2215 &amp; " - " &amp; "N°" &amp; H2215 &amp; " - " &amp; Tabela1[[#This Row],[Coluna1]]</f>
        <v xml:space="preserve">LAUDO DE RISCO  1134 - TRIACON - N°2353 - </v>
      </c>
      <c r="V2215" s="85">
        <v>824542</v>
      </c>
      <c r="W2215" s="51"/>
      <c r="X2215" s="1" t="str">
        <f t="shared" si="125"/>
        <v>ABERTO</v>
      </c>
      <c r="Y2215" s="51" t="s">
        <v>4159</v>
      </c>
      <c r="Z2215" s="51" t="s">
        <v>4159</v>
      </c>
      <c r="AA2215" s="51" t="str">
        <f>IF(Tabela1[[#This Row],[CHAMADO]]="ABERTO",Tabela1[[#This Row],[procx status]],"")</f>
        <v>Closed</v>
      </c>
      <c r="AB2215" s="51" t="str">
        <f t="shared" si="130"/>
        <v>OK</v>
      </c>
      <c r="AC2215" s="52">
        <v>45650</v>
      </c>
      <c r="AD2215" s="55">
        <v>5105823724</v>
      </c>
      <c r="AE2215" s="51" t="str">
        <f>IF(Tabela1[[#This Row],[Status Result1]]="Aguardando autorização pgto", "sim","")</f>
        <v/>
      </c>
      <c r="AF2215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5" s="53">
        <v>45636</v>
      </c>
      <c r="AI2215" s="53" t="s">
        <v>4502</v>
      </c>
      <c r="AJ2215" s="53" t="s">
        <v>4502</v>
      </c>
      <c r="AK2215" s="53" t="str">
        <f>IF(Tabela1[[#This Row],[procx ticket]]="",Tabela1[[#This Row],[Data criação ticket]],Tabela1[[#This Row],[procx ticket]])</f>
        <v>2024-12-10</v>
      </c>
      <c r="AL2215" s="53" t="s">
        <v>75</v>
      </c>
      <c r="AM22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215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5" s="62"/>
      <c r="AP2215" s="62"/>
      <c r="AQ22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113460537955741,5ANDRELAUDO DE RISCOTRIACON</v>
      </c>
      <c r="AR2215" s="62" t="e">
        <v>#N/A</v>
      </c>
    </row>
    <row r="2216" spans="1:44" ht="15" hidden="1" customHeight="1">
      <c r="A2216" s="1">
        <f t="shared" si="129"/>
        <v>1000</v>
      </c>
      <c r="B2216" s="51">
        <v>625</v>
      </c>
      <c r="C2216" s="51" t="s">
        <v>96</v>
      </c>
      <c r="D2216" s="1" t="s">
        <v>185</v>
      </c>
      <c r="E2216" s="51" t="s">
        <v>30</v>
      </c>
      <c r="F2216" s="51" t="s">
        <v>47</v>
      </c>
      <c r="G2216" s="51"/>
      <c r="H2216" s="51">
        <v>2354</v>
      </c>
      <c r="I2216" s="51" t="s">
        <v>5872</v>
      </c>
      <c r="J2216" s="51"/>
      <c r="K2216" s="51"/>
      <c r="L2216" s="51">
        <v>79527</v>
      </c>
      <c r="M2216" s="51">
        <v>605422</v>
      </c>
      <c r="N2216" s="51"/>
      <c r="O2216" s="51"/>
      <c r="P2216" s="46">
        <v>64000</v>
      </c>
      <c r="Q2216" s="46"/>
      <c r="R2216" s="46">
        <f>IF(Tabela1[[#This Row],[VALOR A PAGAR]]&gt;1,Tabela1[[#This Row],[VALOR A PAGAR]],Tabela1[[#This Row],[VALOR RC]])</f>
        <v>64000</v>
      </c>
      <c r="S2216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6" s="51">
        <v>4500765140</v>
      </c>
      <c r="U2216" s="54" t="str">
        <f>F2216 &amp; " " &amp; " " &amp; B2216 &amp; " - " &amp; I2216 &amp; " - " &amp; "N°" &amp; H2216 &amp; " - " &amp; Tabela1[[#This Row],[Coluna1]]</f>
        <v xml:space="preserve">LAUDO DE RISCO  625 - TRIACON - N°2354 - </v>
      </c>
      <c r="V2216" s="85">
        <v>824528</v>
      </c>
      <c r="W2216" s="51"/>
      <c r="X2216" s="1" t="str">
        <f t="shared" si="125"/>
        <v>ABERTO</v>
      </c>
      <c r="Y2216" s="51" t="s">
        <v>4159</v>
      </c>
      <c r="Z2216" s="51" t="s">
        <v>4159</v>
      </c>
      <c r="AA2216" s="51" t="str">
        <f>IF(Tabela1[[#This Row],[CHAMADO]]="ABERTO",Tabela1[[#This Row],[procx status]],"")</f>
        <v>Closed</v>
      </c>
      <c r="AB2216" s="51" t="str">
        <f t="shared" si="130"/>
        <v>OK</v>
      </c>
      <c r="AC2216" s="52">
        <v>45650</v>
      </c>
      <c r="AD2216" s="55">
        <v>5105823719</v>
      </c>
      <c r="AE2216" s="51" t="str">
        <f>IF(Tabela1[[#This Row],[Status Result1]]="Aguardando autorização pgto", "sim","")</f>
        <v/>
      </c>
      <c r="AF2216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24/12/2024</v>
      </c>
      <c r="AG22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24/12/2024</v>
      </c>
      <c r="AH2216" s="53">
        <v>45636</v>
      </c>
      <c r="AI2216" s="53" t="s">
        <v>4502</v>
      </c>
      <c r="AJ2216" s="53" t="s">
        <v>4502</v>
      </c>
      <c r="AK2216" s="53" t="str">
        <f>IF(Tabela1[[#This Row],[procx ticket]]="",Tabela1[[#This Row],[Data criação ticket]],Tabela1[[#This Row],[procx ticket]])</f>
        <v>2024-12-10</v>
      </c>
      <c r="AL2216" s="53" t="s">
        <v>75</v>
      </c>
      <c r="AM22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216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6" s="62"/>
      <c r="AP2216" s="62"/>
      <c r="AQ22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62560542264000ANDRELAUDO DE RISCOTRIACON</v>
      </c>
      <c r="AR2216" s="62" t="e">
        <v>#N/A</v>
      </c>
    </row>
    <row r="2217" spans="1:44" ht="15" hidden="1" customHeight="1">
      <c r="A2217" s="55">
        <v>1000</v>
      </c>
      <c r="B2217" s="55">
        <v>878</v>
      </c>
      <c r="C2217" s="55" t="s">
        <v>1932</v>
      </c>
      <c r="D2217" s="1" t="s">
        <v>185</v>
      </c>
      <c r="E2217" s="55" t="s">
        <v>30</v>
      </c>
      <c r="F2217" s="55" t="s">
        <v>4270</v>
      </c>
      <c r="G2217" s="55"/>
      <c r="H2217" s="58">
        <v>371</v>
      </c>
      <c r="I2217" s="55" t="s">
        <v>5795</v>
      </c>
      <c r="J2217" s="55"/>
      <c r="K2217" s="55"/>
      <c r="L2217" s="55" t="s">
        <v>4173</v>
      </c>
      <c r="M2217" s="55">
        <v>604280</v>
      </c>
      <c r="N2217" s="55" t="s">
        <v>4173</v>
      </c>
      <c r="O2217" s="55"/>
      <c r="P2217" s="57">
        <v>16633.39</v>
      </c>
      <c r="Q2217" s="57" t="s">
        <v>4173</v>
      </c>
      <c r="R2217" s="88" t="str">
        <f>IF(Tabela1[[#This Row],[VALOR A PAGAR]]&gt;1,Tabela1[[#This Row],[VALOR A PAGAR]],Tabela1[[#This Row],[VALOR RC]])</f>
        <v> </v>
      </c>
      <c r="S2217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7" s="55">
        <v>4500721628</v>
      </c>
      <c r="U2217" s="54" t="str">
        <f>F2217 &amp; " " &amp; " " &amp; B2217 &amp; " - " &amp; I2217 &amp; " - " &amp; "N°" &amp; H2217 &amp; " - " &amp; Tabela1[[#This Row],[Coluna1]]</f>
        <v xml:space="preserve">VISA  878 - REAL SOLUTIONS - N°371 - </v>
      </c>
      <c r="V2217" s="85">
        <v>1174636</v>
      </c>
      <c r="W2217" s="55"/>
      <c r="X2217" s="1" t="str">
        <f t="shared" si="125"/>
        <v>ABERTO</v>
      </c>
      <c r="Y2217" s="55" t="s">
        <v>4159</v>
      </c>
      <c r="Z2217" s="51" t="s">
        <v>4159</v>
      </c>
      <c r="AA2217" s="51" t="str">
        <f>IF(Tabela1[[#This Row],[CHAMADO]]="ABERTO",Tabela1[[#This Row],[procx status]],"")</f>
        <v>Closed</v>
      </c>
      <c r="AB2217" s="55" t="s">
        <v>4173</v>
      </c>
      <c r="AC2217" s="59">
        <v>45713</v>
      </c>
      <c r="AD2217" s="55">
        <v>5105870451</v>
      </c>
      <c r="AE2217" s="55" t="str">
        <f>IF(Tabela1[[#This Row],[Status Result1]]="Aguardando autorização pgto", "sim","")</f>
        <v/>
      </c>
      <c r="AF2217" s="55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25/02/2025</v>
      </c>
      <c r="AG22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25/02/2025</v>
      </c>
      <c r="AH2217" s="59">
        <v>45700</v>
      </c>
      <c r="AI2217" s="59">
        <v>45699</v>
      </c>
      <c r="AJ2217" s="53">
        <v>45699</v>
      </c>
      <c r="AK2217" s="12">
        <f>IF(Tabela1[[#This Row],[procx ticket]]="",Tabela1[[#This Row],[Data criação ticket]],Tabela1[[#This Row],[procx ticket]])</f>
        <v>45699</v>
      </c>
      <c r="AL2217" s="60" t="s">
        <v>75</v>
      </c>
      <c r="AM22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17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7" s="62"/>
      <c r="AP2217" s="62"/>
      <c r="AQ22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87860428016633,39ANDREVISAREAL SOLUTIONS</v>
      </c>
      <c r="AR2217" s="62" t="e">
        <v>#N/A</v>
      </c>
    </row>
    <row r="2218" spans="1:44" ht="15" hidden="1" customHeight="1">
      <c r="A2218" s="1">
        <f>IF(B2218&lt;7000,1000,2000)</f>
        <v>1000</v>
      </c>
      <c r="B2218" s="51">
        <v>1274</v>
      </c>
      <c r="C2218" s="51" t="s">
        <v>2696</v>
      </c>
      <c r="D2218" s="1" t="s">
        <v>2697</v>
      </c>
      <c r="E2218" s="51" t="s">
        <v>76</v>
      </c>
      <c r="F2218" s="51" t="s">
        <v>47</v>
      </c>
      <c r="G2218" s="51"/>
      <c r="H2218" s="51">
        <v>347</v>
      </c>
      <c r="I2218" s="51" t="s">
        <v>4667</v>
      </c>
      <c r="J2218" s="51"/>
      <c r="K2218" s="51"/>
      <c r="L2218" s="51">
        <v>70407</v>
      </c>
      <c r="M2218" s="51">
        <v>605206</v>
      </c>
      <c r="N2218" s="51"/>
      <c r="O2218" s="51"/>
      <c r="P2218" s="46">
        <v>9757.3799999999992</v>
      </c>
      <c r="Q2218" s="46"/>
      <c r="R2218" s="46">
        <f>IF(Tabela1[[#This Row],[VALOR A PAGAR]]&gt;1,Tabela1[[#This Row],[VALOR A PAGAR]],Tabela1[[#This Row],[VALOR RC]])</f>
        <v>9757.3799999999992</v>
      </c>
      <c r="S2218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8" s="51">
        <v>4500732375</v>
      </c>
      <c r="U2218" s="54" t="str">
        <f>F2218 &amp; " " &amp; " " &amp; B2218 &amp; " - " &amp; I2218 &amp; " - " &amp; "N°" &amp; H2218 &amp; " - " &amp; Tabela1[[#This Row],[Coluna1]]</f>
        <v xml:space="preserve">LAUDO DE RISCO  1274 - CNEX - N°347 - </v>
      </c>
      <c r="V2218" s="85">
        <v>821230</v>
      </c>
      <c r="W2218" s="51"/>
      <c r="X2218" s="1" t="str">
        <f t="shared" si="125"/>
        <v>ABERTO</v>
      </c>
      <c r="Y2218" s="51" t="s">
        <v>4159</v>
      </c>
      <c r="Z2218" s="51" t="s">
        <v>4159</v>
      </c>
      <c r="AA2218" s="51" t="str">
        <f>IF(Tabela1[[#This Row],[CHAMADO]]="ABERTO",Tabela1[[#This Row],[procx status]],"")</f>
        <v>Closed</v>
      </c>
      <c r="AB2218" s="51" t="str">
        <f>IFERROR(IF(OR(Y2218="Solved",Y2218="Closed"),"OK","OUTRO"),"")</f>
        <v>OK</v>
      </c>
      <c r="AC2218" s="52">
        <v>45652</v>
      </c>
      <c r="AD2218" s="55">
        <v>5105825388</v>
      </c>
      <c r="AE2218" s="51" t="str">
        <f>IF(Tabela1[[#This Row],[Status Result1]]="Aguardando autorização pgto", "sim","")</f>
        <v/>
      </c>
      <c r="AF2218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26/12/2024</v>
      </c>
      <c r="AG22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26/12/2024</v>
      </c>
      <c r="AH2218" s="53">
        <v>45636</v>
      </c>
      <c r="AI2218" s="53" t="s">
        <v>4502</v>
      </c>
      <c r="AJ2218" s="53" t="s">
        <v>4502</v>
      </c>
      <c r="AK2218" s="53" t="str">
        <f>IF(Tabela1[[#This Row],[procx ticket]]="",Tabela1[[#This Row],[Data criação ticket]],Tabela1[[#This Row],[procx ticket]])</f>
        <v>2024-12-10</v>
      </c>
      <c r="AL2218" s="53" t="s">
        <v>75</v>
      </c>
      <c r="AM22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10/12/2024</v>
      </c>
      <c r="AN2218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8" s="62"/>
      <c r="AP2218" s="62"/>
      <c r="AQ22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12746052069757,38HENRIQUELAUDO DE RISCOCNEX</v>
      </c>
      <c r="AR2218" s="62" t="e">
        <v>#N/A</v>
      </c>
    </row>
    <row r="2219" spans="1:44" ht="15" hidden="1" customHeight="1">
      <c r="A2219" s="1">
        <v>1000</v>
      </c>
      <c r="B2219" s="51">
        <v>7127</v>
      </c>
      <c r="C2219" s="51" t="s">
        <v>3214</v>
      </c>
      <c r="D2219" s="1" t="s">
        <v>3215</v>
      </c>
      <c r="E2219" s="51" t="s">
        <v>30</v>
      </c>
      <c r="F2219" s="51" t="s">
        <v>47</v>
      </c>
      <c r="G2219" s="51"/>
      <c r="H2219" s="51">
        <v>1430</v>
      </c>
      <c r="I2219" s="51" t="s">
        <v>66</v>
      </c>
      <c r="J2219" s="51"/>
      <c r="K2219" s="51"/>
      <c r="L2219" s="51">
        <v>88448</v>
      </c>
      <c r="M2219" s="51">
        <v>605372</v>
      </c>
      <c r="N2219" s="51"/>
      <c r="O2219" s="51"/>
      <c r="P2219" s="46">
        <v>48518.400000000001</v>
      </c>
      <c r="Q2219" s="46"/>
      <c r="R2219" s="46">
        <f>IF(Tabela1[[#This Row],[VALOR A PAGAR]]&gt;1,Tabela1[[#This Row],[VALOR A PAGAR]],Tabela1[[#This Row],[VALOR RC]])</f>
        <v>48518.400000000001</v>
      </c>
      <c r="S2219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19" s="51">
        <v>4500736271</v>
      </c>
      <c r="U2219" s="54" t="str">
        <f>F2219 &amp; " " &amp; " " &amp; B2219 &amp; " - " &amp; I2219 &amp; " - " &amp; "N°" &amp; H2219 &amp; " - " &amp; Tabela1[[#This Row],[Coluna1]]</f>
        <v xml:space="preserve">LAUDO DE RISCO  7127 - DWA - N°1430 - </v>
      </c>
      <c r="V2219" s="85">
        <v>865699</v>
      </c>
      <c r="W2219" s="51"/>
      <c r="X2219" s="1" t="str">
        <f t="shared" si="125"/>
        <v>ABERTO</v>
      </c>
      <c r="Y2219" s="51" t="s">
        <v>4159</v>
      </c>
      <c r="Z2219" s="51" t="s">
        <v>4159</v>
      </c>
      <c r="AA2219" s="51" t="str">
        <f>IF(Tabela1[[#This Row],[CHAMADO]]="ABERTO",Tabela1[[#This Row],[procx status]],"")</f>
        <v>Closed</v>
      </c>
      <c r="AB2219" s="51" t="str">
        <f>IFERROR(IF(OR(Y2219="Solved",Y2219="Closed"),"OK","OUTRO"),"")</f>
        <v>OK</v>
      </c>
      <c r="AC2219" s="52">
        <v>45656</v>
      </c>
      <c r="AD2219" s="55">
        <v>5105829198</v>
      </c>
      <c r="AE2219" s="51" t="str">
        <f>IF(Tabela1[[#This Row],[Status Result1]]="Aguardando autorização pgto", "sim","")</f>
        <v/>
      </c>
      <c r="AF2219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2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219" s="53">
        <v>45645</v>
      </c>
      <c r="AI2219" s="53" t="s">
        <v>4634</v>
      </c>
      <c r="AJ2219" s="53" t="s">
        <v>4634</v>
      </c>
      <c r="AK2219" s="53" t="str">
        <f>IF(Tabela1[[#This Row],[procx ticket]]="",Tabela1[[#This Row],[Data criação ticket]],Tabela1[[#This Row],[procx ticket]])</f>
        <v>2024-12-19</v>
      </c>
      <c r="AL2219" s="53" t="s">
        <v>75</v>
      </c>
      <c r="AM22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219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19" s="62"/>
      <c r="AP2219" s="62"/>
      <c r="AQ22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712760537248518,4ANDRELAUDO DE RISCODWA</v>
      </c>
      <c r="AR2219" s="62" t="e">
        <v>#N/A</v>
      </c>
    </row>
    <row r="2220" spans="1:44" ht="15" hidden="1" customHeight="1">
      <c r="A2220" s="1">
        <f>IF(B2220&lt;7000,1000,2000)</f>
        <v>1000</v>
      </c>
      <c r="B2220" s="51">
        <v>1440</v>
      </c>
      <c r="C2220" s="1" t="s">
        <v>35</v>
      </c>
      <c r="D2220" s="51" t="s">
        <v>187</v>
      </c>
      <c r="E2220" s="51" t="s">
        <v>30</v>
      </c>
      <c r="F2220" s="51" t="s">
        <v>23</v>
      </c>
      <c r="G2220" s="51"/>
      <c r="H2220" s="51">
        <v>1423</v>
      </c>
      <c r="I2220" s="51" t="s">
        <v>66</v>
      </c>
      <c r="J2220" s="51"/>
      <c r="K2220" s="51"/>
      <c r="L2220" s="51">
        <v>88448</v>
      </c>
      <c r="M2220" s="51">
        <v>602883</v>
      </c>
      <c r="N2220" s="51">
        <v>10019621</v>
      </c>
      <c r="O2220" s="51"/>
      <c r="P2220" s="46">
        <v>260000</v>
      </c>
      <c r="Q2220" s="46"/>
      <c r="R2220" s="46">
        <f>IF(Tabela1[[#This Row],[VALOR A PAGAR]]&gt;1,Tabela1[[#This Row],[VALOR A PAGAR]],Tabela1[[#This Row],[VALOR RC]])</f>
        <v>260000</v>
      </c>
      <c r="S2220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0" s="51">
        <v>4500745508</v>
      </c>
      <c r="U2220" s="54" t="str">
        <f>F2220 &amp; " " &amp; " " &amp; B2220 &amp; " - " &amp; I2220 &amp; " - " &amp; "N°" &amp; H2220 &amp; " - " &amp; Tabela1[[#This Row],[Coluna1]]</f>
        <v xml:space="preserve">LOJAS NOVAS  1440 - DWA - N°1423 - </v>
      </c>
      <c r="V2220" s="85">
        <v>865598</v>
      </c>
      <c r="W2220" s="51"/>
      <c r="X2220" s="1" t="str">
        <f t="shared" si="125"/>
        <v>ABERTO</v>
      </c>
      <c r="Y2220" s="51" t="s">
        <v>4159</v>
      </c>
      <c r="Z2220" s="51" t="s">
        <v>4159</v>
      </c>
      <c r="AA2220" s="51" t="str">
        <f>IF(Tabela1[[#This Row],[CHAMADO]]="ABERTO",Tabela1[[#This Row],[procx status]],"")</f>
        <v>Closed</v>
      </c>
      <c r="AB2220" s="51" t="str">
        <f>IFERROR(IF(OR(Y2220="Solved",Y2220="Closed"),"OK","OUTRO"),"")</f>
        <v>OK</v>
      </c>
      <c r="AC2220" s="52">
        <v>45656</v>
      </c>
      <c r="AD2220" s="55">
        <v>5105819089</v>
      </c>
      <c r="AE2220" s="51" t="str">
        <f>IF(Tabela1[[#This Row],[Status Result1]]="Aguardando autorização pgto", "sim","")</f>
        <v/>
      </c>
      <c r="AF2220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30/12/2024</v>
      </c>
      <c r="AG22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30/12/2024</v>
      </c>
      <c r="AH2220" s="53">
        <v>45645</v>
      </c>
      <c r="AI2220" s="53" t="s">
        <v>4634</v>
      </c>
      <c r="AJ2220" s="53" t="s">
        <v>4634</v>
      </c>
      <c r="AK2220" s="53" t="str">
        <f>IF(Tabela1[[#This Row],[procx ticket]]="",Tabela1[[#This Row],[Data criação ticket]],Tabela1[[#This Row],[procx ticket]])</f>
        <v>2024-12-19</v>
      </c>
      <c r="AL2220" s="53">
        <v>45594</v>
      </c>
      <c r="AM22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19/12/2024</v>
      </c>
      <c r="AN2220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0" s="62"/>
      <c r="AP2220" s="62"/>
      <c r="AQ22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1440602883260000ANDRELOJAS NOVASDWA</v>
      </c>
      <c r="AR2220" s="62" t="e">
        <v>#N/A</v>
      </c>
    </row>
    <row r="2221" spans="1:44" ht="15" hidden="1" customHeight="1">
      <c r="A2221" s="1">
        <v>1000</v>
      </c>
      <c r="B2221" s="51">
        <v>225</v>
      </c>
      <c r="C2221" s="51" t="s">
        <v>696</v>
      </c>
      <c r="D2221" s="51" t="s">
        <v>697</v>
      </c>
      <c r="E2221" s="51" t="s">
        <v>55</v>
      </c>
      <c r="F2221" s="51" t="s">
        <v>47</v>
      </c>
      <c r="G2221" s="51"/>
      <c r="H2221" s="51">
        <v>2888</v>
      </c>
      <c r="I2221" s="51" t="s">
        <v>4934</v>
      </c>
      <c r="J2221" s="51"/>
      <c r="K2221" s="51"/>
      <c r="L2221" s="51">
        <v>70353</v>
      </c>
      <c r="M2221" s="51">
        <v>605332</v>
      </c>
      <c r="N2221" s="51">
        <v>10019789</v>
      </c>
      <c r="O2221" s="51"/>
      <c r="P2221" s="46">
        <v>73846.66</v>
      </c>
      <c r="Q2221" s="46"/>
      <c r="R2221" s="46">
        <f>IF(Tabela1[[#This Row],[VALOR A PAGAR]]&gt;1,Tabela1[[#This Row],[VALOR A PAGAR]],Tabela1[[#This Row],[VALOR RC]])</f>
        <v>73846.66</v>
      </c>
      <c r="S2221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1" s="51">
        <v>4500755433</v>
      </c>
      <c r="U2221" s="54" t="str">
        <f>F2221 &amp; " " &amp; " " &amp; B2221 &amp; " - " &amp; I2221 &amp; " - " &amp; "N°" &amp; H2221 &amp; " - " &amp; Tabela1[[#This Row],[Coluna1]]</f>
        <v xml:space="preserve">LAUDO DE RISCO  225 - ELLOIS - N°2888 - </v>
      </c>
      <c r="V2221" s="85">
        <v>851532</v>
      </c>
      <c r="W2221" s="51"/>
      <c r="X2221" s="1" t="str">
        <f t="shared" si="125"/>
        <v>ABERTO</v>
      </c>
      <c r="Y2221" s="51" t="s">
        <v>4159</v>
      </c>
      <c r="Z2221" s="51" t="s">
        <v>4159</v>
      </c>
      <c r="AA2221" s="51" t="str">
        <f>IF(Tabela1[[#This Row],[CHAMADO]]="ABERTO",Tabela1[[#This Row],[procx status]],"")</f>
        <v>Closed</v>
      </c>
      <c r="AB2221" s="51" t="str">
        <f>IFERROR(IF(OR(Y2221="Solved",Y2221="Closed"),"OK","OUTRO"),"")</f>
        <v>OK</v>
      </c>
      <c r="AC2221" s="52">
        <f>Tabela1[[#This Row],[Data criação ticket br]]+15</f>
        <v>45657</v>
      </c>
      <c r="AD2221" s="55">
        <v>5105826636</v>
      </c>
      <c r="AE2221" s="51" t="str">
        <f>IF(Tabela1[[#This Row],[Status Result1]]="Aguardando autorização pgto", "sim","")</f>
        <v/>
      </c>
      <c r="AF2221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31/12/2024</v>
      </c>
      <c r="AG22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31/12/2024</v>
      </c>
      <c r="AH2221" s="53">
        <v>45642</v>
      </c>
      <c r="AI2221" s="53" t="s">
        <v>4444</v>
      </c>
      <c r="AJ2221" s="53" t="s">
        <v>4444</v>
      </c>
      <c r="AK2221" s="53" t="str">
        <f>IF(Tabela1[[#This Row],[procx ticket]]="",Tabela1[[#This Row],[Data criação ticket]],Tabela1[[#This Row],[procx ticket]])</f>
        <v>2024-12-16</v>
      </c>
      <c r="AL2221" s="53">
        <v>45610</v>
      </c>
      <c r="AM22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221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1" s="62"/>
      <c r="AP2221" s="62"/>
      <c r="AQ22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22560533273846,66JORDANALAUDO DE RISCOELLOIS</v>
      </c>
      <c r="AR2221" s="62" t="e">
        <v>#N/A</v>
      </c>
    </row>
    <row r="2222" spans="1:44" ht="15" hidden="1" customHeight="1">
      <c r="A2222" s="1">
        <f t="shared" ref="A2222:A2253" si="131">IF(B2222&lt;7000,1000,2000)</f>
        <v>1000</v>
      </c>
      <c r="B2222" s="51">
        <v>1182</v>
      </c>
      <c r="C2222" s="51" t="s">
        <v>2522</v>
      </c>
      <c r="D2222" s="51" t="s">
        <v>2523</v>
      </c>
      <c r="E2222" s="51" t="s">
        <v>55</v>
      </c>
      <c r="F2222" s="51" t="s">
        <v>47</v>
      </c>
      <c r="G2222" s="51"/>
      <c r="H2222" s="51">
        <v>2890</v>
      </c>
      <c r="I2222" s="51" t="s">
        <v>4934</v>
      </c>
      <c r="J2222" s="51"/>
      <c r="K2222" s="51"/>
      <c r="L2222" s="51">
        <v>70353</v>
      </c>
      <c r="M2222" s="51">
        <v>605337</v>
      </c>
      <c r="N2222" s="51">
        <v>10019788</v>
      </c>
      <c r="O2222" s="51"/>
      <c r="P2222" s="46">
        <v>81130.64</v>
      </c>
      <c r="Q2222" s="46"/>
      <c r="R2222" s="46">
        <f>IF(Tabela1[[#This Row],[VALOR A PAGAR]]&gt;1,Tabela1[[#This Row],[VALOR A PAGAR]],Tabela1[[#This Row],[VALOR RC]])</f>
        <v>81130.64</v>
      </c>
      <c r="S2222" s="46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2" s="51">
        <v>4500755440</v>
      </c>
      <c r="U2222" s="54" t="str">
        <f>F2222 &amp; " " &amp; " " &amp; B2222 &amp; " - " &amp; I2222 &amp; " - " &amp; "N°" &amp; H2222 &amp; " - " &amp; Tabela1[[#This Row],[Coluna1]]</f>
        <v xml:space="preserve">LAUDO DE RISCO  1182 - ELLOIS - N°2890 - </v>
      </c>
      <c r="V2222" s="85">
        <v>851547</v>
      </c>
      <c r="W2222" s="51"/>
      <c r="X2222" s="1" t="str">
        <f t="shared" si="125"/>
        <v>ABERTO</v>
      </c>
      <c r="Y2222" s="51" t="s">
        <v>4159</v>
      </c>
      <c r="Z2222" s="51" t="s">
        <v>4159</v>
      </c>
      <c r="AA2222" s="51" t="str">
        <f>IF(Tabela1[[#This Row],[CHAMADO]]="ABERTO",Tabela1[[#This Row],[procx status]],"")</f>
        <v>Closed</v>
      </c>
      <c r="AB2222" s="51" t="str">
        <f>IFERROR(IF(OR(Y2222="Solved",Y2222="Closed"),"OK","OUTRO"),"")</f>
        <v>OK</v>
      </c>
      <c r="AC2222" s="52">
        <f>Tabela1[[#This Row],[Data criação ticket br]]+15</f>
        <v>45657</v>
      </c>
      <c r="AD2222" s="55">
        <v>5105826641</v>
      </c>
      <c r="AE2222" s="51" t="str">
        <f>IF(Tabela1[[#This Row],[Status Result1]]="Aguardando autorização pgto", "sim","")</f>
        <v/>
      </c>
      <c r="AF2222" s="5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31/12/2024</v>
      </c>
      <c r="AG22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31/12/2024</v>
      </c>
      <c r="AH2222" s="53">
        <v>45642</v>
      </c>
      <c r="AI2222" s="53" t="s">
        <v>4444</v>
      </c>
      <c r="AJ2222" s="53" t="s">
        <v>4444</v>
      </c>
      <c r="AK2222" s="53" t="str">
        <f>IF(Tabela1[[#This Row],[procx ticket]]="",Tabela1[[#This Row],[Data criação ticket]],Tabela1[[#This Row],[procx ticket]])</f>
        <v>2024-12-16</v>
      </c>
      <c r="AL2222" s="53">
        <v>45610</v>
      </c>
      <c r="AM22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>16/12/2024</v>
      </c>
      <c r="AN2222" s="53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2" s="62"/>
      <c r="AP2222" s="62"/>
      <c r="AQ22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118260533781130,64JORDANALAUDO DE RISCOELLOIS</v>
      </c>
      <c r="AR2222" s="62" t="e">
        <v>#N/A</v>
      </c>
    </row>
    <row r="2223" spans="1:44" ht="15" customHeight="1">
      <c r="A2223" s="1">
        <f t="shared" si="131"/>
        <v>2000</v>
      </c>
      <c r="B2223" s="1">
        <v>7190</v>
      </c>
      <c r="C2223" s="1" t="str">
        <f>_xlfn.XLOOKUP(Tabela1[[#This Row],[FILIAL]],'CNPJ BASE jan25'!A:A,'CNPJ BASE jan25'!B:B)</f>
        <v>CAU05-EdMotCor-CE-EF</v>
      </c>
      <c r="D2223" s="1" t="str">
        <f>_xlfn.XLOOKUP(Tabela1[[#This Row],[FILIAL]],'CNPJ BASE jan25'!A:A,'CNPJ BASE jan25'!C:C)</f>
        <v>04.899.316/0190-56</v>
      </c>
      <c r="E2223" s="1" t="s">
        <v>55</v>
      </c>
      <c r="F2223" s="1" t="s">
        <v>4408</v>
      </c>
      <c r="G2223" s="1" t="s">
        <v>5078</v>
      </c>
      <c r="H2223" s="1">
        <v>101864</v>
      </c>
      <c r="I2223" s="1" t="s">
        <v>5016</v>
      </c>
      <c r="M2223" s="1">
        <v>605847</v>
      </c>
      <c r="P2223" s="47">
        <v>1302.27</v>
      </c>
      <c r="Q2223" s="47">
        <v>1091.33</v>
      </c>
      <c r="R2223" s="47">
        <f>IF(Tabela1[[#This Row],[VALOR A PAGAR]]&gt;1,Tabela1[[#This Row],[VALOR A PAGAR]],Tabela1[[#This Row],[VALOR RC]])</f>
        <v>1091.33</v>
      </c>
      <c r="S22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3" s="1">
        <v>4500950091</v>
      </c>
      <c r="U2223" s="54" t="str">
        <f>F2223 &amp; " " &amp; " " &amp; B2223 &amp; " - " &amp; I2223 &amp; " - " &amp; "N°" &amp; H2223 &amp; " - " &amp; Tabela1[[#This Row],[Coluna1]]</f>
        <v xml:space="preserve">RESIZE  7190 - HMY - N°101864 - </v>
      </c>
      <c r="V2223" s="85">
        <v>3403190</v>
      </c>
      <c r="W2223" s="89" t="s">
        <v>4176</v>
      </c>
      <c r="X2223" s="1" t="str">
        <f t="shared" si="125"/>
        <v>ABERTO</v>
      </c>
      <c r="Y2223" s="48"/>
      <c r="Z2223" s="51"/>
      <c r="AA2223" s="1">
        <f>IF(Tabela1[[#This Row],[CHAMADO]]="ABERTO",Tabela1[[#This Row],[procx status]],"")</f>
        <v>0</v>
      </c>
      <c r="AE2223" s="1" t="s">
        <v>4177</v>
      </c>
      <c r="AF22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23" s="116"/>
      <c r="AJ2223" s="117"/>
      <c r="AK2223" s="116">
        <f>IF(Tabela1[[#This Row],[procx ticket]]="",Tabela1[[#This Row],[Data criação ticket]],Tabela1[[#This Row],[procx ticket]])</f>
        <v>0</v>
      </c>
      <c r="AL2223" s="116"/>
      <c r="AM2223" s="53">
        <v>46015</v>
      </c>
      <c r="AN22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23" s="62"/>
      <c r="AP2223" s="62"/>
      <c r="AQ22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71906058471302,27JORDANARESIZEMobiliário + Mont. + FreteHMY</v>
      </c>
      <c r="AR2223" s="62" t="e">
        <v>#N/A</v>
      </c>
    </row>
    <row r="2224" spans="1:44" ht="15" hidden="1" customHeight="1">
      <c r="A2224" s="1">
        <f t="shared" si="131"/>
        <v>2000</v>
      </c>
      <c r="B2224" s="1">
        <v>7190</v>
      </c>
      <c r="C2224" s="1" t="str">
        <f>_xlfn.XLOOKUP(Tabela1[[#This Row],[FILIAL]],'CNPJ BASE jan25'!A:A,'CNPJ BASE jan25'!B:B)</f>
        <v>CAU05-EdMotCor-CE-EF</v>
      </c>
      <c r="D2224" s="1" t="s">
        <v>185</v>
      </c>
      <c r="E2224" s="1" t="s">
        <v>55</v>
      </c>
      <c r="F2224" s="1" t="s">
        <v>4408</v>
      </c>
      <c r="G2224" s="1" t="s">
        <v>5078</v>
      </c>
      <c r="I2224" s="1" t="s">
        <v>5016</v>
      </c>
      <c r="M2224" s="1">
        <v>605847</v>
      </c>
      <c r="P2224" s="47">
        <v>896.46</v>
      </c>
      <c r="R2224" s="47">
        <f>IF(Tabela1[[#This Row],[VALOR A PAGAR]]&gt;1,Tabela1[[#This Row],[VALOR A PAGAR]],Tabela1[[#This Row],[VALOR RC]])</f>
        <v>896.46</v>
      </c>
      <c r="S222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4" s="1">
        <v>4501016251</v>
      </c>
      <c r="U2224" s="54" t="str">
        <f>F2224 &amp; " " &amp; " " &amp; B2224 &amp; " - " &amp; I2224 &amp; " - " &amp; "N°" &amp; H2224 &amp; " - " &amp; Tabela1[[#This Row],[Coluna1]]</f>
        <v xml:space="preserve">RESIZE  7190 - HMY - N° - </v>
      </c>
      <c r="X2224" s="1" t="str">
        <f t="shared" si="125"/>
        <v>PENDENTE</v>
      </c>
      <c r="Y2224" s="48"/>
      <c r="Z2224" s="51"/>
      <c r="AA2224" s="1" t="str">
        <f>IF(Tabela1[[#This Row],[CHAMADO]]="ABERTO",Tabela1[[#This Row],[procx status]],"")</f>
        <v/>
      </c>
      <c r="AE2224" s="1" t="str">
        <f>IF(Tabela1[[#This Row],[Status Result1]]="Aguardando autorização pgto", "sim","")</f>
        <v/>
      </c>
      <c r="AF222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2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24" s="116"/>
      <c r="AJ2224" s="117"/>
      <c r="AK2224" s="116">
        <f>IF(Tabela1[[#This Row],[procx ticket]]="",Tabela1[[#This Row],[Data criação ticket]],Tabela1[[#This Row],[procx ticket]])</f>
        <v>0</v>
      </c>
      <c r="AL2224" s="116"/>
      <c r="AM2224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2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24" s="62"/>
      <c r="AP2224" s="62"/>
      <c r="AQ222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7190605847896,46JORDANARESIZEMobiliário + Mont. + FreteHMY</v>
      </c>
      <c r="AR2224" s="62" t="e">
        <v>#N/A</v>
      </c>
    </row>
    <row r="2225" spans="1:44" ht="15" hidden="1" customHeight="1">
      <c r="A2225" s="1">
        <f t="shared" si="131"/>
        <v>1000</v>
      </c>
      <c r="B2225" s="1">
        <v>1499</v>
      </c>
      <c r="C2225" s="1" t="s">
        <v>4065</v>
      </c>
      <c r="D2225" s="1" t="s">
        <v>4217</v>
      </c>
      <c r="E2225" s="1" t="s">
        <v>30</v>
      </c>
      <c r="F2225" s="1" t="s">
        <v>23</v>
      </c>
      <c r="G2225" s="1" t="s">
        <v>4410</v>
      </c>
      <c r="H2225" s="1">
        <v>396</v>
      </c>
      <c r="I2225" s="1" t="s">
        <v>4409</v>
      </c>
      <c r="M2225" s="1">
        <v>602910</v>
      </c>
      <c r="Q2225" s="47">
        <v>108000</v>
      </c>
      <c r="R2225" s="47">
        <f>IF(Tabela1[[#This Row],[VALOR A PAGAR]]&gt;1,Tabela1[[#This Row],[VALOR A PAGAR]],Tabela1[[#This Row],[VALOR RC]])</f>
        <v>108000</v>
      </c>
      <c r="S222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5" s="48">
        <v>4500949922</v>
      </c>
      <c r="U2225" s="54" t="str">
        <f>F2225 &amp; " " &amp; " " &amp; B2225 &amp; " - " &amp; I2225 &amp; " - " &amp; "N°" &amp; H2225 &amp; " - " &amp; Tabela1[[#This Row],[Coluna1]]</f>
        <v xml:space="preserve">LOJAS NOVAS  1499 - CARMELI - N°396 - </v>
      </c>
      <c r="V2225" s="85">
        <v>3329502</v>
      </c>
      <c r="W2225" s="89" t="s">
        <v>4176</v>
      </c>
      <c r="X2225" s="1" t="str">
        <f t="shared" si="125"/>
        <v>ABERTO</v>
      </c>
      <c r="Y2225" s="48"/>
      <c r="Z2225" s="51"/>
      <c r="AA2225" s="1">
        <f>IF(Tabela1[[#This Row],[CHAMADO]]="ABERTO",Tabela1[[#This Row],[procx status]],"")</f>
        <v>0</v>
      </c>
      <c r="AC2225" s="49">
        <v>46016</v>
      </c>
      <c r="AD2225" s="55">
        <v>5106084559</v>
      </c>
      <c r="AE2225" s="1" t="s">
        <v>4177</v>
      </c>
      <c r="AF222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222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2225" s="116"/>
      <c r="AJ2225" s="117"/>
      <c r="AK2225" s="116">
        <f>IF(Tabela1[[#This Row],[procx ticket]]="",Tabela1[[#This Row],[Data criação ticket]],Tabela1[[#This Row],[procx ticket]])</f>
        <v>0</v>
      </c>
      <c r="AL2225" s="116"/>
      <c r="AM2225" s="53">
        <v>46006</v>
      </c>
      <c r="AN222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5" s="62"/>
      <c r="AP2225" s="62"/>
      <c r="AQ222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1499602910ANDRELOJAS NOVASConstrutoraCARMELI</v>
      </c>
      <c r="AR2225" s="62" t="e">
        <v>#N/A</v>
      </c>
    </row>
    <row r="2226" spans="1:44" ht="15" hidden="1" customHeight="1">
      <c r="A2226" s="1">
        <f t="shared" si="131"/>
        <v>1000</v>
      </c>
      <c r="B2226" s="1">
        <v>1487</v>
      </c>
      <c r="C2226" s="1" t="s">
        <v>278</v>
      </c>
      <c r="D2226" s="1" t="s">
        <v>5352</v>
      </c>
      <c r="E2226" s="1" t="s">
        <v>76</v>
      </c>
      <c r="F2226" s="1" t="s">
        <v>23</v>
      </c>
      <c r="G2226" s="1" t="s">
        <v>5344</v>
      </c>
      <c r="H2226" s="1">
        <v>94855</v>
      </c>
      <c r="I2226" s="1" t="s">
        <v>80</v>
      </c>
      <c r="J2226" s="1">
        <v>8</v>
      </c>
      <c r="M2226" s="1">
        <v>604304</v>
      </c>
      <c r="N2226" s="1">
        <v>10024214</v>
      </c>
      <c r="P2226" s="47">
        <v>23109.72</v>
      </c>
      <c r="R2226" s="47">
        <f>IF(Tabela1[[#This Row],[VALOR A PAGAR]]&gt;1,Tabela1[[#This Row],[VALOR A PAGAR]],Tabela1[[#This Row],[VALOR RC]])</f>
        <v>23109.72</v>
      </c>
      <c r="S222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6" s="1">
        <v>4501022799</v>
      </c>
      <c r="U2226" s="54" t="str">
        <f>F2226 &amp; " " &amp; " " &amp; B2226 &amp; " - " &amp; I2226 &amp; " - " &amp; "N°" &amp; H2226 &amp; " - " &amp; Tabela1[[#This Row],[Coluna1]]</f>
        <v>LOJAS NOVAS  1487 - LUMICENTER - N°94855 - VENC 06/11/2025 aguardando orçamento</v>
      </c>
      <c r="V2226" s="85">
        <v>3338287</v>
      </c>
      <c r="W2226" s="89" t="s">
        <v>4176</v>
      </c>
      <c r="X2226" s="1" t="str">
        <f t="shared" si="125"/>
        <v>ABERTO</v>
      </c>
      <c r="Y2226" s="48"/>
      <c r="Z2226" s="51"/>
      <c r="AA2226" s="1">
        <f>IF(Tabela1[[#This Row],[CHAMADO]]="ABERTO",Tabela1[[#This Row],[procx status]],"")</f>
        <v>0</v>
      </c>
      <c r="AC2226" s="49">
        <v>46016</v>
      </c>
      <c r="AD2226" s="55">
        <v>5106084693</v>
      </c>
      <c r="AE2226" s="1" t="s">
        <v>4177</v>
      </c>
      <c r="AF222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222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2226" s="116"/>
      <c r="AJ2226" s="117"/>
      <c r="AK2226" s="116">
        <f>IF(Tabela1[[#This Row],[procx ticket]]="",Tabela1[[#This Row],[Data criação ticket]],Tabela1[[#This Row],[procx ticket]])</f>
        <v>0</v>
      </c>
      <c r="AL2226" s="116"/>
      <c r="AM2226" s="53">
        <v>46007</v>
      </c>
      <c r="AN222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6" s="62"/>
      <c r="AP2226" s="62" t="s">
        <v>5353</v>
      </c>
      <c r="AQ222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148760430423109,72HENRIQUELOJAS NOVASLumináriaLUMICENTER</v>
      </c>
      <c r="AR2226" s="62" t="e">
        <v>#N/A</v>
      </c>
    </row>
    <row r="2227" spans="1:44" ht="15" hidden="1" customHeight="1">
      <c r="A2227" s="1">
        <f t="shared" si="131"/>
        <v>2000</v>
      </c>
      <c r="B2227" s="1" t="s">
        <v>4189</v>
      </c>
      <c r="D2227" s="1" t="s">
        <v>4190</v>
      </c>
      <c r="E2227" s="1" t="s">
        <v>30</v>
      </c>
      <c r="F2227" s="1" t="s">
        <v>4191</v>
      </c>
      <c r="G2227" s="1" t="s">
        <v>4192</v>
      </c>
      <c r="H2227" s="1">
        <v>39</v>
      </c>
      <c r="I2227" s="1" t="s">
        <v>5481</v>
      </c>
      <c r="M2227" s="1">
        <v>606050</v>
      </c>
      <c r="P2227" s="47">
        <v>2900000</v>
      </c>
      <c r="Q2227" s="47">
        <v>453794</v>
      </c>
      <c r="R2227" s="47">
        <f>IF(Tabela1[[#This Row],[VALOR A PAGAR]]&gt;1,Tabela1[[#This Row],[VALOR A PAGAR]],Tabela1[[#This Row],[VALOR RC]])</f>
        <v>453794</v>
      </c>
      <c r="S222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7" s="1">
        <v>4500990668</v>
      </c>
      <c r="U2227" s="54" t="str">
        <f>F2227 &amp; " " &amp; " " &amp; B2227 &amp; " - " &amp; I2227 &amp; " - " &amp; "N°" &amp; H2227 &amp; " - " &amp; Tabela1[[#This Row],[Coluna1]]</f>
        <v xml:space="preserve">MISSOES HIGIENICAS CD 02  CD GO - MINAS EQUIPAMENTOS - N°39 - </v>
      </c>
      <c r="V2227" s="85">
        <v>3332424</v>
      </c>
      <c r="W2227" s="64" t="s">
        <v>6004</v>
      </c>
      <c r="X2227" s="1" t="str">
        <f t="shared" si="125"/>
        <v>ABERTO</v>
      </c>
      <c r="Y2227" s="48"/>
      <c r="Z2227" s="51"/>
      <c r="AA2227" s="1">
        <f>IF(Tabela1[[#This Row],[CHAMADO]]="ABERTO",Tabela1[[#This Row],[procx status]],"")</f>
        <v>0</v>
      </c>
      <c r="AC2227" s="49">
        <v>46016</v>
      </c>
      <c r="AD2227" s="55">
        <v>5106084637</v>
      </c>
      <c r="AE2227" s="1" t="str">
        <f>IF(Tabela1[[#This Row],[Status Result1]]="Aguardando autorização pgto", "sim","")</f>
        <v/>
      </c>
      <c r="AF222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222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2227" s="116"/>
      <c r="AJ2227" s="117"/>
      <c r="AK2227" s="116">
        <f>IF(Tabela1[[#This Row],[procx ticket]]="",Tabela1[[#This Row],[Data criação ticket]],Tabela1[[#This Row],[procx ticket]])</f>
        <v>0</v>
      </c>
      <c r="AL2227" s="116"/>
      <c r="AM2227" s="53">
        <v>46006</v>
      </c>
      <c r="AN222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7" s="62"/>
      <c r="AP2227" s="62"/>
      <c r="AQ222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GO6060502900000ANDREMISSOES HIGIENICAS CD 02FATURAMENTO DIRETOMINAS EQUIPAMENTOS</v>
      </c>
      <c r="AR2227" s="62" t="e">
        <v>#N/A</v>
      </c>
    </row>
    <row r="2228" spans="1:44" ht="15" hidden="1" customHeight="1">
      <c r="A2228" s="1">
        <f t="shared" si="131"/>
        <v>1000</v>
      </c>
      <c r="B2228" s="1">
        <v>1516</v>
      </c>
      <c r="C2228" s="1" t="s">
        <v>4164</v>
      </c>
      <c r="D2228" s="1" t="s">
        <v>5999</v>
      </c>
      <c r="E2228" s="1" t="s">
        <v>4025</v>
      </c>
      <c r="F2228" s="1" t="s">
        <v>23</v>
      </c>
      <c r="G2228" s="1" t="s">
        <v>4194</v>
      </c>
      <c r="H2228" s="1">
        <v>6578</v>
      </c>
      <c r="I2228" s="1" t="s">
        <v>4231</v>
      </c>
      <c r="J2228" s="1">
        <v>2</v>
      </c>
      <c r="M2228" s="1">
        <v>605906</v>
      </c>
      <c r="N2228" s="1">
        <v>10024192</v>
      </c>
      <c r="P2228" s="47">
        <v>1935</v>
      </c>
      <c r="R2228" s="47">
        <f>IF(Tabela1[[#This Row],[VALOR A PAGAR]]&gt;1,Tabela1[[#This Row],[VALOR A PAGAR]],Tabela1[[#This Row],[VALOR RC]])</f>
        <v>1935</v>
      </c>
      <c r="S222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8" s="1">
        <v>4501023148</v>
      </c>
      <c r="U2228" s="54" t="str">
        <f>F2228 &amp; " " &amp; " " &amp; B2228 &amp; " - " &amp; I2228 &amp; " - " &amp; "N°" &amp; H2228 &amp; " - " &amp; Tabela1[[#This Row],[Coluna1]]</f>
        <v xml:space="preserve">LOJAS NOVAS  1516 - ALVO - K [proc agua] - N°6578 - </v>
      </c>
      <c r="V2228" s="85">
        <v>3384822</v>
      </c>
      <c r="W2228" s="89" t="s">
        <v>4176</v>
      </c>
      <c r="X2228" s="1" t="str">
        <f t="shared" si="125"/>
        <v>ABERTO</v>
      </c>
      <c r="Y2228" s="48"/>
      <c r="Z2228" s="51"/>
      <c r="AA2228" s="1">
        <f>IF(Tabela1[[#This Row],[CHAMADO]]="ABERTO",Tabela1[[#This Row],[procx status]],"")</f>
        <v>0</v>
      </c>
      <c r="AC2228" s="49">
        <v>46021</v>
      </c>
      <c r="AD2228" s="55">
        <v>5106086854</v>
      </c>
      <c r="AE2228" s="1" t="s">
        <v>4177</v>
      </c>
      <c r="AF222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2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28" s="116"/>
      <c r="AJ2228" s="117"/>
      <c r="AK2228" s="116">
        <f>IF(Tabela1[[#This Row],[procx ticket]]="",Tabela1[[#This Row],[Data criação ticket]],Tabela1[[#This Row],[procx ticket]])</f>
        <v>0</v>
      </c>
      <c r="AL2228" s="116"/>
      <c r="AM2228" s="53">
        <v>46013</v>
      </c>
      <c r="AN222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8" s="62"/>
      <c r="AP2228" s="62"/>
      <c r="AQ222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15166059061935ADRIANOLOJAS NOVASAlvo K - UtilitiesALVO - K [proc agua]</v>
      </c>
      <c r="AR2228" s="62" t="e">
        <v>#N/A</v>
      </c>
    </row>
    <row r="2229" spans="1:44" ht="15" hidden="1" customHeight="1">
      <c r="A2229" s="1">
        <f t="shared" si="131"/>
        <v>1000</v>
      </c>
      <c r="B2229" s="1">
        <v>1516</v>
      </c>
      <c r="C2229" s="1" t="s">
        <v>4164</v>
      </c>
      <c r="D2229" s="1" t="s">
        <v>5999</v>
      </c>
      <c r="E2229" s="1" t="s">
        <v>4025</v>
      </c>
      <c r="F2229" s="1" t="s">
        <v>23</v>
      </c>
      <c r="G2229" s="1" t="s">
        <v>4194</v>
      </c>
      <c r="H2229" s="1">
        <v>6579</v>
      </c>
      <c r="I2229" s="1" t="s">
        <v>4240</v>
      </c>
      <c r="J2229" s="1">
        <v>2</v>
      </c>
      <c r="M2229" s="1">
        <v>605906</v>
      </c>
      <c r="N2229" s="1">
        <v>10024193</v>
      </c>
      <c r="P2229" s="47">
        <v>4316.13</v>
      </c>
      <c r="R2229" s="47">
        <f>IF(Tabela1[[#This Row],[VALOR A PAGAR]]&gt;1,Tabela1[[#This Row],[VALOR A PAGAR]],Tabela1[[#This Row],[VALOR RC]])</f>
        <v>4316.13</v>
      </c>
      <c r="S222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29" s="1">
        <v>4501023149</v>
      </c>
      <c r="U2229" s="54" t="str">
        <f>F2229 &amp; " " &amp; " " &amp; B2229 &amp; " - " &amp; I2229 &amp; " - " &amp; "N°" &amp; H2229 &amp; " - " &amp; Tabela1[[#This Row],[Coluna1]]</f>
        <v xml:space="preserve">LOJAS NOVAS  1516 - ALVO - K [proc ener] - N°6579 - </v>
      </c>
      <c r="V2229" s="85">
        <v>3384831</v>
      </c>
      <c r="W2229" s="89" t="s">
        <v>4176</v>
      </c>
      <c r="X2229" s="1" t="str">
        <f t="shared" si="125"/>
        <v>ABERTO</v>
      </c>
      <c r="Y2229" s="48"/>
      <c r="Z2229" s="51"/>
      <c r="AA2229" s="1">
        <f>IF(Tabela1[[#This Row],[CHAMADO]]="ABERTO",Tabela1[[#This Row],[procx status]],"")</f>
        <v>0</v>
      </c>
      <c r="AC2229" s="49">
        <v>46021</v>
      </c>
      <c r="AD2229" s="55">
        <v>5106086861</v>
      </c>
      <c r="AE2229" s="1" t="s">
        <v>4177</v>
      </c>
      <c r="AF222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2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29" s="116"/>
      <c r="AJ2229" s="117"/>
      <c r="AK2229" s="116">
        <f>IF(Tabela1[[#This Row],[procx ticket]]="",Tabela1[[#This Row],[Data criação ticket]],Tabela1[[#This Row],[procx ticket]])</f>
        <v>0</v>
      </c>
      <c r="AL2229" s="116"/>
      <c r="AM2229" s="53">
        <v>46013</v>
      </c>
      <c r="AN222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29" s="62"/>
      <c r="AP2229" s="62"/>
      <c r="AQ222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15166059064316,13ADRIANOLOJAS NOVASAlvo K - UtilitiesALVO - K [proc ener]</v>
      </c>
      <c r="AR2229" s="62" t="e">
        <v>#N/A</v>
      </c>
    </row>
    <row r="2230" spans="1:44" ht="15" hidden="1" customHeight="1">
      <c r="A2230" s="1">
        <f t="shared" si="131"/>
        <v>2000</v>
      </c>
      <c r="B2230" s="130">
        <v>7228</v>
      </c>
      <c r="C2230" s="130" t="str">
        <f>_xlfn.XLOOKUP(Tabela1[[#This Row],[FILIAL]],'CNPJ BASE jan25'!A:A,'CNPJ BASE jan25'!B:B)</f>
        <v>FOR194-ShDePas-CE-EF</v>
      </c>
      <c r="D2230" s="1" t="str">
        <f>_xlfn.XLOOKUP(Tabela1[[#This Row],[FILIAL]],'CNPJ BASE jan25'!A:A,'CNPJ BASE jan25'!C:C)</f>
        <v>04.899.316/0228-63</v>
      </c>
      <c r="E2230" s="130" t="s">
        <v>4025</v>
      </c>
      <c r="F2230" s="130" t="s">
        <v>51</v>
      </c>
      <c r="G2230" s="1" t="s">
        <v>84</v>
      </c>
      <c r="H2230" s="1">
        <v>21</v>
      </c>
      <c r="I2230" s="1" t="s">
        <v>85</v>
      </c>
      <c r="J2230" s="1">
        <v>8</v>
      </c>
      <c r="K2230" s="1" t="s">
        <v>27</v>
      </c>
      <c r="M2230" s="1">
        <v>605562</v>
      </c>
      <c r="N2230" s="1">
        <v>10024265</v>
      </c>
      <c r="P2230" s="47">
        <v>79999.99878981433</v>
      </c>
      <c r="R2230" s="47">
        <f>IF(Tabela1[[#This Row],[VALOR A PAGAR]]&gt;1,Tabela1[[#This Row],[VALOR A PAGAR]],Tabela1[[#This Row],[VALOR RC]])</f>
        <v>79999.99878981433</v>
      </c>
      <c r="S223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0" s="1">
        <v>4501022408</v>
      </c>
      <c r="U2230" s="54" t="str">
        <f>F2230 &amp; " " &amp; " " &amp; B2230 &amp; " - " &amp; I2230 &amp; " - " &amp; "N°" &amp; H2230 &amp; " - " &amp; Tabela1[[#This Row],[Coluna1]]</f>
        <v xml:space="preserve">VIRADA DE BANDEIRA  7228 - MANDACARU - N°21 - </v>
      </c>
      <c r="V2230" s="85">
        <v>3365448</v>
      </c>
      <c r="W2230" s="89" t="s">
        <v>4176</v>
      </c>
      <c r="X2230" s="1" t="str">
        <f t="shared" si="125"/>
        <v>ABERTO</v>
      </c>
      <c r="Y2230" s="48"/>
      <c r="Z2230" s="51"/>
      <c r="AA2230" s="1">
        <f>IF(Tabela1[[#This Row],[CHAMADO]]="ABERTO",Tabela1[[#This Row],[procx status]],"")</f>
        <v>0</v>
      </c>
      <c r="AC2230" s="49">
        <v>46020</v>
      </c>
      <c r="AD2230" s="55">
        <v>5106086418</v>
      </c>
      <c r="AE2230" s="1" t="s">
        <v>4177</v>
      </c>
      <c r="AF223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3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30" s="116"/>
      <c r="AJ2230" s="117"/>
      <c r="AK2230" s="116">
        <f>IF(Tabela1[[#This Row],[procx ticket]]="",Tabela1[[#This Row],[Data criação ticket]],Tabela1[[#This Row],[procx ticket]])</f>
        <v>0</v>
      </c>
      <c r="AL2230" s="116"/>
      <c r="AM2230" s="53">
        <v>46010</v>
      </c>
      <c r="AN223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0" s="62"/>
      <c r="AP2230" s="62"/>
      <c r="AQ223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722860556279999,9987898143ADRIANOVIRADA DE BANDEIRACOMUNICAÇÃO VISUALMANDACARU</v>
      </c>
      <c r="AR2230" s="62" t="e">
        <v>#N/A</v>
      </c>
    </row>
    <row r="2231" spans="1:44" ht="15" hidden="1" customHeight="1">
      <c r="A2231" s="1">
        <f t="shared" si="131"/>
        <v>2000</v>
      </c>
      <c r="B2231" s="1">
        <v>7279</v>
      </c>
      <c r="C2231" s="1" t="str">
        <f>_xlfn.XLOOKUP(Tabela1[[#This Row],[FILIAL]],'CNPJ BASE jan25'!A:A,'CNPJ BASE jan25'!B:B)</f>
        <v>SOB08-CeJosSab-CE-EF</v>
      </c>
      <c r="D2231" s="1" t="str">
        <f>_xlfn.XLOOKUP(Tabela1[[#This Row],[FILIAL]],'CNPJ BASE jan25'!A:A,'CNPJ BASE jan25'!C:C)</f>
        <v>04.899.316/0279-03</v>
      </c>
      <c r="E2231" s="1" t="s">
        <v>4025</v>
      </c>
      <c r="F2231" s="1" t="s">
        <v>51</v>
      </c>
      <c r="G2231" s="1" t="s">
        <v>84</v>
      </c>
      <c r="H2231" s="1">
        <v>22</v>
      </c>
      <c r="I2231" s="1" t="s">
        <v>85</v>
      </c>
      <c r="J2231" s="1">
        <v>9</v>
      </c>
      <c r="K2231" s="1" t="s">
        <v>27</v>
      </c>
      <c r="M2231" s="1">
        <v>606026</v>
      </c>
      <c r="N2231" s="1">
        <v>10024264</v>
      </c>
      <c r="P2231" s="47">
        <v>44000</v>
      </c>
      <c r="R2231" s="47">
        <f>IF(Tabela1[[#This Row],[VALOR A PAGAR]]&gt;1,Tabela1[[#This Row],[VALOR A PAGAR]],Tabela1[[#This Row],[VALOR RC]])</f>
        <v>44000</v>
      </c>
      <c r="S223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1" s="1">
        <v>4501022406</v>
      </c>
      <c r="U2231" s="54" t="str">
        <f>F2231 &amp; " " &amp; " " &amp; B2231 &amp; " - " &amp; I2231 &amp; " - " &amp; "N°" &amp; H2231 &amp; " - " &amp; Tabela1[[#This Row],[Coluna1]]</f>
        <v xml:space="preserve">VIRADA DE BANDEIRA  7279 - MANDACARU - N°22 - </v>
      </c>
      <c r="V2231" s="85">
        <v>3365453</v>
      </c>
      <c r="W2231" s="89" t="s">
        <v>4176</v>
      </c>
      <c r="X2231" s="1" t="str">
        <f t="shared" si="125"/>
        <v>ABERTO</v>
      </c>
      <c r="Y2231" s="48"/>
      <c r="Z2231" s="51"/>
      <c r="AA2231" s="1">
        <f>IF(Tabela1[[#This Row],[CHAMADO]]="ABERTO",Tabela1[[#This Row],[procx status]],"")</f>
        <v>0</v>
      </c>
      <c r="AC2231" s="49">
        <v>46020</v>
      </c>
      <c r="AD2231" s="55">
        <v>5106086420</v>
      </c>
      <c r="AE2231" s="1" t="s">
        <v>4177</v>
      </c>
      <c r="AF223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3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31" s="116"/>
      <c r="AJ2231" s="117"/>
      <c r="AK2231" s="116">
        <f>IF(Tabela1[[#This Row],[procx ticket]]="",Tabela1[[#This Row],[Data criação ticket]],Tabela1[[#This Row],[procx ticket]])</f>
        <v>0</v>
      </c>
      <c r="AL2231" s="116"/>
      <c r="AM2231" s="53">
        <v>46010</v>
      </c>
      <c r="AN223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1" s="62"/>
      <c r="AP2231" s="62"/>
      <c r="AQ223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727960602644000ADRIANOVIRADA DE BANDEIRACOMUNICAÇÃO VISUALMANDACARU</v>
      </c>
      <c r="AR2231" s="62" t="e">
        <v>#N/A</v>
      </c>
    </row>
    <row r="2232" spans="1:44" ht="15" hidden="1" customHeight="1">
      <c r="A2232" s="1">
        <f t="shared" si="131"/>
        <v>1000</v>
      </c>
      <c r="B2232" s="1">
        <v>1515</v>
      </c>
      <c r="C2232" s="1" t="s">
        <v>4648</v>
      </c>
      <c r="D2232" s="1" t="s">
        <v>354</v>
      </c>
      <c r="E2232" s="1" t="s">
        <v>76</v>
      </c>
      <c r="F2232" s="1" t="s">
        <v>23</v>
      </c>
      <c r="G2232" s="1" t="s">
        <v>84</v>
      </c>
      <c r="H2232" s="1">
        <v>623</v>
      </c>
      <c r="I2232" s="1" t="s">
        <v>4169</v>
      </c>
      <c r="M2232" s="1">
        <v>605945</v>
      </c>
      <c r="N2232" s="1">
        <v>10024189</v>
      </c>
      <c r="P2232" s="47">
        <v>100000</v>
      </c>
      <c r="R2232" s="47">
        <f>IF(Tabela1[[#This Row],[VALOR A PAGAR]]&gt;1,Tabela1[[#This Row],[VALOR A PAGAR]],Tabela1[[#This Row],[VALOR RC]])</f>
        <v>100000</v>
      </c>
      <c r="S223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2" s="1">
        <v>4501022429</v>
      </c>
      <c r="U2232" s="54" t="str">
        <f>F2232 &amp; " " &amp; " " &amp; B2232 &amp; " - " &amp; I2232 &amp; " - " &amp; "N°" &amp; H2232 &amp; " - " &amp; Tabela1[[#This Row],[Coluna1]]</f>
        <v>LOJAS NOVAS  1515 - ABEX - N°623 - att mat</v>
      </c>
      <c r="V2232" s="85">
        <v>3340265</v>
      </c>
      <c r="W2232" s="89" t="s">
        <v>4176</v>
      </c>
      <c r="X2232" s="1" t="str">
        <f t="shared" si="125"/>
        <v>ABERTO</v>
      </c>
      <c r="Y2232" s="48"/>
      <c r="Z2232" s="51"/>
      <c r="AA2232" s="1">
        <f>IF(Tabela1[[#This Row],[CHAMADO]]="ABERTO",Tabela1[[#This Row],[procx status]],"")</f>
        <v>0</v>
      </c>
      <c r="AC2232" s="49">
        <v>46016</v>
      </c>
      <c r="AD2232" s="55">
        <v>5106084553</v>
      </c>
      <c r="AE2232" s="1" t="s">
        <v>4177</v>
      </c>
      <c r="AF223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25/12/2025</v>
      </c>
      <c r="AG223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25/12/2025</v>
      </c>
      <c r="AH2232" s="116"/>
      <c r="AJ2232" s="117"/>
      <c r="AK2232" s="116">
        <f>IF(Tabela1[[#This Row],[procx ticket]]="",Tabela1[[#This Row],[Data criação ticket]],Tabela1[[#This Row],[procx ticket]])</f>
        <v>0</v>
      </c>
      <c r="AL2232" s="116"/>
      <c r="AM2232" s="53">
        <v>46007</v>
      </c>
      <c r="AN223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2" s="62"/>
      <c r="AP2232" s="62" t="s">
        <v>5958</v>
      </c>
      <c r="AQ223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1515605945100000HENRIQUELOJAS NOVASCOMUNICAÇÃO VISUALABEX</v>
      </c>
      <c r="AR2232" s="62" t="e">
        <v>#N/A</v>
      </c>
    </row>
    <row r="2233" spans="1:44" ht="15" hidden="1" customHeight="1">
      <c r="A2233" s="1">
        <f t="shared" si="131"/>
        <v>1000</v>
      </c>
      <c r="B2233" s="1">
        <v>320</v>
      </c>
      <c r="C2233" s="1" t="s">
        <v>4161</v>
      </c>
      <c r="D2233" s="1" t="s">
        <v>875</v>
      </c>
      <c r="E2233" s="1" t="s">
        <v>4025</v>
      </c>
      <c r="F2233" s="51" t="s">
        <v>23</v>
      </c>
      <c r="G2233" s="1" t="s">
        <v>4392</v>
      </c>
      <c r="H2233" s="1">
        <v>15447</v>
      </c>
      <c r="I2233" s="1" t="s">
        <v>72</v>
      </c>
      <c r="J2233" s="1">
        <v>1</v>
      </c>
      <c r="M2233" s="1">
        <v>605973</v>
      </c>
      <c r="N2233" s="1">
        <v>10024220</v>
      </c>
      <c r="P2233" s="47">
        <v>36750</v>
      </c>
      <c r="Q2233" s="47">
        <v>11025</v>
      </c>
      <c r="R2233" s="47">
        <f>IF(Tabela1[[#This Row],[VALOR A PAGAR]]&gt;1,Tabela1[[#This Row],[VALOR A PAGAR]],Tabela1[[#This Row],[VALOR RC]])</f>
        <v>11025</v>
      </c>
      <c r="S223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3" s="1">
        <v>4501022484</v>
      </c>
      <c r="U2233" s="54" t="str">
        <f>F2233 &amp; " " &amp; " " &amp; B2233 &amp; " - " &amp; I2233 &amp; " - " &amp; "N°" &amp; H2233 &amp; " - " &amp; Tabela1[[#This Row],[Coluna1]]</f>
        <v xml:space="preserve">LOJAS NOVAS  320 - HTB - N°15447 - </v>
      </c>
      <c r="W2233" s="89"/>
      <c r="X2233" s="1" t="str">
        <f t="shared" si="125"/>
        <v>PENDENTE</v>
      </c>
      <c r="Y2233" s="48"/>
      <c r="Z2233" s="51"/>
      <c r="AA2233" s="1" t="str">
        <f>IF(Tabela1[[#This Row],[CHAMADO]]="ABERTO",Tabela1[[#This Row],[procx status]],"")</f>
        <v/>
      </c>
      <c r="AF223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Há pedido e há nota, aguardando autorização pgto</v>
      </c>
      <c r="AG223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autorização pgto</v>
      </c>
      <c r="AH2233" s="116"/>
      <c r="AJ2233" s="117"/>
      <c r="AK2233" s="116">
        <f>IF(Tabela1[[#This Row],[procx ticket]]="",Tabela1[[#This Row],[Data criação ticket]],Tabela1[[#This Row],[procx ticket]])</f>
        <v>0</v>
      </c>
      <c r="AL2233" s="116"/>
      <c r="AM2233" s="53"/>
      <c r="AN223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33" s="62"/>
      <c r="AP2233" s="62"/>
      <c r="AQ223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32060597336750ADRIANOLOJAS NOVASGerenciadoraHTB</v>
      </c>
      <c r="AR2233" s="62" t="e">
        <v>#N/A</v>
      </c>
    </row>
    <row r="2234" spans="1:44" ht="15" hidden="1" customHeight="1">
      <c r="A2234" s="1">
        <f t="shared" si="131"/>
        <v>1000</v>
      </c>
      <c r="B2234" s="1">
        <v>1512</v>
      </c>
      <c r="C2234" s="1" t="s">
        <v>4078</v>
      </c>
      <c r="D2234" s="1" t="s">
        <v>2935</v>
      </c>
      <c r="E2234" s="1" t="s">
        <v>30</v>
      </c>
      <c r="F2234" s="1" t="s">
        <v>23</v>
      </c>
      <c r="G2234" s="1" t="s">
        <v>5344</v>
      </c>
      <c r="H2234" s="1">
        <v>95809</v>
      </c>
      <c r="I2234" s="1" t="s">
        <v>80</v>
      </c>
      <c r="M2234" s="1">
        <v>605746</v>
      </c>
      <c r="N2234" s="1">
        <v>10023583</v>
      </c>
      <c r="O2234" s="1" t="s">
        <v>4163</v>
      </c>
      <c r="P2234" s="47">
        <v>29103.39</v>
      </c>
      <c r="R2234" s="47">
        <f>IF(Tabela1[[#This Row],[VALOR A PAGAR]]&gt;1,Tabela1[[#This Row],[VALOR A PAGAR]],Tabela1[[#This Row],[VALOR RC]])</f>
        <v>29103.39</v>
      </c>
      <c r="S223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4" s="1">
        <v>4500986550</v>
      </c>
      <c r="U2234" s="54" t="str">
        <f>F2234 &amp; " " &amp; " " &amp; B2234 &amp; " - " &amp; I2234 &amp; " - " &amp; "N°" &amp; H2234 &amp; " - " &amp; Tabela1[[#This Row],[Coluna1]]</f>
        <v>LOJAS NOVAS  1512 - LUMICENTER - N°95809 - resolicitie apoio</v>
      </c>
      <c r="V2234" s="85">
        <v>3365706</v>
      </c>
      <c r="W2234" s="64" t="s">
        <v>6020</v>
      </c>
      <c r="X2234" s="1" t="str">
        <f t="shared" si="125"/>
        <v>ABERTO</v>
      </c>
      <c r="Y2234" s="48"/>
      <c r="Z2234" s="51"/>
      <c r="AA2234" s="1">
        <f>IF(Tabela1[[#This Row],[CHAMADO]]="ABERTO",Tabela1[[#This Row],[procx status]],"")</f>
        <v>0</v>
      </c>
      <c r="AE2234" s="1" t="str">
        <f>IF(Tabela1[[#This Row],[Status Result1]]="Aguardando autorização pgto", "sim","")</f>
        <v/>
      </c>
      <c r="AF223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3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34" s="116"/>
      <c r="AJ2234" s="117"/>
      <c r="AK2234" s="116">
        <f>IF(Tabela1[[#This Row],[procx ticket]]="",Tabela1[[#This Row],[Data criação ticket]],Tabela1[[#This Row],[procx ticket]])</f>
        <v>0</v>
      </c>
      <c r="AL2234" s="116"/>
      <c r="AM2234" s="53" t="s">
        <v>4513</v>
      </c>
      <c r="AN223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(61 dias)</v>
      </c>
      <c r="AO2234" s="62" t="s">
        <v>4178</v>
      </c>
      <c r="AP2234" s="62" t="s">
        <v>6048</v>
      </c>
      <c r="AQ223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151260574629103,39ANDRELOJAS NOVASLumináriaLUMICENTER</v>
      </c>
      <c r="AR2234" s="1" t="s">
        <v>6028</v>
      </c>
    </row>
    <row r="2235" spans="1:44" ht="15" hidden="1" customHeight="1">
      <c r="A2235" s="1">
        <f t="shared" si="131"/>
        <v>2000</v>
      </c>
      <c r="B2235" s="1">
        <v>7127</v>
      </c>
      <c r="C2235" s="1" t="str">
        <f>_xlfn.XLOOKUP(Tabela1[[#This Row],[FILIAL]],'CNPJ BASE jan25'!A:A,'CNPJ BASE jan25'!B:B)</f>
        <v>STI03-Comercio-MA-EF</v>
      </c>
      <c r="D2235" s="1" t="str">
        <f>_xlfn.XLOOKUP(Tabela1[[#This Row],[FILIAL]],'CNPJ BASE jan25'!A:A,'CNPJ BASE jan25'!C:C)</f>
        <v>04.899.316/0127-10</v>
      </c>
      <c r="E2235" s="1" t="s">
        <v>76</v>
      </c>
      <c r="F2235" s="1" t="s">
        <v>51</v>
      </c>
      <c r="G2235" s="1" t="s">
        <v>5344</v>
      </c>
      <c r="H2235" s="1">
        <v>97646</v>
      </c>
      <c r="I2235" s="1" t="s">
        <v>80</v>
      </c>
      <c r="J2235" s="1">
        <v>13</v>
      </c>
      <c r="M2235" s="1">
        <v>606033</v>
      </c>
      <c r="N2235" s="1">
        <v>10024257</v>
      </c>
      <c r="P2235" s="47">
        <v>17595.7</v>
      </c>
      <c r="R2235" s="47">
        <f>IF(Tabela1[[#This Row],[VALOR A PAGAR]]&gt;1,Tabela1[[#This Row],[VALOR A PAGAR]],Tabela1[[#This Row],[VALOR RC]])</f>
        <v>17595.7</v>
      </c>
      <c r="S223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5" s="1">
        <v>4501022470</v>
      </c>
      <c r="U2235" s="54" t="str">
        <f>F2235 &amp; " " &amp; " " &amp; B2235 &amp; " - " &amp; I2235 &amp; " - " &amp; "N°" &amp; H2235 &amp; " - " &amp; Tabela1[[#This Row],[Coluna1]]</f>
        <v xml:space="preserve">VIRADA DE BANDEIRA  7127 - LUMICENTER - N°97646 - </v>
      </c>
      <c r="V2235" s="85">
        <v>3340271</v>
      </c>
      <c r="W2235" s="89" t="s">
        <v>4176</v>
      </c>
      <c r="X2235" s="1" t="str">
        <f t="shared" si="125"/>
        <v>ABERTO</v>
      </c>
      <c r="Y2235" s="48"/>
      <c r="Z2235" s="51"/>
      <c r="AA2235" s="1">
        <f>IF(Tabela1[[#This Row],[CHAMADO]]="ABERTO",Tabela1[[#This Row],[procx status]],"")</f>
        <v>0</v>
      </c>
      <c r="AC2235" s="49">
        <v>46051</v>
      </c>
      <c r="AE2235" s="1" t="s">
        <v>4177</v>
      </c>
      <c r="AF223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29/01/2026</v>
      </c>
      <c r="AG223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29/01/2026</v>
      </c>
      <c r="AH2235" s="116"/>
      <c r="AJ2235" s="117"/>
      <c r="AK2235" s="116">
        <f>IF(Tabela1[[#This Row],[procx ticket]]="",Tabela1[[#This Row],[Data criação ticket]],Tabela1[[#This Row],[procx ticket]])</f>
        <v>0</v>
      </c>
      <c r="AL2235" s="116"/>
      <c r="AM2235" s="53">
        <v>46007</v>
      </c>
      <c r="AN223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5" s="62"/>
      <c r="AP2235" s="62"/>
      <c r="AQ223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712760603317595,7HENRIQUEVIRADA DE BANDEIRALumináriaLUMICENTER</v>
      </c>
      <c r="AR2235" s="62" t="e">
        <v>#N/A</v>
      </c>
    </row>
    <row r="2236" spans="1:44" ht="15" hidden="1" customHeight="1">
      <c r="A2236" s="1">
        <f t="shared" si="131"/>
        <v>1000</v>
      </c>
      <c r="B2236" s="1">
        <v>1138</v>
      </c>
      <c r="C2236" s="1" t="s">
        <v>2440</v>
      </c>
      <c r="D2236" s="1" t="s">
        <v>2441</v>
      </c>
      <c r="E2236" s="1" t="s">
        <v>30</v>
      </c>
      <c r="F2236" s="1" t="s">
        <v>47</v>
      </c>
      <c r="G2236" s="1" t="s">
        <v>5344</v>
      </c>
      <c r="H2236" s="1">
        <v>94860</v>
      </c>
      <c r="I2236" s="1" t="s">
        <v>80</v>
      </c>
      <c r="J2236" s="1">
        <v>1</v>
      </c>
      <c r="M2236" s="51">
        <v>605317</v>
      </c>
      <c r="N2236" s="1">
        <v>10024250</v>
      </c>
      <c r="P2236" s="47">
        <v>49371.83</v>
      </c>
      <c r="Q2236" s="47">
        <v>49371.83</v>
      </c>
      <c r="R2236" s="47">
        <f>IF(Tabela1[[#This Row],[VALOR A PAGAR]]&gt;1,Tabela1[[#This Row],[VALOR A PAGAR]],Tabela1[[#This Row],[VALOR RC]])</f>
        <v>49371.83</v>
      </c>
      <c r="S223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6" s="1">
        <v>4501022452</v>
      </c>
      <c r="U2236" s="54" t="str">
        <f>F2236 &amp; " " &amp; " " &amp; B2236 &amp; " - " &amp; I2236 &amp; " - " &amp; "N°" &amp; H2236 &amp; " - " &amp; Tabela1[[#This Row],[Coluna1]]</f>
        <v>LAUDO DE RISCO  1138 - LUMICENTER - N°94860 - VENC 06/11/2025 aguardando orçamento</v>
      </c>
      <c r="V2236" s="85">
        <v>3340804</v>
      </c>
      <c r="W2236" s="64" t="s">
        <v>6006</v>
      </c>
      <c r="X2236" s="1" t="str">
        <f t="shared" si="125"/>
        <v>ABERTO</v>
      </c>
      <c r="Y2236" s="48"/>
      <c r="Z2236" s="51"/>
      <c r="AA2236" s="1">
        <f>IF(Tabela1[[#This Row],[CHAMADO]]="ABERTO",Tabela1[[#This Row],[procx status]],"")</f>
        <v>0</v>
      </c>
      <c r="AC2236" s="49">
        <v>46015</v>
      </c>
      <c r="AD2236" s="55">
        <v>5106083743</v>
      </c>
      <c r="AE2236" s="1" t="str">
        <f>IF(Tabela1[[#This Row],[Status Result1]]="Aguardando autorização pgto", "sim","")</f>
        <v/>
      </c>
      <c r="AF223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223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2236" s="116"/>
      <c r="AJ2236" s="117"/>
      <c r="AK2236" s="116">
        <f>IF(Tabela1[[#This Row],[procx ticket]]="",Tabela1[[#This Row],[Data criação ticket]],Tabela1[[#This Row],[procx ticket]])</f>
        <v>0</v>
      </c>
      <c r="AL2236" s="116"/>
      <c r="AM2236" s="53">
        <v>46007</v>
      </c>
      <c r="AN223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6" s="62"/>
      <c r="AP2236" s="62" t="s">
        <v>5353</v>
      </c>
      <c r="AQ223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113860531749371,83ANDRELAUDO DE RISCOLumináriaLUMICENTER</v>
      </c>
      <c r="AR2236" s="62" t="e">
        <v>#N/A</v>
      </c>
    </row>
    <row r="2237" spans="1:44" ht="15" hidden="1" customHeight="1">
      <c r="A2237" s="1">
        <f t="shared" si="131"/>
        <v>2000</v>
      </c>
      <c r="B2237" s="1">
        <v>7132</v>
      </c>
      <c r="C2237" s="1" t="str">
        <f>_xlfn.XLOOKUP(Tabela1[[#This Row],[FILIAL]],'CNPJ BASE jan25'!A:A,'CNPJ BASE jan25'!B:B)</f>
        <v>SLU52-Mitra9-MA-EF</v>
      </c>
      <c r="D2237" s="1" t="str">
        <f>_xlfn.XLOOKUP(Tabela1[[#This Row],[FILIAL]],'CNPJ BASE jan25'!A:A,'CNPJ BASE jan25'!C:C)</f>
        <v>04.899.316/0132-87</v>
      </c>
      <c r="E2237" s="1" t="s">
        <v>76</v>
      </c>
      <c r="F2237" s="1" t="s">
        <v>51</v>
      </c>
      <c r="G2237" s="1" t="s">
        <v>5344</v>
      </c>
      <c r="H2237" s="1">
        <v>97309</v>
      </c>
      <c r="I2237" s="1" t="s">
        <v>80</v>
      </c>
      <c r="J2237" s="1">
        <v>8</v>
      </c>
      <c r="M2237" s="1">
        <v>606035</v>
      </c>
      <c r="N2237" s="1">
        <v>10024255</v>
      </c>
      <c r="P2237" s="47">
        <v>19301.53</v>
      </c>
      <c r="R2237" s="47">
        <f>IF(Tabela1[[#This Row],[VALOR A PAGAR]]&gt;1,Tabela1[[#This Row],[VALOR A PAGAR]],Tabela1[[#This Row],[VALOR RC]])</f>
        <v>19301.53</v>
      </c>
      <c r="S223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7" s="1">
        <v>4501022466</v>
      </c>
      <c r="U2237" s="54" t="str">
        <f>F2237 &amp; " " &amp; " " &amp; B2237 &amp; " - " &amp; I2237 &amp; " - " &amp; "N°" &amp; H2237 &amp; " - " &amp; Tabela1[[#This Row],[Coluna1]]</f>
        <v xml:space="preserve">VIRADA DE BANDEIRA  7132 - LUMICENTER - N°97309 - VENC 18/01/2025 - aguardando orç </v>
      </c>
      <c r="V2237" s="85">
        <v>3340280</v>
      </c>
      <c r="W2237" s="89" t="s">
        <v>4176</v>
      </c>
      <c r="X2237" s="1" t="str">
        <f t="shared" ref="X2237:X2300" si="132">IF(V2237&lt;&gt;"","ABERTO","PENDENTE")</f>
        <v>ABERTO</v>
      </c>
      <c r="Y2237" s="48"/>
      <c r="Z2237" s="51"/>
      <c r="AA2237" s="1">
        <f>IF(Tabela1[[#This Row],[CHAMADO]]="ABERTO",Tabela1[[#This Row],[procx status]],"")</f>
        <v>0</v>
      </c>
      <c r="AC2237" s="49">
        <v>46040</v>
      </c>
      <c r="AE2237" s="1" t="s">
        <v>4177</v>
      </c>
      <c r="AF223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223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2237" s="116"/>
      <c r="AJ2237" s="117"/>
      <c r="AK2237" s="116">
        <f>IF(Tabela1[[#This Row],[procx ticket]]="",Tabela1[[#This Row],[Data criação ticket]],Tabela1[[#This Row],[procx ticket]])</f>
        <v>0</v>
      </c>
      <c r="AL2237" s="116"/>
      <c r="AM2237" s="53">
        <v>46007</v>
      </c>
      <c r="AN223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7" s="62"/>
      <c r="AP2237" s="62" t="s">
        <v>5962</v>
      </c>
      <c r="AQ223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713260603519301,53HENRIQUEVIRADA DE BANDEIRALumináriaLUMICENTER</v>
      </c>
      <c r="AR2237" s="62" t="e">
        <v>#N/A</v>
      </c>
    </row>
    <row r="2238" spans="1:44" ht="15" hidden="1" customHeight="1">
      <c r="A2238" s="1">
        <f t="shared" si="131"/>
        <v>2000</v>
      </c>
      <c r="B2238" s="1">
        <v>7126</v>
      </c>
      <c r="C2238" s="130" t="str">
        <f>_xlfn.XLOOKUP(Tabela1[[#This Row],[FILIAL]],'CNPJ BASE jan25'!A:A,'CNPJ BASE jan25'!B:B)</f>
        <v>SLU51-Principa-MA-EF</v>
      </c>
      <c r="D2238" s="1" t="str">
        <f>_xlfn.XLOOKUP(Tabela1[[#This Row],[FILIAL]],'CNPJ BASE jan25'!A:A,'CNPJ BASE jan25'!C:C)</f>
        <v>04.899.316/0126-39</v>
      </c>
      <c r="E2238" s="130" t="s">
        <v>76</v>
      </c>
      <c r="F2238" s="130" t="s">
        <v>51</v>
      </c>
      <c r="G2238" s="130" t="s">
        <v>5344</v>
      </c>
      <c r="H2238" s="1">
        <v>97310</v>
      </c>
      <c r="I2238" s="1" t="s">
        <v>80</v>
      </c>
      <c r="J2238" s="1">
        <v>12</v>
      </c>
      <c r="M2238" s="1">
        <v>606032</v>
      </c>
      <c r="N2238" s="1">
        <v>10024254</v>
      </c>
      <c r="P2238" s="47">
        <v>20018.580000000002</v>
      </c>
      <c r="R2238" s="47">
        <f>IF(Tabela1[[#This Row],[VALOR A PAGAR]]&gt;1,Tabela1[[#This Row],[VALOR A PAGAR]],Tabela1[[#This Row],[VALOR RC]])</f>
        <v>20018.580000000002</v>
      </c>
      <c r="S223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8" s="1">
        <v>4501022464</v>
      </c>
      <c r="U2238" s="54" t="str">
        <f>F2238 &amp; " " &amp; " " &amp; B2238 &amp; " - " &amp; I2238 &amp; " - " &amp; "N°" &amp; H2238 &amp; " - " &amp; Tabela1[[#This Row],[Coluna1]]</f>
        <v>VIRADA DE BANDEIRA  7126 - LUMICENTER - N°97310 - VENC 18/01/2026</v>
      </c>
      <c r="V2238" s="85">
        <v>3340284</v>
      </c>
      <c r="W2238" s="89" t="s">
        <v>4176</v>
      </c>
      <c r="X2238" s="1" t="str">
        <f t="shared" si="132"/>
        <v>ABERTO</v>
      </c>
      <c r="Y2238" s="48"/>
      <c r="Z2238" s="51"/>
      <c r="AA2238" s="1">
        <f>IF(Tabela1[[#This Row],[CHAMADO]]="ABERTO",Tabela1[[#This Row],[procx status]],"")</f>
        <v>0</v>
      </c>
      <c r="AC2238" s="49">
        <v>46040</v>
      </c>
      <c r="AE2238" s="1" t="s">
        <v>4177</v>
      </c>
      <c r="AF223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223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2238" s="116"/>
      <c r="AJ2238" s="117"/>
      <c r="AK2238" s="116">
        <f>IF(Tabela1[[#This Row],[procx ticket]]="",Tabela1[[#This Row],[Data criação ticket]],Tabela1[[#This Row],[procx ticket]])</f>
        <v>0</v>
      </c>
      <c r="AL2238" s="116"/>
      <c r="AM2238" s="53">
        <v>46007</v>
      </c>
      <c r="AN223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8" s="62"/>
      <c r="AP2238" s="62" t="s">
        <v>5963</v>
      </c>
      <c r="AQ223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712660603220018,58HENRIQUEVIRADA DE BANDEIRALumináriaLUMICENTER</v>
      </c>
      <c r="AR2238" s="62" t="e">
        <v>#N/A</v>
      </c>
    </row>
    <row r="2239" spans="1:44" ht="15" hidden="1" customHeight="1">
      <c r="A2239" s="1">
        <f t="shared" si="131"/>
        <v>2000</v>
      </c>
      <c r="B2239" s="1">
        <v>7050</v>
      </c>
      <c r="C2239" s="1" t="str">
        <f>_xlfn.XLOOKUP(Tabela1[[#This Row],[FILIAL]],'CNPJ BASE jan25'!A:A,'CNPJ BASE jan25'!B:B)</f>
        <v>SLU38-GetVarga-MA-EF</v>
      </c>
      <c r="D2239" s="1" t="str">
        <f>_xlfn.XLOOKUP(Tabela1[[#This Row],[FILIAL]],'CNPJ BASE jan25'!A:A,'CNPJ BASE jan25'!C:C)</f>
        <v>04.899.316/0050-04</v>
      </c>
      <c r="E2239" s="1" t="s">
        <v>76</v>
      </c>
      <c r="F2239" s="1" t="s">
        <v>51</v>
      </c>
      <c r="G2239" s="1" t="s">
        <v>5344</v>
      </c>
      <c r="H2239" s="1">
        <v>97312</v>
      </c>
      <c r="I2239" s="1" t="s">
        <v>80</v>
      </c>
      <c r="J2239" s="1">
        <v>10</v>
      </c>
      <c r="M2239" s="1">
        <v>606030</v>
      </c>
      <c r="N2239" s="1">
        <v>10024251</v>
      </c>
      <c r="P2239" s="47">
        <v>34295.9</v>
      </c>
      <c r="R2239" s="47">
        <f>IF(Tabela1[[#This Row],[VALOR A PAGAR]]&gt;1,Tabela1[[#This Row],[VALOR A PAGAR]],Tabela1[[#This Row],[VALOR RC]])</f>
        <v>34295.9</v>
      </c>
      <c r="S223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39" s="1">
        <v>4501022454</v>
      </c>
      <c r="U2239" s="54" t="str">
        <f>F2239 &amp; " " &amp; " " &amp; B2239 &amp; " - " &amp; I2239 &amp; " - " &amp; "N°" &amp; H2239 &amp; " - " &amp; Tabela1[[#This Row],[Coluna1]]</f>
        <v>VIRADA DE BANDEIRA  7050 - LUMICENTER - N°97312 - VENC 18/01/2026 - aguardando orç</v>
      </c>
      <c r="V2239" s="85">
        <v>3340291</v>
      </c>
      <c r="W2239" s="89" t="s">
        <v>4176</v>
      </c>
      <c r="X2239" s="1" t="str">
        <f t="shared" si="132"/>
        <v>ABERTO</v>
      </c>
      <c r="Y2239" s="48"/>
      <c r="Z2239" s="51"/>
      <c r="AA2239" s="1">
        <f>IF(Tabela1[[#This Row],[CHAMADO]]="ABERTO",Tabela1[[#This Row],[procx status]],"")</f>
        <v>0</v>
      </c>
      <c r="AC2239" s="49">
        <v>46040</v>
      </c>
      <c r="AE2239" s="1" t="s">
        <v>4177</v>
      </c>
      <c r="AF223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223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2239" s="116"/>
      <c r="AJ2239" s="117"/>
      <c r="AK2239" s="116">
        <f>IF(Tabela1[[#This Row],[procx ticket]]="",Tabela1[[#This Row],[Data criação ticket]],Tabela1[[#This Row],[procx ticket]])</f>
        <v>0</v>
      </c>
      <c r="AL2239" s="116"/>
      <c r="AM2239" s="53">
        <v>46007</v>
      </c>
      <c r="AN223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39" s="62"/>
      <c r="AP2239" s="62" t="s">
        <v>5964</v>
      </c>
      <c r="AQ223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705060603034295,9HENRIQUEVIRADA DE BANDEIRALumináriaLUMICENTER</v>
      </c>
      <c r="AR2239" s="62" t="e">
        <v>#N/A</v>
      </c>
    </row>
    <row r="2240" spans="1:44" ht="15" hidden="1" customHeight="1">
      <c r="A2240" s="1">
        <f t="shared" si="131"/>
        <v>2000</v>
      </c>
      <c r="B2240" s="130">
        <v>7054</v>
      </c>
      <c r="C2240" s="130" t="str">
        <f>_xlfn.XLOOKUP(Tabela1[[#This Row],[FILIAL]],'CNPJ BASE jan25'!A:A,'CNPJ BASE jan25'!B:B)</f>
        <v>SLU45-ColMor49-MA-EF</v>
      </c>
      <c r="D2240" s="1" t="str">
        <f>_xlfn.XLOOKUP(Tabela1[[#This Row],[FILIAL]],'CNPJ BASE jan25'!A:A,'CNPJ BASE jan25'!C:C)</f>
        <v>04.899.316/0054-20</v>
      </c>
      <c r="E2240" s="130" t="s">
        <v>76</v>
      </c>
      <c r="F2240" s="130" t="s">
        <v>51</v>
      </c>
      <c r="G2240" s="130" t="s">
        <v>5344</v>
      </c>
      <c r="H2240" s="1">
        <v>97311</v>
      </c>
      <c r="I2240" s="1" t="s">
        <v>80</v>
      </c>
      <c r="J2240" s="1">
        <v>11</v>
      </c>
      <c r="M2240" s="1">
        <v>606031</v>
      </c>
      <c r="N2240" s="1">
        <v>10024253</v>
      </c>
      <c r="P2240" s="47">
        <v>24616.29</v>
      </c>
      <c r="R2240" s="47">
        <f>IF(Tabela1[[#This Row],[VALOR A PAGAR]]&gt;1,Tabela1[[#This Row],[VALOR A PAGAR]],Tabela1[[#This Row],[VALOR RC]])</f>
        <v>24616.29</v>
      </c>
      <c r="S224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0" s="1">
        <v>4501022461</v>
      </c>
      <c r="U2240" s="54" t="str">
        <f>F2240 &amp; " " &amp; " " &amp; B2240 &amp; " - " &amp; I2240 &amp; " - " &amp; "N°" &amp; H2240 &amp; " - " &amp; Tabela1[[#This Row],[Coluna1]]</f>
        <v xml:space="preserve">VIRADA DE BANDEIRA  7054 - LUMICENTER - N°97311 - VENC 18/01/2025 - aguardando orç </v>
      </c>
      <c r="V2240" s="85">
        <v>3340299</v>
      </c>
      <c r="W2240" s="89" t="s">
        <v>4176</v>
      </c>
      <c r="X2240" s="1" t="str">
        <f t="shared" si="132"/>
        <v>ABERTO</v>
      </c>
      <c r="Y2240" s="48"/>
      <c r="Z2240" s="51"/>
      <c r="AA2240" s="1">
        <f>IF(Tabela1[[#This Row],[CHAMADO]]="ABERTO",Tabela1[[#This Row],[procx status]],"")</f>
        <v>0</v>
      </c>
      <c r="AC2240" s="49">
        <v>46040</v>
      </c>
      <c r="AE2240" s="1" t="s">
        <v>4177</v>
      </c>
      <c r="AF224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224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2240" s="116"/>
      <c r="AJ2240" s="117"/>
      <c r="AK2240" s="116">
        <f>IF(Tabela1[[#This Row],[procx ticket]]="",Tabela1[[#This Row],[Data criação ticket]],Tabela1[[#This Row],[procx ticket]])</f>
        <v>0</v>
      </c>
      <c r="AL2240" s="116"/>
      <c r="AM2240" s="53">
        <v>46007</v>
      </c>
      <c r="AN224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0" s="62"/>
      <c r="AP2240" s="62" t="s">
        <v>5962</v>
      </c>
      <c r="AQ224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705460603124616,29HENRIQUEVIRADA DE BANDEIRALumináriaLUMICENTER</v>
      </c>
      <c r="AR2240" s="62" t="e">
        <v>#N/A</v>
      </c>
    </row>
    <row r="2241" spans="1:44" ht="15" hidden="1" customHeight="1">
      <c r="A2241" s="1">
        <f t="shared" si="131"/>
        <v>2000</v>
      </c>
      <c r="B2241" s="1">
        <v>7045</v>
      </c>
      <c r="C2241" s="1" t="str">
        <f>_xlfn.XLOOKUP(Tabela1[[#This Row],[FILIAL]],'CNPJ BASE jan25'!A:A,'CNPJ BASE jan25'!B:B)</f>
        <v>SLU36-JoaPesso-MA-EF</v>
      </c>
      <c r="D2241" s="1" t="str">
        <f>_xlfn.XLOOKUP(Tabela1[[#This Row],[FILIAL]],'CNPJ BASE jan25'!A:A,'CNPJ BASE jan25'!C:C)</f>
        <v>04.899.316/0045-39</v>
      </c>
      <c r="E2241" s="1" t="s">
        <v>76</v>
      </c>
      <c r="F2241" s="1" t="s">
        <v>51</v>
      </c>
      <c r="G2241" s="1" t="s">
        <v>5344</v>
      </c>
      <c r="H2241" s="1">
        <v>97322</v>
      </c>
      <c r="I2241" s="1" t="s">
        <v>80</v>
      </c>
      <c r="J2241" s="1">
        <v>9</v>
      </c>
      <c r="M2241" s="1">
        <v>606029</v>
      </c>
      <c r="N2241" s="1">
        <v>10024256</v>
      </c>
      <c r="P2241" s="47">
        <v>21448.04</v>
      </c>
      <c r="R2241" s="47">
        <f>IF(Tabela1[[#This Row],[VALOR A PAGAR]]&gt;1,Tabela1[[#This Row],[VALOR A PAGAR]],Tabela1[[#This Row],[VALOR RC]])</f>
        <v>21448.04</v>
      </c>
      <c r="S224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1" s="1">
        <v>4501022469</v>
      </c>
      <c r="U2241" s="54" t="str">
        <f>F2241 &amp; " " &amp; " " &amp; B2241 &amp; " - " &amp; I2241 &amp; " - " &amp; "N°" &amp; H2241 &amp; " - " &amp; Tabela1[[#This Row],[Coluna1]]</f>
        <v>VIRADA DE BANDEIRA  7045 - LUMICENTER - N°97322 - VENC 18/01/2026aguardando orç</v>
      </c>
      <c r="V2241" s="85">
        <v>3340305</v>
      </c>
      <c r="W2241" s="89" t="s">
        <v>4176</v>
      </c>
      <c r="X2241" s="1" t="str">
        <f t="shared" si="132"/>
        <v>ABERTO</v>
      </c>
      <c r="Y2241" s="48"/>
      <c r="Z2241" s="51"/>
      <c r="AA2241" s="1">
        <f>IF(Tabela1[[#This Row],[CHAMADO]]="ABERTO",Tabela1[[#This Row],[procx status]],"")</f>
        <v>0</v>
      </c>
      <c r="AC2241" s="49">
        <v>46040</v>
      </c>
      <c r="AE2241" s="1" t="s">
        <v>4177</v>
      </c>
      <c r="AF224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18/01/2026</v>
      </c>
      <c r="AG224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18/01/2026</v>
      </c>
      <c r="AH2241" s="116"/>
      <c r="AJ2241" s="117"/>
      <c r="AK2241" s="116">
        <f>IF(Tabela1[[#This Row],[procx ticket]]="",Tabela1[[#This Row],[Data criação ticket]],Tabela1[[#This Row],[procx ticket]])</f>
        <v>0</v>
      </c>
      <c r="AL2241" s="116"/>
      <c r="AM2241" s="53">
        <v>46007</v>
      </c>
      <c r="AN224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1" s="62"/>
      <c r="AP2241" s="62" t="s">
        <v>5966</v>
      </c>
      <c r="AQ224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704560602921448,04HENRIQUEVIRADA DE BANDEIRALumináriaLUMICENTER</v>
      </c>
      <c r="AR2241" s="62" t="e">
        <v>#N/A</v>
      </c>
    </row>
    <row r="2242" spans="1:44" ht="15" hidden="1" customHeight="1">
      <c r="A2242" s="1">
        <f t="shared" si="131"/>
        <v>2000</v>
      </c>
      <c r="B2242" s="1">
        <v>7402</v>
      </c>
      <c r="C2242" s="1" t="str">
        <f>_xlfn.XLOOKUP(Tabela1[[#This Row],[FILIAL]],'CNPJ BASE jan25'!A:A,'CNPJ BASE jan25'!B:B)</f>
        <v>FOR152-VisMaua-CE-EF</v>
      </c>
      <c r="D2242" s="1" t="str">
        <f>_xlfn.XLOOKUP(Tabela1[[#This Row],[FILIAL]],'CNPJ BASE jan25'!A:A,'CNPJ BASE jan25'!C:C)</f>
        <v>04.899.316/0402-50</v>
      </c>
      <c r="E2242" s="1" t="s">
        <v>4025</v>
      </c>
      <c r="F2242" s="1" t="s">
        <v>51</v>
      </c>
      <c r="G2242" s="1" t="s">
        <v>5510</v>
      </c>
      <c r="H2242" s="1">
        <v>260</v>
      </c>
      <c r="I2242" s="1" t="s">
        <v>88</v>
      </c>
      <c r="J2242" s="1">
        <v>11</v>
      </c>
      <c r="M2242" s="1">
        <v>606024</v>
      </c>
      <c r="N2242" s="1">
        <v>10024276</v>
      </c>
      <c r="P2242" s="47">
        <v>1280</v>
      </c>
      <c r="R2242" s="47">
        <f>IF(Tabela1[[#This Row],[VALOR A PAGAR]]&gt;1,Tabela1[[#This Row],[VALOR A PAGAR]],Tabela1[[#This Row],[VALOR RC]])</f>
        <v>1280</v>
      </c>
      <c r="S224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2" s="1">
        <v>4501022411</v>
      </c>
      <c r="U2242" s="54" t="str">
        <f>F2242 &amp; " " &amp; " " &amp; B2242 &amp; " - " &amp; I2242 &amp; " - " &amp; "N°" &amp; H2242 &amp; " - " &amp; Tabela1[[#This Row],[Coluna1]]</f>
        <v>VIRADA DE BANDEIRA  7402 - PERSUN - N°260 - suplementar 1200</v>
      </c>
      <c r="V2242" s="85">
        <v>3340316</v>
      </c>
      <c r="W2242" s="89" t="s">
        <v>4176</v>
      </c>
      <c r="X2242" s="1" t="str">
        <f t="shared" si="132"/>
        <v>ABERTO</v>
      </c>
      <c r="Y2242" s="48"/>
      <c r="Z2242" s="51"/>
      <c r="AA2242" s="1">
        <f>IF(Tabela1[[#This Row],[CHAMADO]]="ABERTO",Tabela1[[#This Row],[procx status]],"")</f>
        <v>0</v>
      </c>
      <c r="AC2242" s="49">
        <v>46020</v>
      </c>
      <c r="AD2242" s="55">
        <v>5106086427</v>
      </c>
      <c r="AE2242" s="1" t="s">
        <v>4177</v>
      </c>
      <c r="AF224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4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42" s="116"/>
      <c r="AJ2242" s="117"/>
      <c r="AK2242" s="116">
        <f>IF(Tabela1[[#This Row],[procx ticket]]="",Tabela1[[#This Row],[Data criação ticket]],Tabela1[[#This Row],[procx ticket]])</f>
        <v>0</v>
      </c>
      <c r="AL2242" s="116"/>
      <c r="AM2242" s="53">
        <v>46007</v>
      </c>
      <c r="AN224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2" s="62"/>
      <c r="AP2242" s="62" t="s">
        <v>5952</v>
      </c>
      <c r="AQ224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74026060241280ADRIANOVIRADA DE BANDEIRAPersianasPERSUN</v>
      </c>
      <c r="AR2242" s="62" t="e">
        <v>#N/A</v>
      </c>
    </row>
    <row r="2243" spans="1:44" ht="15" hidden="1" customHeight="1">
      <c r="A2243" s="1">
        <f t="shared" si="131"/>
        <v>2000</v>
      </c>
      <c r="B2243" s="1">
        <v>7127</v>
      </c>
      <c r="C2243" s="1" t="str">
        <f>_xlfn.XLOOKUP(Tabela1[[#This Row],[FILIAL]],'CNPJ BASE jan25'!A:A,'CNPJ BASE jan25'!B:B)</f>
        <v>STI03-Comercio-MA-EF</v>
      </c>
      <c r="D2243" s="1" t="str">
        <f>_xlfn.XLOOKUP(Tabela1[[#This Row],[FILIAL]],'CNPJ BASE jan25'!A:A,'CNPJ BASE jan25'!C:C)</f>
        <v>04.899.316/0127-10</v>
      </c>
      <c r="E2243" s="1" t="s">
        <v>76</v>
      </c>
      <c r="F2243" s="1" t="s">
        <v>51</v>
      </c>
      <c r="G2243" s="1" t="s">
        <v>5510</v>
      </c>
      <c r="H2243" s="1">
        <v>258</v>
      </c>
      <c r="I2243" s="1" t="s">
        <v>88</v>
      </c>
      <c r="J2243" s="1">
        <v>12</v>
      </c>
      <c r="M2243" s="1">
        <v>606033</v>
      </c>
      <c r="N2243" s="1">
        <v>10024259</v>
      </c>
      <c r="P2243" s="47">
        <v>4640</v>
      </c>
      <c r="R2243" s="47">
        <f>IF(Tabela1[[#This Row],[VALOR A PAGAR]]&gt;1,Tabela1[[#This Row],[VALOR A PAGAR]],Tabela1[[#This Row],[VALOR RC]])</f>
        <v>4640</v>
      </c>
      <c r="S224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3" s="1">
        <v>4501022089</v>
      </c>
      <c r="U2243" s="54" t="str">
        <f>F2243 &amp; " " &amp; " " &amp; B2243 &amp; " - " &amp; I2243 &amp; " - " &amp; "N°" &amp; H2243 &amp; " - " &amp; Tabela1[[#This Row],[Coluna1]]</f>
        <v>VIRADA DE BANDEIRA  7127 - PERSUN - N°258 - aguardando orç</v>
      </c>
      <c r="V2243" s="85">
        <v>3340327</v>
      </c>
      <c r="W2243" s="89" t="s">
        <v>4176</v>
      </c>
      <c r="X2243" s="1" t="str">
        <f t="shared" si="132"/>
        <v>ABERTO</v>
      </c>
      <c r="Y2243" s="48"/>
      <c r="Z2243" s="51"/>
      <c r="AA2243" s="1">
        <f>IF(Tabela1[[#This Row],[CHAMADO]]="ABERTO",Tabela1[[#This Row],[procx status]],"")</f>
        <v>0</v>
      </c>
      <c r="AC2243" s="49">
        <v>46017</v>
      </c>
      <c r="AD2243" s="55">
        <v>5106085219</v>
      </c>
      <c r="AE2243" s="1" t="s">
        <v>4177</v>
      </c>
      <c r="AF224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224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2243" s="116"/>
      <c r="AJ2243" s="117"/>
      <c r="AK2243" s="116">
        <f>IF(Tabela1[[#This Row],[procx ticket]]="",Tabela1[[#This Row],[Data criação ticket]],Tabela1[[#This Row],[procx ticket]])</f>
        <v>0</v>
      </c>
      <c r="AL2243" s="116"/>
      <c r="AM2243" s="53">
        <v>46007</v>
      </c>
      <c r="AN224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3" s="62"/>
      <c r="AP2243" s="47" t="s">
        <v>5355</v>
      </c>
      <c r="AQ224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71276060334640HENRIQUEVIRADA DE BANDEIRAPersianasPERSUN</v>
      </c>
      <c r="AR2243" s="62" t="e">
        <v>#N/A</v>
      </c>
    </row>
    <row r="2244" spans="1:44" ht="15" hidden="1" customHeight="1">
      <c r="A2244" s="1">
        <f t="shared" si="131"/>
        <v>2000</v>
      </c>
      <c r="B2244" s="1">
        <v>7341</v>
      </c>
      <c r="C2244" s="1" t="str">
        <f>_xlfn.XLOOKUP(Tabela1[[#This Row],[FILIAL]],'CNPJ BASE jan25'!A:A,'CNPJ BASE jan25'!B:B)</f>
        <v>SLU69-NinRodri-MA-EF</v>
      </c>
      <c r="D2244" s="1" t="str">
        <f>_xlfn.XLOOKUP(Tabela1[[#This Row],[FILIAL]],'CNPJ BASE jan25'!A:A,'CNPJ BASE jan25'!C:C)</f>
        <v>04.899.316/0341-01</v>
      </c>
      <c r="E2244" s="1" t="s">
        <v>76</v>
      </c>
      <c r="F2244" s="1" t="s">
        <v>51</v>
      </c>
      <c r="G2244" s="1" t="s">
        <v>5510</v>
      </c>
      <c r="H2244" s="1">
        <v>259</v>
      </c>
      <c r="I2244" s="1" t="s">
        <v>88</v>
      </c>
      <c r="J2244" s="1">
        <v>13</v>
      </c>
      <c r="M2244" s="1">
        <v>606042</v>
      </c>
      <c r="N2244" s="1">
        <v>10024262</v>
      </c>
      <c r="P2244" s="47">
        <v>6980</v>
      </c>
      <c r="R2244" s="47">
        <f>IF(Tabela1[[#This Row],[VALOR A PAGAR]]&gt;1,Tabela1[[#This Row],[VALOR A PAGAR]],Tabela1[[#This Row],[VALOR RC]])</f>
        <v>6980</v>
      </c>
      <c r="S224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4" s="1">
        <v>4501022479</v>
      </c>
      <c r="U2244" s="54" t="str">
        <f>F2244 &amp; " " &amp; " " &amp; B2244 &amp; " - " &amp; I2244 &amp; " - " &amp; "N°" &amp; H2244 &amp; " - " &amp; Tabela1[[#This Row],[Coluna1]]</f>
        <v>VIRADA DE BANDEIRA  7341 - PERSUN - N°259 - solicitar orç</v>
      </c>
      <c r="V2244" s="85">
        <v>3340333</v>
      </c>
      <c r="W2244" s="89" t="s">
        <v>4176</v>
      </c>
      <c r="X2244" s="1" t="str">
        <f t="shared" si="132"/>
        <v>ABERTO</v>
      </c>
      <c r="Y2244" s="48"/>
      <c r="Z2244" s="51"/>
      <c r="AA2244" s="1">
        <f>IF(Tabela1[[#This Row],[CHAMADO]]="ABERTO",Tabela1[[#This Row],[procx status]],"")</f>
        <v>0</v>
      </c>
      <c r="AC2244" s="49">
        <v>46385</v>
      </c>
      <c r="AD2244" s="55">
        <v>5106086277</v>
      </c>
      <c r="AE2244" s="1" t="s">
        <v>4177</v>
      </c>
      <c r="AF224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29/12/2026</v>
      </c>
      <c r="AG224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29/12/2026</v>
      </c>
      <c r="AH2244" s="116"/>
      <c r="AJ2244" s="117"/>
      <c r="AK2244" s="116">
        <f>IF(Tabela1[[#This Row],[procx ticket]]="",Tabela1[[#This Row],[Data criação ticket]],Tabela1[[#This Row],[procx ticket]])</f>
        <v>0</v>
      </c>
      <c r="AL2244" s="116"/>
      <c r="AM2244" s="53">
        <v>46007</v>
      </c>
      <c r="AN224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4" s="62"/>
      <c r="AP2244" s="62" t="s">
        <v>5950</v>
      </c>
      <c r="AQ224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73416060426980HENRIQUEVIRADA DE BANDEIRAPersianasPERSUN</v>
      </c>
      <c r="AR2244" s="62" t="e">
        <v>#N/A</v>
      </c>
    </row>
    <row r="2245" spans="1:44" ht="15" hidden="1" customHeight="1">
      <c r="A2245" s="1">
        <f t="shared" si="131"/>
        <v>1000</v>
      </c>
      <c r="B2245" s="1">
        <v>1515</v>
      </c>
      <c r="C2245" s="1" t="s">
        <v>4648</v>
      </c>
      <c r="D2245" s="1" t="s">
        <v>354</v>
      </c>
      <c r="E2245" s="1" t="s">
        <v>76</v>
      </c>
      <c r="F2245" s="1" t="s">
        <v>23</v>
      </c>
      <c r="G2245" s="1" t="s">
        <v>5510</v>
      </c>
      <c r="H2245" s="1">
        <v>261</v>
      </c>
      <c r="I2245" s="1" t="s">
        <v>88</v>
      </c>
      <c r="J2245" s="1">
        <v>3</v>
      </c>
      <c r="M2245" s="1">
        <v>605945</v>
      </c>
      <c r="N2245" s="1">
        <v>10024263</v>
      </c>
      <c r="P2245" s="47">
        <v>3480</v>
      </c>
      <c r="R2245" s="47">
        <f>IF(Tabela1[[#This Row],[VALOR A PAGAR]]&gt;1,Tabela1[[#This Row],[VALOR A PAGAR]],Tabela1[[#This Row],[VALOR RC]])</f>
        <v>3480</v>
      </c>
      <c r="S224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5" s="1">
        <v>4501022481</v>
      </c>
      <c r="U2245" s="54" t="str">
        <f>F2245 &amp; " " &amp; " " &amp; B2245 &amp; " - " &amp; I2245 &amp; " - " &amp; "N°" &amp; H2245 &amp; " - " &amp; Tabela1[[#This Row],[Coluna1]]</f>
        <v xml:space="preserve">LOJAS NOVAS  1515 - PERSUN - N°261 - </v>
      </c>
      <c r="V2245" s="85">
        <v>3340342</v>
      </c>
      <c r="W2245" s="89" t="s">
        <v>4176</v>
      </c>
      <c r="X2245" s="1" t="str">
        <f t="shared" si="132"/>
        <v>ABERTO</v>
      </c>
      <c r="Y2245" s="48"/>
      <c r="Z2245" s="51"/>
      <c r="AA2245" s="1">
        <f>IF(Tabela1[[#This Row],[CHAMADO]]="ABERTO",Tabela1[[#This Row],[procx status]],"")</f>
        <v>0</v>
      </c>
      <c r="AC2245" s="49">
        <v>46017</v>
      </c>
      <c r="AD2245" s="55">
        <v>5106085212</v>
      </c>
      <c r="AE2245" s="1" t="s">
        <v>4177</v>
      </c>
      <c r="AF224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224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2245" s="116"/>
      <c r="AJ2245" s="117"/>
      <c r="AK2245" s="116">
        <f>IF(Tabela1[[#This Row],[procx ticket]]="",Tabela1[[#This Row],[Data criação ticket]],Tabela1[[#This Row],[procx ticket]])</f>
        <v>0</v>
      </c>
      <c r="AL2245" s="116"/>
      <c r="AM2245" s="53">
        <v>46007</v>
      </c>
      <c r="AN224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5" s="62"/>
      <c r="AP2245" s="62"/>
      <c r="AQ224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15156059453480HENRIQUELOJAS NOVASPersianasPERSUN</v>
      </c>
      <c r="AR2245" s="62" t="e">
        <v>#N/A</v>
      </c>
    </row>
    <row r="2246" spans="1:44" ht="15" hidden="1" customHeight="1">
      <c r="A2246" s="1">
        <f t="shared" si="131"/>
        <v>1000</v>
      </c>
      <c r="B2246" s="1">
        <v>320</v>
      </c>
      <c r="C2246" s="1" t="s">
        <v>4161</v>
      </c>
      <c r="D2246" s="1" t="s">
        <v>875</v>
      </c>
      <c r="E2246" s="1" t="s">
        <v>4025</v>
      </c>
      <c r="F2246" s="1" t="s">
        <v>23</v>
      </c>
      <c r="G2246" s="1" t="s">
        <v>5510</v>
      </c>
      <c r="H2246" s="1">
        <v>263</v>
      </c>
      <c r="I2246" s="1" t="s">
        <v>88</v>
      </c>
      <c r="J2246" s="1">
        <v>2</v>
      </c>
      <c r="M2246" s="1">
        <v>605973</v>
      </c>
      <c r="N2246" s="1">
        <v>10024261</v>
      </c>
      <c r="P2246" s="47">
        <v>16980</v>
      </c>
      <c r="R2246" s="47">
        <f>IF(Tabela1[[#This Row],[VALOR A PAGAR]]&gt;1,Tabela1[[#This Row],[VALOR A PAGAR]],Tabela1[[#This Row],[VALOR RC]])</f>
        <v>16980</v>
      </c>
      <c r="S224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6" s="1">
        <v>4501022477</v>
      </c>
      <c r="U2246" s="54" t="str">
        <f>F2246 &amp; " " &amp; " " &amp; B2246 &amp; " - " &amp; I2246 &amp; " - " &amp; "N°" &amp; H2246 &amp; " - " &amp; Tabela1[[#This Row],[Coluna1]]</f>
        <v>LOJAS NOVAS  320 - PERSUN - N°263 - VENC 31/01/2026</v>
      </c>
      <c r="V2246" s="85">
        <v>3340347</v>
      </c>
      <c r="W2246" s="89" t="s">
        <v>4176</v>
      </c>
      <c r="X2246" s="1" t="str">
        <f t="shared" si="132"/>
        <v>ABERTO</v>
      </c>
      <c r="Y2246" s="48"/>
      <c r="Z2246" s="51"/>
      <c r="AA2246" s="1">
        <f>IF(Tabela1[[#This Row],[CHAMADO]]="ABERTO",Tabela1[[#This Row],[procx status]],"")</f>
        <v>0</v>
      </c>
      <c r="AC2246" s="49">
        <v>46053</v>
      </c>
      <c r="AD2246" s="55">
        <v>5106085176</v>
      </c>
      <c r="AE2246" s="1" t="s">
        <v>4177</v>
      </c>
      <c r="AF224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31/01/2026</v>
      </c>
      <c r="AG224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31/01/2026</v>
      </c>
      <c r="AH2246" s="116"/>
      <c r="AJ2246" s="117"/>
      <c r="AK2246" s="116">
        <f>IF(Tabela1[[#This Row],[procx ticket]]="",Tabela1[[#This Row],[Data criação ticket]],Tabela1[[#This Row],[procx ticket]])</f>
        <v>0</v>
      </c>
      <c r="AL2246" s="116"/>
      <c r="AM2246" s="53">
        <v>46007</v>
      </c>
      <c r="AN224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6" s="62"/>
      <c r="AP2246" s="62" t="s">
        <v>5955</v>
      </c>
      <c r="AQ224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32060597316980ADRIANOLOJAS NOVASPersianasPERSUN</v>
      </c>
      <c r="AR2246" s="62" t="e">
        <v>#N/A</v>
      </c>
    </row>
    <row r="2247" spans="1:44" ht="15" hidden="1" customHeight="1">
      <c r="A2247" s="1">
        <f t="shared" si="131"/>
        <v>1000</v>
      </c>
      <c r="B2247" s="1">
        <v>1516</v>
      </c>
      <c r="C2247" s="1" t="s">
        <v>4164</v>
      </c>
      <c r="D2247" s="1" t="s">
        <v>5999</v>
      </c>
      <c r="E2247" s="1" t="s">
        <v>4025</v>
      </c>
      <c r="F2247" s="1" t="s">
        <v>23</v>
      </c>
      <c r="G2247" s="1" t="s">
        <v>5510</v>
      </c>
      <c r="H2247" s="1">
        <v>262</v>
      </c>
      <c r="I2247" s="1" t="s">
        <v>88</v>
      </c>
      <c r="J2247" s="1">
        <v>1</v>
      </c>
      <c r="M2247" s="1">
        <v>605906</v>
      </c>
      <c r="N2247" s="1">
        <v>10024260</v>
      </c>
      <c r="P2247" s="47">
        <v>11120</v>
      </c>
      <c r="R2247" s="47">
        <f>IF(Tabela1[[#This Row],[VALOR A PAGAR]]&gt;1,Tabela1[[#This Row],[VALOR A PAGAR]],Tabela1[[#This Row],[VALOR RC]])</f>
        <v>11120</v>
      </c>
      <c r="S224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7" s="1">
        <v>4501022474</v>
      </c>
      <c r="U2247" s="54" t="str">
        <f>F2247 &amp; " " &amp; " " &amp; B2247 &amp; " - " &amp; I2247 &amp; " - " &amp; "N°" &amp; H2247 &amp; " - " &amp; Tabela1[[#This Row],[Coluna1]]</f>
        <v>LOJAS NOVAS  1516 - PERSUN - N°262 - VENC 31/01/2026</v>
      </c>
      <c r="V2247" s="85">
        <v>3340351</v>
      </c>
      <c r="W2247" s="89" t="s">
        <v>4176</v>
      </c>
      <c r="X2247" s="1" t="str">
        <f t="shared" si="132"/>
        <v>ABERTO</v>
      </c>
      <c r="Y2247" s="48"/>
      <c r="Z2247" s="51"/>
      <c r="AA2247" s="1">
        <f>IF(Tabela1[[#This Row],[CHAMADO]]="ABERTO",Tabela1[[#This Row],[procx status]],"")</f>
        <v>0</v>
      </c>
      <c r="AC2247" s="49">
        <v>46053</v>
      </c>
      <c r="AD2247" s="55">
        <v>5106085172</v>
      </c>
      <c r="AE2247" s="1" t="s">
        <v>4177</v>
      </c>
      <c r="AF224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31/01/2026</v>
      </c>
      <c r="AG224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31/01/2026</v>
      </c>
      <c r="AH2247" s="116"/>
      <c r="AJ2247" s="117"/>
      <c r="AK2247" s="116">
        <f>IF(Tabela1[[#This Row],[procx ticket]]="",Tabela1[[#This Row],[Data criação ticket]],Tabela1[[#This Row],[procx ticket]])</f>
        <v>0</v>
      </c>
      <c r="AL2247" s="116"/>
      <c r="AM2247" s="53">
        <v>46007</v>
      </c>
      <c r="AN224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7" s="62"/>
      <c r="AP2247" s="62" t="s">
        <v>5955</v>
      </c>
      <c r="AQ224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151660590611120ADRIANOLOJAS NOVASPersianasPERSUN</v>
      </c>
      <c r="AR2247" s="62" t="e">
        <v>#N/A</v>
      </c>
    </row>
    <row r="2248" spans="1:44" ht="15" hidden="1" customHeight="1">
      <c r="A2248" s="1">
        <f t="shared" si="131"/>
        <v>2000</v>
      </c>
      <c r="B2248" s="130">
        <v>7057</v>
      </c>
      <c r="C2248" s="130" t="str">
        <f>_xlfn.XLOOKUP(Tabela1[[#This Row],[FILIAL]],'CNPJ BASE jan25'!A:A,'CNPJ BASE jan25'!B:B)</f>
        <v>FOR136-SanDumo-CE-EF</v>
      </c>
      <c r="D2248" s="1" t="str">
        <f>_xlfn.XLOOKUP(Tabela1[[#This Row],[FILIAL]],'CNPJ BASE jan25'!A:A,'CNPJ BASE jan25'!C:C)</f>
        <v>04.899.316/0057-72</v>
      </c>
      <c r="E2248" s="130" t="s">
        <v>4025</v>
      </c>
      <c r="F2248" s="130" t="s">
        <v>51</v>
      </c>
      <c r="G2248" s="130" t="s">
        <v>5510</v>
      </c>
      <c r="H2248" s="1">
        <v>244</v>
      </c>
      <c r="I2248" s="1" t="s">
        <v>88</v>
      </c>
      <c r="J2248" s="1">
        <v>10</v>
      </c>
      <c r="M2248" s="131">
        <v>605995</v>
      </c>
      <c r="N2248" s="1">
        <v>10024213</v>
      </c>
      <c r="P2248" s="47">
        <v>2640</v>
      </c>
      <c r="R2248" s="47">
        <f>IF(Tabela1[[#This Row],[VALOR A PAGAR]]&gt;1,Tabela1[[#This Row],[VALOR A PAGAR]],Tabela1[[#This Row],[VALOR RC]])</f>
        <v>2640</v>
      </c>
      <c r="S224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8" s="1">
        <v>4501022482</v>
      </c>
      <c r="U2248" s="54" t="str">
        <f>F2248 &amp; " " &amp; " " &amp; B2248 &amp; " - " &amp; I2248 &amp; " - " &amp; "N°" &amp; H2248 &amp; " - " &amp; Tabela1[[#This Row],[Coluna1]]</f>
        <v>VIRADA DE BANDEIRA  7057 - PERSUN - N°244 - aguardando orç</v>
      </c>
      <c r="V2248" s="85">
        <v>3340364</v>
      </c>
      <c r="W2248" s="89" t="s">
        <v>4176</v>
      </c>
      <c r="X2248" s="1" t="str">
        <f t="shared" si="132"/>
        <v>ABERTO</v>
      </c>
      <c r="Y2248" s="48"/>
      <c r="Z2248" s="51"/>
      <c r="AA2248" s="1">
        <f>IF(Tabela1[[#This Row],[CHAMADO]]="ABERTO",Tabela1[[#This Row],[procx status]],"")</f>
        <v>0</v>
      </c>
      <c r="AC2248" s="49">
        <v>46015</v>
      </c>
      <c r="AD2248" s="55">
        <v>5106083715</v>
      </c>
      <c r="AE2248" s="1" t="s">
        <v>4177</v>
      </c>
      <c r="AF224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24/12/2025</v>
      </c>
      <c r="AG224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24/12/2025</v>
      </c>
      <c r="AH2248" s="116"/>
      <c r="AJ2248" s="117"/>
      <c r="AK2248" s="116">
        <f>IF(Tabela1[[#This Row],[procx ticket]]="",Tabela1[[#This Row],[Data criação ticket]],Tabela1[[#This Row],[procx ticket]])</f>
        <v>0</v>
      </c>
      <c r="AL2248" s="116"/>
      <c r="AM2248" s="53">
        <v>46007</v>
      </c>
      <c r="AN224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48" s="62"/>
      <c r="AP2248" s="47" t="s">
        <v>5355</v>
      </c>
      <c r="AQ224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70576059952640ADRIANOVIRADA DE BANDEIRAPersianasPERSUN</v>
      </c>
      <c r="AR2248" s="62" t="e">
        <v>#N/A</v>
      </c>
    </row>
    <row r="2249" spans="1:44" ht="15" hidden="1" customHeight="1">
      <c r="A2249" s="1">
        <f t="shared" si="131"/>
        <v>2000</v>
      </c>
      <c r="B2249" s="130">
        <v>7381</v>
      </c>
      <c r="C2249" s="130" t="str">
        <f>_xlfn.XLOOKUP(Tabela1[[#This Row],[FILIAL]],'CNPJ BASE jan25'!A:A,'CNPJ BASE jan25'!B:B)</f>
        <v>IGU03-FloPeixo-CE-EF</v>
      </c>
      <c r="D2249" s="1" t="str">
        <f>_xlfn.XLOOKUP(Tabela1[[#This Row],[FILIAL]],'CNPJ BASE jan25'!A:A,'CNPJ BASE jan25'!C:C)</f>
        <v>04.899.316/0381-90</v>
      </c>
      <c r="E2249" s="130" t="s">
        <v>4025</v>
      </c>
      <c r="F2249" s="130" t="s">
        <v>51</v>
      </c>
      <c r="G2249" s="130" t="s">
        <v>4281</v>
      </c>
      <c r="I2249" s="1" t="s">
        <v>4272</v>
      </c>
      <c r="M2249" s="1">
        <v>606023</v>
      </c>
      <c r="P2249" s="47">
        <v>470</v>
      </c>
      <c r="R2249" s="47">
        <f>IF(Tabela1[[#This Row],[VALOR A PAGAR]]&gt;1,Tabela1[[#This Row],[VALOR A PAGAR]],Tabela1[[#This Row],[VALOR RC]])</f>
        <v>470</v>
      </c>
      <c r="S224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49" s="1">
        <v>4500961188</v>
      </c>
      <c r="U2249" s="54" t="str">
        <f>F2249 &amp; " " &amp; " " &amp; B2249 &amp; " - " &amp; I2249 &amp; " - " &amp; "N°" &amp; H2249 &amp; " - " &amp; Tabela1[[#This Row],[Coluna1]]</f>
        <v xml:space="preserve">VIRADA DE BANDEIRA  7381 - AUTOPEL - N° - </v>
      </c>
      <c r="X2249" s="1" t="str">
        <f t="shared" si="132"/>
        <v>PENDENTE</v>
      </c>
      <c r="Y2249" s="48"/>
      <c r="Z2249" s="51"/>
      <c r="AA2249" s="1" t="str">
        <f>IF(Tabela1[[#This Row],[CHAMADO]]="ABERTO",Tabela1[[#This Row],[procx status]],"")</f>
        <v/>
      </c>
      <c r="AE2249" s="1" t="str">
        <f>IF(Tabela1[[#This Row],[Status Result1]]="Aguardando autorização pgto", "sim","")</f>
        <v/>
      </c>
      <c r="AF224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4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49" s="116"/>
      <c r="AJ2249" s="117"/>
      <c r="AK2249" s="116">
        <f>IF(Tabela1[[#This Row],[procx ticket]]="",Tabela1[[#This Row],[Data criação ticket]],Tabela1[[#This Row],[procx ticket]])</f>
        <v>0</v>
      </c>
      <c r="AL2249" s="116"/>
      <c r="AM224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4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49" s="62"/>
      <c r="AP2249" s="62"/>
      <c r="AQ224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7381606023470ADRIANOVIRADA DE BANDEIRALINHA BRANCAAUTOPEL</v>
      </c>
      <c r="AR2249" s="62" t="e">
        <v>#N/A</v>
      </c>
    </row>
    <row r="2250" spans="1:44" ht="15" hidden="1" customHeight="1">
      <c r="A2250" s="1">
        <f t="shared" si="131"/>
        <v>2000</v>
      </c>
      <c r="B2250" s="1">
        <v>7143</v>
      </c>
      <c r="C2250" s="1" t="str">
        <f>_xlfn.XLOOKUP(Tabela1[[#This Row],[FILIAL]],'CNPJ BASE jan25'!A:A,'CNPJ BASE jan25'!B:B)</f>
        <v>FOR158-PGomMat-CE-EF</v>
      </c>
      <c r="D2250" s="1" t="str">
        <f>_xlfn.XLOOKUP(Tabela1[[#This Row],[FILIAL]],'CNPJ BASE jan25'!A:A,'CNPJ BASE jan25'!C:C)</f>
        <v>04.899.316/0143-30</v>
      </c>
      <c r="E2250" s="1" t="s">
        <v>4025</v>
      </c>
      <c r="F2250" s="1" t="s">
        <v>51</v>
      </c>
      <c r="G2250" s="1" t="s">
        <v>4281</v>
      </c>
      <c r="I2250" s="1" t="s">
        <v>4272</v>
      </c>
      <c r="M2250" s="1">
        <v>605988</v>
      </c>
      <c r="P2250" s="47">
        <v>470</v>
      </c>
      <c r="R2250" s="47">
        <f>IF(Tabela1[[#This Row],[VALOR A PAGAR]]&gt;1,Tabela1[[#This Row],[VALOR A PAGAR]],Tabela1[[#This Row],[VALOR RC]])</f>
        <v>470</v>
      </c>
      <c r="S225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0" s="1">
        <v>4500961188</v>
      </c>
      <c r="U2250" s="54" t="str">
        <f>F2250 &amp; " " &amp; " " &amp; B2250 &amp; " - " &amp; I2250 &amp; " - " &amp; "N°" &amp; H2250 &amp; " - " &amp; Tabela1[[#This Row],[Coluna1]]</f>
        <v xml:space="preserve">VIRADA DE BANDEIRA  7143 - AUTOPEL - N° - </v>
      </c>
      <c r="X2250" s="1" t="str">
        <f t="shared" si="132"/>
        <v>PENDENTE</v>
      </c>
      <c r="Y2250" s="48"/>
      <c r="Z2250" s="51"/>
      <c r="AA2250" s="1" t="str">
        <f>IF(Tabela1[[#This Row],[CHAMADO]]="ABERTO",Tabela1[[#This Row],[procx status]],"")</f>
        <v/>
      </c>
      <c r="AE2250" s="1" t="str">
        <f>IF(Tabela1[[#This Row],[Status Result1]]="Aguardando autorização pgto", "sim","")</f>
        <v/>
      </c>
      <c r="AF225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5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50" s="116"/>
      <c r="AJ2250" s="117"/>
      <c r="AK2250" s="116">
        <f>IF(Tabela1[[#This Row],[procx ticket]]="",Tabela1[[#This Row],[Data criação ticket]],Tabela1[[#This Row],[procx ticket]])</f>
        <v>0</v>
      </c>
      <c r="AL2250" s="116"/>
      <c r="AM225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5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50" s="62"/>
      <c r="AP2250" s="62"/>
      <c r="AQ225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7143605988470ADRIANOVIRADA DE BANDEIRALINHA BRANCAAUTOPEL</v>
      </c>
      <c r="AR2250" s="62" t="e">
        <v>#N/A</v>
      </c>
    </row>
    <row r="2251" spans="1:44" ht="15" hidden="1" customHeight="1">
      <c r="A2251" s="1">
        <f t="shared" si="131"/>
        <v>2000</v>
      </c>
      <c r="B2251" s="130">
        <v>7057</v>
      </c>
      <c r="C2251" s="130" t="str">
        <f>_xlfn.XLOOKUP(Tabela1[[#This Row],[FILIAL]],'CNPJ BASE jan25'!A:A,'CNPJ BASE jan25'!B:B)</f>
        <v>FOR136-SanDumo-CE-EF</v>
      </c>
      <c r="D2251" s="1" t="str">
        <f>_xlfn.XLOOKUP(Tabela1[[#This Row],[FILIAL]],'CNPJ BASE jan25'!A:A,'CNPJ BASE jan25'!C:C)</f>
        <v>04.899.316/0057-72</v>
      </c>
      <c r="E2251" s="130" t="s">
        <v>4025</v>
      </c>
      <c r="F2251" s="130" t="s">
        <v>51</v>
      </c>
      <c r="G2251" s="130" t="s">
        <v>5484</v>
      </c>
      <c r="I2251" s="1" t="s">
        <v>5485</v>
      </c>
      <c r="M2251" s="131">
        <v>605995</v>
      </c>
      <c r="P2251" s="47">
        <v>470</v>
      </c>
      <c r="R2251" s="47">
        <f>IF(Tabela1[[#This Row],[VALOR A PAGAR]]&gt;1,Tabela1[[#This Row],[VALOR A PAGAR]],Tabela1[[#This Row],[VALOR RC]])</f>
        <v>470</v>
      </c>
      <c r="S225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1" s="1">
        <v>4500961185</v>
      </c>
      <c r="U2251" s="54" t="str">
        <f>F2251 &amp; " " &amp; " " &amp; B2251 &amp; " - " &amp; I2251 &amp; " - " &amp; "N°" &amp; H2251 &amp; " - " &amp; Tabela1[[#This Row],[Coluna1]]</f>
        <v xml:space="preserve">VIRADA DE BANDEIRA  7057 - MOVEIS SAARA - N° - </v>
      </c>
      <c r="X2251" s="1" t="str">
        <f t="shared" si="132"/>
        <v>PENDENTE</v>
      </c>
      <c r="Y2251" s="48"/>
      <c r="Z2251" s="51"/>
      <c r="AA2251" s="1" t="str">
        <f>IF(Tabela1[[#This Row],[CHAMADO]]="ABERTO",Tabela1[[#This Row],[procx status]],"")</f>
        <v/>
      </c>
      <c r="AE2251" s="1" t="str">
        <f>IF(Tabela1[[#This Row],[Status Result1]]="Aguardando autorização pgto", "sim","")</f>
        <v/>
      </c>
      <c r="AF225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5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51" s="116"/>
      <c r="AJ2251" s="117"/>
      <c r="AK2251" s="116">
        <f>IF(Tabela1[[#This Row],[procx ticket]]="",Tabela1[[#This Row],[Data criação ticket]],Tabela1[[#This Row],[procx ticket]])</f>
        <v>0</v>
      </c>
      <c r="AL2251" s="116"/>
      <c r="AM225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5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51" s="62"/>
      <c r="AP2251" s="62"/>
      <c r="AQ225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7057605995470ADRIANOVIRADA DE BANDEIRALONGARINAMOVEIS SAARA</v>
      </c>
      <c r="AR2251" s="62" t="e">
        <v>#N/A</v>
      </c>
    </row>
    <row r="2252" spans="1:44" ht="15" hidden="1" customHeight="1">
      <c r="A2252" s="1">
        <f t="shared" si="131"/>
        <v>1000</v>
      </c>
      <c r="B2252" s="1">
        <v>320</v>
      </c>
      <c r="C2252" s="1" t="s">
        <v>4161</v>
      </c>
      <c r="D2252" s="1" t="s">
        <v>875</v>
      </c>
      <c r="E2252" s="1" t="s">
        <v>4025</v>
      </c>
      <c r="F2252" s="1" t="s">
        <v>23</v>
      </c>
      <c r="G2252" s="1" t="s">
        <v>5344</v>
      </c>
      <c r="H2252" s="1">
        <v>96514</v>
      </c>
      <c r="I2252" s="1" t="s">
        <v>80</v>
      </c>
      <c r="J2252" s="1">
        <v>11</v>
      </c>
      <c r="M2252" s="1">
        <v>605973</v>
      </c>
      <c r="N2252" s="1">
        <v>10024303</v>
      </c>
      <c r="P2252" s="47">
        <v>32660.27</v>
      </c>
      <c r="R2252" s="47">
        <f>IF(Tabela1[[#This Row],[VALOR A PAGAR]]&gt;1,Tabela1[[#This Row],[VALOR A PAGAR]],Tabela1[[#This Row],[VALOR RC]])</f>
        <v>32660.27</v>
      </c>
      <c r="S225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2" s="1">
        <v>4501023784</v>
      </c>
      <c r="U2252" s="54" t="str">
        <f>F2252 &amp; " " &amp; " " &amp; B2252 &amp; " - " &amp; I2252 &amp; " - " &amp; "N°" &amp; H2252 &amp; " - " &amp; Tabela1[[#This Row],[Coluna1]]</f>
        <v>LOJAS NOVAS  320 - LUMICENTER - N°96514 - VENC 01/12/2025</v>
      </c>
      <c r="W2252" s="89"/>
      <c r="X2252" s="1" t="str">
        <f t="shared" si="132"/>
        <v>PENDENTE</v>
      </c>
      <c r="Y2252" s="48"/>
      <c r="Z2252" s="51"/>
      <c r="AA2252" s="1" t="str">
        <f>IF(Tabela1[[#This Row],[CHAMADO]]="ABERTO",Tabela1[[#This Row],[procx status]],"")</f>
        <v/>
      </c>
      <c r="AF225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Há pedido e há nota, aguardando autorização pgto</v>
      </c>
      <c r="AG225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autorização pgto</v>
      </c>
      <c r="AH2252" s="116"/>
      <c r="AJ2252" s="117"/>
      <c r="AK2252" s="116">
        <f>IF(Tabela1[[#This Row],[procx ticket]]="",Tabela1[[#This Row],[Data criação ticket]],Tabela1[[#This Row],[procx ticket]])</f>
        <v>0</v>
      </c>
      <c r="AL2252" s="116"/>
      <c r="AM2252" s="53"/>
      <c r="AN225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52" s="62"/>
      <c r="AP2252" s="62" t="s">
        <v>4835</v>
      </c>
      <c r="AQ225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32060597332660,27ADRIANOLOJAS NOVASLumináriaLUMICENTER</v>
      </c>
      <c r="AR2252" s="62" t="e">
        <v>#N/A</v>
      </c>
    </row>
    <row r="2253" spans="1:44" ht="15" hidden="1" customHeight="1">
      <c r="A2253" s="1">
        <f t="shared" si="131"/>
        <v>2000</v>
      </c>
      <c r="B2253" s="1" t="s">
        <v>4156</v>
      </c>
      <c r="D2253" s="1" t="s">
        <v>4166</v>
      </c>
      <c r="E2253" s="1" t="s">
        <v>30</v>
      </c>
      <c r="F2253" s="1" t="s">
        <v>4167</v>
      </c>
      <c r="G2253" s="1" t="s">
        <v>5344</v>
      </c>
      <c r="H2253" s="1">
        <v>96815</v>
      </c>
      <c r="I2253" s="1" t="s">
        <v>80</v>
      </c>
      <c r="J2253" s="1">
        <v>4</v>
      </c>
      <c r="M2253" s="1">
        <v>606050</v>
      </c>
      <c r="N2253" s="1">
        <v>10024279</v>
      </c>
      <c r="P2253" s="47">
        <v>11270.65</v>
      </c>
      <c r="R2253" s="47">
        <f>IF(Tabela1[[#This Row],[VALOR A PAGAR]]&gt;1,Tabela1[[#This Row],[VALOR A PAGAR]],Tabela1[[#This Row],[VALOR RC]])</f>
        <v>11270.65</v>
      </c>
      <c r="S225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3" s="1">
        <v>4501022853</v>
      </c>
      <c r="U2253" s="54" t="str">
        <f>F2253 &amp; " " &amp; " " &amp; B2253 &amp; " - " &amp; I2253 &amp; " - " &amp; "N°" &amp; H2253 &amp; " - " &amp; Tabela1[[#This Row],[Coluna1]]</f>
        <v xml:space="preserve">MISSOES HIGIENICAS  CD CE - LUMICENTER - N°96815 - </v>
      </c>
      <c r="V2253" s="85">
        <v>3361040</v>
      </c>
      <c r="W2253" s="89" t="s">
        <v>4176</v>
      </c>
      <c r="X2253" s="1" t="str">
        <f t="shared" si="132"/>
        <v>ABERTO</v>
      </c>
      <c r="Y2253" s="48"/>
      <c r="Z2253" s="51"/>
      <c r="AA2253" s="1">
        <f>IF(Tabela1[[#This Row],[CHAMADO]]="ABERTO",Tabela1[[#This Row],[procx status]],"")</f>
        <v>0</v>
      </c>
      <c r="AE2253" s="1" t="s">
        <v>4177</v>
      </c>
      <c r="AF225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5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53" s="116"/>
      <c r="AJ2253" s="117"/>
      <c r="AK2253" s="116">
        <f>IF(Tabela1[[#This Row],[procx ticket]]="",Tabela1[[#This Row],[Data criação ticket]],Tabela1[[#This Row],[procx ticket]])</f>
        <v>0</v>
      </c>
      <c r="AL2253" s="116"/>
      <c r="AM2253" s="53">
        <v>46009</v>
      </c>
      <c r="AN225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(6 dias)</v>
      </c>
      <c r="AO2253" s="62"/>
      <c r="AP2253" s="62"/>
      <c r="AQ225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CE60605011270,65ANDREMISSOES HIGIENICASLumináriaLUMICENTER</v>
      </c>
      <c r="AR2253" s="62" t="e">
        <v>#N/A</v>
      </c>
    </row>
    <row r="2254" spans="1:44" ht="15" hidden="1" customHeight="1">
      <c r="A2254" s="1">
        <f t="shared" ref="A2254:A2285" si="133">IF(B2254&lt;7000,1000,2000)</f>
        <v>2000</v>
      </c>
      <c r="B2254" s="1" t="s">
        <v>4546</v>
      </c>
      <c r="D2254" s="1" t="s">
        <v>5264</v>
      </c>
      <c r="E2254" s="1" t="s">
        <v>30</v>
      </c>
      <c r="F2254" s="1" t="s">
        <v>4167</v>
      </c>
      <c r="G2254" s="1" t="s">
        <v>5344</v>
      </c>
      <c r="H2254" s="1">
        <v>96819</v>
      </c>
      <c r="I2254" s="1" t="s">
        <v>80</v>
      </c>
      <c r="J2254" s="1">
        <v>8</v>
      </c>
      <c r="M2254" s="1">
        <v>606012</v>
      </c>
      <c r="N2254" s="1">
        <v>10024291</v>
      </c>
      <c r="P2254" s="47">
        <v>17363.78</v>
      </c>
      <c r="R2254" s="47">
        <f>IF(Tabela1[[#This Row],[VALOR A PAGAR]]&gt;1,Tabela1[[#This Row],[VALOR A PAGAR]],Tabela1[[#This Row],[VALOR RC]])</f>
        <v>17363.78</v>
      </c>
      <c r="S225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4" s="1">
        <v>4501023651</v>
      </c>
      <c r="U2254" s="54" t="str">
        <f>F2254 &amp; " " &amp; " " &amp; B2254 &amp; " - " &amp; I2254 &amp; " - " &amp; "N°" &amp; H2254 &amp; " - " &amp; Tabela1[[#This Row],[Coluna1]]</f>
        <v xml:space="preserve">MISSOES HIGIENICAS  CD MA - LUMICENTER - N°96819 - </v>
      </c>
      <c r="V2254" s="85">
        <v>3361049</v>
      </c>
      <c r="W2254" s="89" t="s">
        <v>4176</v>
      </c>
      <c r="X2254" s="1" t="str">
        <f t="shared" si="132"/>
        <v>ABERTO</v>
      </c>
      <c r="Y2254" s="48"/>
      <c r="Z2254" s="51"/>
      <c r="AA2254" s="1">
        <f>IF(Tabela1[[#This Row],[CHAMADO]]="ABERTO",Tabela1[[#This Row],[procx status]],"")</f>
        <v>0</v>
      </c>
      <c r="AC2254" s="49">
        <v>46020</v>
      </c>
      <c r="AD2254" s="55">
        <v>5106086455</v>
      </c>
      <c r="AE2254" s="1" t="s">
        <v>4177</v>
      </c>
      <c r="AF225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5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54" s="116"/>
      <c r="AJ2254" s="117"/>
      <c r="AK2254" s="116">
        <f>IF(Tabela1[[#This Row],[procx ticket]]="",Tabela1[[#This Row],[Data criação ticket]],Tabela1[[#This Row],[procx ticket]])</f>
        <v>0</v>
      </c>
      <c r="AL2254" s="116"/>
      <c r="AM2254" s="53">
        <v>46009</v>
      </c>
      <c r="AN225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54" s="62"/>
      <c r="AP2254" s="62"/>
      <c r="AQ225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MA60601217363,78ANDREMISSOES HIGIENICASLumináriaLUMICENTER</v>
      </c>
      <c r="AR2254" s="62" t="e">
        <v>#N/A</v>
      </c>
    </row>
    <row r="2255" spans="1:44" ht="15" hidden="1" customHeight="1">
      <c r="A2255" s="1">
        <f t="shared" si="133"/>
        <v>2000</v>
      </c>
      <c r="B2255" s="1" t="s">
        <v>4547</v>
      </c>
      <c r="D2255" s="1" t="s">
        <v>4839</v>
      </c>
      <c r="E2255" s="1" t="s">
        <v>30</v>
      </c>
      <c r="F2255" s="1" t="s">
        <v>4167</v>
      </c>
      <c r="G2255" s="1" t="s">
        <v>5344</v>
      </c>
      <c r="H2255" s="1">
        <v>96816</v>
      </c>
      <c r="I2255" s="1" t="s">
        <v>80</v>
      </c>
      <c r="J2255" s="1">
        <v>9</v>
      </c>
      <c r="M2255" s="1">
        <v>606012</v>
      </c>
      <c r="N2255" s="1">
        <v>10024292</v>
      </c>
      <c r="P2255" s="47">
        <v>6949.65</v>
      </c>
      <c r="R2255" s="47">
        <f>IF(Tabela1[[#This Row],[VALOR A PAGAR]]&gt;1,Tabela1[[#This Row],[VALOR A PAGAR]],Tabela1[[#This Row],[VALOR RC]])</f>
        <v>6949.65</v>
      </c>
      <c r="S225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5" s="1">
        <v>4501023727</v>
      </c>
      <c r="U2255" s="54" t="str">
        <f>F2255 &amp; " " &amp; " " &amp; B2255 &amp; " - " &amp; I2255 &amp; " - " &amp; "N°" &amp; H2255 &amp; " - " &amp; Tabela1[[#This Row],[Coluna1]]</f>
        <v xml:space="preserve">MISSOES HIGIENICAS  CD CE2 - LUMICENTER - N°96816 - </v>
      </c>
      <c r="V2255" s="85">
        <v>3365458</v>
      </c>
      <c r="W2255" s="89" t="s">
        <v>4176</v>
      </c>
      <c r="X2255" s="1" t="str">
        <f t="shared" si="132"/>
        <v>ABERTO</v>
      </c>
      <c r="Y2255" s="48"/>
      <c r="Z2255" s="51"/>
      <c r="AA2255" s="1">
        <f>IF(Tabela1[[#This Row],[CHAMADO]]="ABERTO",Tabela1[[#This Row],[procx status]],"")</f>
        <v>0</v>
      </c>
      <c r="AC2255" s="49">
        <v>46021</v>
      </c>
      <c r="AD2255" s="55">
        <v>5106086811</v>
      </c>
      <c r="AE2255" s="1" t="s">
        <v>4177</v>
      </c>
      <c r="AF225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5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55" s="116"/>
      <c r="AJ2255" s="117"/>
      <c r="AK2255" s="116">
        <f>IF(Tabela1[[#This Row],[procx ticket]]="",Tabela1[[#This Row],[Data criação ticket]],Tabela1[[#This Row],[procx ticket]])</f>
        <v>0</v>
      </c>
      <c r="AL2255" s="116"/>
      <c r="AM2255" s="53">
        <v>46010</v>
      </c>
      <c r="AN225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55" s="62"/>
      <c r="AP2255" s="62"/>
      <c r="AQ225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CE26060126949,65ANDREMISSOES HIGIENICASLumináriaLUMICENTER</v>
      </c>
      <c r="AR2255" s="62" t="e">
        <v>#N/A</v>
      </c>
    </row>
    <row r="2256" spans="1:44" ht="15" hidden="1" customHeight="1">
      <c r="A2256" s="1">
        <f t="shared" si="133"/>
        <v>2000</v>
      </c>
      <c r="B2256" s="1" t="s">
        <v>4538</v>
      </c>
      <c r="D2256" s="1" t="s">
        <v>4539</v>
      </c>
      <c r="E2256" s="1" t="s">
        <v>30</v>
      </c>
      <c r="F2256" s="1" t="s">
        <v>4167</v>
      </c>
      <c r="G2256" s="1" t="s">
        <v>5344</v>
      </c>
      <c r="H2256" s="1">
        <v>96827</v>
      </c>
      <c r="I2256" s="1" t="s">
        <v>80</v>
      </c>
      <c r="J2256" s="1">
        <v>11</v>
      </c>
      <c r="M2256" s="1">
        <v>606050</v>
      </c>
      <c r="N2256" s="1">
        <v>10024294</v>
      </c>
      <c r="P2256" s="47">
        <v>13737.91</v>
      </c>
      <c r="R2256" s="47">
        <f>IF(Tabela1[[#This Row],[VALOR A PAGAR]]&gt;1,Tabela1[[#This Row],[VALOR A PAGAR]],Tabela1[[#This Row],[VALOR RC]])</f>
        <v>13737.91</v>
      </c>
      <c r="S225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6" s="1">
        <v>4501023663</v>
      </c>
      <c r="U2256" s="54" t="str">
        <f>F2256 &amp; " " &amp; " " &amp; B2256 &amp; " - " &amp; I2256 &amp; " - " &amp; "N°" &amp; H2256 &amp; " - " &amp; Tabela1[[#This Row],[Coluna1]]</f>
        <v xml:space="preserve">MISSOES HIGIENICAS  CD MG - LUMICENTER - N°96827 - </v>
      </c>
      <c r="V2256" s="85">
        <v>3361055</v>
      </c>
      <c r="W2256" s="89" t="s">
        <v>4176</v>
      </c>
      <c r="X2256" s="1" t="str">
        <f t="shared" si="132"/>
        <v>ABERTO</v>
      </c>
      <c r="Y2256" s="48"/>
      <c r="Z2256" s="51"/>
      <c r="AA2256" s="1">
        <f>IF(Tabela1[[#This Row],[CHAMADO]]="ABERTO",Tabela1[[#This Row],[procx status]],"")</f>
        <v>0</v>
      </c>
      <c r="AE2256" s="1" t="s">
        <v>4177</v>
      </c>
      <c r="AF225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5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56" s="116"/>
      <c r="AJ2256" s="117"/>
      <c r="AK2256" s="116">
        <f>IF(Tabela1[[#This Row],[procx ticket]]="",Tabela1[[#This Row],[Data criação ticket]],Tabela1[[#This Row],[procx ticket]])</f>
        <v>0</v>
      </c>
      <c r="AL2256" s="116"/>
      <c r="AM2256" s="53">
        <v>46009</v>
      </c>
      <c r="AN225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(6 dias)</v>
      </c>
      <c r="AO2256" s="62"/>
      <c r="AP2256" s="62"/>
      <c r="AQ225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MG60605013737,91ANDREMISSOES HIGIENICASLumináriaLUMICENTER</v>
      </c>
      <c r="AR2256" s="62" t="e">
        <v>#N/A</v>
      </c>
    </row>
    <row r="2257" spans="1:44" ht="15" hidden="1" customHeight="1">
      <c r="A2257" s="1">
        <f t="shared" si="133"/>
        <v>2000</v>
      </c>
      <c r="B2257" s="1" t="s">
        <v>4189</v>
      </c>
      <c r="D2257" s="1" t="s">
        <v>4190</v>
      </c>
      <c r="E2257" s="1" t="s">
        <v>30</v>
      </c>
      <c r="F2257" s="1" t="s">
        <v>4167</v>
      </c>
      <c r="G2257" s="1" t="s">
        <v>5344</v>
      </c>
      <c r="H2257" s="1">
        <v>96829</v>
      </c>
      <c r="I2257" s="1" t="s">
        <v>80</v>
      </c>
      <c r="J2257" s="1">
        <v>10</v>
      </c>
      <c r="M2257" s="1">
        <v>606050</v>
      </c>
      <c r="N2257" s="1">
        <v>10024293</v>
      </c>
      <c r="P2257" s="47">
        <v>13454.93</v>
      </c>
      <c r="R2257" s="47">
        <f>IF(Tabela1[[#This Row],[VALOR A PAGAR]]&gt;1,Tabela1[[#This Row],[VALOR A PAGAR]],Tabela1[[#This Row],[VALOR RC]])</f>
        <v>13454.93</v>
      </c>
      <c r="S225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7" s="1">
        <v>4501023675</v>
      </c>
      <c r="U2257" s="54" t="str">
        <f>F2257 &amp; " " &amp; " " &amp; B2257 &amp; " - " &amp; I2257 &amp; " - " &amp; "N°" &amp; H2257 &amp; " - " &amp; Tabela1[[#This Row],[Coluna1]]</f>
        <v xml:space="preserve">MISSOES HIGIENICAS  CD GO - LUMICENTER - N°96829 - </v>
      </c>
      <c r="V2257" s="85">
        <v>3361058</v>
      </c>
      <c r="W2257" s="89" t="s">
        <v>4176</v>
      </c>
      <c r="X2257" s="1" t="str">
        <f t="shared" si="132"/>
        <v>ABERTO</v>
      </c>
      <c r="Y2257" s="48"/>
      <c r="Z2257" s="51"/>
      <c r="AA2257" s="1">
        <f>IF(Tabela1[[#This Row],[CHAMADO]]="ABERTO",Tabela1[[#This Row],[procx status]],"")</f>
        <v>0</v>
      </c>
      <c r="AC2257" s="49">
        <v>46020</v>
      </c>
      <c r="AD2257" s="55">
        <v>5106086457</v>
      </c>
      <c r="AE2257" s="1" t="s">
        <v>4177</v>
      </c>
      <c r="AF225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5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57" s="116"/>
      <c r="AJ2257" s="117"/>
      <c r="AK2257" s="116">
        <f>IF(Tabela1[[#This Row],[procx ticket]]="",Tabela1[[#This Row],[Data criação ticket]],Tabela1[[#This Row],[procx ticket]])</f>
        <v>0</v>
      </c>
      <c r="AL2257" s="116"/>
      <c r="AM2257" s="53">
        <v>46009</v>
      </c>
      <c r="AN225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57" s="62"/>
      <c r="AP2257" s="62"/>
      <c r="AQ225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GO60605013454,93ANDREMISSOES HIGIENICASLumináriaLUMICENTER</v>
      </c>
      <c r="AR2257" s="62" t="e">
        <v>#N/A</v>
      </c>
    </row>
    <row r="2258" spans="1:44" ht="15" hidden="1" customHeight="1">
      <c r="A2258" s="1">
        <f t="shared" si="133"/>
        <v>2000</v>
      </c>
      <c r="B2258" s="1" t="s">
        <v>4545</v>
      </c>
      <c r="D2258" s="1" t="s">
        <v>4836</v>
      </c>
      <c r="E2258" s="1" t="s">
        <v>30</v>
      </c>
      <c r="F2258" s="1" t="s">
        <v>4167</v>
      </c>
      <c r="G2258" s="1" t="s">
        <v>5344</v>
      </c>
      <c r="H2258" s="1">
        <v>96830</v>
      </c>
      <c r="I2258" s="1" t="s">
        <v>80</v>
      </c>
      <c r="J2258" s="1">
        <v>2</v>
      </c>
      <c r="M2258" s="1">
        <v>606050</v>
      </c>
      <c r="N2258" s="1">
        <v>10024278</v>
      </c>
      <c r="P2258" s="47">
        <v>18993.37</v>
      </c>
      <c r="R2258" s="47">
        <f>IF(Tabela1[[#This Row],[VALOR A PAGAR]]&gt;1,Tabela1[[#This Row],[VALOR A PAGAR]],Tabela1[[#This Row],[VALOR RC]])</f>
        <v>18993.37</v>
      </c>
      <c r="S225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8" s="1">
        <v>4501023722</v>
      </c>
      <c r="U2258" s="54" t="str">
        <f>F2258 &amp; " " &amp; " " &amp; B2258 &amp; " - " &amp; I2258 &amp; " - " &amp; "N°" &amp; H2258 &amp; " - " &amp; Tabela1[[#This Row],[Coluna1]]</f>
        <v xml:space="preserve">MISSOES HIGIENICAS  CD PE - LUMICENTER - N°96830 - </v>
      </c>
      <c r="V2258" s="85">
        <v>3361065</v>
      </c>
      <c r="W2258" s="89" t="s">
        <v>4176</v>
      </c>
      <c r="X2258" s="1" t="str">
        <f t="shared" si="132"/>
        <v>ABERTO</v>
      </c>
      <c r="Y2258" s="48"/>
      <c r="Z2258" s="51"/>
      <c r="AA2258" s="1">
        <f>IF(Tabela1[[#This Row],[CHAMADO]]="ABERTO",Tabela1[[#This Row],[procx status]],"")</f>
        <v>0</v>
      </c>
      <c r="AE2258" s="1" t="s">
        <v>4177</v>
      </c>
      <c r="AF225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5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58" s="116"/>
      <c r="AJ2258" s="117"/>
      <c r="AK2258" s="116">
        <f>IF(Tabela1[[#This Row],[procx ticket]]="",Tabela1[[#This Row],[Data criação ticket]],Tabela1[[#This Row],[procx ticket]])</f>
        <v>0</v>
      </c>
      <c r="AL2258" s="116"/>
      <c r="AM2258" s="53">
        <v>46009</v>
      </c>
      <c r="AN225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(6 dias)</v>
      </c>
      <c r="AO2258" s="62"/>
      <c r="AP2258" s="62"/>
      <c r="AQ225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PE60605018993,37ANDREMISSOES HIGIENICASLumináriaLUMICENTER</v>
      </c>
      <c r="AR2258" s="62" t="e">
        <v>#N/A</v>
      </c>
    </row>
    <row r="2259" spans="1:44" ht="15" hidden="1" customHeight="1">
      <c r="A2259" s="1">
        <f t="shared" si="133"/>
        <v>2000</v>
      </c>
      <c r="B2259" s="1" t="s">
        <v>4544</v>
      </c>
      <c r="D2259" s="1" t="s">
        <v>4837</v>
      </c>
      <c r="E2259" s="1" t="s">
        <v>30</v>
      </c>
      <c r="F2259" s="1" t="s">
        <v>4167</v>
      </c>
      <c r="G2259" s="1" t="s">
        <v>5344</v>
      </c>
      <c r="H2259" s="1">
        <v>96800</v>
      </c>
      <c r="I2259" s="1" t="s">
        <v>80</v>
      </c>
      <c r="J2259" s="1">
        <v>1</v>
      </c>
      <c r="M2259" s="1">
        <v>606050</v>
      </c>
      <c r="N2259" s="1">
        <v>10024277</v>
      </c>
      <c r="P2259" s="47">
        <v>7581.92</v>
      </c>
      <c r="R2259" s="47">
        <f>IF(Tabela1[[#This Row],[VALOR A PAGAR]]&gt;1,Tabela1[[#This Row],[VALOR A PAGAR]],Tabela1[[#This Row],[VALOR RC]])</f>
        <v>7581.92</v>
      </c>
      <c r="S225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59" s="1">
        <v>4501023775</v>
      </c>
      <c r="U2259" s="54" t="str">
        <f>F2259 &amp; " " &amp; " " &amp; B2259 &amp; " - " &amp; I2259 &amp; " - " &amp; "N°" &amp; H2259 &amp; " - " &amp; Tabela1[[#This Row],[Coluna1]]</f>
        <v xml:space="preserve">MISSOES HIGIENICAS  CD BA - LUMICENTER - N°96800 - </v>
      </c>
      <c r="V2259" s="85">
        <v>3365461</v>
      </c>
      <c r="W2259" s="89" t="s">
        <v>4176</v>
      </c>
      <c r="X2259" s="1" t="str">
        <f t="shared" si="132"/>
        <v>ABERTO</v>
      </c>
      <c r="Y2259" s="48"/>
      <c r="Z2259" s="51"/>
      <c r="AA2259" s="1">
        <f>IF(Tabela1[[#This Row],[CHAMADO]]="ABERTO",Tabela1[[#This Row],[procx status]],"")</f>
        <v>0</v>
      </c>
      <c r="AC2259" s="49">
        <v>46021</v>
      </c>
      <c r="AD2259" s="55">
        <v>5106087019</v>
      </c>
      <c r="AE2259" s="1" t="s">
        <v>4177</v>
      </c>
      <c r="AF225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5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59" s="116"/>
      <c r="AJ2259" s="117"/>
      <c r="AK2259" s="116">
        <f>IF(Tabela1[[#This Row],[procx ticket]]="",Tabela1[[#This Row],[Data criação ticket]],Tabela1[[#This Row],[procx ticket]])</f>
        <v>0</v>
      </c>
      <c r="AL2259" s="116"/>
      <c r="AM2259" s="53">
        <v>46010</v>
      </c>
      <c r="AN225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59" s="62"/>
      <c r="AP2259" s="62"/>
      <c r="AQ225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BA6060507581,92ANDREMISSOES HIGIENICASLumináriaLUMICENTER</v>
      </c>
      <c r="AR2259" s="62" t="e">
        <v>#N/A</v>
      </c>
    </row>
    <row r="2260" spans="1:44" ht="15" hidden="1" customHeight="1">
      <c r="A2260" s="1">
        <f t="shared" si="133"/>
        <v>1000</v>
      </c>
      <c r="B2260" s="1">
        <v>1516</v>
      </c>
      <c r="C2260" s="1" t="s">
        <v>4164</v>
      </c>
      <c r="D2260" s="1" t="s">
        <v>5999</v>
      </c>
      <c r="E2260" s="1" t="s">
        <v>4025</v>
      </c>
      <c r="F2260" s="1" t="s">
        <v>23</v>
      </c>
      <c r="G2260" s="1" t="s">
        <v>5344</v>
      </c>
      <c r="H2260" s="1">
        <v>97098</v>
      </c>
      <c r="I2260" s="1" t="s">
        <v>80</v>
      </c>
      <c r="J2260" s="1">
        <v>10</v>
      </c>
      <c r="M2260" s="1">
        <v>605906</v>
      </c>
      <c r="N2260" s="1">
        <v>10024252</v>
      </c>
      <c r="P2260" s="47">
        <v>2295.73</v>
      </c>
      <c r="R2260" s="47">
        <f>IF(Tabela1[[#This Row],[VALOR A PAGAR]]&gt;1,Tabela1[[#This Row],[VALOR A PAGAR]],Tabela1[[#This Row],[VALOR RC]])</f>
        <v>2295.73</v>
      </c>
      <c r="S226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0" s="1">
        <v>4501023738</v>
      </c>
      <c r="U2260" s="54" t="str">
        <f>F2260 &amp; " " &amp; " " &amp; B2260 &amp; " - " &amp; I2260 &amp; " - " &amp; "N°" &amp; H2260 &amp; " - " &amp; Tabela1[[#This Row],[Coluna1]]</f>
        <v xml:space="preserve">LOJAS NOVAS  1516 - LUMICENTER - N°97098 - </v>
      </c>
      <c r="V2260" s="85">
        <v>3366941</v>
      </c>
      <c r="W2260" s="89" t="s">
        <v>4176</v>
      </c>
      <c r="X2260" s="1" t="str">
        <f t="shared" si="132"/>
        <v>ABERTO</v>
      </c>
      <c r="Y2260" s="48"/>
      <c r="Z2260" s="51"/>
      <c r="AA2260" s="1">
        <f>IF(Tabela1[[#This Row],[CHAMADO]]="ABERTO",Tabela1[[#This Row],[procx status]],"")</f>
        <v>0</v>
      </c>
      <c r="AE2260" s="1" t="s">
        <v>4177</v>
      </c>
      <c r="AF226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6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60" s="116"/>
      <c r="AJ2260" s="117"/>
      <c r="AK2260" s="116">
        <f>IF(Tabela1[[#This Row],[procx ticket]]="",Tabela1[[#This Row],[Data criação ticket]],Tabela1[[#This Row],[procx ticket]])</f>
        <v>0</v>
      </c>
      <c r="AL2260" s="116"/>
      <c r="AM2260" s="53">
        <v>46010</v>
      </c>
      <c r="AN226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(5 dias)</v>
      </c>
      <c r="AO2260" s="62"/>
      <c r="AP2260" s="62"/>
      <c r="AQ226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15166059062295,73ADRIANOLOJAS NOVASLumináriaLUMICENTER</v>
      </c>
      <c r="AR2260" s="62" t="e">
        <v>#N/A</v>
      </c>
    </row>
    <row r="2261" spans="1:44" ht="15" hidden="1" customHeight="1">
      <c r="A2261" s="1">
        <f t="shared" si="133"/>
        <v>1000</v>
      </c>
      <c r="B2261" s="1">
        <v>1504</v>
      </c>
      <c r="C2261" s="1" t="s">
        <v>4087</v>
      </c>
      <c r="D2261" s="1" t="s">
        <v>4185</v>
      </c>
      <c r="E2261" s="1" t="s">
        <v>76</v>
      </c>
      <c r="F2261" s="1" t="s">
        <v>23</v>
      </c>
      <c r="G2261" s="1" t="s">
        <v>4410</v>
      </c>
      <c r="H2261" s="1">
        <v>1588</v>
      </c>
      <c r="I2261" s="1" t="s">
        <v>66</v>
      </c>
      <c r="M2261" s="1">
        <v>604037</v>
      </c>
      <c r="Q2261" s="47">
        <v>104450.82</v>
      </c>
      <c r="R2261" s="47">
        <f>IF(Tabela1[[#This Row],[VALOR A PAGAR]]&gt;1,Tabela1[[#This Row],[VALOR A PAGAR]],Tabela1[[#This Row],[VALOR RC]])</f>
        <v>104450.82</v>
      </c>
      <c r="S226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1" s="1">
        <v>4500945205</v>
      </c>
      <c r="U2261" s="54" t="str">
        <f>F2261 &amp; " " &amp; " " &amp; B2261 &amp; " - " &amp; I2261 &amp; " - " &amp; "N°" &amp; H2261 &amp; " - " &amp; Tabela1[[#This Row],[Coluna1]]</f>
        <v xml:space="preserve">LOJAS NOVAS  1504 - DWA - N°1588 - </v>
      </c>
      <c r="V2261" s="85">
        <v>3362020</v>
      </c>
      <c r="W2261" s="89" t="s">
        <v>4176</v>
      </c>
      <c r="X2261" s="1" t="str">
        <f t="shared" si="132"/>
        <v>ABERTO</v>
      </c>
      <c r="Y2261" s="48"/>
      <c r="Z2261" s="51"/>
      <c r="AA2261" s="1">
        <f>IF(Tabela1[[#This Row],[CHAMADO]]="ABERTO",Tabela1[[#This Row],[procx status]],"")</f>
        <v>0</v>
      </c>
      <c r="AC2261" s="49">
        <v>46020</v>
      </c>
      <c r="AD2261" s="55">
        <v>5106086345</v>
      </c>
      <c r="AE2261" s="1" t="s">
        <v>4177</v>
      </c>
      <c r="AF226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6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61" s="116"/>
      <c r="AJ2261" s="117"/>
      <c r="AK2261" s="116">
        <f>IF(Tabela1[[#This Row],[procx ticket]]="",Tabela1[[#This Row],[Data criação ticket]],Tabela1[[#This Row],[procx ticket]])</f>
        <v>0</v>
      </c>
      <c r="AL2261" s="116"/>
      <c r="AM2261" s="53">
        <v>46010</v>
      </c>
      <c r="AN226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1" s="62"/>
      <c r="AP2261" s="62"/>
      <c r="AQ226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1504604037HENRIQUELOJAS NOVASConstrutoraDWA</v>
      </c>
      <c r="AR2261" s="62" t="e">
        <v>#N/A</v>
      </c>
    </row>
    <row r="2262" spans="1:44" ht="15" hidden="1" customHeight="1">
      <c r="A2262" s="1">
        <f t="shared" si="133"/>
        <v>1000</v>
      </c>
      <c r="B2262" s="1">
        <v>1476</v>
      </c>
      <c r="C2262" s="1" t="s">
        <v>243</v>
      </c>
      <c r="D2262" s="1" t="s">
        <v>244</v>
      </c>
      <c r="E2262" s="1" t="s">
        <v>76</v>
      </c>
      <c r="F2262" s="1" t="s">
        <v>23</v>
      </c>
      <c r="G2262" s="1" t="s">
        <v>4410</v>
      </c>
      <c r="H2262" s="1">
        <v>1587</v>
      </c>
      <c r="I2262" s="1" t="s">
        <v>66</v>
      </c>
      <c r="M2262" s="1">
        <v>603852</v>
      </c>
      <c r="Q2262" s="47">
        <v>103000</v>
      </c>
      <c r="R2262" s="47">
        <f>IF(Tabela1[[#This Row],[VALOR A PAGAR]]&gt;1,Tabela1[[#This Row],[VALOR A PAGAR]],Tabela1[[#This Row],[VALOR RC]])</f>
        <v>103000</v>
      </c>
      <c r="S226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2" s="1">
        <v>4500939672</v>
      </c>
      <c r="U2262" s="54" t="str">
        <f>F2262 &amp; " " &amp; " " &amp; B2262 &amp; " - " &amp; I2262 &amp; " - " &amp; "N°" &amp; H2262 &amp; " - " &amp; Tabela1[[#This Row],[Coluna1]]</f>
        <v xml:space="preserve">LOJAS NOVAS  1476 - DWA - N°1587 - </v>
      </c>
      <c r="V2262" s="85">
        <v>3362024</v>
      </c>
      <c r="W2262" s="89" t="s">
        <v>4176</v>
      </c>
      <c r="X2262" s="1" t="str">
        <f t="shared" si="132"/>
        <v>ABERTO</v>
      </c>
      <c r="Y2262" s="48"/>
      <c r="Z2262" s="51"/>
      <c r="AA2262" s="1">
        <f>IF(Tabela1[[#This Row],[CHAMADO]]="ABERTO",Tabela1[[#This Row],[procx status]],"")</f>
        <v>0</v>
      </c>
      <c r="AC2262" s="49">
        <v>46020</v>
      </c>
      <c r="AD2262" s="55">
        <v>5106086408</v>
      </c>
      <c r="AE2262" s="1" t="s">
        <v>4177</v>
      </c>
      <c r="AF226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6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62" s="116"/>
      <c r="AJ2262" s="117"/>
      <c r="AK2262" s="116">
        <f>IF(Tabela1[[#This Row],[procx ticket]]="",Tabela1[[#This Row],[Data criação ticket]],Tabela1[[#This Row],[procx ticket]])</f>
        <v>0</v>
      </c>
      <c r="AL2262" s="116"/>
      <c r="AM2262" s="53">
        <v>46010</v>
      </c>
      <c r="AN226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2" s="62"/>
      <c r="AP2262" s="62"/>
      <c r="AQ226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1476603852HENRIQUELOJAS NOVASConstrutoraDWA</v>
      </c>
      <c r="AR2262" s="62" t="e">
        <v>#N/A</v>
      </c>
    </row>
    <row r="2263" spans="1:44" ht="15" hidden="1" customHeight="1">
      <c r="A2263" s="1">
        <f t="shared" si="133"/>
        <v>1000</v>
      </c>
      <c r="B2263" s="1">
        <v>1513</v>
      </c>
      <c r="C2263" s="1" t="s">
        <v>4096</v>
      </c>
      <c r="D2263" s="1" t="s">
        <v>397</v>
      </c>
      <c r="E2263" s="1" t="s">
        <v>76</v>
      </c>
      <c r="F2263" s="1" t="s">
        <v>23</v>
      </c>
      <c r="G2263" s="1" t="s">
        <v>4410</v>
      </c>
      <c r="H2263" s="1">
        <v>1057</v>
      </c>
      <c r="I2263" s="1" t="s">
        <v>57</v>
      </c>
      <c r="M2263" s="1">
        <v>605789</v>
      </c>
      <c r="N2263" s="1">
        <v>10023337</v>
      </c>
      <c r="O2263" s="1" t="s">
        <v>4163</v>
      </c>
      <c r="P2263" s="47">
        <v>1070000.0044371916</v>
      </c>
      <c r="Q2263" s="47">
        <v>107000</v>
      </c>
      <c r="R2263" s="47">
        <f>IF(Tabela1[[#This Row],[VALOR A PAGAR]]&gt;1,Tabela1[[#This Row],[VALOR A PAGAR]],Tabela1[[#This Row],[VALOR RC]])</f>
        <v>107000</v>
      </c>
      <c r="S226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3" s="1">
        <v>4500969818</v>
      </c>
      <c r="U2263" s="54" t="str">
        <f>F2263 &amp; " " &amp; " " &amp; B2263 &amp; " - " &amp; I2263 &amp; " - " &amp; "N°" &amp; H2263 &amp; " - " &amp; Tabela1[[#This Row],[Coluna1]]</f>
        <v xml:space="preserve">LOJAS NOVAS  1513 - CHIANCA - N°1057 - </v>
      </c>
      <c r="V2263" s="85">
        <v>3365475</v>
      </c>
      <c r="W2263" s="89" t="s">
        <v>4176</v>
      </c>
      <c r="X2263" s="1" t="str">
        <f t="shared" si="132"/>
        <v>ABERTO</v>
      </c>
      <c r="Y2263" s="48"/>
      <c r="Z2263" s="51"/>
      <c r="AA2263" s="1">
        <f>IF(Tabela1[[#This Row],[CHAMADO]]="ABERTO",Tabela1[[#This Row],[procx status]],"")</f>
        <v>0</v>
      </c>
      <c r="AC2263" s="49">
        <v>46020</v>
      </c>
      <c r="AD2263" s="55">
        <v>5106086423</v>
      </c>
      <c r="AE2263" s="1" t="s">
        <v>4177</v>
      </c>
      <c r="AF226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6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63" s="116"/>
      <c r="AJ2263" s="117"/>
      <c r="AK2263" s="116">
        <f>IF(Tabela1[[#This Row],[procx ticket]]="",Tabela1[[#This Row],[Data criação ticket]],Tabela1[[#This Row],[procx ticket]])</f>
        <v>0</v>
      </c>
      <c r="AL2263" s="116"/>
      <c r="AM2263" s="53">
        <v>46010</v>
      </c>
      <c r="AN226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3" s="62"/>
      <c r="AP2263" s="62"/>
      <c r="AQ226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15136057891070000,00443719HENRIQUELOJAS NOVASConstrutoraCHIANCA</v>
      </c>
      <c r="AR2263" s="62" t="e">
        <v>#N/A</v>
      </c>
    </row>
    <row r="2264" spans="1:44" ht="15" hidden="1" customHeight="1">
      <c r="A2264" s="1">
        <f t="shared" si="133"/>
        <v>1000</v>
      </c>
      <c r="B2264" s="1">
        <v>1515</v>
      </c>
      <c r="C2264" s="1" t="s">
        <v>4648</v>
      </c>
      <c r="D2264" s="1" t="s">
        <v>354</v>
      </c>
      <c r="E2264" s="1" t="s">
        <v>76</v>
      </c>
      <c r="F2264" s="1" t="s">
        <v>23</v>
      </c>
      <c r="G2264" s="1" t="s">
        <v>4410</v>
      </c>
      <c r="H2264" s="1">
        <v>1058</v>
      </c>
      <c r="I2264" s="1" t="s">
        <v>57</v>
      </c>
      <c r="K2264" s="1" t="s">
        <v>27</v>
      </c>
      <c r="M2264" s="1">
        <v>605945</v>
      </c>
      <c r="N2264" s="1">
        <v>10023929</v>
      </c>
      <c r="P2264" s="47">
        <v>630000</v>
      </c>
      <c r="Q2264" s="47">
        <v>63000</v>
      </c>
      <c r="R2264" s="47">
        <f>IF(Tabela1[[#This Row],[VALOR A PAGAR]]&gt;1,Tabela1[[#This Row],[VALOR A PAGAR]],Tabela1[[#This Row],[VALOR RC]])</f>
        <v>63000</v>
      </c>
      <c r="S226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4" s="1">
        <v>4500999567</v>
      </c>
      <c r="U2264" s="54" t="str">
        <f>F2264 &amp; " " &amp; " " &amp; B2264 &amp; " - " &amp; I2264 &amp; " - " &amp; "N°" &amp; H2264 &amp; " - " &amp; Tabela1[[#This Row],[Coluna1]]</f>
        <v xml:space="preserve">LOJAS NOVAS  1515 - CHIANCA - N°1058 - </v>
      </c>
      <c r="V2264" s="85">
        <v>3365478</v>
      </c>
      <c r="W2264" s="89" t="s">
        <v>4176</v>
      </c>
      <c r="X2264" s="1" t="str">
        <f t="shared" si="132"/>
        <v>ABERTO</v>
      </c>
      <c r="Y2264" s="48"/>
      <c r="Z2264" s="51"/>
      <c r="AA2264" s="1">
        <f>IF(Tabela1[[#This Row],[CHAMADO]]="ABERTO",Tabela1[[#This Row],[procx status]],"")</f>
        <v>0</v>
      </c>
      <c r="AC2264" s="49">
        <v>46020</v>
      </c>
      <c r="AD2264" s="55">
        <v>5106086430</v>
      </c>
      <c r="AE2264" s="1" t="s">
        <v>4177</v>
      </c>
      <c r="AF226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29/12/2025</v>
      </c>
      <c r="AG226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29/12/2025</v>
      </c>
      <c r="AH2264" s="116"/>
      <c r="AJ2264" s="117"/>
      <c r="AK2264" s="116">
        <f>IF(Tabela1[[#This Row],[procx ticket]]="",Tabela1[[#This Row],[Data criação ticket]],Tabela1[[#This Row],[procx ticket]])</f>
        <v>0</v>
      </c>
      <c r="AL2264" s="116"/>
      <c r="AM2264" s="53">
        <v>46010</v>
      </c>
      <c r="AN226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4" s="62"/>
      <c r="AP2264" s="62"/>
      <c r="AQ226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1515605945630000HENRIQUELOJAS NOVASConstrutoraCHIANCA</v>
      </c>
      <c r="AR2264" s="62" t="e">
        <v>#N/A</v>
      </c>
    </row>
    <row r="2265" spans="1:44" ht="15" hidden="1" customHeight="1">
      <c r="A2265" s="1">
        <f t="shared" si="133"/>
        <v>2000</v>
      </c>
      <c r="B2265" s="1" t="s">
        <v>4156</v>
      </c>
      <c r="D2265" s="1" t="s">
        <v>4166</v>
      </c>
      <c r="E2265" s="1" t="s">
        <v>30</v>
      </c>
      <c r="F2265" s="1" t="s">
        <v>4167</v>
      </c>
      <c r="G2265" s="1" t="s">
        <v>48</v>
      </c>
      <c r="H2265" s="1">
        <v>4125</v>
      </c>
      <c r="I2265" s="1" t="s">
        <v>5648</v>
      </c>
      <c r="K2265" s="1" t="s">
        <v>4949</v>
      </c>
      <c r="M2265" s="1">
        <v>606050</v>
      </c>
      <c r="N2265" s="1">
        <v>10023460</v>
      </c>
      <c r="O2265" s="1" t="s">
        <v>4163</v>
      </c>
      <c r="P2265" s="47">
        <v>409999.99606501724</v>
      </c>
      <c r="Q2265" s="47">
        <v>87000</v>
      </c>
      <c r="R2265" s="47">
        <f>IF(Tabela1[[#This Row],[VALOR A PAGAR]]&gt;1,Tabela1[[#This Row],[VALOR A PAGAR]],Tabela1[[#This Row],[VALOR RC]])</f>
        <v>87000</v>
      </c>
      <c r="S226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5" s="1">
        <v>4500977249</v>
      </c>
      <c r="U2265" s="54" t="str">
        <f>F2265 &amp; " " &amp; " " &amp; B2265 &amp; " - " &amp; I2265 &amp; " - " &amp; "N°" &amp; H2265 &amp; " - " &amp; Tabela1[[#This Row],[Coluna1]]</f>
        <v xml:space="preserve">MISSOES HIGIENICAS  CD CE - PLANAC - N°4125 - </v>
      </c>
      <c r="V2265" s="85">
        <v>3365482</v>
      </c>
      <c r="W2265" s="89" t="s">
        <v>4176</v>
      </c>
      <c r="X2265" s="1" t="str">
        <f t="shared" si="132"/>
        <v>ABERTO</v>
      </c>
      <c r="Y2265" s="48"/>
      <c r="Z2265" s="51"/>
      <c r="AA2265" s="1">
        <f>IF(Tabela1[[#This Row],[CHAMADO]]="ABERTO",Tabela1[[#This Row],[procx status]],"")</f>
        <v>0</v>
      </c>
      <c r="AC2265" s="49">
        <v>46021</v>
      </c>
      <c r="AD2265" s="55">
        <v>5106086812</v>
      </c>
      <c r="AE2265" s="1" t="s">
        <v>4177</v>
      </c>
      <c r="AF226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6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65" s="116"/>
      <c r="AJ2265" s="117"/>
      <c r="AK2265" s="116">
        <f>IF(Tabela1[[#This Row],[procx ticket]]="",Tabela1[[#This Row],[Data criação ticket]],Tabela1[[#This Row],[procx ticket]])</f>
        <v>0</v>
      </c>
      <c r="AL2265" s="116"/>
      <c r="AM2265" s="53">
        <v>46010</v>
      </c>
      <c r="AN226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5" s="62"/>
      <c r="AP2265" s="62"/>
      <c r="AQ226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CE606050409999,996065017ANDREMISSOES HIGIENICASREFORMAPLANAC</v>
      </c>
      <c r="AR2265" s="62" t="e">
        <v>#N/A</v>
      </c>
    </row>
    <row r="2266" spans="1:44" ht="15" hidden="1" customHeight="1">
      <c r="A2266" s="1">
        <f t="shared" si="133"/>
        <v>2000</v>
      </c>
      <c r="B2266" s="1" t="s">
        <v>4156</v>
      </c>
      <c r="D2266" s="1" t="s">
        <v>4166</v>
      </c>
      <c r="E2266" s="1" t="s">
        <v>30</v>
      </c>
      <c r="F2266" s="1" t="s">
        <v>4167</v>
      </c>
      <c r="G2266" s="1" t="s">
        <v>48</v>
      </c>
      <c r="H2266" s="1">
        <v>4124</v>
      </c>
      <c r="I2266" s="1" t="s">
        <v>5648</v>
      </c>
      <c r="J2266" s="1">
        <v>3</v>
      </c>
      <c r="M2266" s="1">
        <v>606050</v>
      </c>
      <c r="N2266" s="1">
        <v>10024054</v>
      </c>
      <c r="P2266" s="47">
        <v>695777.68</v>
      </c>
      <c r="Q2266" s="47">
        <v>68077.77</v>
      </c>
      <c r="R2266" s="47">
        <f>IF(Tabela1[[#This Row],[VALOR A PAGAR]]&gt;1,Tabela1[[#This Row],[VALOR A PAGAR]],Tabela1[[#This Row],[VALOR RC]])</f>
        <v>68077.77</v>
      </c>
      <c r="S226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6" s="1">
        <v>4501005160</v>
      </c>
      <c r="U2266" s="54" t="str">
        <f>F2266 &amp; " " &amp; " " &amp; B2266 &amp; " - " &amp; I2266 &amp; " - " &amp; "N°" &amp; H2266 &amp; " - " &amp; Tabela1[[#This Row],[Coluna1]]</f>
        <v xml:space="preserve">MISSOES HIGIENICAS  CD CE - PLANAC - N°4124 - </v>
      </c>
      <c r="V2266" s="85">
        <v>3365492</v>
      </c>
      <c r="W2266" s="89" t="s">
        <v>4176</v>
      </c>
      <c r="X2266" s="1" t="str">
        <f t="shared" si="132"/>
        <v>ABERTO</v>
      </c>
      <c r="Y2266" s="48"/>
      <c r="Z2266" s="51"/>
      <c r="AA2266" s="1">
        <f>IF(Tabela1[[#This Row],[CHAMADO]]="ABERTO",Tabela1[[#This Row],[procx status]],"")</f>
        <v>0</v>
      </c>
      <c r="AC2266" s="49">
        <v>46021</v>
      </c>
      <c r="AD2266" s="55">
        <v>5106086813</v>
      </c>
      <c r="AE2266" s="1" t="s">
        <v>4177</v>
      </c>
      <c r="AF226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6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66" s="116"/>
      <c r="AJ2266" s="117"/>
      <c r="AK2266" s="116">
        <f>IF(Tabela1[[#This Row],[procx ticket]]="",Tabela1[[#This Row],[Data criação ticket]],Tabela1[[#This Row],[procx ticket]])</f>
        <v>0</v>
      </c>
      <c r="AL2266" s="116"/>
      <c r="AM2266" s="53">
        <v>46010</v>
      </c>
      <c r="AN226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6" s="62"/>
      <c r="AP2266" s="62"/>
      <c r="AQ226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CE606050695777,68ANDREMISSOES HIGIENICASREFORMAPLANAC</v>
      </c>
      <c r="AR2266" s="62" t="e">
        <v>#N/A</v>
      </c>
    </row>
    <row r="2267" spans="1:44" ht="15" hidden="1" customHeight="1">
      <c r="A2267" s="1">
        <f t="shared" si="133"/>
        <v>1000</v>
      </c>
      <c r="B2267" s="1">
        <v>320</v>
      </c>
      <c r="C2267" s="1" t="s">
        <v>4161</v>
      </c>
      <c r="D2267" s="1" t="s">
        <v>875</v>
      </c>
      <c r="E2267" s="1" t="s">
        <v>4025</v>
      </c>
      <c r="F2267" s="1" t="s">
        <v>23</v>
      </c>
      <c r="G2267" s="1" t="s">
        <v>5458</v>
      </c>
      <c r="H2267" s="1">
        <v>63039</v>
      </c>
      <c r="I2267" s="1" t="s">
        <v>5459</v>
      </c>
      <c r="M2267" s="1">
        <v>605973</v>
      </c>
      <c r="Q2267" s="47">
        <v>721.88</v>
      </c>
      <c r="R2267" s="47">
        <f>IF(Tabela1[[#This Row],[VALOR A PAGAR]]&gt;1,Tabela1[[#This Row],[VALOR A PAGAR]],Tabela1[[#This Row],[VALOR RC]])</f>
        <v>721.88</v>
      </c>
      <c r="S226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7" s="1">
        <v>4501007074</v>
      </c>
      <c r="U2267" s="54" t="str">
        <f>F2267 &amp; " " &amp; " " &amp; B2267 &amp; " - " &amp; I2267 &amp; " - " &amp; "N°" &amp; H2267 &amp; " - " &amp; Tabela1[[#This Row],[Coluna1]]</f>
        <v xml:space="preserve">LOJAS NOVAS  320 - METALFARMA - N°63039 - </v>
      </c>
      <c r="V2267" s="85">
        <v>3365493</v>
      </c>
      <c r="W2267" s="89" t="s">
        <v>4176</v>
      </c>
      <c r="X2267" s="1" t="str">
        <f t="shared" si="132"/>
        <v>ABERTO</v>
      </c>
      <c r="Y2267" s="48"/>
      <c r="Z2267" s="51"/>
      <c r="AA2267" s="1">
        <f>IF(Tabela1[[#This Row],[CHAMADO]]="ABERTO",Tabela1[[#This Row],[procx status]],"")</f>
        <v>0</v>
      </c>
      <c r="AE2267" s="1" t="s">
        <v>4177</v>
      </c>
      <c r="AF226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6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67" s="116"/>
      <c r="AJ2267" s="117"/>
      <c r="AK2267" s="116">
        <f>IF(Tabela1[[#This Row],[procx ticket]]="",Tabela1[[#This Row],[Data criação ticket]],Tabela1[[#This Row],[procx ticket]])</f>
        <v>0</v>
      </c>
      <c r="AL2267" s="116"/>
      <c r="AM2267" s="53">
        <v>46010</v>
      </c>
      <c r="AN226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fora do prazo (5 dias)</v>
      </c>
      <c r="AO2267" s="62"/>
      <c r="AP2267" s="62"/>
      <c r="AQ226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320605973ADRIANOLOJAS NOVASCOLETOR DE MEDICAMENTOS [LINHA BRANCA]METALFARMA</v>
      </c>
      <c r="AR2267" s="62" t="e">
        <v>#N/A</v>
      </c>
    </row>
    <row r="2268" spans="1:44" ht="15" hidden="1" customHeight="1">
      <c r="A2268" s="1">
        <f t="shared" si="133"/>
        <v>2000</v>
      </c>
      <c r="B2268" s="1" t="s">
        <v>4156</v>
      </c>
      <c r="C2268" s="1" t="s">
        <v>4173</v>
      </c>
      <c r="D2268" s="1" t="s">
        <v>4166</v>
      </c>
      <c r="E2268" s="1" t="s">
        <v>30</v>
      </c>
      <c r="F2268" s="1" t="s">
        <v>4157</v>
      </c>
      <c r="G2268" s="1" t="s">
        <v>4392</v>
      </c>
      <c r="H2268" s="1">
        <v>2902</v>
      </c>
      <c r="I2268" s="1" t="s">
        <v>4393</v>
      </c>
      <c r="J2268" s="1">
        <v>1</v>
      </c>
      <c r="L2268" s="1" t="s">
        <v>4173</v>
      </c>
      <c r="M2268" s="55">
        <v>604946</v>
      </c>
      <c r="N2268" s="1">
        <v>10024003</v>
      </c>
      <c r="P2268" s="5">
        <v>30000</v>
      </c>
      <c r="Q2268" s="5">
        <v>10000</v>
      </c>
      <c r="R2268" s="5">
        <f>IF(Tabela1[[#This Row],[VALOR A PAGAR]]&gt;1,Tabela1[[#This Row],[VALOR A PAGAR]],Tabela1[[#This Row],[VALOR RC]])</f>
        <v>10000</v>
      </c>
      <c r="S2268" s="5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8" s="1">
        <v>4501008237</v>
      </c>
      <c r="U2268" s="54" t="str">
        <f>F2268 &amp; " " &amp; " " &amp; B2268 &amp; " - " &amp; I2268 &amp; " - " &amp; "N°" &amp; H2268 &amp; " - " &amp; Tabela1[[#This Row],[Coluna1]]</f>
        <v xml:space="preserve">LAUDO DE RISCO CD  CD CE - CAMARGO PENTEADO - N°2902 - </v>
      </c>
      <c r="V2268" s="85">
        <v>3365497</v>
      </c>
      <c r="W2268" s="89" t="s">
        <v>4176</v>
      </c>
      <c r="X2268" s="1" t="str">
        <f t="shared" si="132"/>
        <v>ABERTO</v>
      </c>
      <c r="Y2268" s="48"/>
      <c r="Z2268" s="51"/>
      <c r="AA2268" s="1">
        <f>IF(Tabela1[[#This Row],[CHAMADO]]="ABERTO",Tabela1[[#This Row],[procx status]],"")</f>
        <v>0</v>
      </c>
      <c r="AC2268" s="49">
        <v>46021</v>
      </c>
      <c r="AD2268" s="55">
        <v>5106086814</v>
      </c>
      <c r="AE2268" s="1" t="s">
        <v>4177</v>
      </c>
      <c r="AF226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6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68" s="116"/>
      <c r="AJ2268" s="117"/>
      <c r="AK2268" s="116">
        <f>IF(Tabela1[[#This Row],[procx ticket]]="",Tabela1[[#This Row],[Data criação ticket]],Tabela1[[#This Row],[procx ticket]])</f>
        <v>0</v>
      </c>
      <c r="AL2268" s="116"/>
      <c r="AM2268" s="53">
        <v>46010</v>
      </c>
      <c r="AN226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68" s="62"/>
      <c r="AP2268" s="62"/>
      <c r="AQ226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CE60494630000ANDRELAUDO DE RISCO CDGerenciadoraCAMARGO PENTEADO</v>
      </c>
      <c r="AR2268" s="62" t="e">
        <v>#N/A</v>
      </c>
    </row>
    <row r="2269" spans="1:44" ht="15" hidden="1" customHeight="1">
      <c r="A2269" s="1">
        <f t="shared" si="133"/>
        <v>1000</v>
      </c>
      <c r="B2269" s="1">
        <v>1510</v>
      </c>
      <c r="C2269" s="1" t="s">
        <v>4098</v>
      </c>
      <c r="D2269" s="1" t="s">
        <v>1258</v>
      </c>
      <c r="E2269" s="1" t="s">
        <v>76</v>
      </c>
      <c r="F2269" s="1" t="s">
        <v>23</v>
      </c>
      <c r="G2269" s="1" t="s">
        <v>4194</v>
      </c>
      <c r="I2269" s="1" t="s">
        <v>4202</v>
      </c>
      <c r="J2269" s="1">
        <v>2</v>
      </c>
      <c r="M2269" s="1">
        <v>605801</v>
      </c>
      <c r="N2269" s="1">
        <v>10024229</v>
      </c>
      <c r="P2269" s="47">
        <v>2150</v>
      </c>
      <c r="R2269" s="47">
        <f>IF(Tabela1[[#This Row],[VALOR A PAGAR]]&gt;1,Tabela1[[#This Row],[VALOR A PAGAR]],Tabela1[[#This Row],[VALOR RC]])</f>
        <v>2150</v>
      </c>
      <c r="S226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69" s="1">
        <v>4501023154</v>
      </c>
      <c r="U2269" s="54" t="str">
        <f>F2269 &amp; " " &amp; " " &amp; B2269 &amp; " - " &amp; I2269 &amp; " - " &amp; "N°" &amp; H2269 &amp; " - " &amp; Tabela1[[#This Row],[Coluna1]]</f>
        <v xml:space="preserve">LOJAS NOVAS  1510 - ALVO - K [exec agua] - N° - </v>
      </c>
      <c r="X2269" s="1" t="str">
        <f t="shared" si="132"/>
        <v>PENDENTE</v>
      </c>
      <c r="Y2269" s="48"/>
      <c r="Z2269" s="51"/>
      <c r="AA2269" s="1" t="str">
        <f>IF(Tabela1[[#This Row],[CHAMADO]]="ABERTO",Tabela1[[#This Row],[procx status]],"")</f>
        <v/>
      </c>
      <c r="AE2269" s="1" t="str">
        <f>IF(Tabela1[[#This Row],[Status Result1]]="Aguardando autorização pgto", "sim","")</f>
        <v/>
      </c>
      <c r="AF226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6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69" s="116"/>
      <c r="AJ2269" s="117"/>
      <c r="AK2269" s="116">
        <f>IF(Tabela1[[#This Row],[procx ticket]]="",Tabela1[[#This Row],[Data criação ticket]],Tabela1[[#This Row],[procx ticket]])</f>
        <v>0</v>
      </c>
      <c r="AL2269" s="116"/>
      <c r="AM226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6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69" s="62"/>
      <c r="AP2269" s="62"/>
      <c r="AQ226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15106058012150HENRIQUELOJAS NOVASAlvo K - UtilitiesALVO - K [exec agua]</v>
      </c>
      <c r="AR2269" s="62" t="e">
        <v>#N/A</v>
      </c>
    </row>
    <row r="2270" spans="1:44" ht="15" hidden="1" customHeight="1">
      <c r="A2270" s="1">
        <f t="shared" si="133"/>
        <v>1000</v>
      </c>
      <c r="B2270" s="1">
        <v>1510</v>
      </c>
      <c r="C2270" s="1" t="s">
        <v>4098</v>
      </c>
      <c r="D2270" s="1" t="s">
        <v>1258</v>
      </c>
      <c r="E2270" s="1" t="s">
        <v>76</v>
      </c>
      <c r="F2270" s="1" t="s">
        <v>23</v>
      </c>
      <c r="G2270" s="1" t="s">
        <v>4194</v>
      </c>
      <c r="I2270" s="1" t="s">
        <v>4218</v>
      </c>
      <c r="J2270" s="1">
        <v>2</v>
      </c>
      <c r="M2270" s="1">
        <v>605801</v>
      </c>
      <c r="N2270" s="1">
        <v>10024300</v>
      </c>
      <c r="P2270" s="47">
        <v>11126.25</v>
      </c>
      <c r="R2270" s="47">
        <f>IF(Tabela1[[#This Row],[VALOR A PAGAR]]&gt;1,Tabela1[[#This Row],[VALOR A PAGAR]],Tabela1[[#This Row],[VALOR RC]])</f>
        <v>11126.25</v>
      </c>
      <c r="S227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0" s="1">
        <v>4501023752</v>
      </c>
      <c r="U2270" s="54" t="str">
        <f>F2270 &amp; " " &amp; " " &amp; B2270 &amp; " - " &amp; I2270 &amp; " - " &amp; "N°" &amp; H2270 &amp; " - " &amp; Tabela1[[#This Row],[Coluna1]]</f>
        <v xml:space="preserve">LOJAS NOVAS  1510 - ALVO - K [exec ener] - N° - </v>
      </c>
      <c r="X2270" s="1" t="str">
        <f t="shared" si="132"/>
        <v>PENDENTE</v>
      </c>
      <c r="Y2270" s="48"/>
      <c r="Z2270" s="51"/>
      <c r="AA2270" s="1" t="str">
        <f>IF(Tabela1[[#This Row],[CHAMADO]]="ABERTO",Tabela1[[#This Row],[procx status]],"")</f>
        <v/>
      </c>
      <c r="AE2270" s="1" t="str">
        <f>IF(Tabela1[[#This Row],[Status Result1]]="Aguardando autorização pgto", "sim","")</f>
        <v/>
      </c>
      <c r="AF227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7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70" s="116"/>
      <c r="AJ2270" s="117"/>
      <c r="AK2270" s="116">
        <f>IF(Tabela1[[#This Row],[procx ticket]]="",Tabela1[[#This Row],[Data criação ticket]],Tabela1[[#This Row],[procx ticket]])</f>
        <v>0</v>
      </c>
      <c r="AL2270" s="116"/>
      <c r="AM227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7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70" s="62"/>
      <c r="AP2270" s="62"/>
      <c r="AQ227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151060580111126,25HENRIQUELOJAS NOVASAlvo K - UtilitiesALVO - K [exec ener]</v>
      </c>
      <c r="AR2270" s="62" t="e">
        <v>#N/A</v>
      </c>
    </row>
    <row r="2271" spans="1:44" ht="15" hidden="1" customHeight="1">
      <c r="A2271" s="1">
        <f t="shared" si="133"/>
        <v>1000</v>
      </c>
      <c r="B2271" s="1">
        <v>585</v>
      </c>
      <c r="C2271" s="1" t="s">
        <v>4093</v>
      </c>
      <c r="D2271" s="1" t="s">
        <v>1381</v>
      </c>
      <c r="E2271" s="1" t="s">
        <v>30</v>
      </c>
      <c r="F2271" s="1" t="s">
        <v>23</v>
      </c>
      <c r="G2271" s="1" t="s">
        <v>4194</v>
      </c>
      <c r="I2271" s="1" t="s">
        <v>4218</v>
      </c>
      <c r="J2271" s="1">
        <v>2</v>
      </c>
      <c r="M2271" s="1">
        <v>605740</v>
      </c>
      <c r="N2271" s="1">
        <v>10024301</v>
      </c>
      <c r="P2271" s="47">
        <v>11126.25</v>
      </c>
      <c r="R2271" s="47">
        <f>IF(Tabela1[[#This Row],[VALOR A PAGAR]]&gt;1,Tabela1[[#This Row],[VALOR A PAGAR]],Tabela1[[#This Row],[VALOR RC]])</f>
        <v>11126.25</v>
      </c>
      <c r="S227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1" s="1">
        <v>4501023781</v>
      </c>
      <c r="U2271" s="54" t="str">
        <f>F2271 &amp; " " &amp; " " &amp; B2271 &amp; " - " &amp; I2271 &amp; " - " &amp; "N°" &amp; H2271 &amp; " - " &amp; Tabela1[[#This Row],[Coluna1]]</f>
        <v xml:space="preserve">LOJAS NOVAS  585 - ALVO - K [exec ener] - N° - </v>
      </c>
      <c r="X2271" s="1" t="str">
        <f t="shared" si="132"/>
        <v>PENDENTE</v>
      </c>
      <c r="Y2271" s="48"/>
      <c r="Z2271" s="51"/>
      <c r="AA2271" s="1" t="str">
        <f>IF(Tabela1[[#This Row],[CHAMADO]]="ABERTO",Tabela1[[#This Row],[procx status]],"")</f>
        <v/>
      </c>
      <c r="AE2271" s="1" t="str">
        <f>IF(Tabela1[[#This Row],[Status Result1]]="Aguardando autorização pgto", "sim","")</f>
        <v/>
      </c>
      <c r="AF227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7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71" s="116"/>
      <c r="AJ2271" s="117"/>
      <c r="AK2271" s="116">
        <f>IF(Tabela1[[#This Row],[procx ticket]]="",Tabela1[[#This Row],[Data criação ticket]],Tabela1[[#This Row],[procx ticket]])</f>
        <v>0</v>
      </c>
      <c r="AL2271" s="116"/>
      <c r="AM227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7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71" s="62"/>
      <c r="AP2271" s="62"/>
      <c r="AQ227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58560574011126,25ANDRELOJAS NOVASAlvo K - UtilitiesALVO - K [exec ener]</v>
      </c>
      <c r="AR2271" s="62" t="e">
        <v>#N/A</v>
      </c>
    </row>
    <row r="2272" spans="1:44" ht="15" hidden="1" customHeight="1">
      <c r="A2272" s="1">
        <f t="shared" si="133"/>
        <v>2000</v>
      </c>
      <c r="B2272" s="1">
        <v>7143</v>
      </c>
      <c r="C2272" s="1" t="str">
        <f>_xlfn.XLOOKUP(Tabela1[[#This Row],[FILIAL]],'CNPJ BASE jan25'!A:A,'CNPJ BASE jan25'!B:B)</f>
        <v>FOR158-PGomMat-CE-EF</v>
      </c>
      <c r="D2272" s="1" t="str">
        <f>_xlfn.XLOOKUP(Tabela1[[#This Row],[FILIAL]],'CNPJ BASE jan25'!A:A,'CNPJ BASE jan25'!C:C)</f>
        <v>04.899.316/0143-30</v>
      </c>
      <c r="E2272" s="1" t="s">
        <v>4025</v>
      </c>
      <c r="F2272" s="1" t="s">
        <v>51</v>
      </c>
      <c r="G2272" s="1" t="s">
        <v>84</v>
      </c>
      <c r="H2272" s="1">
        <v>26</v>
      </c>
      <c r="I2272" s="1" t="s">
        <v>85</v>
      </c>
      <c r="J2272" s="1">
        <v>6</v>
      </c>
      <c r="K2272" s="1" t="s">
        <v>27</v>
      </c>
      <c r="M2272" s="1">
        <v>605988</v>
      </c>
      <c r="N2272" s="1">
        <v>10024286</v>
      </c>
      <c r="P2272" s="47">
        <v>102000</v>
      </c>
      <c r="R2272" s="47">
        <f>IF(Tabela1[[#This Row],[VALOR A PAGAR]]&gt;1,Tabela1[[#This Row],[VALOR A PAGAR]],Tabela1[[#This Row],[VALOR RC]])</f>
        <v>102000</v>
      </c>
      <c r="S227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2" s="1">
        <v>4501023156</v>
      </c>
      <c r="U2272" s="54" t="str">
        <f>F2272 &amp; " " &amp; " " &amp; B2272 &amp; " - " &amp; I2272 &amp; " - " &amp; "N°" &amp; H2272 &amp; " - " &amp; Tabela1[[#This Row],[Coluna1]]</f>
        <v>VIRADA DE BANDEIRA  7143 - MANDACARU - N°26 - suplementar 58k</v>
      </c>
      <c r="V2272" s="85">
        <v>3384838</v>
      </c>
      <c r="W2272" s="89" t="s">
        <v>4176</v>
      </c>
      <c r="X2272" s="1" t="str">
        <f t="shared" si="132"/>
        <v>ABERTO</v>
      </c>
      <c r="Y2272" s="48"/>
      <c r="Z2272" s="51"/>
      <c r="AA2272" s="1">
        <f>IF(Tabela1[[#This Row],[CHAMADO]]="ABERTO",Tabela1[[#This Row],[procx status]],"")</f>
        <v>0</v>
      </c>
      <c r="AC2272" s="49">
        <v>46021</v>
      </c>
      <c r="AD2272" s="55">
        <v>5106086846</v>
      </c>
      <c r="AE2272" s="1" t="s">
        <v>4177</v>
      </c>
      <c r="AF227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2" s="116"/>
      <c r="AJ2272" s="117"/>
      <c r="AK2272" s="116">
        <f>IF(Tabela1[[#This Row],[procx ticket]]="",Tabela1[[#This Row],[Data criação ticket]],Tabela1[[#This Row],[procx ticket]])</f>
        <v>0</v>
      </c>
      <c r="AL2272" s="116"/>
      <c r="AM2272" s="53">
        <v>46013</v>
      </c>
      <c r="AN227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2" s="62"/>
      <c r="AP2272" s="62" t="s">
        <v>5985</v>
      </c>
      <c r="AQ227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7143605988102000ADRIANOVIRADA DE BANDEIRACOMUNICAÇÃO VISUALMANDACARU</v>
      </c>
      <c r="AR2272" s="62" t="e">
        <v>#N/A</v>
      </c>
    </row>
    <row r="2273" spans="1:44" ht="15" hidden="1" customHeight="1">
      <c r="A2273" s="1">
        <f t="shared" si="133"/>
        <v>2000</v>
      </c>
      <c r="B2273" s="1">
        <v>7060</v>
      </c>
      <c r="C2273" s="1" t="str">
        <f>_xlfn.XLOOKUP(Tabela1[[#This Row],[FILIAL]],'CNPJ BASE jan25'!A:A,'CNPJ BASE jan25'!B:B)</f>
        <v>FOR149-Expedic-CE-EF</v>
      </c>
      <c r="D2273" s="1" t="str">
        <f>_xlfn.XLOOKUP(Tabela1[[#This Row],[FILIAL]],'CNPJ BASE jan25'!A:A,'CNPJ BASE jan25'!C:C)</f>
        <v>04.899.316/0060-78</v>
      </c>
      <c r="E2273" s="1" t="s">
        <v>4025</v>
      </c>
      <c r="F2273" s="1" t="s">
        <v>51</v>
      </c>
      <c r="G2273" s="1" t="s">
        <v>84</v>
      </c>
      <c r="H2273" s="1">
        <v>27</v>
      </c>
      <c r="I2273" s="1" t="s">
        <v>85</v>
      </c>
      <c r="J2273" s="1">
        <v>7</v>
      </c>
      <c r="K2273" s="1" t="s">
        <v>27</v>
      </c>
      <c r="M2273" s="1">
        <v>605997</v>
      </c>
      <c r="N2273" s="1">
        <v>10024287</v>
      </c>
      <c r="P2273" s="47">
        <v>81000</v>
      </c>
      <c r="R2273" s="47">
        <f>IF(Tabela1[[#This Row],[VALOR A PAGAR]]&gt;1,Tabela1[[#This Row],[VALOR A PAGAR]],Tabela1[[#This Row],[VALOR RC]])</f>
        <v>81000</v>
      </c>
      <c r="S227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3" s="1">
        <v>4501023158</v>
      </c>
      <c r="U2273" s="54" t="str">
        <f>F2273 &amp; " " &amp; " " &amp; B2273 &amp; " - " &amp; I2273 &amp; " - " &amp; "N°" &amp; H2273 &amp; " - " &amp; Tabela1[[#This Row],[Coluna1]]</f>
        <v>VIRADA DE BANDEIRA  7060 - MANDACARU - N°27 - suplementar 51.600</v>
      </c>
      <c r="V2273" s="85">
        <v>3384841</v>
      </c>
      <c r="W2273" s="89" t="s">
        <v>4176</v>
      </c>
      <c r="X2273" s="1" t="str">
        <f t="shared" si="132"/>
        <v>ABERTO</v>
      </c>
      <c r="Y2273" s="48"/>
      <c r="Z2273" s="51"/>
      <c r="AA2273" s="1">
        <f>IF(Tabela1[[#This Row],[CHAMADO]]="ABERTO",Tabela1[[#This Row],[procx status]],"")</f>
        <v>0</v>
      </c>
      <c r="AC2273" s="49">
        <v>46021</v>
      </c>
      <c r="AD2273" s="55">
        <v>5106086856</v>
      </c>
      <c r="AE2273" s="1" t="s">
        <v>4177</v>
      </c>
      <c r="AF227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3" s="116"/>
      <c r="AJ2273" s="117"/>
      <c r="AK2273" s="116">
        <f>IF(Tabela1[[#This Row],[procx ticket]]="",Tabela1[[#This Row],[Data criação ticket]],Tabela1[[#This Row],[procx ticket]])</f>
        <v>0</v>
      </c>
      <c r="AL2273" s="116"/>
      <c r="AM2273" s="53">
        <v>46013</v>
      </c>
      <c r="AN227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3" s="62"/>
      <c r="AP2273" s="62" t="s">
        <v>5986</v>
      </c>
      <c r="AQ227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706060599781000ADRIANOVIRADA DE BANDEIRACOMUNICAÇÃO VISUALMANDACARU</v>
      </c>
      <c r="AR2273" s="62" t="e">
        <v>#N/A</v>
      </c>
    </row>
    <row r="2274" spans="1:44" ht="15" hidden="1" customHeight="1">
      <c r="A2274" s="1">
        <f t="shared" si="133"/>
        <v>2000</v>
      </c>
      <c r="B2274" s="1">
        <v>7353</v>
      </c>
      <c r="C2274" s="1" t="s">
        <v>3520</v>
      </c>
      <c r="D2274" s="1" t="s">
        <v>3521</v>
      </c>
      <c r="E2274" s="1" t="s">
        <v>4025</v>
      </c>
      <c r="F2274" s="1" t="s">
        <v>51</v>
      </c>
      <c r="G2274" s="1" t="s">
        <v>84</v>
      </c>
      <c r="H2274" s="1">
        <v>28</v>
      </c>
      <c r="I2274" s="1" t="s">
        <v>85</v>
      </c>
      <c r="J2274" s="1">
        <v>10</v>
      </c>
      <c r="K2274" s="1" t="s">
        <v>27</v>
      </c>
      <c r="M2274" s="1">
        <v>605989</v>
      </c>
      <c r="N2274" s="1">
        <v>10024288</v>
      </c>
      <c r="P2274" s="47">
        <v>125000</v>
      </c>
      <c r="R2274" s="47">
        <f>IF(Tabela1[[#This Row],[VALOR A PAGAR]]&gt;1,Tabela1[[#This Row],[VALOR A PAGAR]],Tabela1[[#This Row],[VALOR RC]])</f>
        <v>125000</v>
      </c>
      <c r="S227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4" s="1">
        <v>4501023749</v>
      </c>
      <c r="U2274" s="54" t="str">
        <f>F2274 &amp; " " &amp; " " &amp; B2274 &amp; " - " &amp; I2274 &amp; " - " &amp; "N°" &amp; H2274 &amp; " - " &amp; Tabela1[[#This Row],[Coluna1]]</f>
        <v>VIRADA DE BANDEIRA  7353 - MANDACARU - N°28 - suplementar 125k</v>
      </c>
      <c r="V2274" s="85">
        <v>3384846</v>
      </c>
      <c r="W2274" s="89" t="s">
        <v>4176</v>
      </c>
      <c r="X2274" s="1" t="str">
        <f t="shared" si="132"/>
        <v>ABERTO</v>
      </c>
      <c r="Y2274" s="48"/>
      <c r="Z2274" s="51"/>
      <c r="AA2274" s="1">
        <f>IF(Tabela1[[#This Row],[CHAMADO]]="ABERTO",Tabela1[[#This Row],[procx status]],"")</f>
        <v>0</v>
      </c>
      <c r="AC2274" s="49">
        <v>46021</v>
      </c>
      <c r="AD2274" s="55">
        <v>5106086858</v>
      </c>
      <c r="AE2274" s="1" t="s">
        <v>4177</v>
      </c>
      <c r="AF227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4" s="116"/>
      <c r="AJ2274" s="117"/>
      <c r="AK2274" s="116">
        <f>IF(Tabela1[[#This Row],[procx ticket]]="",Tabela1[[#This Row],[Data criação ticket]],Tabela1[[#This Row],[procx ticket]])</f>
        <v>0</v>
      </c>
      <c r="AL2274" s="116"/>
      <c r="AM2274" s="53">
        <v>46013</v>
      </c>
      <c r="AN227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4" s="62"/>
      <c r="AP2274" s="62" t="s">
        <v>5987</v>
      </c>
      <c r="AQ227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7353605989125000ADRIANOVIRADA DE BANDEIRACOMUNICAÇÃO VISUALMANDACARU</v>
      </c>
      <c r="AR2274" s="62" t="e">
        <v>#N/A</v>
      </c>
    </row>
    <row r="2275" spans="1:44" ht="15" hidden="1" customHeight="1">
      <c r="A2275" s="1">
        <f t="shared" si="133"/>
        <v>1000</v>
      </c>
      <c r="B2275" s="1">
        <v>1504</v>
      </c>
      <c r="C2275" s="1" t="s">
        <v>4087</v>
      </c>
      <c r="D2275" s="1" t="s">
        <v>4185</v>
      </c>
      <c r="E2275" s="1" t="s">
        <v>76</v>
      </c>
      <c r="F2275" s="1" t="s">
        <v>23</v>
      </c>
      <c r="G2275" s="1" t="s">
        <v>4410</v>
      </c>
      <c r="H2275" s="1">
        <v>1597</v>
      </c>
      <c r="I2275" s="1" t="s">
        <v>66</v>
      </c>
      <c r="J2275" s="1">
        <v>2</v>
      </c>
      <c r="K2275" s="1" t="s">
        <v>27</v>
      </c>
      <c r="M2275" s="1">
        <v>604037</v>
      </c>
      <c r="N2275" s="1">
        <v>10024283</v>
      </c>
      <c r="P2275" s="47">
        <v>23590.59</v>
      </c>
      <c r="Q2275" s="47">
        <v>23590.59</v>
      </c>
      <c r="R2275" s="47">
        <f>IF(Tabela1[[#This Row],[VALOR A PAGAR]]&gt;1,Tabela1[[#This Row],[VALOR A PAGAR]],Tabela1[[#This Row],[VALOR RC]])</f>
        <v>23590.59</v>
      </c>
      <c r="S227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5" s="1">
        <v>4501023746</v>
      </c>
      <c r="U2275" s="54" t="str">
        <f>F2275 &amp; " " &amp; " " &amp; B2275 &amp; " - " &amp; I2275 &amp; " - " &amp; "N°" &amp; H2275 &amp; " - " &amp; Tabela1[[#This Row],[Coluna1]]</f>
        <v xml:space="preserve">LOJAS NOVAS  1504 - DWA - N°1597 - </v>
      </c>
      <c r="V2275" s="85">
        <v>3384853</v>
      </c>
      <c r="W2275" s="89" t="s">
        <v>4176</v>
      </c>
      <c r="X2275" s="1" t="str">
        <f t="shared" si="132"/>
        <v>ABERTO</v>
      </c>
      <c r="Y2275" s="48"/>
      <c r="Z2275" s="51"/>
      <c r="AA2275" s="1">
        <f>IF(Tabela1[[#This Row],[CHAMADO]]="ABERTO",Tabela1[[#This Row],[procx status]],"")</f>
        <v>0</v>
      </c>
      <c r="AC2275" s="49">
        <v>46021</v>
      </c>
      <c r="AD2275" s="55">
        <v>5106086859</v>
      </c>
      <c r="AE2275" s="1" t="s">
        <v>4177</v>
      </c>
      <c r="AF227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5" s="116"/>
      <c r="AJ2275" s="117"/>
      <c r="AK2275" s="116">
        <f>IF(Tabela1[[#This Row],[procx ticket]]="",Tabela1[[#This Row],[Data criação ticket]],Tabela1[[#This Row],[procx ticket]])</f>
        <v>0</v>
      </c>
      <c r="AL2275" s="116"/>
      <c r="AM2275" s="53">
        <v>46013</v>
      </c>
      <c r="AN227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5" s="62"/>
      <c r="AP2275" s="62"/>
      <c r="AQ227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150460403723590,59HENRIQUELOJAS NOVASConstrutoraDWA</v>
      </c>
      <c r="AR2275" s="62" t="e">
        <v>#N/A</v>
      </c>
    </row>
    <row r="2276" spans="1:44" ht="15" hidden="1" customHeight="1">
      <c r="A2276" s="1">
        <f t="shared" si="133"/>
        <v>2000</v>
      </c>
      <c r="B2276" s="1" t="s">
        <v>4544</v>
      </c>
      <c r="D2276" s="1" t="s">
        <v>4837</v>
      </c>
      <c r="E2276" s="1" t="s">
        <v>30</v>
      </c>
      <c r="F2276" s="1" t="s">
        <v>4167</v>
      </c>
      <c r="G2276" s="1" t="s">
        <v>48</v>
      </c>
      <c r="H2276" s="1">
        <v>20917</v>
      </c>
      <c r="I2276" s="1" t="s">
        <v>5303</v>
      </c>
      <c r="J2276" s="1">
        <v>3</v>
      </c>
      <c r="K2276" s="1" t="s">
        <v>27</v>
      </c>
      <c r="M2276" s="1">
        <v>606050</v>
      </c>
      <c r="N2276" s="1">
        <v>10024285</v>
      </c>
      <c r="P2276" s="47">
        <v>10800</v>
      </c>
      <c r="R2276" s="47">
        <f>IF(Tabela1[[#This Row],[VALOR A PAGAR]]&gt;1,Tabela1[[#This Row],[VALOR A PAGAR]],Tabela1[[#This Row],[VALOR RC]])</f>
        <v>10800</v>
      </c>
      <c r="S227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6" s="1">
        <v>4501022426</v>
      </c>
      <c r="U2276" s="54" t="str">
        <f>F2276 &amp; " " &amp; " " &amp; B2276 &amp; " - " &amp; I2276 &amp; " - " &amp; "N°" &amp; H2276 &amp; " - " &amp; Tabela1[[#This Row],[Coluna1]]</f>
        <v>MISSOES HIGIENICAS  CD BA - KPI - N°20917 - aguardando saldo</v>
      </c>
      <c r="V2276" s="85">
        <v>3384860</v>
      </c>
      <c r="W2276" s="89" t="s">
        <v>4176</v>
      </c>
      <c r="X2276" s="1" t="str">
        <f t="shared" si="132"/>
        <v>ABERTO</v>
      </c>
      <c r="Y2276" s="48"/>
      <c r="Z2276" s="51"/>
      <c r="AA2276" s="1">
        <f>IF(Tabela1[[#This Row],[CHAMADO]]="ABERTO",Tabela1[[#This Row],[procx status]],"")</f>
        <v>0</v>
      </c>
      <c r="AE2276" s="1" t="s">
        <v>4177</v>
      </c>
      <c r="AF227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7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76" s="116"/>
      <c r="AJ2276" s="117"/>
      <c r="AK2276" s="116">
        <f>IF(Tabela1[[#This Row],[procx ticket]]="",Tabela1[[#This Row],[Data criação ticket]],Tabela1[[#This Row],[procx ticket]])</f>
        <v>0</v>
      </c>
      <c r="AL2276" s="116"/>
      <c r="AM2276" s="53">
        <v>46013</v>
      </c>
      <c r="AN227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76" s="62"/>
      <c r="AP2276" s="62" t="s">
        <v>4714</v>
      </c>
      <c r="AQ227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BA60605010800ANDREMISSOES HIGIENICASREFORMAKPI</v>
      </c>
      <c r="AR2276" s="62" t="e">
        <v>#N/A</v>
      </c>
    </row>
    <row r="2277" spans="1:44" ht="15" hidden="1" customHeight="1">
      <c r="A2277" s="1">
        <f t="shared" si="133"/>
        <v>2000</v>
      </c>
      <c r="B2277" s="1" t="s">
        <v>4156</v>
      </c>
      <c r="C2277" s="1" t="s">
        <v>75</v>
      </c>
      <c r="D2277" s="1" t="s">
        <v>4166</v>
      </c>
      <c r="E2277" s="1" t="s">
        <v>30</v>
      </c>
      <c r="F2277" s="1" t="s">
        <v>4157</v>
      </c>
      <c r="G2277" s="1" t="s">
        <v>48</v>
      </c>
      <c r="H2277" s="1">
        <v>503</v>
      </c>
      <c r="I2277" s="1" t="s">
        <v>4667</v>
      </c>
      <c r="M2277" s="55">
        <v>604946</v>
      </c>
      <c r="Q2277" s="47">
        <v>40911.35</v>
      </c>
      <c r="R2277" s="47">
        <f>IF(Tabela1[[#This Row],[VALOR A PAGAR]]&gt;1,Tabela1[[#This Row],[VALOR A PAGAR]],Tabela1[[#This Row],[VALOR RC]])</f>
        <v>40911.35</v>
      </c>
      <c r="S227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7" s="1">
        <v>4500663430</v>
      </c>
      <c r="U2277" s="54" t="str">
        <f>F2277 &amp; " " &amp; " " &amp; B2277 &amp; " - " &amp; I2277 &amp; " - " &amp; "N°" &amp; H2277 &amp; " - " &amp; Tabela1[[#This Row],[Coluna1]]</f>
        <v xml:space="preserve">LAUDO DE RISCO CD  CD CE - CNEX - N°503 - </v>
      </c>
      <c r="V2277" s="85">
        <v>3366945</v>
      </c>
      <c r="W2277" s="89" t="s">
        <v>4176</v>
      </c>
      <c r="X2277" s="1" t="str">
        <f t="shared" si="132"/>
        <v>ABERTO</v>
      </c>
      <c r="Y2277" s="48"/>
      <c r="Z2277" s="51"/>
      <c r="AA2277" s="1">
        <f>IF(Tabela1[[#This Row],[CHAMADO]]="ABERTO",Tabela1[[#This Row],[procx status]],"")</f>
        <v>0</v>
      </c>
      <c r="AC2277" s="49">
        <v>46021</v>
      </c>
      <c r="AD2277" s="55">
        <v>5106086823</v>
      </c>
      <c r="AE2277" s="1" t="s">
        <v>4177</v>
      </c>
      <c r="AF227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7" s="116"/>
      <c r="AJ2277" s="117"/>
      <c r="AK2277" s="116">
        <f>IF(Tabela1[[#This Row],[procx ticket]]="",Tabela1[[#This Row],[Data criação ticket]],Tabela1[[#This Row],[procx ticket]])</f>
        <v>0</v>
      </c>
      <c r="AL2277" s="116"/>
      <c r="AM2277" s="53">
        <v>46010</v>
      </c>
      <c r="AN227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7" s="62"/>
      <c r="AP2277" s="62"/>
      <c r="AQ227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CE604946ANDRELAUDO DE RISCO CDREFORMACNEX</v>
      </c>
      <c r="AR2277" s="62" t="e">
        <v>#N/A</v>
      </c>
    </row>
    <row r="2278" spans="1:44" ht="15" hidden="1" customHeight="1">
      <c r="A2278" s="1">
        <f t="shared" si="133"/>
        <v>1000</v>
      </c>
      <c r="B2278" s="1">
        <v>1515</v>
      </c>
      <c r="C2278" s="1" t="s">
        <v>4648</v>
      </c>
      <c r="D2278" s="1" t="s">
        <v>354</v>
      </c>
      <c r="E2278" s="1" t="s">
        <v>76</v>
      </c>
      <c r="F2278" s="1" t="s">
        <v>23</v>
      </c>
      <c r="G2278" s="1" t="s">
        <v>4281</v>
      </c>
      <c r="I2278" s="1" t="s">
        <v>4272</v>
      </c>
      <c r="M2278" s="1">
        <v>605945</v>
      </c>
      <c r="Q2278" s="47">
        <v>17836.48</v>
      </c>
      <c r="R2278" s="47">
        <f>IF(Tabela1[[#This Row],[VALOR A PAGAR]]&gt;1,Tabela1[[#This Row],[VALOR A PAGAR]],Tabela1[[#This Row],[VALOR RC]])</f>
        <v>17836.48</v>
      </c>
      <c r="S227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8" s="1">
        <v>4501000269</v>
      </c>
      <c r="U2278" s="54" t="str">
        <f>F2278 &amp; " " &amp; " " &amp; B2278 &amp; " - " &amp; I2278 &amp; " - " &amp; "N°" &amp; H2278 &amp; " - " &amp; Tabela1[[#This Row],[Coluna1]]</f>
        <v xml:space="preserve">LOJAS NOVAS  1515 - AUTOPEL - N° - </v>
      </c>
      <c r="X2278" s="1" t="str">
        <f t="shared" si="132"/>
        <v>PENDENTE</v>
      </c>
      <c r="Y2278" s="48"/>
      <c r="Z2278" s="51"/>
      <c r="AA2278" s="1" t="str">
        <f>IF(Tabela1[[#This Row],[CHAMADO]]="ABERTO",Tabela1[[#This Row],[procx status]],"")</f>
        <v/>
      </c>
      <c r="AE2278" s="1" t="str">
        <f>IF(Tabela1[[#This Row],[Status Result1]]="Aguardando autorização pgto", "sim","")</f>
        <v/>
      </c>
      <c r="AF227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nota, há pedido</v>
      </c>
      <c r="AG227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nota</v>
      </c>
      <c r="AH2278" s="116"/>
      <c r="AJ2278" s="117"/>
      <c r="AK2278" s="116">
        <f>IF(Tabela1[[#This Row],[procx ticket]]="",Tabela1[[#This Row],[Data criação ticket]],Tabela1[[#This Row],[procx ticket]])</f>
        <v>0</v>
      </c>
      <c r="AL2278" s="116"/>
      <c r="AM227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27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278" s="62"/>
      <c r="AP2278" s="62"/>
      <c r="AQ227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NOVASLINHA BRANCAAUTOPEL</v>
      </c>
      <c r="AR2278" s="62" t="e">
        <v>#N/A</v>
      </c>
    </row>
    <row r="2279" spans="1:44" ht="15" hidden="1" customHeight="1">
      <c r="A2279" s="1">
        <f t="shared" si="133"/>
        <v>1000</v>
      </c>
      <c r="B2279" s="1">
        <v>1515</v>
      </c>
      <c r="C2279" s="1" t="s">
        <v>4648</v>
      </c>
      <c r="D2279" s="1" t="s">
        <v>354</v>
      </c>
      <c r="E2279" s="1" t="s">
        <v>76</v>
      </c>
      <c r="F2279" s="1" t="s">
        <v>23</v>
      </c>
      <c r="G2279" s="1" t="s">
        <v>4281</v>
      </c>
      <c r="H2279" s="1">
        <v>2334768</v>
      </c>
      <c r="I2279" s="1" t="s">
        <v>4853</v>
      </c>
      <c r="M2279" s="1">
        <v>605945</v>
      </c>
      <c r="Q2279" s="47">
        <v>5476</v>
      </c>
      <c r="R2279" s="47">
        <f>IF(Tabela1[[#This Row],[VALOR A PAGAR]]&gt;1,Tabela1[[#This Row],[VALOR A PAGAR]],Tabela1[[#This Row],[VALOR RC]])</f>
        <v>5476</v>
      </c>
      <c r="S227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79" s="1">
        <v>4501004240</v>
      </c>
      <c r="U2279" s="54" t="str">
        <f>F2279 &amp; " " &amp; " " &amp; B2279 &amp; " - " &amp; I2279 &amp; " - " &amp; "N°" &amp; H2279 &amp; " - " &amp; Tabela1[[#This Row],[Coluna1]]</f>
        <v xml:space="preserve">LOJAS NOVAS  1515 - DUFRIO - N°2334768 - </v>
      </c>
      <c r="V2279" s="85">
        <v>3384867</v>
      </c>
      <c r="W2279" s="89" t="s">
        <v>4176</v>
      </c>
      <c r="X2279" s="1" t="str">
        <f t="shared" si="132"/>
        <v>ABERTO</v>
      </c>
      <c r="Y2279" s="48"/>
      <c r="Z2279" s="51"/>
      <c r="AA2279" s="1">
        <f>IF(Tabela1[[#This Row],[CHAMADO]]="ABERTO",Tabela1[[#This Row],[procx status]],"")</f>
        <v>0</v>
      </c>
      <c r="AC2279" s="49">
        <v>46021</v>
      </c>
      <c r="AD2279" s="55">
        <v>5106086863</v>
      </c>
      <c r="AE2279" s="1" t="s">
        <v>4177</v>
      </c>
      <c r="AF227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7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79" s="116"/>
      <c r="AJ2279" s="117"/>
      <c r="AK2279" s="116">
        <f>IF(Tabela1[[#This Row],[procx ticket]]="",Tabela1[[#This Row],[Data criação ticket]],Tabela1[[#This Row],[procx ticket]])</f>
        <v>0</v>
      </c>
      <c r="AL2279" s="116"/>
      <c r="AM2279" s="53">
        <v>46013</v>
      </c>
      <c r="AN227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79" s="62"/>
      <c r="AP2279" s="62"/>
      <c r="AQ227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NOVASLINHA BRANCADUFRIO</v>
      </c>
      <c r="AR2279" s="62" t="e">
        <v>#N/A</v>
      </c>
    </row>
    <row r="2280" spans="1:44" ht="15" hidden="1" customHeight="1">
      <c r="A2280" s="1">
        <f t="shared" si="133"/>
        <v>1000</v>
      </c>
      <c r="B2280" s="1">
        <v>1515</v>
      </c>
      <c r="C2280" s="1" t="s">
        <v>4648</v>
      </c>
      <c r="D2280" s="1" t="s">
        <v>354</v>
      </c>
      <c r="E2280" s="1" t="s">
        <v>76</v>
      </c>
      <c r="F2280" s="1" t="s">
        <v>23</v>
      </c>
      <c r="G2280" s="1" t="s">
        <v>4281</v>
      </c>
      <c r="H2280" s="1">
        <v>172835</v>
      </c>
      <c r="I2280" s="1" t="s">
        <v>4651</v>
      </c>
      <c r="M2280" s="1">
        <v>605945</v>
      </c>
      <c r="Q2280" s="47">
        <v>9742</v>
      </c>
      <c r="R2280" s="47">
        <f>IF(Tabela1[[#This Row],[VALOR A PAGAR]]&gt;1,Tabela1[[#This Row],[VALOR A PAGAR]],Tabela1[[#This Row],[VALOR RC]])</f>
        <v>9742</v>
      </c>
      <c r="S228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0" s="1">
        <v>4501009480</v>
      </c>
      <c r="U2280" s="54" t="str">
        <f>F2280 &amp; " " &amp; " " &amp; B2280 &amp; " - " &amp; I2280 &amp; " - " &amp; "N°" &amp; H2280 &amp; " - " &amp; Tabela1[[#This Row],[Coluna1]]</f>
        <v xml:space="preserve">LOJAS NOVAS  1515 - CLIMA RIO - N°172835 - </v>
      </c>
      <c r="V2280" s="85">
        <v>3384874</v>
      </c>
      <c r="W2280" s="89" t="s">
        <v>4176</v>
      </c>
      <c r="X2280" s="1" t="str">
        <f t="shared" si="132"/>
        <v>ABERTO</v>
      </c>
      <c r="Y2280" s="48"/>
      <c r="Z2280" s="51"/>
      <c r="AA2280" s="1">
        <f>IF(Tabela1[[#This Row],[CHAMADO]]="ABERTO",Tabela1[[#This Row],[procx status]],"")</f>
        <v>0</v>
      </c>
      <c r="AC2280" s="49">
        <v>46021</v>
      </c>
      <c r="AD2280" s="55">
        <v>5106086864</v>
      </c>
      <c r="AE2280" s="1" t="s">
        <v>4177</v>
      </c>
      <c r="AF228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0" s="116"/>
      <c r="AJ2280" s="117"/>
      <c r="AK2280" s="116">
        <f>IF(Tabela1[[#This Row],[procx ticket]]="",Tabela1[[#This Row],[Data criação ticket]],Tabela1[[#This Row],[procx ticket]])</f>
        <v>0</v>
      </c>
      <c r="AL2280" s="116"/>
      <c r="AM2280" s="53">
        <v>46013</v>
      </c>
      <c r="AN228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0" s="62"/>
      <c r="AP2280" s="62"/>
      <c r="AQ228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1515605945HENRIQUELOJAS NOVASLINHA BRANCACLIMA RIO</v>
      </c>
      <c r="AR2280" s="62" t="e">
        <v>#N/A</v>
      </c>
    </row>
    <row r="2281" spans="1:44" ht="15" hidden="1" customHeight="1">
      <c r="A2281" s="1">
        <f t="shared" si="133"/>
        <v>1000</v>
      </c>
      <c r="B2281" s="1">
        <v>1435</v>
      </c>
      <c r="C2281" s="1" t="s">
        <v>268</v>
      </c>
      <c r="D2281" s="1" t="s">
        <v>4203</v>
      </c>
      <c r="E2281" s="1" t="s">
        <v>30</v>
      </c>
      <c r="F2281" s="1" t="s">
        <v>23</v>
      </c>
      <c r="G2281" s="1" t="s">
        <v>4410</v>
      </c>
      <c r="H2281" s="1">
        <v>1059</v>
      </c>
      <c r="I2281" s="1" t="s">
        <v>57</v>
      </c>
      <c r="M2281" s="1">
        <v>603839</v>
      </c>
      <c r="N2281" s="1">
        <v>10023131</v>
      </c>
      <c r="O2281" s="1" t="s">
        <v>4163</v>
      </c>
      <c r="P2281" s="47">
        <v>987000</v>
      </c>
      <c r="Q2281" s="47">
        <v>98700</v>
      </c>
      <c r="R2281" s="47">
        <f>IF(Tabela1[[#This Row],[VALOR A PAGAR]]&gt;1,Tabela1[[#This Row],[VALOR A PAGAR]],Tabela1[[#This Row],[VALOR RC]])</f>
        <v>98700</v>
      </c>
      <c r="S228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1" s="1">
        <v>4500949901</v>
      </c>
      <c r="U2281" s="54" t="str">
        <f>F2281 &amp; " " &amp; " " &amp; B2281 &amp; " - " &amp; I2281 &amp; " - " &amp; "N°" &amp; H2281 &amp; " - " &amp; Tabela1[[#This Row],[Coluna1]]</f>
        <v xml:space="preserve">LOJAS NOVAS  1435 - CHIANCA - N°1059 - </v>
      </c>
      <c r="V2281" s="85">
        <v>3384884</v>
      </c>
      <c r="W2281" s="89" t="s">
        <v>4176</v>
      </c>
      <c r="X2281" s="1" t="str">
        <f t="shared" si="132"/>
        <v>ABERTO</v>
      </c>
      <c r="Y2281" s="48"/>
      <c r="Z2281" s="51"/>
      <c r="AA2281" s="1">
        <f>IF(Tabela1[[#This Row],[CHAMADO]]="ABERTO",Tabela1[[#This Row],[procx status]],"")</f>
        <v>0</v>
      </c>
      <c r="AC2281" s="49">
        <v>46021</v>
      </c>
      <c r="AD2281" s="55">
        <v>5106086865</v>
      </c>
      <c r="AE2281" s="1" t="s">
        <v>4177</v>
      </c>
      <c r="AF228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1" s="116"/>
      <c r="AJ2281" s="117"/>
      <c r="AK2281" s="116">
        <f>IF(Tabela1[[#This Row],[procx ticket]]="",Tabela1[[#This Row],[Data criação ticket]],Tabela1[[#This Row],[procx ticket]])</f>
        <v>0</v>
      </c>
      <c r="AL2281" s="116"/>
      <c r="AM2281" s="53">
        <v>46013</v>
      </c>
      <c r="AN228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1" s="62"/>
      <c r="AP2281" s="62"/>
      <c r="AQ228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1435603839987000ANDRELOJAS NOVASConstrutoraCHIANCA</v>
      </c>
      <c r="AR2281" s="62"/>
    </row>
    <row r="2282" spans="1:44" ht="15" hidden="1" customHeight="1">
      <c r="A2282" s="1">
        <f t="shared" si="133"/>
        <v>1000</v>
      </c>
      <c r="B2282" s="1">
        <v>1491</v>
      </c>
      <c r="C2282" s="1" t="s">
        <v>4076</v>
      </c>
      <c r="D2282" s="1" t="s">
        <v>1115</v>
      </c>
      <c r="E2282" s="1" t="s">
        <v>30</v>
      </c>
      <c r="F2282" s="1" t="s">
        <v>23</v>
      </c>
      <c r="G2282" s="1" t="s">
        <v>4410</v>
      </c>
      <c r="H2282" s="1">
        <v>1060</v>
      </c>
      <c r="I2282" s="1" t="s">
        <v>57</v>
      </c>
      <c r="M2282" s="1">
        <v>605585</v>
      </c>
      <c r="N2282" s="1">
        <v>10023482</v>
      </c>
      <c r="O2282" s="1" t="s">
        <v>4163</v>
      </c>
      <c r="P2282" s="47">
        <v>1150000.0003293282</v>
      </c>
      <c r="Q2282" s="5">
        <v>115000</v>
      </c>
      <c r="R2282" s="47">
        <f>IF(Tabela1[[#This Row],[VALOR A PAGAR]]&gt;1,Tabela1[[#This Row],[VALOR A PAGAR]],Tabela1[[#This Row],[VALOR RC]])</f>
        <v>115000</v>
      </c>
      <c r="S228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2" s="1">
        <v>4500977309</v>
      </c>
      <c r="U2282" s="54" t="str">
        <f>F2282 &amp; " " &amp; " " &amp; B2282 &amp; " - " &amp; I2282 &amp; " - " &amp; "N°" &amp; H2282 &amp; " - " &amp; Tabela1[[#This Row],[Coluna1]]</f>
        <v xml:space="preserve">LOJAS NOVAS  1491 - CHIANCA - N°1060 - </v>
      </c>
      <c r="V2282" s="85">
        <v>3384888</v>
      </c>
      <c r="W2282" s="89" t="s">
        <v>4176</v>
      </c>
      <c r="X2282" s="1" t="str">
        <f t="shared" si="132"/>
        <v>ABERTO</v>
      </c>
      <c r="Y2282" s="48"/>
      <c r="Z2282" s="51"/>
      <c r="AA2282" s="1">
        <f>IF(Tabela1[[#This Row],[CHAMADO]]="ABERTO",Tabela1[[#This Row],[procx status]],"")</f>
        <v>0</v>
      </c>
      <c r="AE2282" s="1" t="s">
        <v>4177</v>
      </c>
      <c r="AF228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8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82" s="116"/>
      <c r="AJ2282" s="117"/>
      <c r="AK2282" s="116">
        <f>IF(Tabela1[[#This Row],[procx ticket]]="",Tabela1[[#This Row],[Data criação ticket]],Tabela1[[#This Row],[procx ticket]])</f>
        <v>0</v>
      </c>
      <c r="AL2282" s="116"/>
      <c r="AM2282" s="53">
        <v>46013</v>
      </c>
      <c r="AN228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82" s="62"/>
      <c r="AP2282" s="62"/>
      <c r="AQ228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14916055851150000,00032933ANDRELOJAS NOVASConstrutoraCHIANCA</v>
      </c>
      <c r="AR2282" s="62"/>
    </row>
    <row r="2283" spans="1:44" ht="15" hidden="1" customHeight="1">
      <c r="A2283" s="1">
        <f t="shared" si="133"/>
        <v>1000</v>
      </c>
      <c r="B2283" s="1">
        <v>1505</v>
      </c>
      <c r="C2283" s="1" t="s">
        <v>4085</v>
      </c>
      <c r="D2283" s="1" t="s">
        <v>4216</v>
      </c>
      <c r="E2283" s="1" t="s">
        <v>30</v>
      </c>
      <c r="F2283" s="1" t="s">
        <v>23</v>
      </c>
      <c r="G2283" s="1" t="s">
        <v>4410</v>
      </c>
      <c r="H2283" s="1">
        <v>1061</v>
      </c>
      <c r="I2283" s="1" t="s">
        <v>57</v>
      </c>
      <c r="M2283" s="1">
        <v>605728</v>
      </c>
      <c r="Q2283" s="47">
        <v>308250</v>
      </c>
      <c r="R2283" s="47">
        <v>123300</v>
      </c>
      <c r="S228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3" s="1">
        <v>4500977340</v>
      </c>
      <c r="U2283" s="54" t="str">
        <f>F2283 &amp; " " &amp; " " &amp; B2283 &amp; " - " &amp; I2283 &amp; " - " &amp; "N°" &amp; H2283 &amp; " - " &amp; Tabela1[[#This Row],[Coluna1]]</f>
        <v xml:space="preserve">LOJAS NOVAS  1505 - CHIANCA - N°1061 - </v>
      </c>
      <c r="V2283" s="85">
        <v>3384893</v>
      </c>
      <c r="W2283" s="89" t="s">
        <v>4176</v>
      </c>
      <c r="X2283" s="1" t="str">
        <f t="shared" si="132"/>
        <v>ABERTO</v>
      </c>
      <c r="Y2283" s="48"/>
      <c r="Z2283" s="51"/>
      <c r="AA2283" s="1">
        <f>IF(Tabela1[[#This Row],[CHAMADO]]="ABERTO",Tabela1[[#This Row],[procx status]],"")</f>
        <v>0</v>
      </c>
      <c r="AC2283" s="49">
        <v>46021</v>
      </c>
      <c r="AD2283" s="55">
        <v>5106086871</v>
      </c>
      <c r="AE2283" s="1" t="s">
        <v>4177</v>
      </c>
      <c r="AF228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3" s="116"/>
      <c r="AJ2283" s="117"/>
      <c r="AK2283" s="116">
        <f>IF(Tabela1[[#This Row],[procx ticket]]="",Tabela1[[#This Row],[Data criação ticket]],Tabela1[[#This Row],[procx ticket]])</f>
        <v>0</v>
      </c>
      <c r="AL2283" s="116"/>
      <c r="AM2283" s="53">
        <v>46013</v>
      </c>
      <c r="AN228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3" s="62"/>
      <c r="AP2283" s="62"/>
      <c r="AQ228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1505605728ANDRELOJAS NOVASConstrutoraCHIANCA</v>
      </c>
      <c r="AR2283" s="62"/>
    </row>
    <row r="2284" spans="1:44" ht="15" hidden="1" customHeight="1">
      <c r="A2284" s="1">
        <f t="shared" si="133"/>
        <v>1000</v>
      </c>
      <c r="B2284" s="1">
        <v>320</v>
      </c>
      <c r="C2284" s="1" t="s">
        <v>4161</v>
      </c>
      <c r="D2284" s="1" t="s">
        <v>875</v>
      </c>
      <c r="E2284" s="1" t="s">
        <v>4025</v>
      </c>
      <c r="F2284" s="1" t="s">
        <v>23</v>
      </c>
      <c r="G2284" s="1" t="s">
        <v>48</v>
      </c>
      <c r="H2284" s="1">
        <v>149</v>
      </c>
      <c r="I2284" s="1" t="s">
        <v>5290</v>
      </c>
      <c r="J2284" s="1">
        <v>1</v>
      </c>
      <c r="L2284" s="1">
        <v>70526</v>
      </c>
      <c r="M2284" s="1">
        <v>605973</v>
      </c>
      <c r="N2284" s="1">
        <v>10024221</v>
      </c>
      <c r="P2284" s="47">
        <v>15000</v>
      </c>
      <c r="Q2284" s="47">
        <v>7500</v>
      </c>
      <c r="R2284" s="47">
        <f>IF(Tabela1[[#This Row],[VALOR A PAGAR]]&gt;1,Tabela1[[#This Row],[VALOR A PAGAR]],Tabela1[[#This Row],[VALOR RC]])</f>
        <v>7500</v>
      </c>
      <c r="S228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4" s="1">
        <v>4501018360</v>
      </c>
      <c r="U2284" s="54" t="str">
        <f>F2284 &amp; " " &amp; " " &amp; B2284 &amp; " - " &amp; I2284 &amp; " - " &amp; "N°" &amp; H2284 &amp; " - " &amp; Tabela1[[#This Row],[Coluna1]]</f>
        <v xml:space="preserve">LOJAS NOVAS  320 - JCB - N°149 - </v>
      </c>
      <c r="V2284" s="85">
        <v>3385297</v>
      </c>
      <c r="W2284" s="89" t="s">
        <v>4176</v>
      </c>
      <c r="X2284" s="1" t="str">
        <f t="shared" si="132"/>
        <v>ABERTO</v>
      </c>
      <c r="Y2284" s="48"/>
      <c r="Z2284" s="51"/>
      <c r="AA2284" s="1">
        <f>IF(Tabela1[[#This Row],[CHAMADO]]="ABERTO",Tabela1[[#This Row],[procx status]],"")</f>
        <v>0</v>
      </c>
      <c r="AC2284" s="49">
        <v>46021</v>
      </c>
      <c r="AD2284" s="55">
        <v>5106086883</v>
      </c>
      <c r="AE2284" s="1" t="s">
        <v>4177</v>
      </c>
      <c r="AF228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4" s="116"/>
      <c r="AJ2284" s="117"/>
      <c r="AK2284" s="116">
        <f>IF(Tabela1[[#This Row],[procx ticket]]="",Tabela1[[#This Row],[Data criação ticket]],Tabela1[[#This Row],[procx ticket]])</f>
        <v>0</v>
      </c>
      <c r="AL2284" s="116"/>
      <c r="AM2284" s="53">
        <v>46013</v>
      </c>
      <c r="AN228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4" s="62"/>
      <c r="AP2284" s="62"/>
      <c r="AQ228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32060597315000ADRIANOLOJAS NOVASREFORMAJCB</v>
      </c>
      <c r="AR2284" s="62"/>
    </row>
    <row r="2285" spans="1:44" ht="15" hidden="1" customHeight="1">
      <c r="A2285" s="1">
        <f t="shared" si="133"/>
        <v>1000</v>
      </c>
      <c r="B2285" s="1">
        <v>320</v>
      </c>
      <c r="C2285" s="1" t="s">
        <v>4161</v>
      </c>
      <c r="D2285" s="1" t="s">
        <v>875</v>
      </c>
      <c r="E2285" s="1" t="s">
        <v>4025</v>
      </c>
      <c r="F2285" s="1" t="s">
        <v>23</v>
      </c>
      <c r="G2285" s="1" t="s">
        <v>4410</v>
      </c>
      <c r="H2285" s="1">
        <v>4126</v>
      </c>
      <c r="I2285" s="1" t="s">
        <v>5648</v>
      </c>
      <c r="M2285" s="1">
        <v>605973</v>
      </c>
      <c r="N2285" s="1">
        <v>10023924</v>
      </c>
      <c r="P2285" s="47">
        <v>685000.00024807034</v>
      </c>
      <c r="Q2285" s="47">
        <v>68500</v>
      </c>
      <c r="R2285" s="47">
        <f>IF(Tabela1[[#This Row],[VALOR A PAGAR]]&gt;1,Tabela1[[#This Row],[VALOR A PAGAR]],Tabela1[[#This Row],[VALOR RC]])</f>
        <v>68500</v>
      </c>
      <c r="S228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5" s="1">
        <v>4501003144</v>
      </c>
      <c r="U2285" s="54" t="str">
        <f>F2285 &amp; " " &amp; " " &amp; B2285 &amp; " - " &amp; I2285 &amp; " - " &amp; "N°" &amp; H2285 &amp; " - " &amp; Tabela1[[#This Row],[Coluna1]]</f>
        <v xml:space="preserve">LOJAS NOVAS  320 - PLANAC - N°4126 - </v>
      </c>
      <c r="V2285" s="85">
        <v>3385304</v>
      </c>
      <c r="W2285" s="89" t="s">
        <v>4176</v>
      </c>
      <c r="X2285" s="1" t="str">
        <f t="shared" si="132"/>
        <v>ABERTO</v>
      </c>
      <c r="Y2285" s="48"/>
      <c r="Z2285" s="51"/>
      <c r="AA2285" s="1">
        <f>IF(Tabela1[[#This Row],[CHAMADO]]="ABERTO",Tabela1[[#This Row],[procx status]],"")</f>
        <v>0</v>
      </c>
      <c r="AC2285" s="49">
        <v>46021</v>
      </c>
      <c r="AD2285" s="55">
        <v>5106086886</v>
      </c>
      <c r="AE2285" s="1" t="s">
        <v>4177</v>
      </c>
      <c r="AF228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5" s="116"/>
      <c r="AJ2285" s="117"/>
      <c r="AK2285" s="116">
        <f>IF(Tabela1[[#This Row],[procx ticket]]="",Tabela1[[#This Row],[Data criação ticket]],Tabela1[[#This Row],[procx ticket]])</f>
        <v>0</v>
      </c>
      <c r="AL2285" s="116"/>
      <c r="AM2285" s="53">
        <v>46013</v>
      </c>
      <c r="AN228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5" s="62"/>
      <c r="AP2285" s="62"/>
      <c r="AQ228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320605973685000,00024807ADRIANOLOJAS NOVASConstrutoraPLANAC</v>
      </c>
      <c r="AR2285" s="62"/>
    </row>
    <row r="2286" spans="1:44" ht="15" hidden="1" customHeight="1">
      <c r="A2286" s="1">
        <f t="shared" ref="A2286:A2317" si="134">IF(B2286&lt;7000,1000,2000)</f>
        <v>1000</v>
      </c>
      <c r="B2286" s="1">
        <v>1516</v>
      </c>
      <c r="C2286" s="1" t="s">
        <v>4164</v>
      </c>
      <c r="D2286" s="1" t="s">
        <v>1224</v>
      </c>
      <c r="E2286" s="1" t="s">
        <v>4025</v>
      </c>
      <c r="F2286" s="1" t="s">
        <v>23</v>
      </c>
      <c r="G2286" s="1" t="s">
        <v>4410</v>
      </c>
      <c r="H2286" s="1">
        <v>4127</v>
      </c>
      <c r="I2286" s="1" t="s">
        <v>5648</v>
      </c>
      <c r="M2286" s="1">
        <v>605906</v>
      </c>
      <c r="Q2286" s="47">
        <v>64000</v>
      </c>
      <c r="R2286" s="47">
        <f>IF(Tabela1[[#This Row],[VALOR A PAGAR]]&gt;1,Tabela1[[#This Row],[VALOR A PAGAR]],Tabela1[[#This Row],[VALOR RC]])</f>
        <v>64000</v>
      </c>
      <c r="S228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6" s="1">
        <v>4501012556</v>
      </c>
      <c r="U2286" s="54" t="str">
        <f>F2286 &amp; " " &amp; " " &amp; B2286 &amp; " - " &amp; I2286 &amp; " - " &amp; "N°" &amp; H2286 &amp; " - " &amp; Tabela1[[#This Row],[Coluna1]]</f>
        <v xml:space="preserve">LOJAS NOVAS  1516 - PLANAC - N°4127 - </v>
      </c>
      <c r="V2286" s="85">
        <v>3385309</v>
      </c>
      <c r="W2286" s="89" t="s">
        <v>4176</v>
      </c>
      <c r="X2286" s="1" t="str">
        <f t="shared" si="132"/>
        <v>ABERTO</v>
      </c>
      <c r="Y2286" s="48"/>
      <c r="Z2286" s="51"/>
      <c r="AA2286" s="1">
        <f>IF(Tabela1[[#This Row],[CHAMADO]]="ABERTO",Tabela1[[#This Row],[procx status]],"")</f>
        <v>0</v>
      </c>
      <c r="AE2286" s="1" t="s">
        <v>4177</v>
      </c>
      <c r="AF228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28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286" s="116"/>
      <c r="AJ2286" s="117"/>
      <c r="AK2286" s="116">
        <f>IF(Tabela1[[#This Row],[procx ticket]]="",Tabela1[[#This Row],[Data criação ticket]],Tabela1[[#This Row],[procx ticket]])</f>
        <v>0</v>
      </c>
      <c r="AL2286" s="116"/>
      <c r="AM2286" s="53">
        <v>46013</v>
      </c>
      <c r="AN228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286" s="62"/>
      <c r="AP2286" s="62"/>
      <c r="AQ228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1516605906ADRIANOLOJAS NOVASConstrutoraPLANAC</v>
      </c>
      <c r="AR2286" s="62"/>
    </row>
    <row r="2287" spans="1:44" ht="15" hidden="1" customHeight="1">
      <c r="A2287" s="1">
        <f t="shared" si="134"/>
        <v>2000</v>
      </c>
      <c r="B2287" s="1" t="s">
        <v>5178</v>
      </c>
      <c r="D2287" s="1" t="s">
        <v>5179</v>
      </c>
      <c r="E2287" s="1" t="s">
        <v>76</v>
      </c>
      <c r="F2287" s="1" t="s">
        <v>4574</v>
      </c>
      <c r="G2287" s="1" t="s">
        <v>4392</v>
      </c>
      <c r="H2287" s="1">
        <v>15536</v>
      </c>
      <c r="I2287" s="1" t="s">
        <v>72</v>
      </c>
      <c r="M2287" s="1">
        <v>605700</v>
      </c>
      <c r="Q2287" s="47">
        <v>28500</v>
      </c>
      <c r="R2287" s="47">
        <f>IF(Tabela1[[#This Row],[VALOR A PAGAR]]&gt;1,Tabela1[[#This Row],[VALOR A PAGAR]],Tabela1[[#This Row],[VALOR RC]])</f>
        <v>28500</v>
      </c>
      <c r="S228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7" s="1">
        <v>4500916339</v>
      </c>
      <c r="U2287" s="54" t="str">
        <f>F2287 &amp; " " &amp; " " &amp; B2287 &amp; " - " &amp; I2287 &amp; " - " &amp; "N°" &amp; H2287 &amp; " - " &amp; Tabela1[[#This Row],[Coluna1]]</f>
        <v xml:space="preserve">PROJETO ESPECIAL  CD PB - HTB - N°15536 - </v>
      </c>
      <c r="V2287" s="85">
        <v>3386138</v>
      </c>
      <c r="W2287" s="89" t="s">
        <v>4176</v>
      </c>
      <c r="X2287" s="1" t="str">
        <f t="shared" si="132"/>
        <v>ABERTO</v>
      </c>
      <c r="Y2287" s="48"/>
      <c r="Z2287" s="51"/>
      <c r="AA2287" s="1">
        <f>IF(Tabela1[[#This Row],[CHAMADO]]="ABERTO",Tabela1[[#This Row],[procx status]],"")</f>
        <v>0</v>
      </c>
      <c r="AC2287" s="49">
        <v>46021</v>
      </c>
      <c r="AD2287" s="55">
        <v>5106086941</v>
      </c>
      <c r="AE2287" s="1" t="s">
        <v>4177</v>
      </c>
      <c r="AF228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7" s="116"/>
      <c r="AJ2287" s="117"/>
      <c r="AK2287" s="116">
        <f>IF(Tabela1[[#This Row],[procx ticket]]="",Tabela1[[#This Row],[Data criação ticket]],Tabela1[[#This Row],[procx ticket]])</f>
        <v>0</v>
      </c>
      <c r="AL2287" s="116"/>
      <c r="AM2287" s="53">
        <v>46013</v>
      </c>
      <c r="AN228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7" s="62"/>
      <c r="AP2287" s="62"/>
      <c r="AQ228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PB605700HENRIQUEPROJETO ESPECIALGerenciadoraHTB</v>
      </c>
      <c r="AR2287" s="62"/>
    </row>
    <row r="2288" spans="1:44" ht="15" hidden="1" customHeight="1">
      <c r="A2288" s="1">
        <f t="shared" si="134"/>
        <v>1000</v>
      </c>
      <c r="B2288" s="1">
        <v>1439</v>
      </c>
      <c r="C2288" s="1" t="str">
        <f>_xlfn.XLOOKUP(Tabela1[[#This Row],[PEDIDO]],T:T,C:C)</f>
        <v>SLU78-JoaoPessoa-MA</v>
      </c>
      <c r="D2288" s="1" t="str">
        <f>_xlfn.XLOOKUP(Tabela1[[#This Row],[PEDIDO]],T:T,D:D)</f>
        <v>06.626.253/1045-26</v>
      </c>
      <c r="E2288" s="1" t="str">
        <f>_xlfn.XLOOKUP(Tabela1[[#This Row],[PEDIDO]],T:T,E:E)</f>
        <v>HENRIQUE</v>
      </c>
      <c r="F2288" s="51" t="s">
        <v>23</v>
      </c>
      <c r="G2288" s="1" t="s">
        <v>4392</v>
      </c>
      <c r="H2288" s="1">
        <v>15537</v>
      </c>
      <c r="I2288" s="1" t="s">
        <v>72</v>
      </c>
      <c r="Q2288" s="47">
        <v>4850</v>
      </c>
      <c r="R2288" s="47">
        <f>IF(Tabela1[[#This Row],[VALOR A PAGAR]]&gt;1,Tabela1[[#This Row],[VALOR A PAGAR]],Tabela1[[#This Row],[VALOR RC]])</f>
        <v>4850</v>
      </c>
      <c r="S228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8" s="1">
        <v>4500879513</v>
      </c>
      <c r="U2288" s="54" t="str">
        <f>F2288 &amp; " " &amp; " " &amp; B2288 &amp; " - " &amp; I2288 &amp; " - " &amp; "N°" &amp; H2288 &amp; " - " &amp; Tabela1[[#This Row],[Coluna1]]</f>
        <v xml:space="preserve">LOJAS NOVAS  1439 - HTB - N°15537 - </v>
      </c>
      <c r="V2288" s="85">
        <v>3386146</v>
      </c>
      <c r="W2288" s="89" t="s">
        <v>4176</v>
      </c>
      <c r="X2288" s="1" t="str">
        <f t="shared" si="132"/>
        <v>ABERTO</v>
      </c>
      <c r="Y2288" s="48"/>
      <c r="Z2288" s="51"/>
      <c r="AA2288" s="1">
        <f>IF(Tabela1[[#This Row],[CHAMADO]]="ABERTO",Tabela1[[#This Row],[procx status]],"")</f>
        <v>0</v>
      </c>
      <c r="AC2288" s="49">
        <v>46021</v>
      </c>
      <c r="AD2288" s="55">
        <v>5106086890</v>
      </c>
      <c r="AE2288" s="1" t="s">
        <v>4177</v>
      </c>
      <c r="AF228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8" s="116"/>
      <c r="AJ2288" s="117"/>
      <c r="AK2288" s="116">
        <f>IF(Tabela1[[#This Row],[procx ticket]]="",Tabela1[[#This Row],[Data criação ticket]],Tabela1[[#This Row],[procx ticket]])</f>
        <v>0</v>
      </c>
      <c r="AL2288" s="116"/>
      <c r="AM2288" s="53">
        <v>46013</v>
      </c>
      <c r="AN228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8" s="62"/>
      <c r="AP2288" s="62"/>
      <c r="AQ228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1439HENRIQUELOJAS NOVASGerenciadoraHTB</v>
      </c>
      <c r="AR2288" s="62"/>
    </row>
    <row r="2289" spans="1:44" ht="15" hidden="1" customHeight="1">
      <c r="A2289" s="1">
        <f t="shared" si="134"/>
        <v>1000</v>
      </c>
      <c r="B2289" s="1">
        <v>1498</v>
      </c>
      <c r="C2289" s="1" t="s">
        <v>226</v>
      </c>
      <c r="D2289" s="1" t="s">
        <v>227</v>
      </c>
      <c r="E2289" s="1" t="s">
        <v>76</v>
      </c>
      <c r="F2289" s="51" t="s">
        <v>23</v>
      </c>
      <c r="G2289" s="1" t="s">
        <v>4392</v>
      </c>
      <c r="H2289" s="1">
        <v>15538</v>
      </c>
      <c r="I2289" s="1" t="s">
        <v>72</v>
      </c>
      <c r="Q2289" s="47">
        <v>4850</v>
      </c>
      <c r="R2289" s="47">
        <f>IF(Tabela1[[#This Row],[VALOR A PAGAR]]&gt;1,Tabela1[[#This Row],[VALOR A PAGAR]],Tabela1[[#This Row],[VALOR RC]])</f>
        <v>4850</v>
      </c>
      <c r="S228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89" s="1">
        <v>4500879510</v>
      </c>
      <c r="U2289" s="54" t="str">
        <f>F2289 &amp; " " &amp; " " &amp; B2289 &amp; " - " &amp; I2289 &amp; " - " &amp; "N°" &amp; H2289 &amp; " - " &amp; Tabela1[[#This Row],[Coluna1]]</f>
        <v xml:space="preserve">LOJAS NOVAS  1498 - HTB - N°15538 - </v>
      </c>
      <c r="V2289" s="85">
        <v>3386151</v>
      </c>
      <c r="W2289" s="89" t="s">
        <v>4176</v>
      </c>
      <c r="X2289" s="1" t="str">
        <f t="shared" si="132"/>
        <v>ABERTO</v>
      </c>
      <c r="Y2289" s="48"/>
      <c r="Z2289" s="51"/>
      <c r="AA2289" s="1">
        <f>IF(Tabela1[[#This Row],[CHAMADO]]="ABERTO",Tabela1[[#This Row],[procx status]],"")</f>
        <v>0</v>
      </c>
      <c r="AC2289" s="49">
        <v>46021</v>
      </c>
      <c r="AD2289" s="55">
        <v>5106086893</v>
      </c>
      <c r="AE2289" s="1" t="s">
        <v>4177</v>
      </c>
      <c r="AF228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8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89" s="116"/>
      <c r="AJ2289" s="117"/>
      <c r="AK2289" s="116">
        <f>IF(Tabela1[[#This Row],[procx ticket]]="",Tabela1[[#This Row],[Data criação ticket]],Tabela1[[#This Row],[procx ticket]])</f>
        <v>0</v>
      </c>
      <c r="AL2289" s="116"/>
      <c r="AM2289" s="53">
        <v>46013</v>
      </c>
      <c r="AN228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89" s="62"/>
      <c r="AP2289" s="62"/>
      <c r="AQ228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1498HENRIQUELOJAS NOVASGerenciadoraHTB</v>
      </c>
      <c r="AR2289" s="62"/>
    </row>
    <row r="2290" spans="1:44" ht="15" hidden="1" customHeight="1">
      <c r="A2290" s="1">
        <f t="shared" si="134"/>
        <v>1000</v>
      </c>
      <c r="B2290" s="1">
        <v>1489</v>
      </c>
      <c r="C2290" s="1" t="s">
        <v>280</v>
      </c>
      <c r="D2290" s="1" t="s">
        <v>2947</v>
      </c>
      <c r="E2290" s="1" t="s">
        <v>30</v>
      </c>
      <c r="F2290" s="51" t="s">
        <v>23</v>
      </c>
      <c r="G2290" s="1" t="s">
        <v>4392</v>
      </c>
      <c r="H2290" s="1">
        <v>15539</v>
      </c>
      <c r="I2290" s="1" t="s">
        <v>72</v>
      </c>
      <c r="Q2290" s="47">
        <v>4850</v>
      </c>
      <c r="R2290" s="47">
        <f>IF(Tabela1[[#This Row],[VALOR A PAGAR]]&gt;1,Tabela1[[#This Row],[VALOR A PAGAR]],Tabela1[[#This Row],[VALOR RC]])</f>
        <v>4850</v>
      </c>
      <c r="S229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0" s="1">
        <v>4500898747</v>
      </c>
      <c r="U2290" s="54" t="str">
        <f>F2290 &amp; " " &amp; " " &amp; B2290 &amp; " - " &amp; I2290 &amp; " - " &amp; "N°" &amp; H2290 &amp; " - " &amp; Tabela1[[#This Row],[Coluna1]]</f>
        <v xml:space="preserve">LOJAS NOVAS  1489 - HTB - N°15539 - </v>
      </c>
      <c r="V2290" s="85">
        <v>3386152</v>
      </c>
      <c r="W2290" s="89" t="s">
        <v>4176</v>
      </c>
      <c r="X2290" s="1" t="str">
        <f t="shared" si="132"/>
        <v>ABERTO</v>
      </c>
      <c r="Y2290" s="48"/>
      <c r="Z2290" s="51"/>
      <c r="AA2290" s="1">
        <f>IF(Tabela1[[#This Row],[CHAMADO]]="ABERTO",Tabela1[[#This Row],[procx status]],"")</f>
        <v>0</v>
      </c>
      <c r="AC2290" s="49">
        <v>46021</v>
      </c>
      <c r="AD2290" s="55">
        <v>5106086895</v>
      </c>
      <c r="AE2290" s="1" t="s">
        <v>4177</v>
      </c>
      <c r="AF229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0" s="116"/>
      <c r="AJ2290" s="117"/>
      <c r="AK2290" s="116">
        <f>IF(Tabela1[[#This Row],[procx ticket]]="",Tabela1[[#This Row],[Data criação ticket]],Tabela1[[#This Row],[procx ticket]])</f>
        <v>0</v>
      </c>
      <c r="AL2290" s="116"/>
      <c r="AM2290" s="53">
        <v>46013</v>
      </c>
      <c r="AN229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0" s="62"/>
      <c r="AP2290" s="62"/>
      <c r="AQ229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1489ANDRELOJAS NOVASGerenciadoraHTB</v>
      </c>
      <c r="AR2290" s="62"/>
    </row>
    <row r="2291" spans="1:44" ht="15" hidden="1" customHeight="1">
      <c r="A2291" s="1">
        <f t="shared" si="134"/>
        <v>1000</v>
      </c>
      <c r="B2291" s="1">
        <v>1492</v>
      </c>
      <c r="C2291" s="1" t="s">
        <v>260</v>
      </c>
      <c r="D2291" s="1" t="s">
        <v>1999</v>
      </c>
      <c r="E2291" s="1" t="s">
        <v>76</v>
      </c>
      <c r="F2291" s="51" t="s">
        <v>23</v>
      </c>
      <c r="G2291" s="1" t="s">
        <v>4392</v>
      </c>
      <c r="H2291" s="1">
        <v>15540</v>
      </c>
      <c r="I2291" s="1" t="s">
        <v>72</v>
      </c>
      <c r="Q2291" s="47">
        <v>4850</v>
      </c>
      <c r="R2291" s="47">
        <f>IF(Tabela1[[#This Row],[VALOR A PAGAR]]&gt;1,Tabela1[[#This Row],[VALOR A PAGAR]],Tabela1[[#This Row],[VALOR RC]])</f>
        <v>4850</v>
      </c>
      <c r="S229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1" s="1">
        <v>4500898751</v>
      </c>
      <c r="U2291" s="54" t="str">
        <f>F2291 &amp; " " &amp; " " &amp; B2291 &amp; " - " &amp; I2291 &amp; " - " &amp; "N°" &amp; H2291 &amp; " - " &amp; Tabela1[[#This Row],[Coluna1]]</f>
        <v xml:space="preserve">LOJAS NOVAS  1492 - HTB - N°15540 - </v>
      </c>
      <c r="V2291" s="85">
        <v>3386157</v>
      </c>
      <c r="W2291" s="89" t="s">
        <v>4176</v>
      </c>
      <c r="X2291" s="1" t="str">
        <f t="shared" si="132"/>
        <v>ABERTO</v>
      </c>
      <c r="Y2291" s="48"/>
      <c r="Z2291" s="51"/>
      <c r="AA2291" s="1">
        <f>IF(Tabela1[[#This Row],[CHAMADO]]="ABERTO",Tabela1[[#This Row],[procx status]],"")</f>
        <v>0</v>
      </c>
      <c r="AC2291" s="49">
        <v>46021</v>
      </c>
      <c r="AD2291" s="55">
        <v>5106086897</v>
      </c>
      <c r="AE2291" s="1" t="s">
        <v>4177</v>
      </c>
      <c r="AF229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1" s="116"/>
      <c r="AJ2291" s="117"/>
      <c r="AK2291" s="116">
        <f>IF(Tabela1[[#This Row],[procx ticket]]="",Tabela1[[#This Row],[Data criação ticket]],Tabela1[[#This Row],[procx ticket]])</f>
        <v>0</v>
      </c>
      <c r="AL2291" s="116"/>
      <c r="AM2291" s="53">
        <v>46013</v>
      </c>
      <c r="AN229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1" s="62"/>
      <c r="AP2291" s="62"/>
      <c r="AQ229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1492HENRIQUELOJAS NOVASGerenciadoraHTB</v>
      </c>
      <c r="AR2291" s="62"/>
    </row>
    <row r="2292" spans="1:44" ht="15" hidden="1" customHeight="1">
      <c r="A2292" s="1">
        <f t="shared" si="134"/>
        <v>1000</v>
      </c>
      <c r="B2292" s="1">
        <v>1501</v>
      </c>
      <c r="C2292" s="1" t="s">
        <v>4083</v>
      </c>
      <c r="D2292" s="1">
        <v>1501</v>
      </c>
      <c r="E2292" s="1" t="s">
        <v>76</v>
      </c>
      <c r="F2292" s="51" t="s">
        <v>23</v>
      </c>
      <c r="G2292" s="1" t="s">
        <v>4392</v>
      </c>
      <c r="H2292" s="1">
        <v>15541</v>
      </c>
      <c r="I2292" s="1" t="s">
        <v>72</v>
      </c>
      <c r="Q2292" s="47">
        <v>4850</v>
      </c>
      <c r="R2292" s="47">
        <f>IF(Tabela1[[#This Row],[VALOR A PAGAR]]&gt;1,Tabela1[[#This Row],[VALOR A PAGAR]],Tabela1[[#This Row],[VALOR RC]])</f>
        <v>4850</v>
      </c>
      <c r="S229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2" s="1">
        <v>4500918700</v>
      </c>
      <c r="U2292" s="54" t="str">
        <f>F2292 &amp; " " &amp; " " &amp; B2292 &amp; " - " &amp; I2292 &amp; " - " &amp; "N°" &amp; H2292 &amp; " - " &amp; Tabela1[[#This Row],[Coluna1]]</f>
        <v xml:space="preserve">LOJAS NOVAS  1501 - HTB - N°15541 - </v>
      </c>
      <c r="V2292" s="85">
        <v>3386161</v>
      </c>
      <c r="W2292" s="89" t="s">
        <v>4176</v>
      </c>
      <c r="X2292" s="1" t="str">
        <f t="shared" si="132"/>
        <v>ABERTO</v>
      </c>
      <c r="Y2292" s="48"/>
      <c r="Z2292" s="51"/>
      <c r="AA2292" s="1">
        <f>IF(Tabela1[[#This Row],[CHAMADO]]="ABERTO",Tabela1[[#This Row],[procx status]],"")</f>
        <v>0</v>
      </c>
      <c r="AC2292" s="49">
        <v>46021</v>
      </c>
      <c r="AD2292" s="55">
        <v>5106086902</v>
      </c>
      <c r="AE2292" s="1" t="s">
        <v>4177</v>
      </c>
      <c r="AF229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2" s="116"/>
      <c r="AJ2292" s="117"/>
      <c r="AK2292" s="116">
        <f>IF(Tabela1[[#This Row],[procx ticket]]="",Tabela1[[#This Row],[Data criação ticket]],Tabela1[[#This Row],[procx ticket]])</f>
        <v>0</v>
      </c>
      <c r="AL2292" s="116"/>
      <c r="AM2292" s="53">
        <v>46013</v>
      </c>
      <c r="AN229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2" s="62"/>
      <c r="AP2292" s="62"/>
      <c r="AQ229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1501HENRIQUELOJAS NOVASGerenciadoraHTB</v>
      </c>
      <c r="AR2292" s="62"/>
    </row>
    <row r="2293" spans="1:44" ht="15" hidden="1" customHeight="1">
      <c r="A2293" s="1">
        <f t="shared" si="134"/>
        <v>1000</v>
      </c>
      <c r="B2293" s="1">
        <v>1488</v>
      </c>
      <c r="C2293" s="1" t="s">
        <v>4077</v>
      </c>
      <c r="D2293" s="1" t="s">
        <v>4207</v>
      </c>
      <c r="E2293" s="1" t="s">
        <v>30</v>
      </c>
      <c r="F2293" s="51" t="s">
        <v>23</v>
      </c>
      <c r="G2293" s="1" t="s">
        <v>4392</v>
      </c>
      <c r="H2293" s="1">
        <v>15542</v>
      </c>
      <c r="I2293" s="1" t="s">
        <v>72</v>
      </c>
      <c r="Q2293" s="47">
        <v>4850</v>
      </c>
      <c r="R2293" s="47">
        <f>IF(Tabela1[[#This Row],[VALOR A PAGAR]]&gt;1,Tabela1[[#This Row],[VALOR A PAGAR]],Tabela1[[#This Row],[VALOR RC]])</f>
        <v>4850</v>
      </c>
      <c r="S229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3" s="1">
        <v>4500917938</v>
      </c>
      <c r="U2293" s="54" t="str">
        <f>F2293 &amp; " " &amp; " " &amp; B2293 &amp; " - " &amp; I2293 &amp; " - " &amp; "N°" &amp; H2293 &amp; " - " &amp; Tabela1[[#This Row],[Coluna1]]</f>
        <v xml:space="preserve">LOJAS NOVAS  1488 - HTB - N°15542 - </v>
      </c>
      <c r="V2293" s="85">
        <v>3386166</v>
      </c>
      <c r="W2293" s="89" t="s">
        <v>4176</v>
      </c>
      <c r="X2293" s="1" t="str">
        <f t="shared" si="132"/>
        <v>ABERTO</v>
      </c>
      <c r="Y2293" s="48"/>
      <c r="Z2293" s="51"/>
      <c r="AA2293" s="1">
        <f>IF(Tabela1[[#This Row],[CHAMADO]]="ABERTO",Tabela1[[#This Row],[procx status]],"")</f>
        <v>0</v>
      </c>
      <c r="AC2293" s="49">
        <v>46021</v>
      </c>
      <c r="AD2293" s="55">
        <v>5106086905</v>
      </c>
      <c r="AE2293" s="1" t="s">
        <v>4177</v>
      </c>
      <c r="AF229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3" s="116"/>
      <c r="AJ2293" s="117"/>
      <c r="AK2293" s="116">
        <f>IF(Tabela1[[#This Row],[procx ticket]]="",Tabela1[[#This Row],[Data criação ticket]],Tabela1[[#This Row],[procx ticket]])</f>
        <v>0</v>
      </c>
      <c r="AL2293" s="116"/>
      <c r="AM2293" s="53">
        <v>46013</v>
      </c>
      <c r="AN229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3" s="62"/>
      <c r="AP2293" s="62"/>
      <c r="AQ229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1488ANDRELOJAS NOVASGerenciadoraHTB</v>
      </c>
      <c r="AR2293" s="62"/>
    </row>
    <row r="2294" spans="1:44" ht="15" hidden="1" customHeight="1">
      <c r="A2294" s="1">
        <f t="shared" si="134"/>
        <v>1000</v>
      </c>
      <c r="B2294" s="1">
        <v>1487</v>
      </c>
      <c r="C2294" s="1" t="s">
        <v>243</v>
      </c>
      <c r="D2294" s="1" t="s">
        <v>244</v>
      </c>
      <c r="E2294" s="1" t="s">
        <v>76</v>
      </c>
      <c r="F2294" s="51" t="s">
        <v>23</v>
      </c>
      <c r="G2294" s="1" t="s">
        <v>4392</v>
      </c>
      <c r="H2294" s="1">
        <v>15543</v>
      </c>
      <c r="I2294" s="1" t="s">
        <v>72</v>
      </c>
      <c r="Q2294" s="47">
        <v>4850</v>
      </c>
      <c r="R2294" s="47">
        <f>IF(Tabela1[[#This Row],[VALOR A PAGAR]]&gt;1,Tabela1[[#This Row],[VALOR A PAGAR]],Tabela1[[#This Row],[VALOR RC]])</f>
        <v>4850</v>
      </c>
      <c r="S229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4" s="1">
        <v>4500937546</v>
      </c>
      <c r="U2294" s="54" t="str">
        <f>F2294 &amp; " " &amp; " " &amp; B2294 &amp; " - " &amp; I2294 &amp; " - " &amp; "N°" &amp; H2294 &amp; " - " &amp; Tabela1[[#This Row],[Coluna1]]</f>
        <v xml:space="preserve">LOJAS NOVAS  1487 - HTB - N°15543 - </v>
      </c>
      <c r="V2294" s="85">
        <v>3386170</v>
      </c>
      <c r="W2294" s="89" t="s">
        <v>4176</v>
      </c>
      <c r="X2294" s="1" t="str">
        <f t="shared" si="132"/>
        <v>ABERTO</v>
      </c>
      <c r="Y2294" s="48"/>
      <c r="Z2294" s="51"/>
      <c r="AA2294" s="1">
        <f>IF(Tabela1[[#This Row],[CHAMADO]]="ABERTO",Tabela1[[#This Row],[procx status]],"")</f>
        <v>0</v>
      </c>
      <c r="AC2294" s="49">
        <v>46021</v>
      </c>
      <c r="AD2294" s="55">
        <v>5106086906</v>
      </c>
      <c r="AE2294" s="1" t="s">
        <v>4177</v>
      </c>
      <c r="AF229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4" s="116"/>
      <c r="AJ2294" s="117"/>
      <c r="AK2294" s="116">
        <f>IF(Tabela1[[#This Row],[procx ticket]]="",Tabela1[[#This Row],[Data criação ticket]],Tabela1[[#This Row],[procx ticket]])</f>
        <v>0</v>
      </c>
      <c r="AL2294" s="116"/>
      <c r="AM2294" s="53">
        <v>46013</v>
      </c>
      <c r="AN229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4" s="62"/>
      <c r="AP2294" s="62"/>
      <c r="AQ229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1487HENRIQUELOJAS NOVASGerenciadoraHTB</v>
      </c>
      <c r="AR2294" s="62"/>
    </row>
    <row r="2295" spans="1:44" ht="15" hidden="1" customHeight="1">
      <c r="A2295" s="1">
        <f t="shared" si="134"/>
        <v>1000</v>
      </c>
      <c r="B2295" s="1">
        <v>1476</v>
      </c>
      <c r="C2295" s="1" t="s">
        <v>243</v>
      </c>
      <c r="D2295" s="1" t="s">
        <v>244</v>
      </c>
      <c r="E2295" s="1" t="s">
        <v>76</v>
      </c>
      <c r="F2295" s="51" t="s">
        <v>23</v>
      </c>
      <c r="G2295" s="1" t="s">
        <v>4392</v>
      </c>
      <c r="H2295" s="1">
        <v>15544</v>
      </c>
      <c r="I2295" s="1" t="s">
        <v>72</v>
      </c>
      <c r="Q2295" s="47">
        <v>4850</v>
      </c>
      <c r="R2295" s="47">
        <f>IF(Tabela1[[#This Row],[VALOR A PAGAR]]&gt;1,Tabela1[[#This Row],[VALOR A PAGAR]],Tabela1[[#This Row],[VALOR RC]])</f>
        <v>4850</v>
      </c>
      <c r="S229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5" s="1">
        <v>4500937546</v>
      </c>
      <c r="U2295" s="54" t="str">
        <f>F2295 &amp; " " &amp; " " &amp; B2295 &amp; " - " &amp; I2295 &amp; " - " &amp; "N°" &amp; H2295 &amp; " - " &amp; Tabela1[[#This Row],[Coluna1]]</f>
        <v xml:space="preserve">LOJAS NOVAS  1476 - HTB - N°15544 - </v>
      </c>
      <c r="V2295" s="85">
        <v>3386175</v>
      </c>
      <c r="W2295" s="89" t="s">
        <v>4176</v>
      </c>
      <c r="X2295" s="1" t="str">
        <f t="shared" si="132"/>
        <v>ABERTO</v>
      </c>
      <c r="Y2295" s="48"/>
      <c r="Z2295" s="51"/>
      <c r="AA2295" s="1">
        <f>IF(Tabela1[[#This Row],[CHAMADO]]="ABERTO",Tabela1[[#This Row],[procx status]],"")</f>
        <v>0</v>
      </c>
      <c r="AC2295" s="49">
        <v>46021</v>
      </c>
      <c r="AD2295" s="55">
        <v>5106086910</v>
      </c>
      <c r="AE2295" s="1" t="s">
        <v>4177</v>
      </c>
      <c r="AF229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5" s="116"/>
      <c r="AJ2295" s="117"/>
      <c r="AK2295" s="116">
        <f>IF(Tabela1[[#This Row],[procx ticket]]="",Tabela1[[#This Row],[Data criação ticket]],Tabela1[[#This Row],[procx ticket]])</f>
        <v>0</v>
      </c>
      <c r="AL2295" s="116"/>
      <c r="AM2295" s="53">
        <v>46013</v>
      </c>
      <c r="AN229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5" s="62"/>
      <c r="AP2295" s="62"/>
      <c r="AQ229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1476HENRIQUELOJAS NOVASGerenciadoraHTB</v>
      </c>
      <c r="AR2295" s="62"/>
    </row>
    <row r="2296" spans="1:44" ht="15" hidden="1" customHeight="1">
      <c r="A2296" s="1">
        <f t="shared" si="134"/>
        <v>1000</v>
      </c>
      <c r="B2296" s="1">
        <v>1427</v>
      </c>
      <c r="C2296" s="1" t="s">
        <v>243</v>
      </c>
      <c r="D2296" s="1" t="s">
        <v>244</v>
      </c>
      <c r="E2296" s="1" t="s">
        <v>76</v>
      </c>
      <c r="F2296" s="51" t="s">
        <v>23</v>
      </c>
      <c r="G2296" s="1" t="s">
        <v>4392</v>
      </c>
      <c r="H2296" s="1">
        <v>15545</v>
      </c>
      <c r="I2296" s="1" t="s">
        <v>72</v>
      </c>
      <c r="Q2296" s="47">
        <v>4850</v>
      </c>
      <c r="R2296" s="47">
        <f>IF(Tabela1[[#This Row],[VALOR A PAGAR]]&gt;1,Tabela1[[#This Row],[VALOR A PAGAR]],Tabela1[[#This Row],[VALOR RC]])</f>
        <v>4850</v>
      </c>
      <c r="S229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6" s="1">
        <v>4500937546</v>
      </c>
      <c r="U2296" s="54" t="str">
        <f>F2296 &amp; " " &amp; " " &amp; B2296 &amp; " - " &amp; I2296 &amp; " - " &amp; "N°" &amp; H2296 &amp; " - " &amp; Tabela1[[#This Row],[Coluna1]]</f>
        <v xml:space="preserve">LOJAS NOVAS  1427 - HTB - N°15545 - </v>
      </c>
      <c r="V2296" s="85">
        <v>3386180</v>
      </c>
      <c r="W2296" s="89" t="s">
        <v>4176</v>
      </c>
      <c r="X2296" s="1" t="str">
        <f t="shared" si="132"/>
        <v>ABERTO</v>
      </c>
      <c r="Y2296" s="48"/>
      <c r="Z2296" s="51"/>
      <c r="AA2296" s="1">
        <f>IF(Tabela1[[#This Row],[CHAMADO]]="ABERTO",Tabela1[[#This Row],[procx status]],"")</f>
        <v>0</v>
      </c>
      <c r="AC2296" s="49">
        <v>46021</v>
      </c>
      <c r="AD2296" s="55">
        <v>5106086915</v>
      </c>
      <c r="AE2296" s="1" t="s">
        <v>4177</v>
      </c>
      <c r="AF229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6" s="116"/>
      <c r="AJ2296" s="117"/>
      <c r="AK2296" s="116">
        <f>IF(Tabela1[[#This Row],[procx ticket]]="",Tabela1[[#This Row],[Data criação ticket]],Tabela1[[#This Row],[procx ticket]])</f>
        <v>0</v>
      </c>
      <c r="AL2296" s="116"/>
      <c r="AM2296" s="53">
        <v>46013</v>
      </c>
      <c r="AN229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6" s="62"/>
      <c r="AP2296" s="62"/>
      <c r="AQ229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1427HENRIQUELOJAS NOVASGerenciadoraHTB</v>
      </c>
      <c r="AR2296" s="62"/>
    </row>
    <row r="2297" spans="1:44" ht="15" hidden="1" customHeight="1">
      <c r="A2297" s="1">
        <f t="shared" si="134"/>
        <v>1000</v>
      </c>
      <c r="B2297" s="1">
        <v>1505</v>
      </c>
      <c r="C2297" s="1" t="s">
        <v>4085</v>
      </c>
      <c r="D2297" s="1" t="s">
        <v>4216</v>
      </c>
      <c r="E2297" s="1" t="s">
        <v>30</v>
      </c>
      <c r="F2297" s="51" t="s">
        <v>23</v>
      </c>
      <c r="G2297" s="1" t="s">
        <v>4392</v>
      </c>
      <c r="H2297" s="1">
        <v>15546</v>
      </c>
      <c r="I2297" s="1" t="s">
        <v>72</v>
      </c>
      <c r="Q2297" s="47">
        <v>4850</v>
      </c>
      <c r="R2297" s="47">
        <f>IF(Tabela1[[#This Row],[VALOR A PAGAR]]&gt;1,Tabela1[[#This Row],[VALOR A PAGAR]],Tabela1[[#This Row],[VALOR RC]])</f>
        <v>4850</v>
      </c>
      <c r="S229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7" s="1">
        <v>4500964734</v>
      </c>
      <c r="U2297" s="54" t="str">
        <f>F2297 &amp; " " &amp; " " &amp; B2297 &amp; " - " &amp; I2297 &amp; " - " &amp; "N°" &amp; H2297 &amp; " - " &amp; Tabela1[[#This Row],[Coluna1]]</f>
        <v xml:space="preserve">LOJAS NOVAS  1505 - HTB - N°15546 - </v>
      </c>
      <c r="V2297" s="85">
        <v>3386185</v>
      </c>
      <c r="W2297" s="89" t="s">
        <v>4176</v>
      </c>
      <c r="X2297" s="1" t="str">
        <f t="shared" si="132"/>
        <v>ABERTO</v>
      </c>
      <c r="Y2297" s="48"/>
      <c r="Z2297" s="51"/>
      <c r="AA2297" s="1">
        <f>IF(Tabela1[[#This Row],[CHAMADO]]="ABERTO",Tabela1[[#This Row],[procx status]],"")</f>
        <v>0</v>
      </c>
      <c r="AC2297" s="49">
        <v>46021</v>
      </c>
      <c r="AD2297" s="55">
        <v>5106086918</v>
      </c>
      <c r="AE2297" s="1" t="s">
        <v>4177</v>
      </c>
      <c r="AF229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7" s="116"/>
      <c r="AJ2297" s="117"/>
      <c r="AK2297" s="116">
        <f>IF(Tabela1[[#This Row],[procx ticket]]="",Tabela1[[#This Row],[Data criação ticket]],Tabela1[[#This Row],[procx ticket]])</f>
        <v>0</v>
      </c>
      <c r="AL2297" s="116"/>
      <c r="AM2297" s="53">
        <v>46013</v>
      </c>
      <c r="AN229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7" s="62"/>
      <c r="AP2297" s="62"/>
      <c r="AQ229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1505ANDRELOJAS NOVASGerenciadoraHTB</v>
      </c>
      <c r="AR2297" s="62"/>
    </row>
    <row r="2298" spans="1:44" ht="15" hidden="1" customHeight="1">
      <c r="A2298" s="1">
        <f t="shared" si="134"/>
        <v>1000</v>
      </c>
      <c r="B2298" s="1">
        <v>1513</v>
      </c>
      <c r="C2298" s="1" t="s">
        <v>4096</v>
      </c>
      <c r="D2298" s="1" t="s">
        <v>397</v>
      </c>
      <c r="E2298" s="1" t="s">
        <v>76</v>
      </c>
      <c r="F2298" s="51" t="s">
        <v>23</v>
      </c>
      <c r="G2298" s="1" t="s">
        <v>4392</v>
      </c>
      <c r="H2298" s="1">
        <v>15547</v>
      </c>
      <c r="I2298" s="1" t="s">
        <v>72</v>
      </c>
      <c r="Q2298" s="47">
        <v>9700</v>
      </c>
      <c r="R2298" s="47">
        <f>IF(Tabela1[[#This Row],[VALOR A PAGAR]]&gt;1,Tabela1[[#This Row],[VALOR A PAGAR]],Tabela1[[#This Row],[VALOR RC]])</f>
        <v>9700</v>
      </c>
      <c r="S229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8" s="1">
        <v>4501022472</v>
      </c>
      <c r="U2298" s="54" t="str">
        <f>F2298 &amp; " " &amp; " " &amp; B2298 &amp; " - " &amp; I2298 &amp; " - " &amp; "N°" &amp; H2298 &amp; " - " &amp; Tabela1[[#This Row],[Coluna1]]</f>
        <v xml:space="preserve">LOJAS NOVAS  1513 - HTB - N°15547 - </v>
      </c>
      <c r="V2298" s="85">
        <v>3386187</v>
      </c>
      <c r="W2298" s="89" t="s">
        <v>4176</v>
      </c>
      <c r="X2298" s="1" t="str">
        <f t="shared" si="132"/>
        <v>ABERTO</v>
      </c>
      <c r="Y2298" s="48"/>
      <c r="Z2298" s="51"/>
      <c r="AA2298" s="1">
        <f>IF(Tabela1[[#This Row],[CHAMADO]]="ABERTO",Tabela1[[#This Row],[procx status]],"")</f>
        <v>0</v>
      </c>
      <c r="AC2298" s="49">
        <v>46021</v>
      </c>
      <c r="AD2298" s="55">
        <v>5106086936</v>
      </c>
      <c r="AE2298" s="1" t="s">
        <v>4177</v>
      </c>
      <c r="AF229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8" s="116"/>
      <c r="AJ2298" s="117"/>
      <c r="AK2298" s="116">
        <f>IF(Tabela1[[#This Row],[procx ticket]]="",Tabela1[[#This Row],[Data criação ticket]],Tabela1[[#This Row],[procx ticket]])</f>
        <v>0</v>
      </c>
      <c r="AL2298" s="116"/>
      <c r="AM2298" s="53">
        <v>46013</v>
      </c>
      <c r="AN229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8" s="62"/>
      <c r="AP2298" s="62"/>
      <c r="AQ229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1513HENRIQUELOJAS NOVASGerenciadoraHTB</v>
      </c>
      <c r="AR2298" s="62"/>
    </row>
    <row r="2299" spans="1:44" ht="15" hidden="1" customHeight="1">
      <c r="A2299" s="1">
        <f t="shared" si="134"/>
        <v>1000</v>
      </c>
      <c r="B2299" s="1">
        <v>1514</v>
      </c>
      <c r="C2299" s="1" t="s">
        <v>4090</v>
      </c>
      <c r="D2299" s="1" t="s">
        <v>2813</v>
      </c>
      <c r="E2299" s="1" t="s">
        <v>76</v>
      </c>
      <c r="F2299" s="51" t="s">
        <v>23</v>
      </c>
      <c r="G2299" s="1" t="s">
        <v>4392</v>
      </c>
      <c r="H2299" s="1">
        <v>15548</v>
      </c>
      <c r="I2299" s="1" t="s">
        <v>72</v>
      </c>
      <c r="Q2299" s="47">
        <v>9700</v>
      </c>
      <c r="R2299" s="47">
        <f>IF(Tabela1[[#This Row],[VALOR A PAGAR]]&gt;1,Tabela1[[#This Row],[VALOR A PAGAR]],Tabela1[[#This Row],[VALOR RC]])</f>
        <v>9700</v>
      </c>
      <c r="S229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299" s="1">
        <v>4500964794</v>
      </c>
      <c r="U2299" s="54" t="str">
        <f>F2299 &amp; " " &amp; " " &amp; B2299 &amp; " - " &amp; I2299 &amp; " - " &amp; "N°" &amp; H2299 &amp; " - " &amp; Tabela1[[#This Row],[Coluna1]]</f>
        <v xml:space="preserve">LOJAS NOVAS  1514 - HTB - N°15548 - </v>
      </c>
      <c r="V2299" s="85">
        <v>3386192</v>
      </c>
      <c r="W2299" s="89" t="s">
        <v>4176</v>
      </c>
      <c r="X2299" s="1" t="str">
        <f t="shared" si="132"/>
        <v>ABERTO</v>
      </c>
      <c r="Y2299" s="48"/>
      <c r="Z2299" s="51"/>
      <c r="AA2299" s="1">
        <f>IF(Tabela1[[#This Row],[CHAMADO]]="ABERTO",Tabela1[[#This Row],[procx status]],"")</f>
        <v>0</v>
      </c>
      <c r="AC2299" s="49">
        <v>46021</v>
      </c>
      <c r="AD2299" s="55">
        <v>5106086920</v>
      </c>
      <c r="AE2299" s="1" t="s">
        <v>4177</v>
      </c>
      <c r="AF229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29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299" s="116"/>
      <c r="AJ2299" s="117"/>
      <c r="AK2299" s="116">
        <f>IF(Tabela1[[#This Row],[procx ticket]]="",Tabela1[[#This Row],[Data criação ticket]],Tabela1[[#This Row],[procx ticket]])</f>
        <v>0</v>
      </c>
      <c r="AL2299" s="116"/>
      <c r="AM2299" s="53">
        <v>46013</v>
      </c>
      <c r="AN229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299" s="62"/>
      <c r="AP2299" s="62"/>
      <c r="AQ229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1514HENRIQUELOJAS NOVASGerenciadoraHTB</v>
      </c>
      <c r="AR2299" s="62"/>
    </row>
    <row r="2300" spans="1:44" ht="15" hidden="1" customHeight="1">
      <c r="A2300" s="1">
        <f t="shared" si="134"/>
        <v>1000</v>
      </c>
      <c r="B2300" s="1">
        <v>1499</v>
      </c>
      <c r="C2300" s="1" t="s">
        <v>4065</v>
      </c>
      <c r="D2300" s="1" t="s">
        <v>4217</v>
      </c>
      <c r="E2300" s="1" t="s">
        <v>30</v>
      </c>
      <c r="F2300" s="51" t="s">
        <v>23</v>
      </c>
      <c r="G2300" s="1" t="s">
        <v>4392</v>
      </c>
      <c r="H2300" s="1">
        <v>15549</v>
      </c>
      <c r="I2300" s="1" t="s">
        <v>72</v>
      </c>
      <c r="Q2300" s="47">
        <v>9700</v>
      </c>
      <c r="R2300" s="47">
        <f>IF(Tabela1[[#This Row],[VALOR A PAGAR]]&gt;1,Tabela1[[#This Row],[VALOR A PAGAR]],Tabela1[[#This Row],[VALOR RC]])</f>
        <v>9700</v>
      </c>
      <c r="S230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0" s="1">
        <v>4500964796</v>
      </c>
      <c r="U2300" s="54" t="str">
        <f>F2300 &amp; " " &amp; " " &amp; B2300 &amp; " - " &amp; I2300 &amp; " - " &amp; "N°" &amp; H2300 &amp; " - " &amp; Tabela1[[#This Row],[Coluna1]]</f>
        <v xml:space="preserve">LOJAS NOVAS  1499 - HTB - N°15549 - </v>
      </c>
      <c r="V2300" s="85">
        <v>3386194</v>
      </c>
      <c r="W2300" s="89" t="s">
        <v>4176</v>
      </c>
      <c r="X2300" s="1" t="str">
        <f t="shared" si="132"/>
        <v>ABERTO</v>
      </c>
      <c r="Y2300" s="48"/>
      <c r="Z2300" s="51"/>
      <c r="AA2300" s="1">
        <f>IF(Tabela1[[#This Row],[CHAMADO]]="ABERTO",Tabela1[[#This Row],[procx status]],"")</f>
        <v>0</v>
      </c>
      <c r="AC2300" s="49">
        <v>46021</v>
      </c>
      <c r="AD2300" s="55">
        <v>5106086923</v>
      </c>
      <c r="AE2300" s="1" t="s">
        <v>4177</v>
      </c>
      <c r="AF230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0" s="116"/>
      <c r="AJ2300" s="117"/>
      <c r="AK2300" s="116">
        <f>IF(Tabela1[[#This Row],[procx ticket]]="",Tabela1[[#This Row],[Data criação ticket]],Tabela1[[#This Row],[procx ticket]])</f>
        <v>0</v>
      </c>
      <c r="AL2300" s="116"/>
      <c r="AM2300" s="53">
        <v>46013</v>
      </c>
      <c r="AN230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0" s="62"/>
      <c r="AP2300" s="62"/>
      <c r="AQ230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1499ANDRELOJAS NOVASGerenciadoraHTB</v>
      </c>
      <c r="AR2300" s="62"/>
    </row>
    <row r="2301" spans="1:44" ht="15" hidden="1" customHeight="1">
      <c r="A2301" s="1">
        <f t="shared" si="134"/>
        <v>1000</v>
      </c>
      <c r="B2301" s="1">
        <v>585</v>
      </c>
      <c r="C2301" s="1" t="s">
        <v>4093</v>
      </c>
      <c r="D2301" s="1" t="s">
        <v>1381</v>
      </c>
      <c r="E2301" s="1" t="s">
        <v>30</v>
      </c>
      <c r="F2301" s="51" t="s">
        <v>23</v>
      </c>
      <c r="G2301" s="1" t="s">
        <v>4392</v>
      </c>
      <c r="H2301" s="1">
        <v>15551</v>
      </c>
      <c r="I2301" s="1" t="s">
        <v>72</v>
      </c>
      <c r="Q2301" s="47">
        <v>29100</v>
      </c>
      <c r="R2301" s="47">
        <f>IF(Tabela1[[#This Row],[VALOR A PAGAR]]&gt;1,Tabela1[[#This Row],[VALOR A PAGAR]],Tabela1[[#This Row],[VALOR RC]])</f>
        <v>29100</v>
      </c>
      <c r="S230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1" s="1">
        <v>4500986644</v>
      </c>
      <c r="U2301" s="54" t="str">
        <f>F2301 &amp; " " &amp; " " &amp; B2301 &amp; " - " &amp; I2301 &amp; " - " &amp; "N°" &amp; H2301 &amp; " - " &amp; Tabela1[[#This Row],[Coluna1]]</f>
        <v xml:space="preserve">LOJAS NOVAS  585 - HTB - N°15551 - </v>
      </c>
      <c r="V2301" s="85">
        <v>3386198</v>
      </c>
      <c r="W2301" s="89" t="s">
        <v>4176</v>
      </c>
      <c r="X2301" s="1" t="str">
        <f t="shared" ref="X2301:X2322" si="135">IF(V2301&lt;&gt;"","ABERTO","PENDENTE")</f>
        <v>ABERTO</v>
      </c>
      <c r="Y2301" s="48"/>
      <c r="Z2301" s="51"/>
      <c r="AA2301" s="1">
        <f>IF(Tabela1[[#This Row],[CHAMADO]]="ABERTO",Tabela1[[#This Row],[procx status]],"")</f>
        <v>0</v>
      </c>
      <c r="AC2301" s="49">
        <v>46021</v>
      </c>
      <c r="AD2301" s="55">
        <v>5106086926</v>
      </c>
      <c r="AE2301" s="1" t="s">
        <v>4177</v>
      </c>
      <c r="AF230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1" s="116"/>
      <c r="AJ2301" s="117"/>
      <c r="AK2301" s="116">
        <f>IF(Tabela1[[#This Row],[procx ticket]]="",Tabela1[[#This Row],[Data criação ticket]],Tabela1[[#This Row],[procx ticket]])</f>
        <v>0</v>
      </c>
      <c r="AL2301" s="116"/>
      <c r="AM2301" s="53">
        <v>46013</v>
      </c>
      <c r="AN230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1" s="62"/>
      <c r="AP2301" s="62"/>
      <c r="AQ230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585ANDRELOJAS NOVASGerenciadoraHTB</v>
      </c>
      <c r="AR2301" s="62"/>
    </row>
    <row r="2302" spans="1:44" ht="15" hidden="1" customHeight="1">
      <c r="A2302" s="1">
        <f t="shared" si="134"/>
        <v>1000</v>
      </c>
      <c r="B2302" s="1">
        <v>1510</v>
      </c>
      <c r="C2302" s="1" t="s">
        <v>4098</v>
      </c>
      <c r="D2302" s="1" t="s">
        <v>1258</v>
      </c>
      <c r="E2302" s="1" t="s">
        <v>76</v>
      </c>
      <c r="F2302" s="51" t="s">
        <v>23</v>
      </c>
      <c r="G2302" s="1" t="s">
        <v>4392</v>
      </c>
      <c r="H2302" s="1">
        <v>15552</v>
      </c>
      <c r="I2302" s="1" t="s">
        <v>72</v>
      </c>
      <c r="Q2302" s="47">
        <v>29100</v>
      </c>
      <c r="R2302" s="47">
        <f>IF(Tabela1[[#This Row],[VALOR A PAGAR]]&gt;1,Tabela1[[#This Row],[VALOR A PAGAR]],Tabela1[[#This Row],[VALOR RC]])</f>
        <v>29100</v>
      </c>
      <c r="S230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2" s="1">
        <v>4500983761</v>
      </c>
      <c r="U2302" s="54" t="str">
        <f>F2302 &amp; " " &amp; " " &amp; B2302 &amp; " - " &amp; I2302 &amp; " - " &amp; "N°" &amp; H2302 &amp; " - " &amp; Tabela1[[#This Row],[Coluna1]]</f>
        <v xml:space="preserve">LOJAS NOVAS  1510 - HTB - N°15552 - </v>
      </c>
      <c r="V2302" s="85">
        <v>3386204</v>
      </c>
      <c r="W2302" s="89" t="s">
        <v>4176</v>
      </c>
      <c r="X2302" s="1" t="str">
        <f t="shared" si="135"/>
        <v>ABERTO</v>
      </c>
      <c r="Y2302" s="48"/>
      <c r="Z2302" s="51"/>
      <c r="AA2302" s="1">
        <f>IF(Tabela1[[#This Row],[CHAMADO]]="ABERTO",Tabela1[[#This Row],[procx status]],"")</f>
        <v>0</v>
      </c>
      <c r="AC2302" s="49">
        <v>46021</v>
      </c>
      <c r="AD2302" s="55">
        <v>5106086928</v>
      </c>
      <c r="AE2302" s="1" t="s">
        <v>4177</v>
      </c>
      <c r="AF2302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2" s="116"/>
      <c r="AJ2302" s="117"/>
      <c r="AK2302" s="116">
        <f>IF(Tabela1[[#This Row],[procx ticket]]="",Tabela1[[#This Row],[Data criação ticket]],Tabela1[[#This Row],[procx ticket]])</f>
        <v>0</v>
      </c>
      <c r="AL2302" s="116"/>
      <c r="AM2302" s="53">
        <v>46013</v>
      </c>
      <c r="AN230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2" s="62"/>
      <c r="AP2302" s="62"/>
      <c r="AQ230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1510HENRIQUELOJAS NOVASGerenciadoraHTB</v>
      </c>
      <c r="AR2302" s="62"/>
    </row>
    <row r="2303" spans="1:44" ht="15" hidden="1" customHeight="1">
      <c r="A2303" s="1">
        <f t="shared" si="134"/>
        <v>1000</v>
      </c>
      <c r="B2303" s="1">
        <v>320</v>
      </c>
      <c r="C2303" s="1" t="s">
        <v>4161</v>
      </c>
      <c r="D2303" s="1" t="s">
        <v>875</v>
      </c>
      <c r="E2303" s="1" t="s">
        <v>4025</v>
      </c>
      <c r="F2303" s="51" t="s">
        <v>23</v>
      </c>
      <c r="G2303" s="1" t="s">
        <v>4392</v>
      </c>
      <c r="H2303" s="1">
        <v>15554</v>
      </c>
      <c r="I2303" s="1" t="s">
        <v>72</v>
      </c>
      <c r="Q2303" s="47">
        <v>22050</v>
      </c>
      <c r="R2303" s="47">
        <f>IF(Tabela1[[#This Row],[VALOR A PAGAR]]&gt;1,Tabela1[[#This Row],[VALOR A PAGAR]],Tabela1[[#This Row],[VALOR RC]])</f>
        <v>22050</v>
      </c>
      <c r="S230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3" s="1">
        <v>4501022484</v>
      </c>
      <c r="U2303" s="54" t="str">
        <f>F2303 &amp; " " &amp; " " &amp; B2303 &amp; " - " &amp; I2303 &amp; " - " &amp; "N°" &amp; H2303 &amp; " - " &amp; Tabela1[[#This Row],[Coluna1]]</f>
        <v xml:space="preserve">LOJAS NOVAS  320 - HTB - N°15554 - </v>
      </c>
      <c r="V2303" s="85">
        <v>3386211</v>
      </c>
      <c r="W2303" s="89" t="s">
        <v>4176</v>
      </c>
      <c r="X2303" s="1" t="str">
        <f t="shared" si="135"/>
        <v>ABERTO</v>
      </c>
      <c r="Y2303" s="48"/>
      <c r="Z2303" s="51"/>
      <c r="AA2303" s="1">
        <f>IF(Tabela1[[#This Row],[CHAMADO]]="ABERTO",Tabela1[[#This Row],[procx status]],"")</f>
        <v>0</v>
      </c>
      <c r="AC2303" s="49">
        <v>46021</v>
      </c>
      <c r="AD2303" s="55">
        <v>5106086929</v>
      </c>
      <c r="AE2303" s="1" t="s">
        <v>4177</v>
      </c>
      <c r="AF230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3" s="116"/>
      <c r="AJ2303" s="117"/>
      <c r="AK2303" s="116">
        <f>IF(Tabela1[[#This Row],[procx ticket]]="",Tabela1[[#This Row],[Data criação ticket]],Tabela1[[#This Row],[procx ticket]])</f>
        <v>0</v>
      </c>
      <c r="AL2303" s="116"/>
      <c r="AM2303" s="53">
        <v>46013</v>
      </c>
      <c r="AN230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3" s="62"/>
      <c r="AP2303" s="62"/>
      <c r="AQ230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320ADRIANOLOJAS NOVASGerenciadoraHTB</v>
      </c>
      <c r="AR2303" s="62"/>
    </row>
    <row r="2304" spans="1:44" ht="15" hidden="1" customHeight="1">
      <c r="A2304" s="1">
        <f t="shared" si="134"/>
        <v>1000</v>
      </c>
      <c r="B2304" s="1">
        <v>1515</v>
      </c>
      <c r="C2304" s="1" t="s">
        <v>4648</v>
      </c>
      <c r="D2304" s="1" t="s">
        <v>354</v>
      </c>
      <c r="E2304" s="1" t="s">
        <v>76</v>
      </c>
      <c r="F2304" s="51" t="s">
        <v>23</v>
      </c>
      <c r="G2304" s="1" t="s">
        <v>4392</v>
      </c>
      <c r="H2304" s="1">
        <v>15555</v>
      </c>
      <c r="I2304" s="1" t="s">
        <v>72</v>
      </c>
      <c r="Q2304" s="47">
        <v>22050</v>
      </c>
      <c r="R2304" s="47">
        <f>IF(Tabela1[[#This Row],[VALOR A PAGAR]]&gt;1,Tabela1[[#This Row],[VALOR A PAGAR]],Tabela1[[#This Row],[VALOR RC]])</f>
        <v>22050</v>
      </c>
      <c r="S230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4" s="1">
        <v>4501019538</v>
      </c>
      <c r="U2304" s="54" t="str">
        <f>F2304 &amp; " " &amp; " " &amp; B2304 &amp; " - " &amp; I2304 &amp; " - " &amp; "N°" &amp; H2304 &amp; " - " &amp; Tabela1[[#This Row],[Coluna1]]</f>
        <v xml:space="preserve">LOJAS NOVAS  1515 - HTB - N°15555 - </v>
      </c>
      <c r="V2304" s="85">
        <v>3386217</v>
      </c>
      <c r="W2304" s="89" t="s">
        <v>4176</v>
      </c>
      <c r="X2304" s="1" t="str">
        <f t="shared" si="135"/>
        <v>ABERTO</v>
      </c>
      <c r="Y2304" s="48"/>
      <c r="Z2304" s="51"/>
      <c r="AA2304" s="1">
        <f>IF(Tabela1[[#This Row],[CHAMADO]]="ABERTO",Tabela1[[#This Row],[procx status]],"")</f>
        <v>0</v>
      </c>
      <c r="AC2304" s="49">
        <v>46021</v>
      </c>
      <c r="AD2304" s="55">
        <v>5106086932</v>
      </c>
      <c r="AE2304" s="1" t="s">
        <v>4177</v>
      </c>
      <c r="AF230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4" s="116"/>
      <c r="AJ2304" s="117"/>
      <c r="AK2304" s="116">
        <f>IF(Tabela1[[#This Row],[procx ticket]]="",Tabela1[[#This Row],[Data criação ticket]],Tabela1[[#This Row],[procx ticket]])</f>
        <v>0</v>
      </c>
      <c r="AL2304" s="116"/>
      <c r="AM2304" s="53">
        <v>46013</v>
      </c>
      <c r="AN230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4" s="62"/>
      <c r="AP2304" s="62"/>
      <c r="AQ230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1515HENRIQUELOJAS NOVASGerenciadoraHTB</v>
      </c>
      <c r="AR2304" s="62"/>
    </row>
    <row r="2305" spans="1:44" ht="15" hidden="1" customHeight="1">
      <c r="A2305" s="1">
        <f t="shared" si="134"/>
        <v>1000</v>
      </c>
      <c r="B2305" s="1">
        <v>1500</v>
      </c>
      <c r="C2305" s="1" t="s">
        <v>4075</v>
      </c>
      <c r="D2305" s="1" t="s">
        <v>2392</v>
      </c>
      <c r="E2305" s="1" t="s">
        <v>76</v>
      </c>
      <c r="F2305" s="51" t="s">
        <v>23</v>
      </c>
      <c r="G2305" s="1" t="s">
        <v>4392</v>
      </c>
      <c r="H2305" s="1">
        <v>15561</v>
      </c>
      <c r="I2305" s="1" t="s">
        <v>72</v>
      </c>
      <c r="Q2305" s="47">
        <v>4850</v>
      </c>
      <c r="R2305" s="47">
        <f>IF(Tabela1[[#This Row],[VALOR A PAGAR]]&gt;1,Tabela1[[#This Row],[VALOR A PAGAR]],Tabela1[[#This Row],[VALOR RC]])</f>
        <v>4850</v>
      </c>
      <c r="S230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5" s="1">
        <v>4500973148</v>
      </c>
      <c r="U2305" s="54" t="str">
        <f>F2305 &amp; " " &amp; " " &amp; B2305 &amp; " - " &amp; I2305 &amp; " - " &amp; "N°" &amp; H2305 &amp; " - " &amp; Tabela1[[#This Row],[Coluna1]]</f>
        <v xml:space="preserve">LOJAS NOVAS  1500 - HTB - N°15561 - </v>
      </c>
      <c r="V2305" s="85">
        <v>3386219</v>
      </c>
      <c r="W2305" s="89" t="s">
        <v>4176</v>
      </c>
      <c r="X2305" s="1" t="str">
        <f t="shared" si="135"/>
        <v>ABERTO</v>
      </c>
      <c r="Y2305" s="48"/>
      <c r="Z2305" s="51"/>
      <c r="AA2305" s="1">
        <f>IF(Tabela1[[#This Row],[CHAMADO]]="ABERTO",Tabela1[[#This Row],[procx status]],"")</f>
        <v>0</v>
      </c>
      <c r="AE2305" s="1" t="s">
        <v>4177</v>
      </c>
      <c r="AF230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30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305" s="116"/>
      <c r="AJ2305" s="117"/>
      <c r="AK2305" s="116">
        <f>IF(Tabela1[[#This Row],[procx ticket]]="",Tabela1[[#This Row],[Data criação ticket]],Tabela1[[#This Row],[procx ticket]])</f>
        <v>0</v>
      </c>
      <c r="AL2305" s="116"/>
      <c r="AM2305" s="53">
        <v>46013</v>
      </c>
      <c r="AN230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305" s="62"/>
      <c r="AP2305" s="62"/>
      <c r="AQ230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1500HENRIQUELOJAS NOVASGerenciadoraHTB</v>
      </c>
      <c r="AR2305" s="62"/>
    </row>
    <row r="2306" spans="1:44" ht="15" hidden="1" customHeight="1">
      <c r="A2306" s="1">
        <f t="shared" si="134"/>
        <v>1000</v>
      </c>
      <c r="B2306" s="1">
        <v>1508</v>
      </c>
      <c r="C2306" s="1" t="s">
        <v>4074</v>
      </c>
      <c r="D2306" s="1" t="s">
        <v>4198</v>
      </c>
      <c r="E2306" s="1" t="s">
        <v>76</v>
      </c>
      <c r="F2306" s="51" t="s">
        <v>23</v>
      </c>
      <c r="G2306" s="1" t="s">
        <v>4392</v>
      </c>
      <c r="H2306" s="1">
        <v>15562</v>
      </c>
      <c r="I2306" s="1" t="s">
        <v>72</v>
      </c>
      <c r="Q2306" s="47">
        <v>4850</v>
      </c>
      <c r="R2306" s="47">
        <f>IF(Tabela1[[#This Row],[VALOR A PAGAR]]&gt;1,Tabela1[[#This Row],[VALOR A PAGAR]],Tabela1[[#This Row],[VALOR RC]])</f>
        <v>4850</v>
      </c>
      <c r="S230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6" s="1">
        <v>4500972007</v>
      </c>
      <c r="U2306" s="54" t="str">
        <f>F2306 &amp; " " &amp; " " &amp; B2306 &amp; " - " &amp; I2306 &amp; " - " &amp; "N°" &amp; H2306 &amp; " - " &amp; Tabela1[[#This Row],[Coluna1]]</f>
        <v xml:space="preserve">LOJAS NOVAS  1508 - HTB - N°15562 - </v>
      </c>
      <c r="V2306" s="85">
        <v>3386223</v>
      </c>
      <c r="W2306" s="89" t="s">
        <v>4176</v>
      </c>
      <c r="X2306" s="1" t="str">
        <f t="shared" si="135"/>
        <v>ABERTO</v>
      </c>
      <c r="Y2306" s="48"/>
      <c r="Z2306" s="51"/>
      <c r="AA2306" s="1">
        <f>IF(Tabela1[[#This Row],[CHAMADO]]="ABERTO",Tabela1[[#This Row],[procx status]],"")</f>
        <v>0</v>
      </c>
      <c r="AC2306" s="49">
        <v>46021</v>
      </c>
      <c r="AD2306" s="55">
        <v>5106086937</v>
      </c>
      <c r="AE2306" s="1" t="s">
        <v>4177</v>
      </c>
      <c r="AF230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6" s="116"/>
      <c r="AJ2306" s="117"/>
      <c r="AK2306" s="116">
        <f>IF(Tabela1[[#This Row],[procx ticket]]="",Tabela1[[#This Row],[Data criação ticket]],Tabela1[[#This Row],[procx ticket]])</f>
        <v>0</v>
      </c>
      <c r="AL2306" s="116"/>
      <c r="AM2306" s="53">
        <v>46013</v>
      </c>
      <c r="AN230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6" s="62"/>
      <c r="AP2306" s="62"/>
      <c r="AQ230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1508HENRIQUELOJAS NOVASGerenciadoraHTB</v>
      </c>
      <c r="AR2306" s="62"/>
    </row>
    <row r="2307" spans="1:44" ht="15" hidden="1" customHeight="1">
      <c r="A2307" s="1">
        <f t="shared" si="134"/>
        <v>2000</v>
      </c>
      <c r="B2307" s="1" t="s">
        <v>4156</v>
      </c>
      <c r="D2307" s="1" t="s">
        <v>4166</v>
      </c>
      <c r="E2307" s="1" t="s">
        <v>30</v>
      </c>
      <c r="F2307" s="1" t="s">
        <v>4157</v>
      </c>
      <c r="G2307" s="1" t="s">
        <v>48</v>
      </c>
      <c r="I2307" s="1" t="s">
        <v>120</v>
      </c>
      <c r="J2307" s="1">
        <v>1</v>
      </c>
      <c r="K2307" s="1" t="s">
        <v>27</v>
      </c>
      <c r="M2307" s="55">
        <v>604946</v>
      </c>
      <c r="N2307" s="76">
        <v>3332510</v>
      </c>
      <c r="P2307" s="47">
        <v>24000</v>
      </c>
      <c r="R2307" s="47">
        <f>IF(Tabela1[[#This Row],[VALOR A PAGAR]]&gt;1,Tabela1[[#This Row],[VALOR A PAGAR]],Tabela1[[#This Row],[VALOR RC]])</f>
        <v>24000</v>
      </c>
      <c r="S230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7" s="1">
        <v>4501025321</v>
      </c>
      <c r="U2307" s="54" t="str">
        <f>F2307 &amp; " " &amp; " " &amp; B2307 &amp; " - " &amp; I2307 &amp; " - " &amp; "N°" &amp; H2307 &amp; " - " &amp; Tabela1[[#This Row],[Coluna1]]</f>
        <v xml:space="preserve">LAUDO DE RISCO CD  CD CE - PLANORC - N° - </v>
      </c>
      <c r="V2307" s="85">
        <v>3332510</v>
      </c>
      <c r="X2307" s="1" t="str">
        <f t="shared" si="135"/>
        <v>ABERTO</v>
      </c>
      <c r="Y2307" s="48"/>
      <c r="Z2307" s="51"/>
      <c r="AA2307" s="1">
        <f>IF(Tabela1[[#This Row],[CHAMADO]]="ABERTO",Tabela1[[#This Row],[procx status]],"")</f>
        <v>0</v>
      </c>
      <c r="AC2307" s="49">
        <v>46021</v>
      </c>
      <c r="AD2307" s="55">
        <v>5106086943</v>
      </c>
      <c r="AE2307" s="1" t="str">
        <f>IF(Tabela1[[#This Row],[Status Result1]]="Aguardando autorização pgto", "sim","")</f>
        <v/>
      </c>
      <c r="AF2307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7" s="116"/>
      <c r="AJ2307" s="117"/>
      <c r="AK2307" s="116">
        <f>IF(Tabela1[[#This Row],[procx ticket]]="",Tabela1[[#This Row],[Data criação ticket]],Tabela1[[#This Row],[procx ticket]])</f>
        <v>0</v>
      </c>
      <c r="AL2307" s="116"/>
      <c r="AM230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0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7" s="62"/>
      <c r="AP2307" s="62"/>
      <c r="AQ230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CE60494624000ANDRELAUDO DE RISCO CDREFORMAPLANORC</v>
      </c>
      <c r="AR2307" s="62" t="e">
        <v>#N/A</v>
      </c>
    </row>
    <row r="2308" spans="1:44" ht="15" hidden="1" customHeight="1">
      <c r="A2308" s="1">
        <f t="shared" si="134"/>
        <v>2000</v>
      </c>
      <c r="B2308" s="1" t="s">
        <v>4156</v>
      </c>
      <c r="D2308" s="1" t="s">
        <v>4166</v>
      </c>
      <c r="E2308" s="1" t="s">
        <v>30</v>
      </c>
      <c r="F2308" s="1" t="s">
        <v>4167</v>
      </c>
      <c r="G2308" s="1" t="s">
        <v>48</v>
      </c>
      <c r="H2308" s="1">
        <v>259</v>
      </c>
      <c r="I2308" s="1" t="s">
        <v>4694</v>
      </c>
      <c r="J2308" s="1">
        <v>1</v>
      </c>
      <c r="L2308" s="1">
        <v>102890</v>
      </c>
      <c r="M2308" s="1">
        <v>606050</v>
      </c>
      <c r="N2308" s="1">
        <v>3294780</v>
      </c>
      <c r="P2308" s="47">
        <v>19285.490000000002</v>
      </c>
      <c r="R2308" s="47">
        <f>IF(Tabela1[[#This Row],[VALOR A PAGAR]]&gt;1,Tabela1[[#This Row],[VALOR A PAGAR]],Tabela1[[#This Row],[VALOR RC]])</f>
        <v>19285.490000000002</v>
      </c>
      <c r="S230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8" s="1">
        <v>4501020163</v>
      </c>
      <c r="U2308" s="54" t="str">
        <f>F2308 &amp; " " &amp; " " &amp; B2308 &amp; " - " &amp; I2308 &amp; " - " &amp; "N°" &amp; H2308 &amp; " - " &amp; Tabela1[[#This Row],[Coluna1]]</f>
        <v xml:space="preserve">MISSOES HIGIENICAS  CD CE - COIMBRA PROJETOS - N°259 - </v>
      </c>
      <c r="V2308" s="76">
        <v>3397248</v>
      </c>
      <c r="W2308" s="64" t="s">
        <v>6045</v>
      </c>
      <c r="X2308" s="1" t="str">
        <f t="shared" si="135"/>
        <v>ABERTO</v>
      </c>
      <c r="Y2308" s="48"/>
      <c r="Z2308" s="51"/>
      <c r="AA2308" s="1">
        <f>IF(Tabela1[[#This Row],[CHAMADO]]="ABERTO",Tabela1[[#This Row],[procx status]],"")</f>
        <v>0</v>
      </c>
      <c r="AC2308" s="49">
        <v>46021</v>
      </c>
      <c r="AE2308" s="1" t="str">
        <f>IF(Tabela1[[#This Row],[Status Result1]]="Aguardando autorização pgto", "sim","")</f>
        <v/>
      </c>
      <c r="AF230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30/12/2025</v>
      </c>
      <c r="AG230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30/12/2025</v>
      </c>
      <c r="AH2308" s="116"/>
      <c r="AJ2308" s="117"/>
      <c r="AK2308" s="116">
        <f>IF(Tabela1[[#This Row],[procx ticket]]="",Tabela1[[#This Row],[Data criação ticket]],Tabela1[[#This Row],[procx ticket]])</f>
        <v>0</v>
      </c>
      <c r="AL2308" s="116"/>
      <c r="AM230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0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8" s="62"/>
      <c r="AP2308" s="62"/>
      <c r="AQ230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CE60605019285,49ANDREMISSOES HIGIENICASREFORMACOIMBRA PROJETOS</v>
      </c>
      <c r="AR2308" s="62" t="e">
        <v>#N/A</v>
      </c>
    </row>
    <row r="2309" spans="1:44" ht="15" hidden="1" customHeight="1">
      <c r="A2309" s="1">
        <f t="shared" si="134"/>
        <v>2000</v>
      </c>
      <c r="B2309" s="1" t="s">
        <v>4189</v>
      </c>
      <c r="D2309" s="1" t="s">
        <v>4190</v>
      </c>
      <c r="E2309" s="1" t="s">
        <v>30</v>
      </c>
      <c r="F2309" s="1" t="s">
        <v>4191</v>
      </c>
      <c r="G2309" s="1" t="s">
        <v>4192</v>
      </c>
      <c r="H2309" s="1">
        <v>142340</v>
      </c>
      <c r="I2309" s="1" t="s">
        <v>4578</v>
      </c>
      <c r="L2309" s="1">
        <v>102681</v>
      </c>
      <c r="M2309" s="1">
        <v>606050</v>
      </c>
      <c r="N2309" s="76">
        <v>3337929</v>
      </c>
      <c r="Q2309" s="47">
        <v>28651</v>
      </c>
      <c r="R2309" s="47">
        <f>IF(Tabela1[[#This Row],[VALOR A PAGAR]]&gt;1,Tabela1[[#This Row],[VALOR A PAGAR]],Tabela1[[#This Row],[VALOR RC]])</f>
        <v>28651</v>
      </c>
      <c r="S230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09" s="106">
        <v>4501025461</v>
      </c>
      <c r="U2309" s="54" t="str">
        <f>F2309 &amp; " " &amp; " " &amp; B2309 &amp; " - " &amp; I2309 &amp; " - " &amp; "N°" &amp; H2309 &amp; " - " &amp; Tabela1[[#This Row],[Coluna1]]</f>
        <v xml:space="preserve">MISSOES HIGIENICAS CD 02  CD GO - CEMIL - N°142340 - </v>
      </c>
      <c r="V2309" s="85">
        <v>3337929</v>
      </c>
      <c r="W2309" s="12">
        <v>46017</v>
      </c>
      <c r="X2309" s="1" t="str">
        <f t="shared" si="135"/>
        <v>ABERTO</v>
      </c>
      <c r="Y2309" s="48"/>
      <c r="Z2309" s="51"/>
      <c r="AA2309" s="1">
        <f>IF(Tabela1[[#This Row],[CHAMADO]]="ABERTO",Tabela1[[#This Row],[procx status]],"")</f>
        <v>0</v>
      </c>
      <c r="AC2309" s="49">
        <v>46017</v>
      </c>
      <c r="AD2309" s="55">
        <v>5106086518</v>
      </c>
      <c r="AE2309" s="1" t="str">
        <f>IF(Tabela1[[#This Row],[Status Result1]]="Aguardando autorização pgto", "sim","")</f>
        <v/>
      </c>
      <c r="AF2309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26/12/2025</v>
      </c>
      <c r="AG230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26/12/2025</v>
      </c>
      <c r="AH2309" s="116"/>
      <c r="AJ2309" s="117"/>
      <c r="AK2309" s="116">
        <f>IF(Tabela1[[#This Row],[procx ticket]]="",Tabela1[[#This Row],[Data criação ticket]],Tabela1[[#This Row],[procx ticket]])</f>
        <v>0</v>
      </c>
      <c r="AL2309" s="116"/>
      <c r="AM230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0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09" s="62"/>
      <c r="AP2309" s="62"/>
      <c r="AQ230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2309" s="62" t="e">
        <v>#N/A</v>
      </c>
    </row>
    <row r="2310" spans="1:44" ht="15" hidden="1" customHeight="1">
      <c r="A2310" s="1">
        <f t="shared" si="134"/>
        <v>2000</v>
      </c>
      <c r="B2310" s="1" t="s">
        <v>4189</v>
      </c>
      <c r="D2310" s="1" t="s">
        <v>4190</v>
      </c>
      <c r="E2310" s="1" t="s">
        <v>30</v>
      </c>
      <c r="F2310" s="1" t="s">
        <v>4191</v>
      </c>
      <c r="G2310" s="1" t="s">
        <v>4392</v>
      </c>
      <c r="H2310" s="1">
        <v>2861</v>
      </c>
      <c r="I2310" s="1" t="s">
        <v>4393</v>
      </c>
      <c r="K2310" s="1" t="s">
        <v>27</v>
      </c>
      <c r="M2310" s="1">
        <v>606050</v>
      </c>
      <c r="N2310" s="1">
        <v>2932313</v>
      </c>
      <c r="P2310" s="47">
        <v>125000</v>
      </c>
      <c r="Q2310" s="47">
        <v>25000</v>
      </c>
      <c r="R2310" s="47">
        <f>IF(Tabela1[[#This Row],[VALOR A PAGAR]]&gt;1,Tabela1[[#This Row],[VALOR A PAGAR]],Tabela1[[#This Row],[VALOR RC]])</f>
        <v>25000</v>
      </c>
      <c r="S231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10" s="1">
        <v>4500994638</v>
      </c>
      <c r="U2310" s="54" t="str">
        <f>F2310 &amp; " " &amp; " " &amp; B2310 &amp; " - " &amp; I2310 &amp; " - " &amp; "N°" &amp; H2310 &amp; " - " &amp; Tabela1[[#This Row],[Coluna1]]</f>
        <v xml:space="preserve">MISSOES HIGIENICAS CD 02  CD GO - CAMARGO PENTEADO - N°2861 - </v>
      </c>
      <c r="V2310" s="85">
        <v>3397959</v>
      </c>
      <c r="W2310" s="89" t="s">
        <v>4176</v>
      </c>
      <c r="X2310" s="1" t="str">
        <f t="shared" si="135"/>
        <v>ABERTO</v>
      </c>
      <c r="Y2310" s="48"/>
      <c r="Z2310" s="51"/>
      <c r="AA2310" s="1">
        <f>IF(Tabela1[[#This Row],[CHAMADO]]="ABERTO",Tabela1[[#This Row],[procx status]],"")</f>
        <v>0</v>
      </c>
      <c r="AE2310" s="1" t="s">
        <v>4177</v>
      </c>
      <c r="AF2310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31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310" s="116"/>
      <c r="AJ2310" s="117"/>
      <c r="AK2310" s="116">
        <f>IF(Tabela1[[#This Row],[procx ticket]]="",Tabela1[[#This Row],[Data criação ticket]],Tabela1[[#This Row],[procx ticket]])</f>
        <v>0</v>
      </c>
      <c r="AL2310" s="116"/>
      <c r="AM2310" s="53">
        <v>46014</v>
      </c>
      <c r="AN231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310" s="62"/>
      <c r="AP2310" s="62"/>
      <c r="AQ231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GO606050125000ANDREMISSOES HIGIENICAS CD 02GerenciadoraCAMARGO PENTEADO</v>
      </c>
      <c r="AR2310" s="62"/>
    </row>
    <row r="2311" spans="1:44" ht="15" hidden="1" customHeight="1">
      <c r="A2311" s="1">
        <f t="shared" si="134"/>
        <v>2000</v>
      </c>
      <c r="B2311" s="1" t="s">
        <v>4156</v>
      </c>
      <c r="C2311" s="1" t="s">
        <v>4173</v>
      </c>
      <c r="D2311" s="1" t="s">
        <v>4166</v>
      </c>
      <c r="E2311" s="1" t="s">
        <v>30</v>
      </c>
      <c r="F2311" s="1" t="s">
        <v>4157</v>
      </c>
      <c r="G2311" s="1" t="s">
        <v>48</v>
      </c>
      <c r="I2311" s="1" t="s">
        <v>5648</v>
      </c>
      <c r="J2311" s="1">
        <v>2</v>
      </c>
      <c r="M2311" s="55">
        <v>604946</v>
      </c>
      <c r="N2311" s="1" t="s">
        <v>6051</v>
      </c>
      <c r="P2311" s="47">
        <v>37284.800000000003</v>
      </c>
      <c r="R2311" s="47">
        <f>IF(Tabela1[[#This Row],[VALOR A PAGAR]]&gt;1,Tabela1[[#This Row],[VALOR A PAGAR]],Tabela1[[#This Row],[VALOR RC]])</f>
        <v>37284.800000000003</v>
      </c>
      <c r="S231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1" s="54" t="str">
        <f>F2311 &amp; " " &amp; " " &amp; B2311 &amp; " - " &amp; I2311 &amp; " - " &amp; "N°" &amp; H2311 &amp; " - " &amp; Tabela1[[#This Row],[Coluna1]]</f>
        <v xml:space="preserve">LAUDO DE RISCO CD  CD CE - PLANAC - N° - </v>
      </c>
      <c r="X2311" s="1" t="str">
        <f t="shared" si="135"/>
        <v>PENDENTE</v>
      </c>
      <c r="Y2311" s="48"/>
      <c r="Z2311" s="51"/>
      <c r="AA2311" s="1" t="str">
        <f>IF(Tabela1[[#This Row],[CHAMADO]]="ABERTO",Tabela1[[#This Row],[procx status]],"")</f>
        <v/>
      </c>
      <c r="AE2311" s="1" t="str">
        <f>IF(Tabela1[[#This Row],[Status Result1]]="Aguardando autorização pgto", "sim","")</f>
        <v/>
      </c>
      <c r="AF2311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1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11" s="116"/>
      <c r="AJ2311" s="117"/>
      <c r="AK2311" s="116">
        <f>IF(Tabela1[[#This Row],[procx ticket]]="",Tabela1[[#This Row],[Data criação ticket]],Tabela1[[#This Row],[procx ticket]])</f>
        <v>0</v>
      </c>
      <c r="AL2311" s="116"/>
      <c r="AM231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1" s="62"/>
      <c r="AP2311" s="62"/>
      <c r="AQ231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CE60494637284,8ANDRELAUDO DE RISCO CDREFORMAPLANAC</v>
      </c>
      <c r="AR2311" s="62" t="e">
        <v>#N/A</v>
      </c>
    </row>
    <row r="2312" spans="1:44" ht="15" hidden="1" customHeight="1">
      <c r="A2312" s="1">
        <f t="shared" si="134"/>
        <v>2000</v>
      </c>
      <c r="B2312" s="1">
        <v>7319</v>
      </c>
      <c r="C2312" s="1" t="str">
        <f>_xlfn.XLOOKUP(Tabela1[[#This Row],[FILIAL]],'CNPJ BASE jan25'!A:A,'CNPJ BASE jan25'!B:B)</f>
        <v>FOR131-FreiMan-CE-EF</v>
      </c>
      <c r="D2312" s="1" t="str">
        <f>_xlfn.XLOOKUP(Tabela1[[#This Row],[FILIAL]],'CNPJ BASE jan25'!A:A,'CNPJ BASE jan25'!C:C)</f>
        <v>04.899.316/0319-35</v>
      </c>
      <c r="E2312" s="1" t="s">
        <v>55</v>
      </c>
      <c r="F2312" s="1" t="s">
        <v>51</v>
      </c>
      <c r="G2312" s="1" t="s">
        <v>48</v>
      </c>
      <c r="I2312" s="1" t="s">
        <v>5648</v>
      </c>
      <c r="J2312" s="1">
        <v>9</v>
      </c>
      <c r="M2312" s="1">
        <v>605689</v>
      </c>
      <c r="N2312" s="1" t="s">
        <v>6052</v>
      </c>
      <c r="P2312" s="47">
        <v>49000</v>
      </c>
      <c r="R2312" s="47">
        <f>IF(Tabela1[[#This Row],[VALOR A PAGAR]]&gt;1,Tabela1[[#This Row],[VALOR A PAGAR]],Tabela1[[#This Row],[VALOR RC]])</f>
        <v>49000</v>
      </c>
      <c r="S231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2" s="54" t="str">
        <f>F2312 &amp; " " &amp; " " &amp; B2312 &amp; " - " &amp; I2312 &amp; " - " &amp; "N°" &amp; H2312 &amp; " - " &amp; Tabela1[[#This Row],[Coluna1]]</f>
        <v xml:space="preserve">VIRADA DE BANDEIRA  7319 - PLANAC - N° - </v>
      </c>
      <c r="X2312" s="1" t="str">
        <f t="shared" si="135"/>
        <v>PENDENTE</v>
      </c>
      <c r="Y2312" s="48"/>
      <c r="Z2312" s="51"/>
      <c r="AA2312" s="1" t="str">
        <f>IF(Tabela1[[#This Row],[CHAMADO]]="ABERTO",Tabela1[[#This Row],[procx status]],"")</f>
        <v/>
      </c>
      <c r="AE2312" s="1" t="str">
        <f>IF(Tabela1[[#This Row],[Status Result1]]="Aguardando autorização pgto", "sim","")</f>
        <v/>
      </c>
      <c r="AF2312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1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12" s="116"/>
      <c r="AJ2312" s="117"/>
      <c r="AK2312" s="116">
        <f>IF(Tabela1[[#This Row],[procx ticket]]="",Tabela1[[#This Row],[Data criação ticket]],Tabela1[[#This Row],[procx ticket]])</f>
        <v>0</v>
      </c>
      <c r="AL2312" s="116"/>
      <c r="AM231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2" s="62"/>
      <c r="AP2312" s="62"/>
      <c r="AQ231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731960568949000JORDANAVIRADA DE BANDEIRAREFORMAPLANAC</v>
      </c>
      <c r="AR2312" s="62" t="e">
        <v>#N/A</v>
      </c>
    </row>
    <row r="2313" spans="1:44" ht="15" hidden="1" customHeight="1">
      <c r="A2313" s="1">
        <f t="shared" si="134"/>
        <v>2000</v>
      </c>
      <c r="B2313" s="1" t="s">
        <v>4156</v>
      </c>
      <c r="D2313" s="1" t="s">
        <v>4166</v>
      </c>
      <c r="E2313" s="1" t="s">
        <v>30</v>
      </c>
      <c r="F2313" s="1" t="s">
        <v>4157</v>
      </c>
      <c r="G2313" s="1" t="s">
        <v>48</v>
      </c>
      <c r="I2313" s="1" t="s">
        <v>4939</v>
      </c>
      <c r="J2313" s="1">
        <v>2</v>
      </c>
      <c r="M2313" s="55">
        <v>604946</v>
      </c>
      <c r="N2313" s="1" t="s">
        <v>6053</v>
      </c>
      <c r="P2313" s="47">
        <v>10900</v>
      </c>
      <c r="R2313" s="47">
        <f>IF(Tabela1[[#This Row],[VALOR A PAGAR]]&gt;1,Tabela1[[#This Row],[VALOR A PAGAR]],Tabela1[[#This Row],[VALOR RC]])</f>
        <v>10900</v>
      </c>
      <c r="S231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3" s="54" t="str">
        <f>F2313 &amp; " " &amp; " " &amp; B2313 &amp; " - " &amp; I2313 &amp; " - " &amp; "N°" &amp; H2313 &amp; " - " &amp; Tabela1[[#This Row],[Coluna1]]</f>
        <v xml:space="preserve">LAUDO DE RISCO CD  CD CE - EQUILIBRA - N° - </v>
      </c>
      <c r="X2313" s="1" t="str">
        <f t="shared" si="135"/>
        <v>PENDENTE</v>
      </c>
      <c r="Y2313" s="48"/>
      <c r="Z2313" s="51"/>
      <c r="AA2313" s="1" t="str">
        <f>IF(Tabela1[[#This Row],[CHAMADO]]="ABERTO",Tabela1[[#This Row],[procx status]],"")</f>
        <v/>
      </c>
      <c r="AE2313" s="1" t="str">
        <f>IF(Tabela1[[#This Row],[Status Result1]]="Aguardando autorização pgto", "sim","")</f>
        <v/>
      </c>
      <c r="AF2313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1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13" s="116"/>
      <c r="AJ2313" s="117"/>
      <c r="AK2313" s="116">
        <f>IF(Tabela1[[#This Row],[procx ticket]]="",Tabela1[[#This Row],[Data criação ticket]],Tabela1[[#This Row],[procx ticket]])</f>
        <v>0</v>
      </c>
      <c r="AL2313" s="116"/>
      <c r="AM2313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3" s="62"/>
      <c r="AP2313" s="62"/>
      <c r="AQ231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CE60494610900ANDRELAUDO DE RISCO CDREFORMAEQUILIBRA</v>
      </c>
      <c r="AR2313" s="62"/>
    </row>
    <row r="2314" spans="1:44" ht="15" hidden="1" customHeight="1">
      <c r="A2314" s="1">
        <f t="shared" si="134"/>
        <v>1000</v>
      </c>
      <c r="B2314" s="1">
        <v>1516</v>
      </c>
      <c r="C2314" s="1" t="s">
        <v>4164</v>
      </c>
      <c r="D2314" s="1">
        <v>1516</v>
      </c>
      <c r="E2314" s="1" t="s">
        <v>4025</v>
      </c>
      <c r="F2314" s="51" t="s">
        <v>23</v>
      </c>
      <c r="G2314" s="1" t="s">
        <v>4392</v>
      </c>
      <c r="H2314" s="1">
        <v>15446</v>
      </c>
      <c r="I2314" s="1" t="s">
        <v>72</v>
      </c>
      <c r="J2314" s="1">
        <v>1</v>
      </c>
      <c r="M2314" s="1">
        <v>605906</v>
      </c>
      <c r="N2314" s="1">
        <v>10024302</v>
      </c>
      <c r="P2314" s="47">
        <v>36750</v>
      </c>
      <c r="Q2314" s="47">
        <v>11025</v>
      </c>
      <c r="R2314" s="47">
        <f>IF(Tabela1[[#This Row],[VALOR A PAGAR]]&gt;1,Tabela1[[#This Row],[VALOR A PAGAR]],Tabela1[[#This Row],[VALOR RC]])</f>
        <v>11025</v>
      </c>
      <c r="S2314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4" s="54" t="str">
        <f>F2314 &amp; " " &amp; " " &amp; B2314 &amp; " - " &amp; I2314 &amp; " - " &amp; "N°" &amp; H2314 &amp; " - " &amp; Tabela1[[#This Row],[Coluna1]]</f>
        <v>LOJAS NOVAS  1516 - HTB - N°15446 - N PAGAR NF CNPJ 503</v>
      </c>
      <c r="W2314" s="89"/>
      <c r="X2314" s="1" t="str">
        <f t="shared" si="135"/>
        <v>PENDENTE</v>
      </c>
      <c r="Y2314" s="48"/>
      <c r="Z2314" s="51"/>
      <c r="AA2314" s="1" t="str">
        <f>IF(Tabela1[[#This Row],[CHAMADO]]="ABERTO",Tabela1[[#This Row],[procx status]],"")</f>
        <v/>
      </c>
      <c r="AF2314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314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314" s="116"/>
      <c r="AJ2314" s="117"/>
      <c r="AK2314" s="116">
        <f>IF(Tabela1[[#This Row],[procx ticket]]="",Tabela1[[#This Row],[Data criação ticket]],Tabela1[[#This Row],[procx ticket]])</f>
        <v>0</v>
      </c>
      <c r="AL2314" s="116"/>
      <c r="AM2314" s="53"/>
      <c r="AN2314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314" s="62"/>
      <c r="AP2314" s="62" t="s">
        <v>6021</v>
      </c>
      <c r="AQ2314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151660590636750ADRIANOLOJAS NOVASGerenciadoraHTB</v>
      </c>
      <c r="AR2314" s="62" t="e">
        <v>#N/A</v>
      </c>
    </row>
    <row r="2315" spans="1:44" ht="15" hidden="1" customHeight="1">
      <c r="A2315" s="1">
        <f t="shared" si="134"/>
        <v>2000</v>
      </c>
      <c r="B2315" s="1" t="s">
        <v>4189</v>
      </c>
      <c r="D2315" s="1" t="s">
        <v>4190</v>
      </c>
      <c r="E2315" s="1" t="s">
        <v>30</v>
      </c>
      <c r="F2315" s="1" t="s">
        <v>4191</v>
      </c>
      <c r="G2315" s="1" t="s">
        <v>4192</v>
      </c>
      <c r="H2315" s="1">
        <v>22235</v>
      </c>
      <c r="I2315" s="1" t="s">
        <v>4193</v>
      </c>
      <c r="K2315" s="1" t="s">
        <v>27</v>
      </c>
      <c r="L2315" s="1">
        <v>102680</v>
      </c>
      <c r="M2315" s="1">
        <v>606050</v>
      </c>
      <c r="N2315" s="76">
        <v>3025369</v>
      </c>
      <c r="P2315" s="47">
        <v>129390.98</v>
      </c>
      <c r="R2315" s="47">
        <f>IF(Tabela1[[#This Row],[VALOR A PAGAR]]&gt;1,Tabela1[[#This Row],[VALOR A PAGAR]],Tabela1[[#This Row],[VALOR RC]])</f>
        <v>129390.98</v>
      </c>
      <c r="S2315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5" s="54" t="str">
        <f>F2315 &amp; " " &amp; " " &amp; B2315 &amp; " - " &amp; I2315 &amp; " - " &amp; "N°" &amp; H2315 &amp; " - " &amp; Tabela1[[#This Row],[Coluna1]]</f>
        <v xml:space="preserve">MISSOES HIGIENICAS CD 02  CD GO - ACO FERNANDES - N°22235 - </v>
      </c>
      <c r="V2315" s="85">
        <v>1111</v>
      </c>
      <c r="X2315" s="1" t="str">
        <f t="shared" si="135"/>
        <v>ABERTO</v>
      </c>
      <c r="Y2315" s="48"/>
      <c r="Z2315" s="51"/>
      <c r="AA2315" s="1">
        <f>IF(Tabela1[[#This Row],[CHAMADO]]="ABERTO",Tabela1[[#This Row],[procx status]],"")</f>
        <v>0</v>
      </c>
      <c r="AC2315" s="49">
        <v>46009</v>
      </c>
      <c r="AE2315" s="1" t="str">
        <f>IF(Tabela1[[#This Row],[Status Result1]]="Aguardando autorização pgto", "sim","")</f>
        <v/>
      </c>
      <c r="AF2315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18/12/2025</v>
      </c>
      <c r="AG2315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18/12/2025</v>
      </c>
      <c r="AH2315" s="116"/>
      <c r="AJ2315" s="117"/>
      <c r="AK2315" s="116">
        <f>IF(Tabela1[[#This Row],[procx ticket]]="",Tabela1[[#This Row],[Data criação ticket]],Tabela1[[#This Row],[procx ticket]])</f>
        <v>0</v>
      </c>
      <c r="AL2315" s="116"/>
      <c r="AM2315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5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15" s="62"/>
      <c r="AP2315" s="62"/>
      <c r="AQ2315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GO606050129390,98ANDREMISSOES HIGIENICAS CD 02FATURAMENTO DIRETOACO FERNANDES</v>
      </c>
      <c r="AR2315" s="62" t="e">
        <v>#N/A</v>
      </c>
    </row>
    <row r="2316" spans="1:44" ht="15" hidden="1" customHeight="1">
      <c r="A2316" s="1">
        <f t="shared" si="134"/>
        <v>2000</v>
      </c>
      <c r="B2316" s="1" t="s">
        <v>4542</v>
      </c>
      <c r="D2316" s="1" t="s">
        <v>4838</v>
      </c>
      <c r="E2316" s="1" t="s">
        <v>30</v>
      </c>
      <c r="F2316" s="1" t="s">
        <v>4167</v>
      </c>
      <c r="G2316" s="1" t="s">
        <v>5344</v>
      </c>
      <c r="H2316" s="1">
        <v>97504</v>
      </c>
      <c r="I2316" s="1" t="s">
        <v>80</v>
      </c>
      <c r="J2316" s="1">
        <v>6</v>
      </c>
      <c r="M2316" s="1">
        <v>606012</v>
      </c>
      <c r="N2316" s="1">
        <v>10024290</v>
      </c>
      <c r="P2316" s="47">
        <v>15931.84</v>
      </c>
      <c r="R2316" s="47">
        <f>IF(Tabela1[[#This Row],[VALOR A PAGAR]]&gt;1,Tabela1[[#This Row],[VALOR A PAGAR]],Tabela1[[#This Row],[VALOR RC]])</f>
        <v>15931.84</v>
      </c>
      <c r="S2316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6" s="54" t="str">
        <f>F2316 &amp; " " &amp; " " &amp; B2316 &amp; " - " &amp; I2316 &amp; " - " &amp; "N°" &amp; H2316 &amp; " - " &amp; Tabela1[[#This Row],[Coluna1]]</f>
        <v xml:space="preserve">MISSOES HIGIENICAS  CD PA - LUMICENTER - N°97504 - </v>
      </c>
      <c r="X2316" s="1" t="str">
        <f t="shared" si="135"/>
        <v>PENDENTE</v>
      </c>
      <c r="Y2316" s="48"/>
      <c r="Z2316" s="51"/>
      <c r="AA2316" s="1" t="str">
        <f>IF(Tabela1[[#This Row],[CHAMADO]]="ABERTO",Tabela1[[#This Row],[procx status]],"")</f>
        <v/>
      </c>
      <c r="AE2316" s="1" t="str">
        <f>IF(Tabela1[[#This Row],[Status Result1]]="Aguardando autorização pgto", "sim","")</f>
        <v/>
      </c>
      <c r="AF2316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31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316" s="116"/>
      <c r="AJ2316" s="117"/>
      <c r="AK2316" s="116">
        <f>IF(Tabela1[[#This Row],[procx ticket]]="",Tabela1[[#This Row],[Data criação ticket]],Tabela1[[#This Row],[procx ticket]])</f>
        <v>0</v>
      </c>
      <c r="AL2316" s="116"/>
      <c r="AM2316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6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6" s="62"/>
      <c r="AP2316" s="62"/>
      <c r="AQ2316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PA60601215931,84ANDREMISSOES HIGIENICASLumináriaLUMICENTER</v>
      </c>
      <c r="AR2316" s="62" t="e">
        <v>#N/A</v>
      </c>
    </row>
    <row r="2317" spans="1:44" ht="15" hidden="1" customHeight="1">
      <c r="A2317" s="1">
        <f t="shared" si="134"/>
        <v>2000</v>
      </c>
      <c r="B2317" s="1">
        <v>7228</v>
      </c>
      <c r="C2317" s="1" t="str">
        <f>_xlfn.XLOOKUP(Tabela1[[#This Row],[FILIAL]],'CNPJ BASE jan25'!A:A,'CNPJ BASE jan25'!B:B)</f>
        <v>FOR194-ShDePas-CE-EF</v>
      </c>
      <c r="D2317" s="1" t="str">
        <f>_xlfn.XLOOKUP(Tabela1[[#This Row],[FILIAL]],'CNPJ BASE jan25'!A:A,'CNPJ BASE jan25'!C:C)</f>
        <v>04.899.316/0228-63</v>
      </c>
      <c r="E2317" s="1" t="s">
        <v>4025</v>
      </c>
      <c r="F2317" s="1" t="s">
        <v>51</v>
      </c>
      <c r="G2317" s="1" t="s">
        <v>48</v>
      </c>
      <c r="I2317" s="1" t="s">
        <v>4269</v>
      </c>
      <c r="M2317" s="1">
        <v>605562</v>
      </c>
      <c r="N2317" s="1">
        <v>10023811</v>
      </c>
      <c r="P2317" s="47">
        <v>250</v>
      </c>
      <c r="R2317" s="47">
        <f>IF(Tabela1[[#This Row],[VALOR A PAGAR]]&gt;1,Tabela1[[#This Row],[VALOR A PAGAR]],Tabela1[[#This Row],[VALOR RC]])</f>
        <v>250</v>
      </c>
      <c r="S2317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7" s="54" t="str">
        <f>F2317 &amp; " " &amp; " " &amp; B2317 &amp; " - " &amp; I2317 &amp; " - " &amp; "N°" &amp; H2317 &amp; " - " &amp; Tabela1[[#This Row],[Coluna1]]</f>
        <v xml:space="preserve">VIRADA DE BANDEIRA  7228 - ATTITUDE - N° - </v>
      </c>
      <c r="X2317" s="1" t="str">
        <f t="shared" si="135"/>
        <v>PENDENTE</v>
      </c>
      <c r="Y2317" s="48"/>
      <c r="Z2317" s="51"/>
      <c r="AA2317" s="1" t="str">
        <f>IF(Tabela1[[#This Row],[CHAMADO]]="ABERTO",Tabela1[[#This Row],[procx status]],"")</f>
        <v/>
      </c>
      <c r="AE2317" s="1" t="str">
        <f>IF(Tabela1[[#This Row],[Status Result1]]="Aguardando autorização pgto", "sim","")</f>
        <v/>
      </c>
      <c r="AF2317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17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17" s="116"/>
      <c r="AJ2317" s="117"/>
      <c r="AK2317" s="116">
        <f>IF(Tabela1[[#This Row],[procx ticket]]="",Tabela1[[#This Row],[Data criação ticket]],Tabela1[[#This Row],[procx ticket]])</f>
        <v>0</v>
      </c>
      <c r="AL2317" s="116"/>
      <c r="AM2317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7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7" s="62"/>
      <c r="AP2317" s="62"/>
      <c r="AQ2317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7228605562250ADRIANOVIRADA DE BANDEIRAREFORMAATTITUDE</v>
      </c>
      <c r="AR2317" s="62" t="e">
        <v>#N/A</v>
      </c>
    </row>
    <row r="2318" spans="1:44" ht="15" hidden="1" customHeight="1">
      <c r="A2318" s="1">
        <f t="shared" ref="A2318:A2322" si="136">IF(B2318&lt;7000,1000,2000)</f>
        <v>2000</v>
      </c>
      <c r="B2318" s="1" t="s">
        <v>4156</v>
      </c>
      <c r="D2318" s="1" t="s">
        <v>4166</v>
      </c>
      <c r="E2318" s="1" t="s">
        <v>30</v>
      </c>
      <c r="F2318" s="1" t="s">
        <v>4167</v>
      </c>
      <c r="G2318" s="1" t="s">
        <v>48</v>
      </c>
      <c r="H2318" s="1">
        <v>295</v>
      </c>
      <c r="I2318" s="1" t="s">
        <v>4947</v>
      </c>
      <c r="J2318" s="1">
        <v>2</v>
      </c>
      <c r="M2318" s="1">
        <v>606050</v>
      </c>
      <c r="N2318" s="1">
        <v>10024284</v>
      </c>
      <c r="P2318" s="47">
        <v>19731.599999999999</v>
      </c>
      <c r="R2318" s="47">
        <f>IF(Tabela1[[#This Row],[VALOR A PAGAR]]&gt;1,Tabela1[[#This Row],[VALOR A PAGAR]],Tabela1[[#This Row],[VALOR RC]])</f>
        <v>19731.599999999999</v>
      </c>
      <c r="S2318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8" s="54" t="str">
        <f>F2318 &amp; " " &amp; " " &amp; B2318 &amp; " - " &amp; I2318 &amp; " - " &amp; "N°" &amp; H2318 &amp; " - " &amp; Tabela1[[#This Row],[Coluna1]]</f>
        <v>MISSOES HIGIENICAS  CD CE - E-TEC - N°295 - aguardando saldo</v>
      </c>
      <c r="X2318" s="1" t="str">
        <f t="shared" si="135"/>
        <v>PENDENTE</v>
      </c>
      <c r="Y2318" s="48"/>
      <c r="Z2318" s="51"/>
      <c r="AA2318" s="1" t="str">
        <f>IF(Tabela1[[#This Row],[CHAMADO]]="ABERTO",Tabela1[[#This Row],[procx status]],"")</f>
        <v/>
      </c>
      <c r="AE2318" s="1" t="str">
        <f>IF(Tabela1[[#This Row],[Status Result1]]="Aguardando autorização pgto", "sim","")</f>
        <v/>
      </c>
      <c r="AF2318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Aguardando pedido, há nota</v>
      </c>
      <c r="AG2318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pedido</v>
      </c>
      <c r="AH2318" s="116"/>
      <c r="AJ2318" s="117"/>
      <c r="AK2318" s="116">
        <f>IF(Tabela1[[#This Row],[procx ticket]]="",Tabela1[[#This Row],[Data criação ticket]],Tabela1[[#This Row],[procx ticket]])</f>
        <v>0</v>
      </c>
      <c r="AL2318" s="116"/>
      <c r="AM2318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8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8" s="62"/>
      <c r="AP2318" s="62" t="s">
        <v>4714</v>
      </c>
      <c r="AQ2318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CE60605019731,6ANDREMISSOES HIGIENICASREFORMAE-TEC</v>
      </c>
      <c r="AR2318" s="62" t="e">
        <v>#N/A</v>
      </c>
    </row>
    <row r="2319" spans="1:44" ht="15" hidden="1" customHeight="1">
      <c r="A2319" s="1">
        <f t="shared" si="136"/>
        <v>2000</v>
      </c>
      <c r="B2319" s="1" t="s">
        <v>4545</v>
      </c>
      <c r="D2319" s="1" t="s">
        <v>4836</v>
      </c>
      <c r="E2319" s="1" t="s">
        <v>30</v>
      </c>
      <c r="F2319" s="1" t="s">
        <v>4167</v>
      </c>
      <c r="G2319" s="1" t="s">
        <v>48</v>
      </c>
      <c r="I2319" s="1" t="s">
        <v>5648</v>
      </c>
      <c r="J2319" s="1">
        <v>2</v>
      </c>
      <c r="M2319" s="1">
        <v>606050</v>
      </c>
      <c r="N2319" s="1">
        <v>10024016</v>
      </c>
      <c r="P2319" s="47">
        <v>299316.39</v>
      </c>
      <c r="R2319" s="47">
        <f>IF(Tabela1[[#This Row],[VALOR A PAGAR]]&gt;1,Tabela1[[#This Row],[VALOR A PAGAR]],Tabela1[[#This Row],[VALOR RC]])</f>
        <v>299316.39</v>
      </c>
      <c r="S2319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19" s="54" t="str">
        <f>F2319 &amp; " " &amp; " " &amp; B2319 &amp; " - " &amp; I2319 &amp; " - " &amp; "N°" &amp; H2319 &amp; " - " &amp; Tabela1[[#This Row],[Coluna1]]</f>
        <v>MISSOES HIGIENICAS  CD PE - PLANAC - N° - aguardando saldo</v>
      </c>
      <c r="X2319" s="1" t="str">
        <f t="shared" si="135"/>
        <v>PENDENTE</v>
      </c>
      <c r="Y2319" s="48"/>
      <c r="Z2319" s="51"/>
      <c r="AA2319" s="1" t="str">
        <f>IF(Tabela1[[#This Row],[CHAMADO]]="ABERTO",Tabela1[[#This Row],[procx status]],"")</f>
        <v/>
      </c>
      <c r="AE2319" s="1" t="str">
        <f>IF(Tabela1[[#This Row],[Status Result1]]="Aguardando autorização pgto", "sim","")</f>
        <v/>
      </c>
      <c r="AF2319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19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19" s="116"/>
      <c r="AJ2319" s="117"/>
      <c r="AK2319" s="116">
        <f>IF(Tabela1[[#This Row],[procx ticket]]="",Tabela1[[#This Row],[Data criação ticket]],Tabela1[[#This Row],[procx ticket]])</f>
        <v>0</v>
      </c>
      <c r="AL2319" s="116"/>
      <c r="AM2319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19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19" s="62"/>
      <c r="AP2319" s="62" t="s">
        <v>4714</v>
      </c>
      <c r="AQ2319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PE606050299316,39ANDREMISSOES HIGIENICASREFORMAPLANAC</v>
      </c>
      <c r="AR2319" s="62" t="e">
        <v>#N/A</v>
      </c>
    </row>
    <row r="2320" spans="1:44" ht="15" hidden="1" customHeight="1">
      <c r="A2320" s="1">
        <f t="shared" si="136"/>
        <v>2000</v>
      </c>
      <c r="B2320" s="1" t="s">
        <v>4189</v>
      </c>
      <c r="D2320" s="1" t="s">
        <v>4190</v>
      </c>
      <c r="E2320" s="1" t="s">
        <v>30</v>
      </c>
      <c r="F2320" s="1" t="s">
        <v>4167</v>
      </c>
      <c r="G2320" s="1" t="s">
        <v>48</v>
      </c>
      <c r="I2320" s="1" t="s">
        <v>5872</v>
      </c>
      <c r="J2320" s="1">
        <v>2</v>
      </c>
      <c r="K2320" s="1" t="s">
        <v>27</v>
      </c>
      <c r="M2320" s="1">
        <v>606050</v>
      </c>
      <c r="N2320" s="1">
        <v>10024015</v>
      </c>
      <c r="P2320" s="47">
        <v>336076</v>
      </c>
      <c r="R2320" s="47">
        <f>IF(Tabela1[[#This Row],[VALOR A PAGAR]]&gt;1,Tabela1[[#This Row],[VALOR A PAGAR]],Tabela1[[#This Row],[VALOR RC]])</f>
        <v>336076</v>
      </c>
      <c r="S2320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20" s="54" t="str">
        <f>F2320 &amp; " " &amp; " " &amp; B2320 &amp; " - " &amp; I2320 &amp; " - " &amp; "N°" &amp; H2320 &amp; " - " &amp; Tabela1[[#This Row],[Coluna1]]</f>
        <v xml:space="preserve">MISSOES HIGIENICAS  CD GO - TRIACON - N° - </v>
      </c>
      <c r="X2320" s="1" t="str">
        <f t="shared" si="135"/>
        <v>PENDENTE</v>
      </c>
      <c r="Y2320" s="48"/>
      <c r="Z2320" s="51"/>
      <c r="AA2320" s="1" t="str">
        <f>IF(Tabela1[[#This Row],[CHAMADO]]="ABERTO",Tabela1[[#This Row],[procx status]],"")</f>
        <v/>
      </c>
      <c r="AE2320" s="1" t="str">
        <f>IF(Tabela1[[#This Row],[Status Result1]]="Aguardando autorização pgto", "sim","")</f>
        <v/>
      </c>
      <c r="AF2320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20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20" s="116"/>
      <c r="AJ2320" s="117"/>
      <c r="AK2320" s="116">
        <f>IF(Tabela1[[#This Row],[procx ticket]]="",Tabela1[[#This Row],[Data criação ticket]],Tabela1[[#This Row],[procx ticket]])</f>
        <v>0</v>
      </c>
      <c r="AL2320" s="116"/>
      <c r="AM2320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20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20" s="62"/>
      <c r="AP2320" s="62"/>
      <c r="AQ2320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GO606050336076ANDREMISSOES HIGIENICASREFORMATRIACON</v>
      </c>
      <c r="AR2320" s="62" t="e">
        <v>#N/A</v>
      </c>
    </row>
    <row r="2321" spans="1:44" ht="15" hidden="1" customHeight="1">
      <c r="A2321" s="1">
        <f t="shared" si="136"/>
        <v>2000</v>
      </c>
      <c r="B2321" s="1" t="s">
        <v>4189</v>
      </c>
      <c r="D2321" s="1" t="s">
        <v>4190</v>
      </c>
      <c r="E2321" s="1" t="s">
        <v>30</v>
      </c>
      <c r="F2321" s="1" t="s">
        <v>4191</v>
      </c>
      <c r="G2321" s="1" t="s">
        <v>4192</v>
      </c>
      <c r="H2321" s="1">
        <v>142241</v>
      </c>
      <c r="I2321" s="1" t="s">
        <v>4578</v>
      </c>
      <c r="L2321" s="1">
        <v>102681</v>
      </c>
      <c r="M2321" s="1">
        <v>606050</v>
      </c>
      <c r="N2321" s="76">
        <v>3332021</v>
      </c>
      <c r="Q2321" s="47">
        <v>34837.040000000001</v>
      </c>
      <c r="R2321" s="47">
        <f>IF(Tabela1[[#This Row],[VALOR A PAGAR]]&gt;1,Tabela1[[#This Row],[VALOR A PAGAR]],Tabela1[[#This Row],[VALOR RC]])</f>
        <v>34837.040000000001</v>
      </c>
      <c r="S2321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T2321" s="154"/>
      <c r="U2321" s="54" t="str">
        <f>F2321 &amp; " " &amp; " " &amp; B2321 &amp; " - " &amp; I2321 &amp; " - " &amp; "N°" &amp; H2321 &amp; " - " &amp; Tabela1[[#This Row],[Coluna1]]</f>
        <v xml:space="preserve">MISSOES HIGIENICAS CD 02  CD GO - CEMIL - N°142241 - </v>
      </c>
      <c r="V2321" s="85">
        <v>3332021</v>
      </c>
      <c r="X2321" s="1" t="str">
        <f t="shared" si="135"/>
        <v>ABERTO</v>
      </c>
      <c r="Y2321" s="48"/>
      <c r="Z2321" s="51"/>
      <c r="AA2321" s="1">
        <f>IF(Tabela1[[#This Row],[CHAMADO]]="ABERTO",Tabela1[[#This Row],[procx status]],"")</f>
        <v>0</v>
      </c>
      <c r="AC2321" s="49">
        <v>46009</v>
      </c>
      <c r="AE2321" s="1" t="str">
        <f>IF(Tabela1[[#This Row],[Status Result1]]="Aguardando autorização pgto", "sim","")</f>
        <v/>
      </c>
      <c r="AF2321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Data de pagamento: 18/12/2025</v>
      </c>
      <c r="AG2321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Data de pagamento: 18/12/2025</v>
      </c>
      <c r="AH2321" s="116"/>
      <c r="AJ2321" s="117"/>
      <c r="AK2321" s="116">
        <f>IF(Tabela1[[#This Row],[procx ticket]]="",Tabela1[[#This Row],[Data criação ticket]],Tabela1[[#This Row],[procx ticket]])</f>
        <v>0</v>
      </c>
      <c r="AL2321" s="116"/>
      <c r="AM2321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21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pagamento efetivado</v>
      </c>
      <c r="AO2321" s="62"/>
      <c r="AP2321" s="62"/>
      <c r="AQ2321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CD GO606050ANDREMISSOES HIGIENICAS CD 02FATURAMENTO DIRETOCEMIL</v>
      </c>
      <c r="AR2321" s="62" t="e">
        <v>#N/A</v>
      </c>
    </row>
    <row r="2322" spans="1:44" ht="15" hidden="1" customHeight="1">
      <c r="A2322" s="1">
        <f t="shared" si="136"/>
        <v>2000</v>
      </c>
      <c r="B2322" s="1" t="s">
        <v>4259</v>
      </c>
      <c r="D2322" s="1" t="s">
        <v>290</v>
      </c>
      <c r="E2322" s="1" t="s">
        <v>4025</v>
      </c>
      <c r="F2322" s="1" t="s">
        <v>4260</v>
      </c>
      <c r="G2322" s="1" t="s">
        <v>48</v>
      </c>
      <c r="I2322" s="1" t="s">
        <v>4405</v>
      </c>
      <c r="M2322" s="1">
        <v>605918</v>
      </c>
      <c r="N2322" s="1">
        <v>10024340</v>
      </c>
      <c r="P2322" s="47">
        <v>700</v>
      </c>
      <c r="R2322" s="47">
        <f>IF(Tabela1[[#This Row],[VALOR A PAGAR]]&gt;1,Tabela1[[#This Row],[VALOR A PAGAR]],Tabela1[[#This Row],[VALOR RC]])</f>
        <v>700</v>
      </c>
      <c r="S2322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Requisição Feita</v>
      </c>
      <c r="U2322" s="54" t="str">
        <f>F2322 &amp; " " &amp; " " &amp; B2322 &amp; " - " &amp; I2322 &amp; " - " &amp; "N°" &amp; H2322 &amp; " - " &amp; Tabela1[[#This Row],[Coluna1]]</f>
        <v xml:space="preserve">ESPECIAL  MATRIZ (AUDITÓRIO) - CARLOS ROBERTO MATIAS 101819 - N° - </v>
      </c>
      <c r="X2322" s="1" t="str">
        <f t="shared" si="135"/>
        <v>PENDENTE</v>
      </c>
      <c r="Y2322" s="48"/>
      <c r="Z2322" s="51"/>
      <c r="AA2322" s="1" t="str">
        <f>IF(Tabela1[[#This Row],[CHAMADO]]="ABERTO",Tabela1[[#This Row],[procx status]],"")</f>
        <v/>
      </c>
      <c r="AE2322" s="1" t="str">
        <f>IF(Tabela1[[#This Row],[Status Result1]]="Aguardando autorização pgto", "sim","")</f>
        <v/>
      </c>
      <c r="AF2322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2322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2322" s="116"/>
      <c r="AJ2322" s="117"/>
      <c r="AK2322" s="116">
        <f>IF(Tabela1[[#This Row],[procx ticket]]="",Tabela1[[#This Row],[Data criação ticket]],Tabela1[[#This Row],[procx ticket]])</f>
        <v>0</v>
      </c>
      <c r="AL2322" s="116"/>
      <c r="AM2322" s="53" t="str">
        <f>IF(
    OR(
        Tabela1[[#This Row],[Data criação ticket]]="",
        Tabela1[[#This Row],[Data criação ticket]]=0,
        ISERROR(DATEVALUE(Tabela1[[#This Row],[Data criação ticket]]))
    ),
    "",
    RIGHT(Tabela1[[#This Row],[Data criação ticket]],2) &amp; "/" &amp;
    MID(Tabela1[[#This Row],[Data criação ticket]],6,2) &amp; "/" &amp;
    LEFT(Tabela1[[#This Row],[Data criação ticket]],4)
)</f>
        <v/>
      </c>
      <c r="AN2322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/>
      </c>
      <c r="AO2322" s="62"/>
      <c r="AP2322" s="62"/>
      <c r="AQ2322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MATRIZ (AUDITÓRIO)605918700ADRIANOESPECIALREFORMACARLOS ROBERTO MATIAS 101819</v>
      </c>
      <c r="AR2322" s="62"/>
    </row>
    <row r="2323" spans="1:44" ht="15" customHeight="1">
      <c r="A2323" s="1">
        <f>IF(B2323&lt;7000,1000,2000)</f>
        <v>2000</v>
      </c>
      <c r="B2323" s="1">
        <v>7190</v>
      </c>
      <c r="C2323" s="1" t="str">
        <f>_xlfn.XLOOKUP(Tabela1[[#This Row],[FILIAL]],'CNPJ BASE jan25'!A:A,'CNPJ BASE jan25'!B:B)</f>
        <v>CAU05-EdMotCor-CE-EF</v>
      </c>
      <c r="D2323" s="1" t="str">
        <f>_xlfn.XLOOKUP(Tabela1[[#This Row],[FILIAL]],'CNPJ BASE jan25'!A:A,'CNPJ BASE jan25'!C:C)</f>
        <v>04.899.316/0190-56</v>
      </c>
      <c r="E2323" s="1" t="s">
        <v>55</v>
      </c>
      <c r="F2323" s="1" t="s">
        <v>4408</v>
      </c>
      <c r="G2323" s="1" t="s">
        <v>5078</v>
      </c>
      <c r="H2323" s="1">
        <v>101863</v>
      </c>
      <c r="I2323" s="1" t="s">
        <v>5016</v>
      </c>
      <c r="M2323" s="1">
        <v>605847</v>
      </c>
      <c r="Q2323" s="47">
        <v>210.94</v>
      </c>
      <c r="R2323" s="47">
        <f>IF(Tabela1[[#This Row],[VALOR A PAGAR]]&gt;1,Tabela1[[#This Row],[VALOR A PAGAR]],Tabela1[[#This Row],[VALOR RC]])</f>
        <v>210.94</v>
      </c>
      <c r="S2323" s="47" t="str">
        <f>IF(
    Tabela1[[#This Row],[PEDIDO]] &lt;&gt; "", "Pedido Criado",
    IF(
        AND(Tabela1[[#This Row],[REQUISIÇÃO]] = "", Tabela1[[#This Row],[PEDIDO]] = ""), "Orçamento Recebido",
        IF(
            AND(Tabela1[[#This Row],[REQUISIÇÃO]] &lt;&gt; "", Tabela1[[#This Row],[PEDIDO]] = "", Tabela1[[#This Row],[RC ENVIADA?]] = ""), "Requisição Feita",
            IF(
                AND(Tabela1[[#This Row],[RC ENVIADA?]] = "SIM", Tabela1[[#This Row],[REQUISIÇÃO]] &lt;&gt; "", Tabela1[[#This Row],[PEDIDO]] = ""), "Aguardando Pedido",
                ""
            )
        )
    )
)</f>
        <v>Pedido Criado</v>
      </c>
      <c r="T2323" s="1">
        <v>4500950091</v>
      </c>
      <c r="U2323" s="54" t="str">
        <f>F2323 &amp; " " &amp; " " &amp; B2323 &amp; " - " &amp; I2323 &amp; " - " &amp; "N°" &amp; H2323 &amp; " - " &amp; Tabela1[[#This Row],[Coluna1]]</f>
        <v xml:space="preserve">RESIZE  7190 - HMY - N°101863 - </v>
      </c>
      <c r="V2323" s="85">
        <v>3403191</v>
      </c>
      <c r="W2323" s="89" t="s">
        <v>4176</v>
      </c>
      <c r="X2323" s="1" t="str">
        <f>IF(V2323&lt;&gt;"","ABERTO","PENDENTE")</f>
        <v>ABERTO</v>
      </c>
      <c r="Y2323" s="48"/>
      <c r="Z2323" s="51"/>
      <c r="AA2323" s="1">
        <f>IF(Tabela1[[#This Row],[CHAMADO]]="ABERTO",Tabela1[[#This Row],[procx status]],"")</f>
        <v>0</v>
      </c>
      <c r="AE2323" s="1" t="s">
        <v>4177</v>
      </c>
      <c r="AF2323" s="1" t="str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Chamado aberto, aguardando programação de pagamento</v>
      </c>
      <c r="AG2323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Chamado aberto, aguardando programação de pagamento</v>
      </c>
      <c r="AH2323" s="116"/>
      <c r="AJ2323" s="117"/>
      <c r="AK2323" s="116">
        <f>IF(Tabela1[[#This Row],[procx ticket]]="",Tabela1[[#This Row],[Data criação ticket]],Tabela1[[#This Row],[procx ticket]])</f>
        <v>0</v>
      </c>
      <c r="AL2323" s="116"/>
      <c r="AM2323" s="53">
        <v>46015</v>
      </c>
      <c r="AN2323" s="116" t="str">
        <f ca="1">IFERROR(
    IF(
        Tabela1[[#This Row],[Data_pgto_sap]] &lt;&gt; "",
        "pagamento efetivado",
        IF(
            AND(
                Tabela1[[#This Row],[Status Result1]] = "Chamado aberto, aguardando programação de pagamento",
                TODAY() - Tabela1[[#This Row],[Data criação ticket br]] &gt;= 5
            ),
            "fora do prazo (" &amp; (TODAY() - Tabela1[[#This Row],[Data criação ticket br]]) &amp; " dias)",
            "no prazo"
        )
    ),
"")</f>
        <v>no prazo</v>
      </c>
      <c r="AO2323" s="62"/>
      <c r="AP2323" s="62"/>
      <c r="AQ2323" s="62" t="str">
        <f>Tabela1[[#This Row],[FILIAL]]&amp;Tabela1[[#This Row],[ORDEM]]&amp;Tabela1[[#This Row],[VALOR RC]]&amp;Tabela1[[#This Row],[COORDENADOR]]&amp;Tabela1[[#This Row],[PROJETO]]&amp;Tabela1[[#This Row],[SERVIÇO]]&amp;Tabela1[[#This Row],[FORNECEDOR]]</f>
        <v>7190605847JORDANARESIZEMobiliário + Mont. + FreteHMY</v>
      </c>
      <c r="AR2323" s="62"/>
    </row>
    <row r="13234" spans="14:38" ht="15" customHeight="1">
      <c r="N13234" s="1" t="s">
        <v>5877</v>
      </c>
      <c r="P13234" s="1"/>
      <c r="Q13234" s="1"/>
      <c r="R13234" s="1"/>
      <c r="S13234" s="1"/>
      <c r="V13234" s="1"/>
      <c r="Y13234" s="1"/>
      <c r="AC13234" s="12"/>
      <c r="AD13234" s="1"/>
      <c r="AJ13234" s="1"/>
      <c r="AK13234" s="1"/>
      <c r="AL13234" s="1"/>
    </row>
    <row r="13248" spans="14:38" ht="15" customHeight="1">
      <c r="N13248" s="1" t="s">
        <v>5878</v>
      </c>
      <c r="P13248" s="1"/>
      <c r="Q13248" s="1"/>
      <c r="R13248" s="1"/>
      <c r="S13248" s="1"/>
      <c r="V13248" s="1"/>
      <c r="Y13248" s="1"/>
      <c r="AC13248" s="12"/>
      <c r="AD13248" s="1"/>
      <c r="AJ13248" s="1"/>
      <c r="AK13248" s="1"/>
      <c r="AL13248" s="1"/>
    </row>
    <row r="13249" spans="14:38" ht="15" customHeight="1">
      <c r="N13249" s="1" t="s">
        <v>5879</v>
      </c>
      <c r="P13249" s="1"/>
      <c r="Q13249" s="1"/>
      <c r="R13249" s="1"/>
      <c r="S13249" s="1"/>
      <c r="V13249" s="1"/>
      <c r="Y13249" s="1"/>
      <c r="AC13249" s="12"/>
      <c r="AD13249" s="1"/>
      <c r="AJ13249" s="1"/>
      <c r="AK13249" s="1"/>
      <c r="AL13249" s="1"/>
    </row>
    <row r="13252" spans="14:38" ht="15" customHeight="1">
      <c r="N13252" s="148" t="s">
        <v>5880</v>
      </c>
      <c r="P13252" s="1"/>
      <c r="Q13252" s="1"/>
      <c r="R13252" s="1"/>
      <c r="S13252" s="1"/>
      <c r="V13252" s="1"/>
      <c r="Y13252" s="1"/>
      <c r="AC13252" s="12"/>
      <c r="AD13252" s="1"/>
      <c r="AJ13252" s="1"/>
      <c r="AK13252" s="1"/>
      <c r="AL13252" s="1"/>
    </row>
    <row r="13281" spans="14:38" ht="15" customHeight="1">
      <c r="N13281" s="1" t="s">
        <v>5881</v>
      </c>
      <c r="P13281" s="1"/>
      <c r="Q13281" s="1"/>
      <c r="R13281" s="1"/>
      <c r="S13281" s="1"/>
      <c r="V13281" s="1"/>
      <c r="Y13281" s="1"/>
      <c r="AC13281" s="12"/>
      <c r="AD13281" s="1"/>
      <c r="AJ13281" s="1"/>
      <c r="AK13281" s="1"/>
      <c r="AL13281" s="1"/>
    </row>
    <row r="13412" spans="14:38" ht="15" customHeight="1">
      <c r="N13412" s="1" t="s">
        <v>5882</v>
      </c>
      <c r="P13412" s="1"/>
      <c r="Q13412" s="1"/>
      <c r="R13412" s="1"/>
      <c r="S13412" s="1"/>
      <c r="V13412" s="1"/>
      <c r="Y13412" s="1"/>
      <c r="AC13412" s="12"/>
      <c r="AD13412" s="1"/>
      <c r="AJ13412" s="1"/>
      <c r="AK13412" s="1"/>
      <c r="AL13412" s="1"/>
    </row>
  </sheetData>
  <phoneticPr fontId="36" type="noConversion"/>
  <conditionalFormatting sqref="C865">
    <cfRule type="duplicateValues" dxfId="301" priority="215"/>
  </conditionalFormatting>
  <conditionalFormatting sqref="C912">
    <cfRule type="duplicateValues" dxfId="300" priority="204"/>
  </conditionalFormatting>
  <conditionalFormatting sqref="H186:H192 H1 H184 H197:H200 I185:K185">
    <cfRule type="duplicateValues" dxfId="299" priority="3205"/>
    <cfRule type="duplicateValues" dxfId="298" priority="3206"/>
    <cfRule type="duplicateValues" dxfId="297" priority="3207"/>
  </conditionalFormatting>
  <conditionalFormatting sqref="H873">
    <cfRule type="duplicateValues" dxfId="296" priority="214"/>
    <cfRule type="duplicateValues" dxfId="295" priority="213"/>
    <cfRule type="duplicateValues" dxfId="294" priority="212"/>
  </conditionalFormatting>
  <conditionalFormatting sqref="H1125">
    <cfRule type="duplicateValues" dxfId="293" priority="137"/>
    <cfRule type="duplicateValues" dxfId="292" priority="136"/>
    <cfRule type="duplicateValues" dxfId="291" priority="138"/>
  </conditionalFormatting>
  <conditionalFormatting sqref="H1579:H1588">
    <cfRule type="duplicateValues" dxfId="290" priority="99"/>
    <cfRule type="duplicateValues" dxfId="289" priority="101"/>
    <cfRule type="duplicateValues" dxfId="288" priority="100"/>
    <cfRule type="duplicateValues" dxfId="287" priority="96"/>
    <cfRule type="duplicateValues" dxfId="286" priority="97"/>
    <cfRule type="duplicateValues" dxfId="285" priority="98"/>
  </conditionalFormatting>
  <conditionalFormatting sqref="H1653">
    <cfRule type="duplicateValues" dxfId="284" priority="82"/>
    <cfRule type="duplicateValues" dxfId="283" priority="83"/>
    <cfRule type="duplicateValues" dxfId="282" priority="84"/>
    <cfRule type="duplicateValues" dxfId="281" priority="85"/>
    <cfRule type="duplicateValues" dxfId="280" priority="86"/>
    <cfRule type="duplicateValues" dxfId="279" priority="87"/>
  </conditionalFormatting>
  <conditionalFormatting sqref="H1654:H1658 H1442:H1578 H1052:H1065 H570 H523:H552 H554:H568 H845:H902 H572:H839 H972:H1050 H943:H946 H948:H970 H904:H941 H405:H521 I1248:J1249 I1251:J1253 H1255:H1280 H1282:H1307 H1309:H1440 H1589:H1652 H1660:H1670 H1:H10 H1067:H1239 H12:H13 H1672:H1853 H15:H57 H59:H403 H1855:H2265 H2267:H1048576 H1241:H1251">
    <cfRule type="duplicateValues" dxfId="278" priority="316"/>
    <cfRule type="duplicateValues" dxfId="277" priority="302"/>
    <cfRule type="duplicateValues" dxfId="276" priority="262"/>
  </conditionalFormatting>
  <conditionalFormatting sqref="H1659">
    <cfRule type="duplicateValues" dxfId="275" priority="74"/>
    <cfRule type="duplicateValues" dxfId="274" priority="75"/>
    <cfRule type="duplicateValues" dxfId="273" priority="76"/>
    <cfRule type="duplicateValues" dxfId="272" priority="77"/>
    <cfRule type="duplicateValues" dxfId="271" priority="78"/>
    <cfRule type="duplicateValues" dxfId="270" priority="79"/>
  </conditionalFormatting>
  <conditionalFormatting sqref="H1746:H1794 H1567:H1578 H1309 H1220:H1239 H1035:H1036 H570 H463:H521 H425:H427 H341:H342 H264:H275 H186:H201 H432:H435 H437:H461 H523:H552 H554:H568 H203:H262 H656:H680 H682:H689 H691:H751 H753:H839 H845:H902 H961:H970 H972:H977 H572:H654 H997:H1033 H980:H994 H1038:H1041 H1043:H1050 H1052:H1065 H1067:H1090 H943:H946 H948:H959 H904:H941 I185:K185 H1092:H1172 H405:H423 H1174:H1218 I1248:J1249 I1251:J1253 H1255:H1280 H1282:H1286 H1288 H1290:H1307 H351:H403 H1311:H1323 H1325:H1419 H1421:H1440 H1442:H1565 H1589:H1626 H1628:H1652 H1654:H1658 H1660:H1662 H1664:H1670 H1672:H1744 H1:H10 H1838:H1853 H2024:H2036 H12:H13 H1796:H1836 H1855:H2022 H2038:H2085 H15:H57 H2267:H2289 H59:H184 H2088:H2265 H2291:H1048576 H1241:H1251">
    <cfRule type="duplicateValues" dxfId="269" priority="3223"/>
  </conditionalFormatting>
  <conditionalFormatting sqref="H1746:H1794 H1567:H1578 H1309 H1220:H1239 H1035:H1036 H570 H463:H521 H425:H427 H341:H342 H264:H275 H432:H435 H437:H461 H523:H552 H554:H568 H656:H689 H691:H751 H753:H839 H845:H902 H961:H970 H972:H977 H572:H654 H997:H1033 H980:H994 H1038:H1041 H1043:H1050 H1052:H1065 H1067:H1090 H943:H946 H948:H959 H904:H941 H1092:H1172 H405:H423 H1174:H1218 I1248:J1249 I1251:J1253 H1255:H1280 H1282:H1286 H1288 H1290:H1307 H351:H403 H1311:H1323 H1325:H1419 H1421:H1440 H1442:H1565 H1589:H1626 H1628:H1652 H1654:H1658 H1660:H1662 H1664:H1670 H1672:H1744 H1:H10 H1838:H1853 H2024:H2036 H12:H13 H1796:H1836 H1855:H2022 H2038:H2085 H15:H57 H2267:H2289 H59:H262 H2088:H2265 H2291:H1048576 H1241:H1251">
    <cfRule type="duplicateValues" dxfId="268" priority="581"/>
  </conditionalFormatting>
  <conditionalFormatting sqref="H1746:H1794 H1567:H1578 H1309 H1220:H1239 H1035:H1036 H570 H523:H552 H425:H427 H341:H342 H432:H435 H437:H521 H554:H568 H656:H689 H691:H751 H753:H839 H845:H902 H961:H970 H972:H977 H572:H654 H997:H1033 H980:H994 H1038:H1041 H1043:H1050 H1052:H1065 H1067:H1090 H943:H946 H948:H959 H904:H941 H1092:H1172 H405:H423 H1174:H1218 I1248:J1249 I1251:J1253 H1255:H1280 H1282:H1286 H1288 H1290:H1307 H351:H403 H1311:H1323 H1325:H1440 H1442:H1565 H1589:H1626 H1628:H1652 H1654:H1658 H1660:H1662 H1664:H1670 H1672:H1744 H1:H10 H1838:H1853 H2024:H2036 H12:H13 H1796:H1836 H1855:H2022 H2038:H2085 H15:H57 H2267:H2289 H59:H275 H2088:H2265 H2291:H1048576 H1241:H1251">
    <cfRule type="duplicateValues" dxfId="267" priority="327"/>
  </conditionalFormatting>
  <conditionalFormatting sqref="I1441:J1441">
    <cfRule type="duplicateValues" dxfId="266" priority="102"/>
    <cfRule type="duplicateValues" dxfId="265" priority="103"/>
    <cfRule type="duplicateValues" dxfId="264" priority="104"/>
    <cfRule type="duplicateValues" dxfId="263" priority="105"/>
    <cfRule type="duplicateValues" dxfId="262" priority="106"/>
    <cfRule type="duplicateValues" dxfId="261" priority="107"/>
  </conditionalFormatting>
  <conditionalFormatting sqref="K1060">
    <cfRule type="duplicateValues" dxfId="260" priority="191"/>
    <cfRule type="duplicateValues" dxfId="259" priority="190"/>
    <cfRule type="duplicateValues" dxfId="258" priority="187"/>
    <cfRule type="cellIs" dxfId="257" priority="186" operator="equal">
      <formula>10024331.5</formula>
    </cfRule>
    <cfRule type="duplicateValues" dxfId="256" priority="185"/>
  </conditionalFormatting>
  <conditionalFormatting sqref="K1093:K1094">
    <cfRule type="duplicateValues" dxfId="255" priority="178"/>
    <cfRule type="duplicateValues" dxfId="254" priority="184"/>
    <cfRule type="duplicateValues" dxfId="253" priority="183"/>
    <cfRule type="cellIs" dxfId="252" priority="179" operator="equal">
      <formula>10024331.5</formula>
    </cfRule>
    <cfRule type="duplicateValues" dxfId="251" priority="180"/>
  </conditionalFormatting>
  <conditionalFormatting sqref="K1097">
    <cfRule type="duplicateValues" dxfId="250" priority="171"/>
    <cfRule type="duplicateValues" dxfId="249" priority="173"/>
    <cfRule type="duplicateValues" dxfId="248" priority="174"/>
    <cfRule type="duplicateValues" dxfId="247" priority="175"/>
  </conditionalFormatting>
  <conditionalFormatting sqref="K1098">
    <cfRule type="duplicateValues" dxfId="246" priority="164"/>
    <cfRule type="duplicateValues" dxfId="245" priority="168"/>
    <cfRule type="duplicateValues" dxfId="244" priority="167"/>
    <cfRule type="duplicateValues" dxfId="243" priority="166"/>
  </conditionalFormatting>
  <conditionalFormatting sqref="K1099">
    <cfRule type="duplicateValues" dxfId="242" priority="157"/>
    <cfRule type="duplicateValues" dxfId="241" priority="155"/>
    <cfRule type="duplicateValues" dxfId="240" priority="161"/>
    <cfRule type="duplicateValues" dxfId="239" priority="160"/>
  </conditionalFormatting>
  <conditionalFormatting sqref="K1103">
    <cfRule type="duplicateValues" dxfId="238" priority="147"/>
    <cfRule type="duplicateValues" dxfId="237" priority="146"/>
    <cfRule type="duplicateValues" dxfId="236" priority="143"/>
    <cfRule type="duplicateValues" dxfId="235" priority="141"/>
    <cfRule type="cellIs" dxfId="234" priority="142" operator="equal">
      <formula>10024331.5</formula>
    </cfRule>
  </conditionalFormatting>
  <conditionalFormatting sqref="K1060:L1060">
    <cfRule type="duplicateValues" dxfId="233" priority="188"/>
    <cfRule type="duplicateValues" dxfId="232" priority="189"/>
  </conditionalFormatting>
  <conditionalFormatting sqref="K1093:L1093">
    <cfRule type="duplicateValues" dxfId="231" priority="181"/>
    <cfRule type="duplicateValues" dxfId="230" priority="182"/>
  </conditionalFormatting>
  <conditionalFormatting sqref="K1094:L1094">
    <cfRule type="duplicateValues" dxfId="229" priority="176"/>
    <cfRule type="duplicateValues" dxfId="228" priority="177"/>
  </conditionalFormatting>
  <conditionalFormatting sqref="K1097:L1097">
    <cfRule type="duplicateValues" dxfId="227" priority="170"/>
    <cfRule type="duplicateValues" dxfId="226" priority="169"/>
  </conditionalFormatting>
  <conditionalFormatting sqref="K1098:L1098">
    <cfRule type="duplicateValues" dxfId="225" priority="162"/>
    <cfRule type="duplicateValues" dxfId="224" priority="163"/>
  </conditionalFormatting>
  <conditionalFormatting sqref="K1099:L1099">
    <cfRule type="duplicateValues" dxfId="223" priority="158"/>
    <cfRule type="duplicateValues" dxfId="222" priority="159"/>
  </conditionalFormatting>
  <conditionalFormatting sqref="K1103:L1103">
    <cfRule type="duplicateValues" dxfId="221" priority="144"/>
    <cfRule type="duplicateValues" dxfId="220" priority="145"/>
  </conditionalFormatting>
  <conditionalFormatting sqref="L427:M427">
    <cfRule type="duplicateValues" dxfId="219" priority="296"/>
    <cfRule type="duplicateValues" dxfId="218" priority="295"/>
  </conditionalFormatting>
  <conditionalFormatting sqref="N1:N17 N21:N23 N32:N35 N51:N52 N56 N60:N79 N88:N272 N274:N437 N442:N535 N539:N567 N569:N734 R662 N736:N1059 N1164:N1180 N1182:N1247 N1255:N1337 N1349:N1471 N1476:N1503 N1505:N1506 N1508:N1530 N1532:N1684 N1977:N2260 N2289:N1048576">
    <cfRule type="cellIs" dxfId="217" priority="1318" operator="equal">
      <formula>10024331.5</formula>
    </cfRule>
  </conditionalFormatting>
  <conditionalFormatting sqref="N17">
    <cfRule type="duplicateValues" dxfId="216" priority="23"/>
    <cfRule type="duplicateValues" dxfId="215" priority="24"/>
    <cfRule type="duplicateValues" dxfId="214" priority="22"/>
    <cfRule type="duplicateValues" dxfId="213" priority="25"/>
  </conditionalFormatting>
  <conditionalFormatting sqref="N263">
    <cfRule type="duplicateValues" dxfId="212" priority="720"/>
  </conditionalFormatting>
  <conditionalFormatting sqref="N295">
    <cfRule type="duplicateValues" dxfId="211" priority="140"/>
  </conditionalFormatting>
  <conditionalFormatting sqref="N303">
    <cfRule type="duplicateValues" dxfId="210" priority="81"/>
  </conditionalFormatting>
  <conditionalFormatting sqref="N338">
    <cfRule type="duplicateValues" dxfId="209" priority="139"/>
  </conditionalFormatting>
  <conditionalFormatting sqref="N427">
    <cfRule type="duplicateValues" dxfId="208" priority="716"/>
    <cfRule type="duplicateValues" dxfId="207" priority="717"/>
  </conditionalFormatting>
  <conditionalFormatting sqref="N428:N431">
    <cfRule type="duplicateValues" dxfId="206" priority="718"/>
  </conditionalFormatting>
  <conditionalFormatting sqref="N462">
    <cfRule type="duplicateValues" dxfId="205" priority="719"/>
  </conditionalFormatting>
  <conditionalFormatting sqref="N659">
    <cfRule type="duplicateValues" dxfId="204" priority="237"/>
    <cfRule type="duplicateValues" dxfId="203" priority="236"/>
  </conditionalFormatting>
  <conditionalFormatting sqref="N662">
    <cfRule type="duplicateValues" dxfId="202" priority="234"/>
    <cfRule type="duplicateValues" dxfId="201" priority="235"/>
  </conditionalFormatting>
  <conditionalFormatting sqref="N1061:N1128 K1097:K1099 N1131:N1133 N1136:N1155">
    <cfRule type="cellIs" dxfId="200" priority="156" operator="equal">
      <formula>10024331.5</formula>
    </cfRule>
  </conditionalFormatting>
  <conditionalFormatting sqref="N1159:N1162">
    <cfRule type="cellIs" dxfId="199" priority="80" operator="equal">
      <formula>10024331.5</formula>
    </cfRule>
  </conditionalFormatting>
  <conditionalFormatting sqref="N1686:N1975">
    <cfRule type="cellIs" dxfId="198" priority="46" operator="equal">
      <formula>10024331.5</formula>
    </cfRule>
  </conditionalFormatting>
  <conditionalFormatting sqref="N1883:N1975 N274:N437 N736:N1880 N442:N734 N1:N26 N1977:N2260 N28:N272 N2263:N1048576">
    <cfRule type="duplicateValues" dxfId="197" priority="73"/>
  </conditionalFormatting>
  <conditionalFormatting sqref="N1883:N1975 N1476:N1503 N1061:N1128 N1131:N1133 N1136:N1155 N1164:N1180 N51:N52 N1255:N1337 N1505:N1506 N56 N1159:N1162 N1182:N1247 N1349:N1471 N1508:N1530 N1614:N1684 N675:N734 N1532:N1612 N60:N79 N88:N272 N1686:N1880 N274:N437 N736:N1059 N442:N673 N32:N35 N21:N23 N1:N16 N1977:N2260 N2263:N1048576">
    <cfRule type="duplicateValues" dxfId="196" priority="203"/>
  </conditionalFormatting>
  <conditionalFormatting sqref="N1883:N1975 N1476:N1503 N1061:N1128 R662 N673 N663:N669 N539:N567 N1131:N1133 N1136:N1155 N1164:N1180 N51:N52 N1255:N1337 N1505:N1506 N56 N569:N661 N1159:N1162 N1182:N1247 N1349:N1471 N1508:N1530 N1614:N1684 N677:N734 N1532:N1612 N60:N79 N88:N272 N1686:N1880 N274:N437 N1977:N1978 N736:N1059 N442:N535 N32:N35 N21:N23 N1:N16 N1980:N2260 N2263:N1048576">
    <cfRule type="duplicateValues" dxfId="195" priority="1585"/>
  </conditionalFormatting>
  <conditionalFormatting sqref="N1883:N1975 N1476:N1503 N1061:N1128 R662 N673 N663:N669 N1131:N1133 N1136:N1155 N1164:N1180 N51:N52 N1255:N1337 N1505:N1506 N56 N569:N661 N1159:N1162 N1182:N1247 N1349:N1471 N1508:N1530 N1614:N1684 N677:N734 N1532:N1612 N60:N79 N88:N272 N1686:N1880 N274:N437 N1977:N1978 N736:N1059 N442:N567 N32:N35 N21:N23 N1:N16 N1980:N2260 N2263:N1048576">
    <cfRule type="duplicateValues" dxfId="194" priority="1640"/>
    <cfRule type="duplicateValues" dxfId="193" priority="1641"/>
  </conditionalFormatting>
  <conditionalFormatting sqref="N1883:N1975 N1505:N1506 P1248:P1253 N403:N423 N341:N342 N264:N268 N270:N272 N425:N426 R662 N660:N661 N673 N663:N669 N351:N401 N432:N437 N463:N535 N539:N567 N1131:N1133 N1164:N1180 N1136:N1155 N51:N52 N1061:N1128 N1255:N1337 N1476:N1503 N56 N569:N658 N1159:N1162 N1182:N1247 N1349:N1471 N1508:N1530 N677:N734 N1532:N1684 N60:N79 N88:N262 N1686:N1880 N274:N275 N1977:N1978 N1980:N2022 N736:N1059 N442:N461 N2024:N2085 N32:N35 N21:N23 N1:N17 N2088:N2260 N2263:N1048576">
    <cfRule type="duplicateValues" dxfId="192" priority="1593"/>
  </conditionalFormatting>
  <conditionalFormatting sqref="N1883:N1975 N1505:N1506 P1248:P1253 N403:N426 R662 N660:N661 N673 N663:N669 N432:N437 N539:N567 N1131:N1133 N1164:N1180 N1136:N1155 N51:N52 N1061:N1128 N1255:N1337 N1476:N1503 N56 N569:N658 N1159:N1162 N1182:N1247 N1349:N1471 N1508:N1530 N677:N734 N1532:N1684 N60:N79 N88:N272 N1686:N1880 N274:N401 N1977:N1978 N736:N1059 N442:N535 N32:N35 N21:N23 N1:N17 N1980:N2260 N2263:N1048576">
    <cfRule type="duplicateValues" dxfId="191" priority="1620"/>
  </conditionalFormatting>
  <conditionalFormatting sqref="N1979">
    <cfRule type="duplicateValues" dxfId="190" priority="36"/>
    <cfRule type="duplicateValues" dxfId="189" priority="38"/>
    <cfRule type="duplicateValues" dxfId="188" priority="37"/>
    <cfRule type="duplicateValues" dxfId="187" priority="35"/>
    <cfRule type="duplicateValues" dxfId="186" priority="34"/>
    <cfRule type="duplicateValues" dxfId="185" priority="33"/>
  </conditionalFormatting>
  <conditionalFormatting sqref="N2023">
    <cfRule type="duplicateValues" dxfId="184" priority="32"/>
  </conditionalFormatting>
  <conditionalFormatting sqref="N2263:N2288">
    <cfRule type="cellIs" dxfId="183" priority="1" operator="equal">
      <formula>10024331.5</formula>
    </cfRule>
  </conditionalFormatting>
  <conditionalFormatting sqref="R427">
    <cfRule type="duplicateValues" dxfId="182" priority="291"/>
    <cfRule type="duplicateValues" dxfId="181" priority="290"/>
  </conditionalFormatting>
  <conditionalFormatting sqref="R428:R431">
    <cfRule type="duplicateValues" dxfId="180" priority="272"/>
    <cfRule type="duplicateValues" dxfId="179" priority="273"/>
  </conditionalFormatting>
  <conditionalFormatting sqref="T200">
    <cfRule type="duplicateValues" dxfId="178" priority="3230"/>
    <cfRule type="duplicateValues" dxfId="177" priority="3228"/>
    <cfRule type="duplicateValues" dxfId="176" priority="3227"/>
    <cfRule type="duplicateValues" dxfId="175" priority="3231"/>
    <cfRule type="cellIs" dxfId="174" priority="3229" operator="equal">
      <formula>4500728969</formula>
    </cfRule>
    <cfRule type="duplicateValues" dxfId="173" priority="3233"/>
    <cfRule type="duplicateValues" dxfId="172" priority="3232"/>
  </conditionalFormatting>
  <conditionalFormatting sqref="T263">
    <cfRule type="duplicateValues" dxfId="171" priority="3235"/>
    <cfRule type="duplicateValues" dxfId="170" priority="3234"/>
  </conditionalFormatting>
  <conditionalFormatting sqref="T323">
    <cfRule type="duplicateValues" dxfId="169" priority="39"/>
    <cfRule type="duplicateValues" dxfId="168" priority="40"/>
    <cfRule type="cellIs" dxfId="167" priority="41" operator="equal">
      <formula>10024331.5</formula>
    </cfRule>
    <cfRule type="duplicateValues" dxfId="166" priority="42"/>
    <cfRule type="duplicateValues" dxfId="165" priority="44"/>
    <cfRule type="duplicateValues" dxfId="164" priority="43"/>
    <cfRule type="duplicateValues" dxfId="163" priority="45"/>
  </conditionalFormatting>
  <conditionalFormatting sqref="T462">
    <cfRule type="duplicateValues" dxfId="162" priority="3237"/>
    <cfRule type="duplicateValues" dxfId="161" priority="3236"/>
  </conditionalFormatting>
  <conditionalFormatting sqref="T615">
    <cfRule type="duplicateValues" dxfId="160" priority="3242"/>
    <cfRule type="cellIs" dxfId="159" priority="3243" operator="equal">
      <formula>10024331.5</formula>
    </cfRule>
    <cfRule type="duplicateValues" dxfId="158" priority="3239"/>
    <cfRule type="duplicateValues" dxfId="157" priority="3240"/>
    <cfRule type="duplicateValues" dxfId="156" priority="3241"/>
    <cfRule type="duplicateValues" dxfId="155" priority="3238"/>
  </conditionalFormatting>
  <conditionalFormatting sqref="T743">
    <cfRule type="duplicateValues" dxfId="154" priority="3245"/>
    <cfRule type="duplicateValues" dxfId="153" priority="3244"/>
    <cfRule type="duplicateValues" dxfId="152" priority="3247"/>
    <cfRule type="duplicateValues" dxfId="151" priority="3248"/>
    <cfRule type="duplicateValues" dxfId="150" priority="3249"/>
    <cfRule type="duplicateValues" dxfId="149" priority="3250"/>
    <cfRule type="cellIs" dxfId="148" priority="3246" operator="equal">
      <formula>4500728969</formula>
    </cfRule>
  </conditionalFormatting>
  <conditionalFormatting sqref="T839">
    <cfRule type="duplicateValues" dxfId="147" priority="3252"/>
    <cfRule type="duplicateValues" dxfId="146" priority="3251"/>
  </conditionalFormatting>
  <conditionalFormatting sqref="T849">
    <cfRule type="duplicateValues" dxfId="145" priority="3253"/>
    <cfRule type="duplicateValues" dxfId="144" priority="3254"/>
  </conditionalFormatting>
  <conditionalFormatting sqref="T873">
    <cfRule type="duplicateValues" dxfId="143" priority="3261"/>
    <cfRule type="duplicateValues" dxfId="142" priority="3255"/>
    <cfRule type="duplicateValues" dxfId="141" priority="3256"/>
    <cfRule type="cellIs" dxfId="140" priority="3257" operator="equal">
      <formula>4500728969</formula>
    </cfRule>
    <cfRule type="duplicateValues" dxfId="139" priority="3259"/>
    <cfRule type="duplicateValues" dxfId="138" priority="3258"/>
    <cfRule type="duplicateValues" dxfId="137" priority="3260"/>
  </conditionalFormatting>
  <conditionalFormatting sqref="T1052">
    <cfRule type="duplicateValues" dxfId="136" priority="3262"/>
    <cfRule type="duplicateValues" dxfId="135" priority="3263"/>
  </conditionalFormatting>
  <conditionalFormatting sqref="T1249">
    <cfRule type="duplicateValues" dxfId="134" priority="3264"/>
    <cfRule type="duplicateValues" dxfId="133" priority="3266"/>
    <cfRule type="duplicateValues" dxfId="132" priority="3267"/>
    <cfRule type="duplicateValues" dxfId="131" priority="3268"/>
    <cfRule type="duplicateValues" dxfId="130" priority="3269"/>
    <cfRule type="duplicateValues" dxfId="129" priority="3270"/>
    <cfRule type="duplicateValues" dxfId="128" priority="3265"/>
  </conditionalFormatting>
  <conditionalFormatting sqref="T1253">
    <cfRule type="duplicateValues" dxfId="127" priority="3272"/>
    <cfRule type="duplicateValues" dxfId="126" priority="3271"/>
  </conditionalFormatting>
  <conditionalFormatting sqref="T1965">
    <cfRule type="duplicateValues" dxfId="125" priority="62"/>
    <cfRule type="duplicateValues" dxfId="124" priority="65"/>
    <cfRule type="duplicateValues" dxfId="123" priority="68"/>
    <cfRule type="duplicateValues" dxfId="122" priority="67"/>
    <cfRule type="duplicateValues" dxfId="121" priority="66"/>
    <cfRule type="duplicateValues" dxfId="120" priority="63"/>
  </conditionalFormatting>
  <conditionalFormatting sqref="T1965:T1967">
    <cfRule type="cellIs" dxfId="119" priority="50" operator="equal">
      <formula>4500728969</formula>
    </cfRule>
  </conditionalFormatting>
  <conditionalFormatting sqref="T1966">
    <cfRule type="duplicateValues" dxfId="118" priority="56"/>
    <cfRule type="duplicateValues" dxfId="117" priority="59"/>
    <cfRule type="duplicateValues" dxfId="116" priority="60"/>
    <cfRule type="duplicateValues" dxfId="115" priority="61"/>
    <cfRule type="duplicateValues" dxfId="114" priority="55"/>
    <cfRule type="duplicateValues" dxfId="113" priority="58"/>
  </conditionalFormatting>
  <conditionalFormatting sqref="T1967">
    <cfRule type="duplicateValues" dxfId="112" priority="51"/>
    <cfRule type="duplicateValues" dxfId="111" priority="54"/>
    <cfRule type="duplicateValues" dxfId="110" priority="53"/>
    <cfRule type="duplicateValues" dxfId="109" priority="52"/>
    <cfRule type="duplicateValues" dxfId="108" priority="48"/>
    <cfRule type="duplicateValues" dxfId="107" priority="49"/>
  </conditionalFormatting>
  <conditionalFormatting sqref="T2115:T2170 T1852:T1880 T76:T80 N1881:N1882 T324:T1180 T1:T74 T1883:T2113 T2172:T2313 T82:T322 T1182:T1850 T2315:T1048576">
    <cfRule type="duplicateValues" dxfId="106" priority="3224"/>
  </conditionalFormatting>
  <conditionalFormatting sqref="T2115:T2170 T1852:T1880 T1447:T1558 T1253:T1280 T1030:T1041 T984:T991 T629:T630 T569 N568 T577:T581 T583:T614 T632:T651 T616:T625 T653 T655:T661 N662 T668:T669 T673:T674 N670:N672 N675:N676 T663:T666 T677:T847 T849:T867 T510:T567 T869:T981 T1043:T1050 T993:T1028 T1052:T1169 T1171:T1172 T1217:T1218 T1220:T1247 T391:T508 T1282:T1288 T1174:T1180 T1290:T1445 T1560:T1850 T76:T80 T1182:T1215 N1881:N1882 T324:T389 T1883:T1978 T1:T74 T1980:T2113 T2172:T2265 T2267:T2313 T82:T322 T2315:T1048576">
    <cfRule type="duplicateValues" dxfId="105" priority="3273"/>
  </conditionalFormatting>
  <conditionalFormatting sqref="T2115:T2170 T1852:T1880 T1447:T1558 T1253:T1280 T1030:T1041 T984:T991 T629:T630 T569 T485:T491 T403:T404 T366:T389 N402 T410:T420 T340:T342 T493 T495:T508 N568 T577:T581 T583:T614 T351:T364 T632:T651 T616:T625 T653 T655:T661 N662 T668:T669 T673:T674 N670:N672 T677:T689 N675:N676 T422:T426 T663:T666 T691:T847 T849:T867 T391:T401 T510:T567 T869:T981 T1043:T1050 T993:T1028 T1052:T1169 T1171:T1172 T1217:T1218 T1220:T1247 T432:T482 T1282:T1288 T1174:T1180 T1290:T1445 T1560:T1850 T76:T80 T1182:T1215 N1881:N1882 T1883:T1978 T1:T74 T1980:T2113 T2172:T2265 T2267:T2313 T82:T275 T2315:T1048576">
    <cfRule type="duplicateValues" dxfId="104" priority="3310"/>
  </conditionalFormatting>
  <conditionalFormatting sqref="T2115:T2170 T1852:T1880 T1447:T1558 T1253:T1280 T1030:T1041 T984:T991 T629:T630 T569 T485:T491 T403:T404 T366:T389 N402 T410:T420 T493 T495:T508 N568 T577:T581 T583:T614 T632:T651 T616:T625 T653 T655:T661 N662 T668:T669 T673:T674 N670:N672 N675:N676 T422:T426 T663:T666 T677:T847 T849:T867 T391:T401 T510:T567 T869:T981 T1043:T1050 T993:T1028 T1052:T1169 T1171:T1172 T1217:T1218 T1220:T1247 T428:T482 T1282:T1288 T1174:T1180 T1290:T1445 T1560:T1850 T76:T80 T1182:T1215 N1881:N1882 T324:T364 T1883:T1978 T1:T74 T1980:T2113 T2172:T2265 T2267:T2313 T82:T322 T2315:T1048576">
    <cfRule type="duplicateValues" dxfId="103" priority="3359"/>
  </conditionalFormatting>
  <conditionalFormatting sqref="T2115:T2170 T1852:T1880 T1447:T1558 T1253:T1280 T1030:T1041 T984:T991 T629:T630 T569 T485:T491 T403:T420 N402 T493 T495:T508 N568 T577:T581 T583:T614 T632:T651 T616:T625 T653 T655:T661 N662 T668:T669 T673:T674 N670:N672 N675:N676 T422:T426 T663:T666 T677:T847 T849:T867 T391:T401 T510:T567 T869:T981 T1043:T1050 T993:T1028 T1052:T1169 T1171:T1172 T1217:T1218 T1220:T1247 T428:T482 T1282:T1288 T1174:T1180 T1290:T1445 T1560:T1850 T76:T80 T1182:T1215 N1881:N1882 T324:T389 T1883:T1978 T1:T74 T1980:T2113 T2172:T2265 T2267:T2313 T82:T322 T2315:T1048576">
    <cfRule type="duplicateValues" dxfId="102" priority="3405"/>
  </conditionalFormatting>
  <conditionalFormatting sqref="T2115:T2170 T1852:T1880 T1447:T1558 T1253:T1280 T1030:T1041 T984:T991 T1043:T1050 T993:T1028 T1052:T1169 T1171:T1172 T1217:T1218 T1220:T1247 T391:T981 T1282:T1288 T1174:T1180 T1290:T1445 T1560:T1850 T76:T80 T1182:T1215 N1881:N1882 T324:T389 T1:T74 T1883:T2113 T2172:T2313 T82:T322 T2315:T1048576">
    <cfRule type="duplicateValues" dxfId="101" priority="3449"/>
  </conditionalFormatting>
  <conditionalFormatting sqref="T1:U1 T187:U198 Y199:Y201 AB202:AB246 AB248:AB275 AB341:AB404 X405:X409 AB410:AB426 AB432:AB1048576">
    <cfRule type="cellIs" dxfId="100" priority="459" operator="equal">
      <formula>4500728969</formula>
    </cfRule>
  </conditionalFormatting>
  <conditionalFormatting sqref="U427">
    <cfRule type="duplicateValues" dxfId="99" priority="278"/>
    <cfRule type="duplicateValues" dxfId="98" priority="277"/>
  </conditionalFormatting>
  <conditionalFormatting sqref="U428:U431">
    <cfRule type="duplicateValues" dxfId="97" priority="267"/>
    <cfRule type="duplicateValues" dxfId="96" priority="268"/>
  </conditionalFormatting>
  <conditionalFormatting sqref="U2171 T1852:U1880 T1447:T1558 T984:T991 T629:T630 Q565 T264:T265 T366:T389 T403:T404 N402 T410:T420 T340:T342 T485:T491 T493 T495:T508 T569 N568 T577:T581 T267:T275 T583:T614 T351:T364 T632:T651 T616:T625 T653 T655:T661 T668:T669 T673:T674 N670:N672 T677:T689 N675:N676 T422:T426 T663:T666 T691:T838 T840:T847 T850:T867 T391:T401 T510:T567 T1030:T1041 T1043:T1050 T993:T1028 T1053:T1169 T1171:T1172 Q407:Q409 T1217:T1218 T1220:T1247 T1254:T1280 T432:T482 T1282:T1288 T1174:T1180 T1290:T1445 T1560:T1850 T869:T981 V38:V39 T76:T80 T1182:T1215 T1883:U1946 U1881:U1882 N1881:N1882 U1947:U1949 T1947:T1952 U1:U1851 T1950:U1978 U1979:U1980 T1980 U2086:U2088 T2085:T2100 T1981:U2085 U2114 T1:T74 T2115:U2170 T2089:U2113 U2266:U2267 T2267 T2172:U2265 T2268:U2313 U2314 T82:T262 T2315:U1048576">
    <cfRule type="duplicateValues" dxfId="95" priority="3204"/>
    <cfRule type="duplicateValues" dxfId="94" priority="3203"/>
  </conditionalFormatting>
  <conditionalFormatting sqref="V1">
    <cfRule type="duplicateValues" dxfId="93" priority="195"/>
    <cfRule type="cellIs" dxfId="92" priority="196" operator="equal">
      <formula>4500728969</formula>
    </cfRule>
    <cfRule type="duplicateValues" dxfId="91" priority="197"/>
    <cfRule type="duplicateValues" dxfId="90" priority="199"/>
    <cfRule type="duplicateValues" dxfId="89" priority="201"/>
    <cfRule type="duplicateValues" dxfId="88" priority="202"/>
    <cfRule type="duplicateValues" dxfId="87" priority="198"/>
    <cfRule type="duplicateValues" dxfId="86" priority="194"/>
    <cfRule type="duplicateValues" dxfId="85" priority="200"/>
  </conditionalFormatting>
  <conditionalFormatting sqref="W427">
    <cfRule type="duplicateValues" dxfId="84" priority="285"/>
    <cfRule type="cellIs" dxfId="83" priority="283" operator="equal">
      <formula>4500728969</formula>
    </cfRule>
    <cfRule type="duplicateValues" dxfId="82" priority="286"/>
    <cfRule type="duplicateValues" dxfId="81" priority="284"/>
    <cfRule type="duplicateValues" dxfId="80" priority="281"/>
    <cfRule type="duplicateValues" dxfId="79" priority="282"/>
    <cfRule type="duplicateValues" dxfId="78" priority="287"/>
  </conditionalFormatting>
  <conditionalFormatting sqref="W1:Y1 AB1:AM1 X2:X2323 AE137:AF137 AE185:AF185 AE193:AF193 AE200:AF200 AE202:AF242 AE244:AF244 AE246:AF246 AE248:AF275 AE341:AF376 AF377 AE378:AF404 AA405:AC409 AE410:AF426 AE432:AF556 AG488:AG492 AG494:AG523 AG525:AG556 AE557:AG1008 AF1009:AG1009 AE1010:AG1146 AF1147:AG1147 AE1148:AG1152 AF1153:AG1153 AE1154:AG1209 AF1210:AG1211 AE1212:AG1837 AF1838:AG1840 AE1841:AG1867 AF1868:AG1868 AE1869:AG1879 AF1880:AG1880 AE1881:AG1908 AF1909:AG1913 AE1914:AG1915 AF1916:AG1917 AE1918:AG1928 AF1929:AG1929 AE1930:AG1940 AF1941:AG1941 AE1942:AG1943 AF1944:AG1948 AE1949:AG1048576">
    <cfRule type="containsText" dxfId="77" priority="460" operator="containsText" text="PENDENTE">
      <formula>NOT(ISERROR(SEARCH("PENDENTE",W1)))</formula>
    </cfRule>
    <cfRule type="containsText" dxfId="76" priority="461" operator="containsText" text="ABERTO">
      <formula>NOT(ISERROR(SEARCH("ABERTO",W1)))</formula>
    </cfRule>
  </conditionalFormatting>
  <conditionalFormatting sqref="AB432:AB1048576 X405:X409 AB248:AB275 Y199:Y201 AB202:AB246 T1:U1 AB410:AB426 AB341:AB404 T187:U198">
    <cfRule type="duplicateValues" dxfId="75" priority="528"/>
    <cfRule type="duplicateValues" dxfId="74" priority="523"/>
    <cfRule type="duplicateValues" dxfId="73" priority="521"/>
    <cfRule type="duplicateValues" dxfId="72" priority="517"/>
    <cfRule type="duplicateValues" dxfId="71" priority="447"/>
    <cfRule type="duplicateValues" dxfId="70" priority="448"/>
  </conditionalFormatting>
  <conditionalFormatting sqref="AC280">
    <cfRule type="containsText" dxfId="69" priority="257" operator="containsText" text="ABERTO">
      <formula>NOT(ISERROR(SEARCH("ABERTO",AC280)))</formula>
    </cfRule>
    <cfRule type="containsText" dxfId="68" priority="256" operator="containsText" text="PENDENTE">
      <formula>NOT(ISERROR(SEARCH("PENDENTE",AC280)))</formula>
    </cfRule>
  </conditionalFormatting>
  <conditionalFormatting sqref="AC285">
    <cfRule type="containsText" dxfId="67" priority="255" operator="containsText" text="ABERTO">
      <formula>NOT(ISERROR(SEARCH("ABERTO",AC285)))</formula>
    </cfRule>
    <cfRule type="containsText" dxfId="66" priority="254" operator="containsText" text="PENDENTE">
      <formula>NOT(ISERROR(SEARCH("PENDENTE",AC285)))</formula>
    </cfRule>
  </conditionalFormatting>
  <conditionalFormatting sqref="AC291">
    <cfRule type="containsText" dxfId="65" priority="253" operator="containsText" text="ABERTO">
      <formula>NOT(ISERROR(SEARCH("ABERTO",AC291)))</formula>
    </cfRule>
    <cfRule type="containsText" dxfId="64" priority="252" operator="containsText" text="PENDENTE">
      <formula>NOT(ISERROR(SEARCH("PENDENTE",AC291)))</formula>
    </cfRule>
  </conditionalFormatting>
  <conditionalFormatting sqref="AC331">
    <cfRule type="containsText" dxfId="63" priority="31" operator="containsText" text="ABERTO">
      <formula>NOT(ISERROR(SEARCH("ABERTO",AC331)))</formula>
    </cfRule>
    <cfRule type="containsText" dxfId="62" priority="30" operator="containsText" text="PENDENTE">
      <formula>NOT(ISERROR(SEARCH("PENDENTE",AC331)))</formula>
    </cfRule>
  </conditionalFormatting>
  <conditionalFormatting sqref="AC467">
    <cfRule type="containsText" dxfId="61" priority="251" operator="containsText" text="ABERTO">
      <formula>NOT(ISERROR(SEARCH("ABERTO",AC467)))</formula>
    </cfRule>
    <cfRule type="containsText" dxfId="60" priority="250" operator="containsText" text="PENDENTE">
      <formula>NOT(ISERROR(SEARCH("PENDENTE",AC467)))</formula>
    </cfRule>
  </conditionalFormatting>
  <conditionalFormatting sqref="AC504">
    <cfRule type="containsText" dxfId="59" priority="249" operator="containsText" text="ABERTO">
      <formula>NOT(ISERROR(SEARCH("ABERTO",AC504)))</formula>
    </cfRule>
    <cfRule type="containsText" dxfId="58" priority="248" operator="containsText" text="PENDENTE">
      <formula>NOT(ISERROR(SEARCH("PENDENTE",AC504)))</formula>
    </cfRule>
  </conditionalFormatting>
  <conditionalFormatting sqref="AC506">
    <cfRule type="containsText" dxfId="57" priority="247" operator="containsText" text="ABERTO">
      <formula>NOT(ISERROR(SEARCH("ABERTO",AC506)))</formula>
    </cfRule>
    <cfRule type="containsText" dxfId="56" priority="246" operator="containsText" text="PENDENTE">
      <formula>NOT(ISERROR(SEARCH("PENDENTE",AC506)))</formula>
    </cfRule>
  </conditionalFormatting>
  <conditionalFormatting sqref="AC565">
    <cfRule type="containsText" dxfId="55" priority="244" operator="containsText" text="PENDENTE">
      <formula>NOT(ISERROR(SEARCH("PENDENTE",AC565)))</formula>
    </cfRule>
    <cfRule type="containsText" dxfId="54" priority="245" operator="containsText" text="ABERTO">
      <formula>NOT(ISERROR(SEARCH("ABERTO",AC565)))</formula>
    </cfRule>
  </conditionalFormatting>
  <hyperlinks>
    <hyperlink ref="W1401" r:id="rId1" display="https://portaldeservicos.pmenos.com.br/hc/pt-br/requests/1259888" xr:uid="{622930D9-8D3A-482B-AE72-90FBDB9A43A5}"/>
    <hyperlink ref="W1157" r:id="rId2" display="https://portaldeservicos.pmenos.com.br/hc/pt-br/requests/1467289" xr:uid="{E0925A1A-8B31-4BF1-9B92-A21161045171}"/>
    <hyperlink ref="W1158" r:id="rId3" display="https://portaldeservicos.pmenos.com.br/hc/pt-br/requests/1467312" xr:uid="{1CBA6961-E468-4887-99E7-647B792EB0AD}"/>
    <hyperlink ref="W305" r:id="rId4" display="https://portaldeservicos.pmenos.com.br/hc/pt-br/requests/1467387" xr:uid="{33BB9E33-114A-424C-BCF5-8AEA34AD3853}"/>
    <hyperlink ref="W1815" r:id="rId5" display="https://portaldeservicos.pmenos.com.br/hc/pt-br/requests/1467571" xr:uid="{9B4DCD63-D093-44C0-BCF9-B5307C0657FD}"/>
    <hyperlink ref="W1816" r:id="rId6" display="https://portaldeservicos.pmenos.com.br/hc/pt-br/requests/1467604" xr:uid="{33A7E66C-F9A2-4879-9182-370BCCEC79FD}"/>
    <hyperlink ref="W955" r:id="rId7" display="https://portaldeservicos.pmenos.com.br/hc/pt-br/requests/1469725" xr:uid="{90D515E7-03D1-49C2-91C8-72D777FFB904}"/>
    <hyperlink ref="W956" r:id="rId8" display="https://portaldeservicos.pmenos.com.br/hc/pt-br/requests/1469745" xr:uid="{DE72B70B-0409-44FD-97FD-24CD4BC31821}"/>
    <hyperlink ref="W957" r:id="rId9" display="https://portaldeservicos.pmenos.com.br/hc/pt-br/requests/1469778" xr:uid="{07144614-D0E5-4227-85AC-8B5A9AAEFB15}"/>
    <hyperlink ref="W959" r:id="rId10" display="https://portaldeservicos.pmenos.com.br/hc/pt-br/requests/1469806" xr:uid="{296835CF-16E2-4340-A4CF-CF1C765E621D}"/>
    <hyperlink ref="W958" r:id="rId11" display="https://portaldeservicos.pmenos.com.br/hc/pt-br/requests/1469843" xr:uid="{45CEAA25-4C73-4F0B-AE45-9E0F20F8FC2D}"/>
    <hyperlink ref="W1817" r:id="rId12" display="https://portaldeservicos.pmenos.com.br/hc/pt-br/requests/1470320" xr:uid="{88BC76F4-84D0-4F54-8062-721C3E6BC455}"/>
    <hyperlink ref="W1308" r:id="rId13" display="https://portaldeservicos.pmenos.com.br/hc/pt-br/requests/1034548" xr:uid="{FF85BAFA-DF54-4FC6-9E5F-3701289B4024}"/>
    <hyperlink ref="W1288" r:id="rId14" display="https://portaldeservicos.pmenos.com.br/hc/pt-br/requests/1470763" xr:uid="{0B9A8BB8-4A63-498B-9A4C-AB2B8441FC0C}"/>
    <hyperlink ref="W2178" r:id="rId15" display="https://portaldeservicos.pmenos.com.br/hc/pt-br/requests/1471434" xr:uid="{324D3B8A-F11D-4388-BA8E-5D431327D704}"/>
    <hyperlink ref="W2190" r:id="rId16" display="https://portaldeservicos.pmenos.com.br/hc/pt-br/requests/1472065" xr:uid="{756EE0A2-5AB1-465A-94EE-48DD30976C16}"/>
    <hyperlink ref="W1461" r:id="rId17" display="https://portaldeservicos.pmenos.com.br/hc/pt-br/requests/1476125" xr:uid="{EF738FF5-CEBC-4C59-91CE-9590D9FC3535}"/>
    <hyperlink ref="W1282" r:id="rId18" display="https://portaldeservicos.pmenos.com.br/hc/pt-br/requests/1479949" xr:uid="{FC7A434E-D572-44FF-8BBB-B38DDFEB5625}"/>
    <hyperlink ref="W2181" r:id="rId19" display="https://portaldeservicos.pmenos.com.br/hc/pt-br/requests/1480000" xr:uid="{D3C00EBA-37CB-4359-A3DA-9CD1E67A0261}"/>
    <hyperlink ref="W1189" r:id="rId20" display="https://portaldeservicos.pmenos.com.br/hc/pt-br/requests/1480014" xr:uid="{477B7C0A-1A23-4E3D-9967-6C6CFB01900E}"/>
    <hyperlink ref="W988" r:id="rId21" display="https://portaldeservicos.pmenos.com.br/hc/pt-br/requests/1485744" xr:uid="{EA16690F-74C5-4BBC-B785-C363BFA2A021}"/>
    <hyperlink ref="W1666" r:id="rId22" display="https://portaldeservicos.pmenos.com.br/hc/pt-br/requests/1493597" xr:uid="{F510CE51-74BB-4C85-A3E1-CFB8306F10E2}"/>
    <hyperlink ref="W1664" r:id="rId23" display="https://portaldeservicos.pmenos.com.br/hc/pt-br/requests/1493628" xr:uid="{2DE7885A-56AC-4209-88A3-74DD1A481909}"/>
    <hyperlink ref="W594" r:id="rId24" display="https://portaldeservicos.pmenos.com.br/hc/pt-br/requests/1495018" xr:uid="{0A0AE002-B959-4EEA-8DD4-293BEADAE626}"/>
    <hyperlink ref="W603" r:id="rId25" display="https://portaldeservicos.pmenos.com.br/hc/pt-br/requests/1500472" xr:uid="{4C7F60D0-9CFA-4043-8416-28D9E9784F8B}"/>
    <hyperlink ref="W604" r:id="rId26" display="https://portaldeservicos.pmenos.com.br/hc/pt-br/requests/1502016" xr:uid="{6BDA43EA-4FE4-4CC3-A96E-1FE0D572E981}"/>
    <hyperlink ref="W992" r:id="rId27" display="https://portaldeservicos.pmenos.com.br/hc/pt-br/requests/1502390" xr:uid="{0667ECBE-9EA8-4299-A64B-CE3B2A2AA5E4}"/>
    <hyperlink ref="W2189" r:id="rId28" display="https://portaldeservicos.pmenos.com.br/hc/pt-br/requests/1514284" xr:uid="{F9965BEF-2BE3-494B-8141-5B49336AD9E2}"/>
    <hyperlink ref="W644" r:id="rId29" display="https://portaldeservicos.pmenos.com.br/hc/pt-br/requests/1515059" xr:uid="{A2DC7648-EA0F-4A8E-98DE-7F710049968C}"/>
    <hyperlink ref="W430" r:id="rId30" display="https://portaldeservicos.pmenos.com.br/hc/pt-br/requests/1516110" xr:uid="{796AF981-E415-4B38-982A-F1A932F4E8AE}"/>
    <hyperlink ref="W431" r:id="rId31" display="https://portaldeservicos.pmenos.com.br/hc/pt-br/requests/1517179" xr:uid="{5EFA503B-E28A-41DF-95B1-E1C0EAF9BEEA}"/>
    <hyperlink ref="W1593" r:id="rId32" display="https://portaldeservicos.pmenos.com.br/hc/pt-br/requests/1518072" xr:uid="{3C34C6E3-2A89-4969-906B-43AE78671261}"/>
    <hyperlink ref="W1594" r:id="rId33" display="https://portaldeservicos.pmenos.com.br/hc/pt-br/requests/1518085" xr:uid="{4B8158BB-E8F1-4199-B601-38ACEC919A1E}"/>
    <hyperlink ref="W1598" r:id="rId34" display="https://portaldeservicos.pmenos.com.br/hc/pt-br/requests/1518103" xr:uid="{97F8E01A-2B0A-49D6-9FB4-97353B4B234E}"/>
    <hyperlink ref="W849" r:id="rId35" display="https://portaldeservicos.pmenos.com.br/hc/pt-br/requests/1519315" xr:uid="{A857436F-ABAF-47E6-8F18-28C7DAA217A7}"/>
    <hyperlink ref="W657" r:id="rId36" display="https://portaldeservicos.pmenos.com.br/hc/pt-br/requests/1519848" xr:uid="{2009B3BE-D611-4E85-AD35-5363FC910D47}"/>
    <hyperlink ref="W663" r:id="rId37" display="https://portaldeservicos.pmenos.com.br/hc/pt-br/requests/1526595" xr:uid="{88D32CED-029A-4346-9E27-2F98599ECD96}"/>
    <hyperlink ref="W602" r:id="rId38" display="https://portaldeservicos.pmenos.com.br/hc/pt-br/requests/1526673" xr:uid="{4F07977A-AD04-445F-AEBF-4F5BA51A613A}"/>
    <hyperlink ref="W601" r:id="rId39" display="https://portaldeservicos.pmenos.com.br/hc/pt-br/requests/1526683" xr:uid="{2D8DB0D9-A89A-45C5-B70E-A8DE744CE655}"/>
    <hyperlink ref="W54" r:id="rId40" display="https://portaldeservicos.pmenos.com.br/hc/pt-br/requests/1526764" xr:uid="{65DADFFD-FE13-44B9-B712-FDF49CC1A125}"/>
    <hyperlink ref="W452" r:id="rId41" display="https://portaldeservicos.pmenos.com.br/hc/pt-br/requests/1530087" xr:uid="{BA063D6F-8DB6-4D8E-BCBD-B5EFE0D3B5C1}"/>
    <hyperlink ref="W593" r:id="rId42" display="https://portaldeservicos.pmenos.com.br/hc/pt-br/requests/1533497" xr:uid="{EBFB44F6-DC75-43CF-B39A-F7CEF575D973}"/>
    <hyperlink ref="W462" r:id="rId43" display="https://portaldeservicos.pmenos.com.br/hc/pt-br/requests/1534195" xr:uid="{BFBBED84-6DF3-4E66-A457-55206EA60AB1}"/>
    <hyperlink ref="W232" r:id="rId44" display="https://portaldeservicos.pmenos.com.br/hc/pt-br/requests/1537742" xr:uid="{2C546106-447D-47BA-98E3-D8143C16F3B6}"/>
    <hyperlink ref="W669" r:id="rId45" display="https://portaldeservicos.pmenos.com.br/hc/pt-br/requests/1542402" xr:uid="{015C49CF-9235-41B6-B746-239DC41B8343}"/>
    <hyperlink ref="W683" r:id="rId46" display="https://portaldeservicos.pmenos.com.br/hc/pt-br/requests/1542414" xr:uid="{85A6E35B-74D6-46BB-9739-1AD502C8B95D}"/>
    <hyperlink ref="W495" r:id="rId47" display="https://portaldeservicos.pmenos.com.br/hc/pt-br/requests/1542502" xr:uid="{39EA567B-538D-4C1C-996A-770006DFA06B}"/>
    <hyperlink ref="W464" r:id="rId48" display="https://portaldeservicos.pmenos.com.br/hc/pt-br/requests/1548796" xr:uid="{C13EEA77-3F56-489F-919A-CC7B0766101C}"/>
    <hyperlink ref="W656" r:id="rId49" display="https://portaldeservicos.pmenos.com.br/hc/pt-br/requests/1550558" xr:uid="{2E25A2A7-275B-4A98-8C94-059442B91551}"/>
    <hyperlink ref="W1633" r:id="rId50" display="https://portaldeservicos.pmenos.com.br/hc/pt-br/requests/1562880" xr:uid="{E173588A-E0BF-431E-92EA-CE5D5278AE05}"/>
    <hyperlink ref="W1632" r:id="rId51" display="https://portaldeservicos.pmenos.com.br/hc/pt-br/requests/1562931" xr:uid="{3175D742-7BDA-4443-8600-4C305CB572B6}"/>
    <hyperlink ref="W49" r:id="rId52" display="https://portaldeservicos.pmenos.com.br/hc/pt-br/requests/1563184" xr:uid="{E34BC0BD-B129-48A3-B73F-1B1FB048DF13}"/>
    <hyperlink ref="W1980" r:id="rId53" display="https://portaldeservicos.pmenos.com.br/hc/pt-br/requests/1565051" xr:uid="{A82DBCF1-0FFA-4D47-B515-8E0B5CAEDF4D}"/>
    <hyperlink ref="W712" r:id="rId54" display="https://portaldeservicos.pmenos.com.br/hc/pt-br/requests/1565781" xr:uid="{29119615-8E9A-4A4B-A002-DDBD3E401770}"/>
    <hyperlink ref="W711" r:id="rId55" display="https://portaldeservicos.pmenos.com.br/hc/pt-br/requests/1565822" xr:uid="{7E34E0D3-7F25-430B-B0A1-9B241E22678E}"/>
    <hyperlink ref="W1051" r:id="rId56" display="https://portaldeservicos.pmenos.com.br/hc/pt-br/requests/1570176" xr:uid="{2B9D72BB-74D2-4AD4-B8AC-21633198E957}"/>
    <hyperlink ref="W1052" r:id="rId57" display="https://portaldeservicos.pmenos.com.br/hc/pt-br/requests/1570203" xr:uid="{7CD73287-7563-4B91-B599-9BC119343DA8}"/>
    <hyperlink ref="W1053" r:id="rId58" display="https://portaldeservicos.pmenos.com.br/hc/pt-br/requests/1570224" xr:uid="{F23EADBA-2962-4457-87C6-F8D26BC2B335}"/>
    <hyperlink ref="W1057" r:id="rId59" display="https://portaldeservicos.pmenos.com.br/hc/pt-br/requests/1570244" xr:uid="{1E6740FA-0767-4FEE-9366-B612CC2B0A05}"/>
    <hyperlink ref="W1054" r:id="rId60" display="https://portaldeservicos.pmenos.com.br/hc/pt-br/requests/1570307" xr:uid="{DE59B0EB-30C4-49C4-98A5-969EC7617878}"/>
    <hyperlink ref="W1055" r:id="rId61" display="https://portaldeservicos.pmenos.com.br/hc/pt-br/requests/1570336" xr:uid="{5D3295DD-9CB0-42AE-95D3-9D67892B2BC1}"/>
    <hyperlink ref="W1056" r:id="rId62" display="https://portaldeservicos.pmenos.com.br/hc/pt-br/requests/1570480" xr:uid="{6810C1F8-5376-4584-BD10-E7C65F2C8226}"/>
    <hyperlink ref="W504" r:id="rId63" display="https://portaldeservicos.pmenos.com.br/hc/pt-br/requests/1548786" xr:uid="{2836B484-F499-41C8-89D2-DEF568A932BF}"/>
    <hyperlink ref="W2045" r:id="rId64" display="https://portaldeservicos.pmenos.com.br/hc/pt-br/requests/1580490" xr:uid="{09748A68-D235-4F6C-931D-BB5AA7BD4C05}"/>
    <hyperlink ref="W1228" r:id="rId65" display="https://portaldeservicos.pmenos.com.br/hc/pt-br/requests/1580589" xr:uid="{CDB40817-5321-4D90-BC22-E2FD05FC5067}"/>
    <hyperlink ref="W1227" r:id="rId66" display="https://portaldeservicos.pmenos.com.br/hc/pt-br/requests/1585702" xr:uid="{3111803A-4DDF-4CC3-9AFE-FF8F32C18A90}"/>
    <hyperlink ref="W1150" r:id="rId67" display="https://portaldeservicos.pmenos.com.br/hc/pt-br/requests/1614394" xr:uid="{D9B435F7-731E-44D7-9A5D-D4F37F997E46}"/>
    <hyperlink ref="W1143" r:id="rId68" display="https://portaldeservicos.pmenos.com.br/hc/pt-br/requests/1614424" xr:uid="{476CD6EB-CB60-4ECC-8E75-1B0E6A1E5BE4}"/>
    <hyperlink ref="W1127" r:id="rId69" display="https://portaldeservicos.pmenos.com.br/hc/pt-br/requests/1615193" xr:uid="{4B380F5A-84A5-473D-9B48-2D7F7242E4D2}"/>
    <hyperlink ref="W1427" r:id="rId70" display="https://portaldeservicos.pmenos.com.br/hc/pt-br/requests/1618555" xr:uid="{F9C5F142-96C2-4B1F-A6B3-2EB8EFB63A2C}"/>
    <hyperlink ref="W1499" r:id="rId71" display="https://portaldeservicos.pmenos.com.br/hc/pt-br/requests/1619613" xr:uid="{F783CD3E-99C8-4239-A8FC-40B3D7DA8A4C}"/>
    <hyperlink ref="W500" r:id="rId72" display="https://portaldeservicos.pmenos.com.br/hc/pt-br/requests/1619738" xr:uid="{7295926D-9396-4F74-B905-3EF38381B2F6}"/>
    <hyperlink ref="W267" r:id="rId73" display="https://portaldeservicos.pmenos.com.br/hc/pt-br/requests/1623390" xr:uid="{5D5AEA32-801D-46C5-9FF3-E4E3BCD2B224}"/>
    <hyperlink ref="W396" r:id="rId74" display="https://portaldeservicos.pmenos.com.br/hc/pt-br/requests/1623336" xr:uid="{DDA576BF-B512-4A5F-A137-7BC8A557F1AA}"/>
    <hyperlink ref="W1845" r:id="rId75" display="https://portaldeservicos.pmenos.com.br/hc/pt-br/requests/1625988" xr:uid="{7A61FA08-65F0-47B6-A107-773E18D75D93}"/>
    <hyperlink ref="W1272" r:id="rId76" display="https://portaldeservicos.pmenos.com.br/hc/pt-br/requests/1626089" xr:uid="{8CEF9971-9058-466D-8625-9E9FA55DE189}"/>
    <hyperlink ref="W802" r:id="rId77" display="https://portaldeservicos.pmenos.com.br/hc/pt-br/requests/1626246" xr:uid="{1FE6062F-3062-4454-A436-873866939E08}"/>
    <hyperlink ref="W1446" r:id="rId78" display="https://portaldeservicos.pmenos.com.br/hc/pt-br/requests/1626261" xr:uid="{A8318490-9700-49E8-9B04-5D420AF0D0F4}"/>
    <hyperlink ref="W1390" r:id="rId79" display="https://portaldeservicos.pmenos.com.br/hc/pt-br/requests/1626280" xr:uid="{AE3B67A3-DB8F-470D-81F1-5A5F64515291}"/>
    <hyperlink ref="W1742" r:id="rId80" display="https://portaldeservicos.pmenos.com.br/hc/pt-br/requests/1628915" xr:uid="{035F6033-F3D7-4C59-B281-AADD7AE6C6FF}"/>
    <hyperlink ref="W558" r:id="rId81" display="https://portaldeservicos.pmenos.com.br/hc/pt-br/requests/1628989" xr:uid="{C06309C8-05EB-4316-873E-43887D5DEAA7}"/>
    <hyperlink ref="W557" r:id="rId82" display="https://portaldeservicos.pmenos.com.br/hc/pt-br/requests/1629002" xr:uid="{425F9DD4-9AB3-472D-925D-5500A1801681}"/>
    <hyperlink ref="W1741" r:id="rId83" display="https://portaldeservicos.pmenos.com.br/hc/pt-br/requests/1629228" xr:uid="{BD18BC57-8BE2-4C18-AFF6-64C1643BA86E}"/>
    <hyperlink ref="W761" r:id="rId84" display="https://portaldeservicos.pmenos.com.br/hc/pt-br/requests/1631334" xr:uid="{A476ABF7-1362-4F6C-9A72-57C7309E1571}"/>
    <hyperlink ref="W1740" r:id="rId85" display="https://portaldeservicos.pmenos.com.br/hc/pt-br/requests/1631504" xr:uid="{1E1E0491-CA37-4619-9AC3-8581E5E66122}"/>
    <hyperlink ref="W1737" r:id="rId86" display="https://portaldeservicos.pmenos.com.br/hc/pt-br/requests/1631516" xr:uid="{BF1AC0DE-9FBC-4093-9090-8AA32F19A028}"/>
    <hyperlink ref="W1738" r:id="rId87" display="https://portaldeservicos.pmenos.com.br/hc/pt-br/requests/1631534" xr:uid="{C971D586-3482-4720-A8B3-53FAF4B3F98F}"/>
    <hyperlink ref="W1794" r:id="rId88" display="https://portaldeservicos.pmenos.com.br/hc/pt-br/requests/1637661" xr:uid="{3C4A22A8-9954-499B-A8E5-9FA2E68BD975}"/>
    <hyperlink ref="W1791" r:id="rId89" display="https://portaldeservicos.pmenos.com.br/hc/pt-br/requests/1637764" xr:uid="{C273DC12-F3A9-4CBC-BE1E-04C8BC89FC32}"/>
    <hyperlink ref="W1790" r:id="rId90" display="https://portaldeservicos.pmenos.com.br/hc/pt-br/requests/1637852" xr:uid="{225D6BFC-25A8-4FA2-8D77-C2A5E57A61E9}"/>
    <hyperlink ref="W1797" r:id="rId91" display="https://portaldeservicos.pmenos.com.br/hc/pt-br/requests/1637875" xr:uid="{8FBD59B2-8841-4BCC-9FCC-BA5278ADB22D}"/>
    <hyperlink ref="W1795" r:id="rId92" display="https://portaldeservicos.pmenos.com.br/hc/pt-br/requests/1637914" xr:uid="{F49F500F-A320-4DDB-B79E-1ABC8285BC00}"/>
    <hyperlink ref="W1792" r:id="rId93" display="https://portaldeservicos.pmenos.com.br/hc/pt-br/requests/1637943" xr:uid="{AF8B9FEF-2E61-4564-A23E-DAF3EE0B6A9B}"/>
    <hyperlink ref="W1796" r:id="rId94" display="https://portaldeservicos.pmenos.com.br/hc/pt-br/requests/1637957" xr:uid="{38277414-DF6D-40B2-8CDB-16DBFECAB969}"/>
    <hyperlink ref="W1793" r:id="rId95" display="https://portaldeservicos.pmenos.com.br/hc/pt-br/requests/1637968" xr:uid="{7D29BF00-4840-4AEE-AB12-932CBCDE1395}"/>
    <hyperlink ref="W1587" r:id="rId96" display="https://portaldeservicos.pmenos.com.br/hc/pt-br/requests/1652219" xr:uid="{97D49054-7E62-402C-A526-082019E8821D}"/>
    <hyperlink ref="W1021" r:id="rId97" display="https://portaldeservicos.pmenos.com.br/hc/pt-br/requests/1652626" xr:uid="{B28570DA-0693-426E-8F34-ACB60D635037}"/>
    <hyperlink ref="W1144" r:id="rId98" display="https://portaldeservicos.pmenos.com.br/hc/pt-br/requests/1654454" xr:uid="{D6C1207E-A5EA-48ED-99D8-D89CAB2594A9}"/>
    <hyperlink ref="W1809" r:id="rId99" display="https://portaldeservicos.pmenos.com.br/hc/pt-br/requests/1656961" xr:uid="{2DD8BF0D-E35C-4948-9D92-ACE2DED01CC2}"/>
    <hyperlink ref="W1458" r:id="rId100" display="https://portaldeservicos.pmenos.com.br/hc/pt-br/requests/1657624" xr:uid="{A93BE245-D3AC-4A5E-AA8D-EB806EED04E6}"/>
    <hyperlink ref="W1402" r:id="rId101" display="https://portaldeservicos.pmenos.com.br/hc/pt-br/requests/1657648" xr:uid="{44838495-232A-49E1-9C49-54E64D334845}"/>
    <hyperlink ref="W814" r:id="rId102" display="https://portaldeservicos.pmenos.com.br/hc/pt-br/requests/1657696" xr:uid="{F67BCB33-5432-42A3-8C2C-CAE114966346}"/>
    <hyperlink ref="W1807" r:id="rId103" display="https://portaldeservicos.pmenos.com.br/hc/pt-br/requests/1657822" xr:uid="{50330EFD-188D-4592-A7C1-BF3A40041205}"/>
    <hyperlink ref="W1808" r:id="rId104" display="https://portaldeservicos.pmenos.com.br/hc/pt-br/requests/1657859" xr:uid="{82DC588B-5856-4F60-A79A-B9EDA6B68C8C}"/>
    <hyperlink ref="W1823" r:id="rId105" display="https://portaldeservicos.pmenos.com.br/hc/pt-br/requests/1658308" xr:uid="{0EE9ECA2-1C29-4A64-9ED6-36A268A5F5C1}"/>
    <hyperlink ref="W1822" r:id="rId106" display="https://portaldeservicos.pmenos.com.br/hc/pt-br/requests/1658346" xr:uid="{9987C357-49E8-497D-A73D-AEBFFDA7D826}"/>
    <hyperlink ref="W1846" r:id="rId107" display="https://portaldeservicos.pmenos.com.br/hc/pt-br/requests/1658366" xr:uid="{D63C962E-7973-42D8-9C40-5567837D6902}"/>
    <hyperlink ref="W762" r:id="rId108" display="https://portaldeservicos.pmenos.com.br/hc/pt-br/requests/1658521" xr:uid="{5321CE59-C192-4649-B9AF-3BFD4DE4712C}"/>
    <hyperlink ref="W1559" r:id="rId109" display="https://portaldeservicos.pmenos.com.br/hc/pt-br/requests/1660666" xr:uid="{75362A62-2BB3-44A5-810E-C06A476E46D0}"/>
    <hyperlink ref="W960" r:id="rId110" display="https://portaldeservicos.pmenos.com.br/hc/pt-br/requests/1660693" xr:uid="{3ABE1FEC-86F1-419B-988C-8F25AA652A46}"/>
    <hyperlink ref="W1558" r:id="rId111" display="https://portaldeservicos.pmenos.com.br/hc/pt-br/requests/1660722" xr:uid="{E02A18C3-A1CD-411D-806E-74ABC8157047}"/>
    <hyperlink ref="W1818" r:id="rId112" display="https://portaldeservicos.pmenos.com.br/hc/pt-br/requests/1661517" xr:uid="{BD2F0D19-9303-4838-92AA-D0FF4294C64F}"/>
    <hyperlink ref="W1819" r:id="rId113" display="https://portaldeservicos.pmenos.com.br/hc/pt-br/requests/1661545" xr:uid="{9CBA68F6-D382-41AC-A347-24A78911F300}"/>
    <hyperlink ref="W1820" r:id="rId114" display="https://portaldeservicos.pmenos.com.br/hc/pt-br/requests/1661578" xr:uid="{9A2CA0DB-4BBA-45C1-B841-8D50CCAFCB40}"/>
    <hyperlink ref="W1821" r:id="rId115" display="https://portaldeservicos.pmenos.com.br/hc/pt-br/requests/1661600" xr:uid="{E0138E83-C2C5-4218-8FD5-6DD951FBB079}"/>
    <hyperlink ref="W1884" r:id="rId116" display="https://portaldeservicos.pmenos.com.br/hc/pt-br/requests/1678897" xr:uid="{C0B235A2-5807-46C8-A6BC-68BD80717E2F}"/>
    <hyperlink ref="W617" r:id="rId117" display="https://portaldeservicos.pmenos.com.br/hc/pt-br/requests/1679551" xr:uid="{2788FFA4-535B-4525-97B1-EB0E90A5EBFB}"/>
    <hyperlink ref="W2188" r:id="rId118" display="https://portaldeservicos.pmenos.com.br/hc/pt-br/requests/1681546" xr:uid="{55EC97A0-73EA-487C-9301-4D27F12F06D8}"/>
    <hyperlink ref="W634" r:id="rId119" display="https://portaldeservicos.pmenos.com.br/hc/pt-br/requests/1682100" xr:uid="{2BD8DB32-DBBE-4A23-92DD-36A611BB63DB}"/>
    <hyperlink ref="W633" r:id="rId120" display="https://portaldeservicos.pmenos.com.br/hc/pt-br/requests/1682130" xr:uid="{8A40C13D-04DC-416E-835B-84F5145D9D8A}"/>
    <hyperlink ref="W1883" r:id="rId121" display="https://portaldeservicos.pmenos.com.br/hc/pt-br/requests/1682247" xr:uid="{2AB2534D-74BF-4AA6-B765-70DF6F8BBB53}"/>
    <hyperlink ref="W632" r:id="rId122" display="https://portaldeservicos.pmenos.com.br/hc/pt-br/requests/1696813" xr:uid="{D0AE0189-1FBD-4B40-85D5-ED285C0A6F11}"/>
    <hyperlink ref="W426" r:id="rId123" display="https://portaldeservicos.pmenos.com.br/hc/pt-br/requests/1699603" xr:uid="{4CC9E370-6D0E-43AF-8DDE-21CC363F616F}"/>
    <hyperlink ref="W1302" r:id="rId124" display="https://portaldeservicos.pmenos.com.br/hc/pt-br/requests/1700933" xr:uid="{DAB623F0-6CC9-4D0F-9BE4-FA8AE082231C}"/>
    <hyperlink ref="W55" r:id="rId125" display="https://portaldeservicos.pmenos.com.br/hc/pt-br/requests/1714753" xr:uid="{D771D42F-59C9-40DD-ACA0-112A5028EFB4}"/>
    <hyperlink ref="W53" r:id="rId126" display="https://portaldeservicos.pmenos.com.br/hc/pt-br/requests/1714787" xr:uid="{B5066DCE-5456-4F2A-B5DC-104AF6505225}"/>
    <hyperlink ref="W1903" r:id="rId127" display="https://portaldeservicos.pmenos.com.br/hc/pt-br/requests/1715067" xr:uid="{F84BEF93-623C-458F-AE00-936B5919BEC9}"/>
    <hyperlink ref="W1904" r:id="rId128" display="https://portaldeservicos.pmenos.com.br/hc/pt-br/requests/1715090" xr:uid="{27B565FA-AE9C-4204-A5A1-28C6BB34317D}"/>
    <hyperlink ref="W1905" r:id="rId129" display="https://portaldeservicos.pmenos.com.br/hc/pt-br/requests/1715111" xr:uid="{852F21FB-5C1E-4630-83CF-54E7149BCF17}"/>
    <hyperlink ref="W1649" r:id="rId130" display="https://portaldeservicos.pmenos.com.br/hc/pt-br/requests/1715161" xr:uid="{585FBF26-56BA-4F65-9878-A56038514B42}"/>
    <hyperlink ref="W52" r:id="rId131" display="https://portaldeservicos.pmenos.com.br/hc/pt-br/requests/1723209" xr:uid="{28CE2F4D-2AF2-4C3F-859C-F5E3AC5A33D3}"/>
    <hyperlink ref="W1190" r:id="rId132" display="https://portaldeservicos.pmenos.com.br/hc/pt-br/requests/1723312" xr:uid="{A477B28B-337A-402B-8BE2-9DCAA72B3B4B}"/>
    <hyperlink ref="W438" r:id="rId133" display="https://portaldeservicos.pmenos.com.br/hc/pt-br/requests/1725891" xr:uid="{B4EDCA7D-0E6F-433C-BA89-E775C1101F48}"/>
    <hyperlink ref="W1949" r:id="rId134" display="https://portaldeservicos.pmenos.com.br/hc/pt-br/requests/1729094" xr:uid="{1A29D7D8-57EB-4978-AD82-996109183AC6}"/>
    <hyperlink ref="W1040" r:id="rId135" display="https://portaldeservicos.pmenos.com.br/hc/pt-br/requests/1730947" xr:uid="{6688A33E-D938-4356-B154-7472DA4F817D}"/>
    <hyperlink ref="W468" r:id="rId136" display="https://portaldeservicos.pmenos.com.br/hc/pt-br/requests/1731041" xr:uid="{AEFF8387-D509-4E70-A63B-43E48D999361}"/>
    <hyperlink ref="W1182" r:id="rId137" display="https://portaldeservicos.pmenos.com.br/hc/pt-br/requests/1731817" xr:uid="{EEAB0EDF-D032-4310-BF4E-A61FE4172D42}"/>
    <hyperlink ref="W1948" r:id="rId138" display="https://portaldeservicos.pmenos.com.br/hc/pt-br/requests/1732160" xr:uid="{D6D39E82-6647-4A15-B97E-78E3713EE274}"/>
    <hyperlink ref="W833" r:id="rId139" display="https://portaldeservicos.pmenos.com.br/hc/pt-br/requests/1732213" xr:uid="{A440E706-7B7D-4160-91D7-2A95F68EB1D2}"/>
    <hyperlink ref="W1423" r:id="rId140" display="https://portaldeservicos.pmenos.com.br/hc/pt-br/requests/1732229" xr:uid="{B4700152-B1C3-47AE-899F-C6AF0EB8988F}"/>
    <hyperlink ref="W1481" r:id="rId141" display="https://portaldeservicos.pmenos.com.br/hc/pt-br/requests/1732259" xr:uid="{358D435F-A71E-4744-8D06-862E63DEF79D}"/>
    <hyperlink ref="W467" r:id="rId142" display="https://portaldeservicos.pmenos.com.br/hc/pt-br/requests/1732515" xr:uid="{8120E781-F690-4D1A-B903-2F597CFD29E9}"/>
    <hyperlink ref="W465" r:id="rId143" display="https://portaldeservicos.pmenos.com.br/hc/pt-br/requests/1732564" xr:uid="{721F0F40-36C5-4A1D-A02A-D49CBCDD3613}"/>
    <hyperlink ref="W466" r:id="rId144" display="https://portaldeservicos.pmenos.com.br/hc/pt-br/requests/1732528" xr:uid="{842A25CE-AC5E-40CA-B6CF-F6751507D58D}"/>
    <hyperlink ref="W697" r:id="rId145" display="https://portaldeservicos.pmenos.com.br/hc/pt-br/requests/1743385" xr:uid="{6385A64A-6965-4333-B1A9-367F9121CAAC}"/>
    <hyperlink ref="W1046" r:id="rId146" display="https://portaldeservicos.pmenos.com.br/hc/pt-br/requests/1743576" xr:uid="{AF3EF0A2-2CCD-41F1-85FF-134EC0BBE886}"/>
    <hyperlink ref="W1041" r:id="rId147" display="https://portaldeservicos.pmenos.com.br/hc/pt-br/requests/1744234" xr:uid="{C1A840FB-5174-427D-AC34-D784A1F83D1A}"/>
    <hyperlink ref="W1042" r:id="rId148" display="https://portaldeservicos.pmenos.com.br/hc/pt-br/requests/1744328" xr:uid="{FC844FED-0A31-4244-A8DF-4C6AA91422C5}"/>
    <hyperlink ref="W1043" r:id="rId149" display="https://portaldeservicos.pmenos.com.br/hc/pt-br/requests/1744377" xr:uid="{D678C889-0CB1-4661-A099-92511AC2EBCC}"/>
    <hyperlink ref="W1044" r:id="rId150" display="https://portaldeservicos.pmenos.com.br/hc/pt-br/requests/1744406" xr:uid="{8B98673E-6942-4530-918D-7DD4558AF040}"/>
    <hyperlink ref="W1045" r:id="rId151" display="https://portaldeservicos.pmenos.com.br/hc/pt-br/requests/1744426" xr:uid="{A2B57589-564C-4D6B-B483-FBA8A498C63A}"/>
    <hyperlink ref="W484" r:id="rId152" display="https://portaldeservicos.pmenos.com.br/hc/pt-br/requests/1751527" xr:uid="{A8EE1D1D-3BC4-4629-8EEE-E43D7C31E015}"/>
    <hyperlink ref="W1341" r:id="rId153" display="https://portaldeservicos.pmenos.com.br/hc/pt-br/requests/1752017" xr:uid="{1DF5B60C-D521-4B2D-9EF6-18D802C398C2}"/>
    <hyperlink ref="W1963" r:id="rId154" display="https://portaldeservicos.pmenos.com.br/hc/pt-br/requests/1754113" xr:uid="{A04BE267-79C2-4A76-9CEE-15398E8531C0}"/>
    <hyperlink ref="W2004" r:id="rId155" display="https://portaldeservicos.pmenos.com.br/hc/pt-br/requests/1776152" xr:uid="{1EADCCEF-7104-42BA-9E1E-3642827B76CE}"/>
    <hyperlink ref="W2003" r:id="rId156" display="https://portaldeservicos.pmenos.com.br/hc/pt-br/requests/1776197" xr:uid="{F793168F-C09C-4A45-BC19-370C1EDBDDFB}"/>
    <hyperlink ref="W2005" r:id="rId157" display="https://portaldeservicos.pmenos.com.br/hc/pt-br/requests/1776917" xr:uid="{AB5331F9-D37C-43F0-9EE9-F5116BCCCFF2}"/>
    <hyperlink ref="W2006" r:id="rId158" display="https://portaldeservicos.pmenos.com.br/hc/pt-br/requests/1776942" xr:uid="{5DEBCBA9-BD3C-4D26-8493-7BBA34CB73E3}"/>
    <hyperlink ref="W2007" r:id="rId159" display="https://portaldeservicos.pmenos.com.br/hc/pt-br/requests/1776994" xr:uid="{764CCC2A-5A26-4BE8-A0FE-CE2703052705}"/>
    <hyperlink ref="W2008" r:id="rId160" display="https://portaldeservicos.pmenos.com.br/hc/pt-br/requests/1777009" xr:uid="{9182BD85-EA7F-41BD-9222-71413902A926}"/>
    <hyperlink ref="W2009" r:id="rId161" display="https://portaldeservicos.pmenos.com.br/hc/pt-br/requests/1777030" xr:uid="{FC5999BE-177A-4A52-856A-CFAA7C6231F8}"/>
    <hyperlink ref="W2082" r:id="rId162" display="https://portaldeservicos.pmenos.com.br/hc/pt-br/requests/1777501" xr:uid="{630D545C-4579-4747-B746-0007201C1440}"/>
    <hyperlink ref="W2081" r:id="rId163" display="https://portaldeservicos.pmenos.com.br/hc/pt-br/requests/1777522" xr:uid="{BADFA7FC-EB90-4F0C-A5FB-814C6E08ED9C}"/>
    <hyperlink ref="W2047" r:id="rId164" display="https://portaldeservicos.pmenos.com.br/hc/pt-br/requests/1777793" xr:uid="{5588ED37-ECE4-4802-83F3-D1036C4EEC70}"/>
    <hyperlink ref="W2079" r:id="rId165" display="https://portaldeservicos.pmenos.com.br/hc/pt-br/requests/1779180" xr:uid="{CF5102FE-105A-485A-9AB8-6237B2C8839E}"/>
    <hyperlink ref="W2078" r:id="rId166" display="https://portaldeservicos.pmenos.com.br/hc/pt-br/requests/1779233" xr:uid="{62F848D3-322A-445E-A522-65D61D922778}"/>
    <hyperlink ref="W2046" r:id="rId167" display="https://portaldeservicos.pmenos.com.br/hc/pt-br/requests/1779250" xr:uid="{407821B4-A702-46A0-8ECC-43197F70E8BF}"/>
    <hyperlink ref="W1377" r:id="rId168" display="https://portaldeservicos.pmenos.com.br/hc/pt-br/requests/1779316" xr:uid="{D7A6683B-6B23-470E-97B8-CFDB69C0BE84}"/>
    <hyperlink ref="W2048" r:id="rId169" display="https://portaldeservicos.pmenos.com.br/hc/pt-br/requests/1779916?content_type=request" xr:uid="{EEB24046-CBBF-4037-8988-BE3A894E127F}"/>
    <hyperlink ref="W199" r:id="rId170" display="https://portaldeservicos.pmenos.com.br/hc/pt-br/requests/1780837?content_type=request" xr:uid="{AAA20D14-49EC-499A-9D89-94B0114449AF}"/>
    <hyperlink ref="W201" r:id="rId171" display="https://portaldeservicos.pmenos.com.br/hc/pt-br/requests/1780852?content_type=request" xr:uid="{64EA7542-8303-4F80-A105-CC38AD09F114}"/>
    <hyperlink ref="W1330" r:id="rId172" display="https://portaldeservicos.pmenos.com.br/hc/pt-br/requests/1780872?content_type=request" xr:uid="{E58726E8-C681-4AEC-8304-786A44BFF2BA}"/>
    <hyperlink ref="W1328" r:id="rId173" display="https://portaldeservicos.pmenos.com.br/hc/pt-br/requests/1780884?content_type=request" xr:uid="{E1FCC3BD-8571-4D99-983B-014A87531DBA}"/>
    <hyperlink ref="W200" r:id="rId174" display="https://portaldeservicos.pmenos.com.br/hc/pt-br/requests/1780998?content_type=request" xr:uid="{4FAF8832-3407-437D-B4DF-EB900666C32F}"/>
    <hyperlink ref="W202" r:id="rId175" display="https://portaldeservicos.pmenos.com.br/hc/pt-br/requests/1781010?content_type=request" xr:uid="{7E5D2E20-83FD-40C7-9549-666CA50BEACA}"/>
    <hyperlink ref="W1329" r:id="rId176" display="https://portaldeservicos.pmenos.com.br/hc/pt-br/requests/1781028?content_type=request" xr:uid="{F32E1729-DDF7-4203-8E6D-7503EB18AF98}"/>
    <hyperlink ref="W203" r:id="rId177" display="https://portaldeservicos.pmenos.com.br/hc/pt-br/requests/1781043?content_type=request" xr:uid="{3FD4A551-16DB-42FC-965D-BFAF44D3BB6A}"/>
    <hyperlink ref="W1327" r:id="rId178" display="https://portaldeservicos.pmenos.com.br/hc/pt-br/requests/1781065?content_type=request" xr:uid="{3C41E26F-7AD2-49A1-9FBF-1BFFEF4A969F}"/>
    <hyperlink ref="W2080" r:id="rId179" display="https://portaldeservicos.pmenos.com.br/hc/pt-br/requests/1781150?content_type=request" xr:uid="{24ECFC00-8334-4AC7-8705-05AED710660D}"/>
    <hyperlink ref="W2075" r:id="rId180" display="https://portaldeservicos.pmenos.com.br/hc/pt-br/requests/1791222?content_type=request" xr:uid="{532CC22E-B2CF-45E8-BEEF-CE719789FC7E}"/>
    <hyperlink ref="W2076" r:id="rId181" display="https://portaldeservicos.pmenos.com.br/hc/pt-br/requests/1791237?content_type=request" xr:uid="{193C06B4-0197-43FA-AA57-D8E971B584E4}"/>
    <hyperlink ref="W2077" r:id="rId182" display="https://portaldeservicos.pmenos.com.br/hc/pt-br/requests/1791263?content_type=request" xr:uid="{53B89BF8-BC27-421D-84D5-E38AB75C1DC2}"/>
    <hyperlink ref="W490" r:id="rId183" display="https://portaldeservicos.pmenos.com.br/hc/pt-br/requests/1792408?content_type=request" xr:uid="{AC7CF26E-660D-44C5-9F8B-FC1BDB94CB15}"/>
    <hyperlink ref="W491" r:id="rId184" display="https://portaldeservicos.pmenos.com.br/hc/pt-br/requests/1792433?content_type=request" xr:uid="{38162C52-3C5A-4C60-BEF7-49B4A153DB52}"/>
    <hyperlink ref="W489" r:id="rId185" display="https://portaldeservicos.pmenos.com.br/hc/pt-br/requests/1792441?content_type=request" xr:uid="{36051B99-3AF9-453C-A2CF-1F40F6E59BB3}"/>
    <hyperlink ref="W204" r:id="rId186" display="https://portaldeservicos.pmenos.com.br/hc/pt-br/requests/1794717?content_type=request" xr:uid="{A2A205CF-25ED-4AED-9423-CEC85FEF0D96}"/>
    <hyperlink ref="W1077" r:id="rId187" display="https://portaldeservicos.pmenos.com.br/hc/pt-br/requests/1794809?content_type=request" xr:uid="{BD008554-03FA-464F-AC80-D6ED5B5B2A34}"/>
    <hyperlink ref="W2099" r:id="rId188" display="https://portaldeservicos.pmenos.com.br/hc/pt-br/requests/1800178?content_type=request" xr:uid="{6966C6EE-7B2A-493E-8677-26A39C80C439}"/>
    <hyperlink ref="W2097" r:id="rId189" display="https://portaldeservicos.pmenos.com.br/hc/pt-br/requests/1801221?content_type=request" xr:uid="{3F81038A-452A-4EDF-A6E4-BA016A3D0E69}"/>
    <hyperlink ref="W2098" r:id="rId190" display="https://portaldeservicos.pmenos.com.br/hc/pt-br/requests/1801434?content_type=request" xr:uid="{9F5D182C-E0FD-421E-BDD5-094496DB136F}"/>
    <hyperlink ref="W726" r:id="rId191" display="https://portaldeservicos.pmenos.com.br/hc/pt-br/requests/1806721?content_type=request" xr:uid="{E5A31A1D-298B-4E37-AD3E-2F20A0565B41}"/>
    <hyperlink ref="W751" r:id="rId192" display="https://portaldeservicos.pmenos.com.br/hc/pt-br/requests/1806732?content_type=request" xr:uid="{707EA305-77D4-4A01-9A99-512107BB114E}"/>
    <hyperlink ref="W750" r:id="rId193" display="https://portaldeservicos.pmenos.com.br/hc/pt-br/requests/1807422?content_type=request" xr:uid="{D16F80D4-52A8-42B4-B0D2-4C60B08BC56E}"/>
    <hyperlink ref="W515" r:id="rId194" display="https://portaldeservicos.pmenos.com.br/hc/pt-br/requests/1807503?content_type=request" xr:uid="{554D6D97-076F-4614-85E3-6AE7D90A08AF}"/>
    <hyperlink ref="W514" r:id="rId195" display="https://portaldeservicos.pmenos.com.br/hc/pt-br/requests/1807537?content_type=request" xr:uid="{263CEB08-1EC8-4A1A-B8DB-78A558E3A09F}"/>
    <hyperlink ref="W513" r:id="rId196" display="https://portaldeservicos.pmenos.com.br/hc/pt-br/requests/1807646?content_type=request" xr:uid="{6A840C46-2D28-4F2C-85BA-6334698A5F96}"/>
    <hyperlink ref="W2110" r:id="rId197" display="https://portaldeservicos.pmenos.com.br/hc/pt-br/requests/1807793?content_type=request" xr:uid="{9C0C7C8B-D136-41CC-907D-545E658942EC}"/>
    <hyperlink ref="W2112" r:id="rId198" display="https://portaldeservicos.pmenos.com.br/hc/pt-br/requests/1809469?content_type=request" xr:uid="{EB5A6020-B9F0-4964-AA74-70049B4C0630}"/>
    <hyperlink ref="W2111" r:id="rId199" display="https://portaldeservicos.pmenos.com.br/hc/pt-br/requests/1809511?content_type=request" xr:uid="{8682E1FD-B3EB-4619-A6DA-CAB09B6B5BD1}"/>
    <hyperlink ref="W250" r:id="rId200" display="https://portaldeservicos.pmenos.com.br/hc/pt-br/requests/1811681?content_type=request" xr:uid="{37928878-04C9-46FD-98EA-91FA485B80E0}"/>
    <hyperlink ref="W1498" r:id="rId201" display="https://portaldeservicos.pmenos.com.br/hc/pt-br/requests/1811817?content_type=request" xr:uid="{034A31A5-8C1F-43B0-903B-4842ACFEAEB3}"/>
    <hyperlink ref="W1456" r:id="rId202" display="https://portaldeservicos.pmenos.com.br/hc/pt-br/requests/1811834?content_type=request" xr:uid="{0B7F635F-C28E-4DF3-BB44-FAFDC35BD185}"/>
    <hyperlink ref="W1395" r:id="rId203" display="https://portaldeservicos.pmenos.com.br/hc/pt-br/requests/1811849?content_type=request" xr:uid="{BE0961B9-1326-466F-AD7F-1C355247CCE2}"/>
    <hyperlink ref="W1455" r:id="rId204" display="https://portaldeservicos.pmenos.com.br/hc/pt-br/requests/1811861?content_type=request" xr:uid="{4A3E5F14-0865-4F81-B524-97F6C8530244}"/>
    <hyperlink ref="W842" r:id="rId205" display="https://portaldeservicos.pmenos.com.br/hc/pt-br/requests/1811878?content_type=request" xr:uid="{11EE79F7-96B6-43B9-9C24-A534F243853C}"/>
    <hyperlink ref="W1497" r:id="rId206" display="https://portaldeservicos.pmenos.com.br/hc/pt-br/requests/1811965?content_type=request" xr:uid="{5B7D64E5-F39C-4B45-B020-8DC84AEE02F2}"/>
    <hyperlink ref="W330" r:id="rId207" display="https://portaldeservicos.pmenos.com.br/hc/pt-br/requests/1812028?content_type=request" xr:uid="{58AE8FEB-05CF-409E-B8E4-E7DC98254627}"/>
    <hyperlink ref="W1237" r:id="rId208" display="https://portaldeservicos.pmenos.com.br/hc/pt-br/requests/1816282?content_type=request" xr:uid="{37A01E33-7553-49DA-B18E-E789F70D0309}"/>
    <hyperlink ref="W1238" r:id="rId209" display="https://portaldeservicos.pmenos.com.br/hc/pt-br/requests/1816339?content_type=request" xr:uid="{75292AE5-8DF0-4BF1-ACA2-BA47EAEC7463}"/>
    <hyperlink ref="W1239" r:id="rId210" display="https://portaldeservicos.pmenos.com.br/hc/pt-br/requests/1816374?content_type=request" xr:uid="{2DA1E31E-4013-47B9-99B8-356A100673B0}"/>
    <hyperlink ref="W248" r:id="rId211" display="https://portaldeservicos.pmenos.com.br/hc/pt-br/requests/1816426?content_type=request" xr:uid="{426A5099-3188-4F6F-8AD1-8C8E189A0888}"/>
    <hyperlink ref="W1243" r:id="rId212" display="https://portaldeservicos.pmenos.com.br/hc/pt-br/requests/1817474?content_type=request" xr:uid="{693969C2-9802-4B6F-A549-6320E9AACCF0}"/>
    <hyperlink ref="W843" r:id="rId213" display="https://portaldeservicos.pmenos.com.br/hc/pt-br/requests/1818187?content_type=request" xr:uid="{791B96B6-1597-412E-9E3D-9CAF6F8ED2E7}"/>
    <hyperlink ref="W1434" r:id="rId214" display="https://portaldeservicos.pmenos.com.br/hc/pt-br/requests/1818217?content_type=request" xr:uid="{123A0BFD-9A3B-4FE7-BD0F-88DF4D07E764}"/>
    <hyperlink ref="W1799" r:id="rId215" display="https://portaldeservicos.pmenos.com.br/hc/pt-br/requests/1820414?content_type=request" xr:uid="{7A423410-86CD-475C-B491-DDCD1AD265E8}"/>
    <hyperlink ref="W2122" r:id="rId216" display="https://portaldeservicos.pmenos.com.br/hc/pt-br/requests/1820429?content_type=request" xr:uid="{9F356D8C-2E44-48A0-AE8C-68B230FB06EE}"/>
    <hyperlink ref="W2121" r:id="rId217" display="https://portaldeservicos.pmenos.com.br/hc/pt-br/requests/1820456?content_type=request" xr:uid="{92076F2F-1DC9-4B8E-A4F3-492B3D9B8CE4}"/>
    <hyperlink ref="W1337" r:id="rId218" display="https://portaldeservicos.pmenos.com.br/hc/pt-br/requests/1822960?content_type=request" xr:uid="{E0994070-02E4-4C7D-AD60-D66CDFA50F72}"/>
    <hyperlink ref="W321" r:id="rId219" display="https://portaldeservicos.pmenos.com.br/hc/pt-br/requests/1822975?content_type=request" xr:uid="{504007E2-9899-400E-B4D1-8CCDFBA2F0A6}"/>
    <hyperlink ref="W1347" r:id="rId220" display="https://portaldeservicos.pmenos.com.br/hc/pt-br/requests/1823848?content_type=request" xr:uid="{FC5A58C3-416A-4A17-9862-E4082F920C86}"/>
    <hyperlink ref="W1242" r:id="rId221" display="https://portaldeservicos.pmenos.com.br/hc/pt-br/requests/1826817?content_type=request" xr:uid="{C9583324-9595-47F0-8568-1AE18EEBF229}"/>
    <hyperlink ref="W1236" r:id="rId222" display="https://portaldeservicos.pmenos.com.br/hc/pt-br/requests/1827759?content_type=request" xr:uid="{5B6EE0EA-FC8D-415E-AED4-BC5666FE210B}"/>
    <hyperlink ref="W559" r:id="rId223" display="https://portaldeservicos.pmenos.com.br/hc/pt-br/requests/1827940?content_type=request" xr:uid="{08ABE51F-9C53-4E33-9BB5-8351A7656214}"/>
    <hyperlink ref="W320" r:id="rId224" display="https://portaldeservicos.pmenos.com.br/hc/pt-br/requests/1838484?content_type=request" xr:uid="{E607A8BA-34C7-4961-9985-97F0132972AD}"/>
    <hyperlink ref="W1745" r:id="rId225" display="https://portaldeservicos.pmenos.com.br/hc/pt-br/requests/1838703?content_type=request" xr:uid="{C6F9F15D-62DE-4592-92C9-767852FB5D03}"/>
    <hyperlink ref="W1744" r:id="rId226" display="https://portaldeservicos.pmenos.com.br/hc/pt-br/requests/1838737?content_type=request" xr:uid="{06A4F5D4-2BB0-46C3-985D-F4BBB86F9D84}"/>
    <hyperlink ref="W1743" r:id="rId227" display="https://portaldeservicos.pmenos.com.br/hc/pt-br/requests/1838751?content_type=request" xr:uid="{10192D8C-A5B8-4C69-A6DC-6326B1466219}"/>
    <hyperlink ref="W42" r:id="rId228" display="https://portaldeservicos.pmenos.com.br/hc/pt-br/requests/1840522?content_type=request" xr:uid="{5E812210-F193-4B75-8BB1-AF9D20D48C8D}"/>
    <hyperlink ref="W1746" r:id="rId229" display="https://portaldeservicos.pmenos.com.br/hc/pt-br/requests/1840660?content_type=request" xr:uid="{71AFD38F-69EA-4983-805A-A1452D6B1618}"/>
    <hyperlink ref="W881" r:id="rId230" display="https://portaldeservicos.pmenos.com.br/hc/pt-br/requests/1841897?content_type=request" xr:uid="{839B6C2B-4206-4454-B44A-8E80A9F6D96C}"/>
    <hyperlink ref="W404" r:id="rId231" display="https://portaldeservicos.pmenos.com.br/hc/pt-br/requests/1841939?content_type=request" xr:uid="{758BFF8A-EE2B-44EA-8636-4DE66DF45F51}"/>
    <hyperlink ref="W249" r:id="rId232" display="https://portaldeservicos.pmenos.com.br/hc/pt-br/requests/1844745?content_type=request" xr:uid="{35FBD575-897F-4EEE-8BD6-A8A98662A512}"/>
    <hyperlink ref="W759" r:id="rId233" display="https://portaldeservicos.pmenos.com.br/hc/pt-br/requests/1844991?content_type=request" xr:uid="{2557A74A-1956-4576-AD09-277698AEDE46}"/>
    <hyperlink ref="W1781" r:id="rId234" display="https://portaldeservicos.pmenos.com.br/hc/pt-br/requests/1846934?content_type=request" xr:uid="{D08A7D0F-F74F-4BE0-A579-74E14B59AA10}"/>
    <hyperlink ref="W568" r:id="rId235" display="https://portaldeservicos.pmenos.com.br/hc/pt-br/requests/1848121?content_type=request" xr:uid="{350C291B-7C3D-4184-8A51-1CE4921B816B}"/>
    <hyperlink ref="W256" r:id="rId236" display="https://portaldeservicos.pmenos.com.br/hc/pt-br/requests/1849421?content_type=request" xr:uid="{9405AADA-6889-47CE-A3D6-94DA5401A4C6}"/>
    <hyperlink ref="W1798" r:id="rId237" display="https://portaldeservicos.pmenos.com.br/hc/pt-br/requests/1851620?content_type=request" xr:uid="{F1208948-EBDA-4A8B-924D-94A10BFF2E1D}"/>
    <hyperlink ref="W45" r:id="rId238" display="https://portaldeservicos.pmenos.com.br/hc/pt-br/requests/1851650?content_type=request" xr:uid="{7B8730AD-90EA-4C14-9A13-045085090358}"/>
    <hyperlink ref="W1779" r:id="rId239" display="https://portaldeservicos.pmenos.com.br/hc/pt-br/requests/1852139?content_type=request" xr:uid="{5482A449-543F-4A59-8726-37A07DBC062C}"/>
    <hyperlink ref="W1780" r:id="rId240" display="https://portaldeservicos.pmenos.com.br/hc/pt-br/requests/1852441?content_type=request" xr:uid="{9B2B0A7F-39A5-4EE1-A93E-ED20979B370D}"/>
    <hyperlink ref="W567" r:id="rId241" display="https://portaldeservicos.pmenos.com.br/hc/pt-br/requests/1852571?content_type=request" xr:uid="{8ADB7408-6199-4C02-AD6E-303BFFB211C7}"/>
    <hyperlink ref="W1147" r:id="rId242" display="https://portaldeservicos.pmenos.com.br/hc/pt-br/requests/1855615?content_type=request" xr:uid="{149BBE7E-2BD5-4A46-BCDF-246DA43CF59B}"/>
    <hyperlink ref="W1145" r:id="rId243" display="https://portaldeservicos.pmenos.com.br/hc/pt-br/requests/1855761?content_type=request" xr:uid="{63441D34-C574-4A60-9BFC-6E855C0782E4}"/>
    <hyperlink ref="W575" r:id="rId244" display="https://portaldeservicos.pmenos.com.br/hc/pt-br/requests/1856013?content_type=request" xr:uid="{B5C1F276-8B65-4AA3-999A-E7D847BE6A33}"/>
    <hyperlink ref="W1550" r:id="rId245" display="https://portaldeservicos.pmenos.com.br/hc/pt-br/requests/1856045?content_type=request" xr:uid="{836F9F1F-4D60-432A-8457-AF805112B0A6}"/>
    <hyperlink ref="W44" r:id="rId246" display="https://portaldeservicos.pmenos.com.br/hc/pt-br/requests/1859278?content_type=request" xr:uid="{FE6FA236-E4B3-431D-A4F5-2C7C7EC008D9}"/>
    <hyperlink ref="W1146" r:id="rId247" display="https://portaldeservicos.pmenos.com.br/hc/pt-br/requests/1859463?content_type=request" xr:uid="{D7E9DFE5-4A2D-4DC3-85D4-98E7C241C547}"/>
    <hyperlink ref="W315" r:id="rId248" display="https://portaldeservicos.pmenos.com.br/hc/pt-br/requests/1859817?content_type=request" xr:uid="{9074CD2B-3312-41A7-8196-0BEFBCFB4E6C}"/>
    <hyperlink ref="W316" r:id="rId249" display="https://portaldeservicos.pmenos.com.br/hc/pt-br/requests/1859826?content_type=request" xr:uid="{193E16A0-67E8-4CE4-926B-3E4C018F1900}"/>
    <hyperlink ref="W953" r:id="rId250" display="https://portaldeservicos.pmenos.com.br/hc/pt-br/requests/1860050?content_type=request" xr:uid="{876CA204-6613-44B4-8BD8-01BDB88BB959}"/>
    <hyperlink ref="W1810" r:id="rId251" display="https://portaldeservicos.pmenos.com.br/hc/pt-br/requests/1864440?content_type=request" xr:uid="{913113DE-9127-4809-AA84-53874627287E}"/>
    <hyperlink ref="W420" r:id="rId252" display="https://portaldeservicos.pmenos.com.br/hc/pt-br/requests/1881870?content_type=request" xr:uid="{252B8C24-8A9C-473D-9726-E81CFD682217}"/>
    <hyperlink ref="W455" r:id="rId253" display="https://portaldeservicos.pmenos.com.br/hc/pt-br/requests/1886264?content_type=request" xr:uid="{20DFF187-D00A-4A55-994C-B34294133CBA}"/>
    <hyperlink ref="W454" r:id="rId254" display="https://portaldeservicos.pmenos.com.br/hc/pt-br/requests/1886273?content_type=request" xr:uid="{501C3326-7FD6-4CB7-BC9C-792130FB0167}"/>
    <hyperlink ref="W51" r:id="rId255" display="https://portaldeservicos.pmenos.com.br/hc/pt-br/requests/1891396?content_type=request" xr:uid="{88E928C1-3B53-47E4-A2CF-A6F0BAE4BFA3}"/>
    <hyperlink ref="W1344" r:id="rId256" display="https://portaldeservicos.pmenos.com.br/hc/pt-br/requests/1893197?content_type=request" xr:uid="{75328C79-4999-41E2-B51D-31C16D6B6B52}"/>
    <hyperlink ref="W1343" r:id="rId257" display="https://portaldeservicos.pmenos.com.br/hc/pt-br/requests/1893260?content_type=request" xr:uid="{EECC6314-9436-42F0-888A-1A27EDDF1C1A}"/>
    <hyperlink ref="W1898" r:id="rId258" display="https://portaldeservicos.pmenos.com.br/hc/pt-br/requests/1893543?content_type=request" xr:uid="{F5E9D90A-5CDB-4E91-BE50-300E9F05DDF1}"/>
    <hyperlink ref="W2100" r:id="rId259" display="https://portaldeservicos.pmenos.com.br/hc/pt-br/requests/1893574?content_type=request" xr:uid="{4EFA6D65-D135-4865-BF86-363E8D1DD93C}"/>
    <hyperlink ref="W139" r:id="rId260" display="https://portaldeservicos.pmenos.com.br/hc/pt-br/requests/1898129?content_type=request" xr:uid="{1C0478A1-F626-4A84-B9C0-64E71434C837}"/>
    <hyperlink ref="W1922" r:id="rId261" display="https://portaldeservicos.pmenos.com.br/hc/pt-br/requests/1898410?content_type=request" xr:uid="{E653409C-C969-447D-B997-E9815E0F959F}"/>
    <hyperlink ref="W1204" r:id="rId262" display="https://portaldeservicos.pmenos.com.br/hc/pt-br/requests/1898534?content_type=request" xr:uid="{5F2D6B07-0B13-4267-ABA7-CC5D3601E2B9}"/>
    <hyperlink ref="W1151" r:id="rId263" display="https://portaldeservicos.pmenos.com.br/hc/pt-br/requests/1899595?content_type=request" xr:uid="{5A79098F-2F3C-4267-9919-BEEB44E9FA2A}"/>
    <hyperlink ref="W1374" r:id="rId264" display="https://portaldeservicos.pmenos.com.br/hc/pt-br/requests/1904779?content_type=request" xr:uid="{EDCEDB4E-BE5A-4242-BC20-5A98A36C2FDB}"/>
    <hyperlink ref="W1516" r:id="rId265" display="https://portaldeservicos.pmenos.com.br/hc/pt-br/requests/1905151?content_type=request" xr:uid="{E7707C08-C3BD-452B-8CC8-1F98539F640C}"/>
    <hyperlink ref="W1641" r:id="rId266" display="https://portaldeservicos.pmenos.com.br/hc/pt-br/requests/1905104?content_type=request" xr:uid="{2C6793CC-368E-401E-A1EB-937F8998C53C}"/>
    <hyperlink ref="W1514" r:id="rId267" display="https://portaldeservicos.pmenos.com.br/hc/pt-br/requests/1905176?content_type=request" xr:uid="{C9FBC453-114E-4752-9924-3CEFBFD455D5}"/>
    <hyperlink ref="W1517" r:id="rId268" display="https://portaldeservicos.pmenos.com.br/hc/pt-br/requests/1905235?content_type=request" xr:uid="{92278F4A-1269-48FB-840D-C6AEA165AD1C}"/>
    <hyperlink ref="W1515" r:id="rId269" display="https://portaldeservicos.pmenos.com.br/hc/pt-br/requests/1905252?content_type=request" xr:uid="{23EDDA4C-4DBD-4891-BB1E-40D26B040489}"/>
    <hyperlink ref="W1654" r:id="rId270" display="https://portaldeservicos.pmenos.com.br/hc/pt-br/requests/1905284?content_type=request" xr:uid="{C5CC5F7E-C6BA-44E1-93E2-610BEFF543D5}"/>
    <hyperlink ref="W470" r:id="rId271" display="https://portaldeservicos.pmenos.com.br/hc/pt-br/requests/1905463?content_type=request" xr:uid="{FF8183CE-7094-4849-9117-E37507F0BC07}"/>
    <hyperlink ref="W469" r:id="rId272" display="https://portaldeservicos.pmenos.com.br/hc/pt-br/requests/1905471?content_type=request" xr:uid="{BA400FA7-DD0F-4B98-92DC-E7D9E0752EFA}"/>
    <hyperlink ref="W485" r:id="rId273" display="https://portaldeservicos.pmenos.com.br/hc/pt-br/requests/1905509?content_type=request" xr:uid="{E937EC23-E463-40B7-998B-96C6917DB2C1}"/>
    <hyperlink ref="W2049" r:id="rId274" display="https://portaldeservicos.pmenos.com.br/hc/pt-br/requests/1908118?content_type=request" xr:uid="{C8A9DB7D-1E72-4FB7-867C-8BB7D9AEAB77}"/>
    <hyperlink ref="W618" r:id="rId275" display="https://portaldeservicos.pmenos.com.br/hc/pt-br/requests/1908325?content_type=request" xr:uid="{D8B4E00F-31BD-4B6B-884E-F9E5D1434977}"/>
    <hyperlink ref="W1472" r:id="rId276" display="https://portaldeservicos.pmenos.com.br/hc/pt-br/requests/1908738?content_type=request" xr:uid="{09A2DD14-9E63-4940-81B3-5AAA11F3D523}"/>
    <hyperlink ref="W664" r:id="rId277" display="https://portaldeservicos.pmenos.com.br/hc/pt-br/requests/1908833?content_type=request" xr:uid="{C7088A40-CC6A-4FA9-B3B6-66BCA5116BED}"/>
    <hyperlink ref="W684" r:id="rId278" display="https://portaldeservicos.pmenos.com.br/hc/pt-br/requests/1909050?content_type=request" xr:uid="{C268925C-4CAC-46EC-9933-50CB030D7289}"/>
    <hyperlink ref="W1342" r:id="rId279" display="https://portaldeservicos.pmenos.com.br/hc/pt-br/requests/1909415?content_type=request" xr:uid="{4A171407-2744-4D5E-99BA-82D2C7F87ED5}"/>
    <hyperlink ref="W292" r:id="rId280" display="https://portaldeservicos.pmenos.com.br/hc/pt-br/requests/1909455?content_type=request" xr:uid="{1DC1F1DC-E875-401B-9FBC-73C511B61ADA}"/>
    <hyperlink ref="W2101" r:id="rId281" display="https://portaldeservicos.pmenos.com.br/hc/pt-br/requests/1909766?content_type=request" xr:uid="{D693296F-C3BC-4D45-90DC-EBAE7E17FD64}"/>
    <hyperlink ref="W2102" r:id="rId282" display="https://portaldeservicos.pmenos.com.br/hc/pt-br/requests/1909780?content_type=request" xr:uid="{2205E014-75C2-43E9-A24D-EE146E1F9BB3}"/>
    <hyperlink ref="W453" r:id="rId283" display="https://portaldeservicos.pmenos.com.br/hc/pt-br/requests/1914363?content_type=request" xr:uid="{B817322D-39B1-4E2F-9490-8D9643B051EF}"/>
    <hyperlink ref="W268" r:id="rId284" display="https://portaldeservicos.pmenos.com.br/hc/pt-br/requests/1915951?content_type=request" xr:uid="{609E45BA-2D07-44FB-8BAB-5414A11102A2}"/>
    <hyperlink ref="W636" r:id="rId285" display="https://portaldeservicos.pmenos.com.br/hc/pt-br/requests/1916015?content_type=request" xr:uid="{17AC7289-1909-4921-B4B9-B3115EF344C3}"/>
    <hyperlink ref="W635" r:id="rId286" display="https://portaldeservicos.pmenos.com.br/hc/pt-br/requests/1916230?content_type=request" xr:uid="{D5962227-8EA7-45AF-BAED-DC23DB3D9197}"/>
    <hyperlink ref="W1391" r:id="rId287" display="https://portaldeservicos.pmenos.com.br/hc/pt-br/requests/1928246?content_type=request" xr:uid="{D68BCC40-B89A-4975-B7A0-1536DB763943}"/>
    <hyperlink ref="W808" r:id="rId288" display="https://portaldeservicos.pmenos.com.br/hc/pt-br/requests/1928248?content_type=request" xr:uid="{8C296334-FE55-4D0F-8305-B29312A54BA6}"/>
    <hyperlink ref="W1078" r:id="rId289" display="https://portaldeservicos.pmenos.com.br/hc/pt-br/requests/1929203?content_type=request" xr:uid="{78A9704E-E9A5-4FEF-B28B-0F9A7BA02F5E}"/>
    <hyperlink ref="W2010" r:id="rId290" display="https://portaldeservicos.pmenos.com.br/hc/pt-br/requests/1929543?content_type=request" xr:uid="{CB5B3847-390E-40B0-9693-38BE6213B7D9}"/>
    <hyperlink ref="W61" r:id="rId291" display="https://portaldeservicos.pmenos.com.br/hc/pt-br/requests/1929662?content_type=request" xr:uid="{1E73D145-984F-43A6-9DAF-DD84DD8F7DFF}"/>
    <hyperlink ref="W1373" r:id="rId292" display="https://portaldeservicos.pmenos.com.br/hc/pt-br/requests/1931136?content_type=request" xr:uid="{CD308CBA-1354-4475-BF65-52E3406F8578}"/>
    <hyperlink ref="W1494" r:id="rId293" display="https://portaldeservicos.pmenos.com.br/hc/pt-br/requests/1931166?content_type=request" xr:uid="{D056FCF4-8E19-4E57-AD7B-333A8233D70C}"/>
    <hyperlink ref="W322" r:id="rId294" display="https://portaldeservicos.pmenos.com.br/hc/pt-br/requests/1931204?content_type=request" xr:uid="{B16E7C70-75FB-4A88-BB17-8BB969EEDE3F}"/>
    <hyperlink ref="W1921" r:id="rId295" display="https://portaldeservicos.pmenos.com.br/hc/pt-br/requests/1898437?content_type=request" xr:uid="{70061F3D-2D54-4849-BC85-240FBBF45437}"/>
    <hyperlink ref="W1941" r:id="rId296" display="https://portaldeservicos.pmenos.com.br/hc/pt-br/requests/1939549?content_type=request" xr:uid="{C16C49E5-A300-45EE-8C96-FDE3D5F86E88}"/>
    <hyperlink ref="W1322" r:id="rId297" display="https://portaldeservicos.pmenos.com.br/hc/pt-br/requests/1941686?content_type=request" xr:uid="{A74CEC23-1627-44AE-943C-0FD88DAB9B0B}"/>
    <hyperlink ref="W685" r:id="rId298" display="https://portaldeservicos.pmenos.com.br/hc/pt-br/requests/1944281?content_type=request" xr:uid="{2D62003B-D4FA-488E-85CD-C0DEBC352904}"/>
    <hyperlink ref="W686" r:id="rId299" display="https://portaldeservicos.pmenos.com.br/hc/pt-br/requests/1944325?content_type=request" xr:uid="{3F326049-609F-4826-884C-482C7B2FC67E}"/>
    <hyperlink ref="W59" r:id="rId300" display="https://portaldeservicos.pmenos.com.br/hc/pt-br/requests/1945004?content_type=request" xr:uid="{0A957EC3-82BA-44D0-9A1A-4A21AE36AB0D}"/>
    <hyperlink ref="W1950" r:id="rId301" display="https://portaldeservicos.pmenos.com.br/hc/pt-br/requests/1947945?content_type=request" xr:uid="{DAC543EE-BC2A-43B4-8111-D3679CDE2C17}"/>
    <hyperlink ref="W1951" r:id="rId302" display="https://portaldeservicos.pmenos.com.br/hc/pt-br/requests/1947966?content_type=request" xr:uid="{8BCA6F00-8C34-4C13-B2C5-98EE2862C51E}"/>
    <hyperlink ref="W1952" r:id="rId303" display="https://portaldeservicos.pmenos.com.br/hc/pt-br/requests/1947978?content_type=request" xr:uid="{857F2A69-A63D-432B-965F-5279FB885389}"/>
    <hyperlink ref="W698" r:id="rId304" display="https://portaldeservicos.pmenos.com.br/hc/pt-br/requests/1948168?content_type=request" xr:uid="{942DE071-D8B9-4040-B337-693F091C2FF0}"/>
    <hyperlink ref="W505" r:id="rId305" display="https://portaldeservicos.pmenos.com.br/hc/pt-br/requests/1948468?content_type=request" xr:uid="{E708831F-414E-4C45-814C-A0F564775568}"/>
    <hyperlink ref="W363" r:id="rId306" display="https://portaldeservicos.pmenos.com.br/hc/pt-br/requests/1953784?content_type=request" xr:uid="{78901AF5-1FFC-4F4C-B669-EAC5BCCDD42D}"/>
    <hyperlink ref="W700" r:id="rId307" display="https://portaldeservicos.pmenos.com.br/hc/pt-br/requests/1955365?content_type=request" xr:uid="{79E80DF5-1BEF-46BF-96F0-8FB1C9781E40}"/>
    <hyperlink ref="W699" r:id="rId308" display="https://portaldeservicos.pmenos.com.br/hc/pt-br/requests/1955407?content_type=request" xr:uid="{AF8D6E63-67C6-4BD8-94C4-0A94BF93C889}"/>
    <hyperlink ref="W1953" r:id="rId309" display="https://portaldeservicos.pmenos.com.br/hc/pt-br/requests/1955650?content_type=request" xr:uid="{79AA054D-F796-4B83-83F5-FBF3770AAC75}"/>
    <hyperlink ref="W1967" r:id="rId310" display="https://portaldeservicos.pmenos.com.br/hc/pt-br/requests/1955789?content_type=request" xr:uid="{23AEA618-AEA4-407A-B2A2-CF0DDB981EAD}"/>
    <hyperlink ref="W1968" r:id="rId311" display="https://portaldeservicos.pmenos.com.br/hc/pt-br/requests/1955810?content_type=request" xr:uid="{AEBA0BA9-3394-462C-83B3-30BA2FC038CF}"/>
    <hyperlink ref="W1969" r:id="rId312" display="https://portaldeservicos.pmenos.com.br/hc/pt-br/requests/1955821?content_type=request" xr:uid="{58CB3A6E-4675-42AB-B980-17602E07C18D}"/>
    <hyperlink ref="W2083" r:id="rId313" display="https://portaldeservicos.pmenos.com.br/hc/pt-br/requests/1955836?content_type=request" xr:uid="{F3ABA911-287E-4BBF-8AF4-4E9ADB94EC27}"/>
    <hyperlink ref="W1970" r:id="rId314" display="https://portaldeservicos.pmenos.com.br/hc/pt-br/requests/1955849?content_type=request" xr:uid="{4F4BFA64-4498-442C-A390-7BE0D8EB8047}"/>
    <hyperlink ref="W1954" r:id="rId315" display="https://portaldeservicos.pmenos.com.br/hc/pt-br/requests/1956018?content_type=request" xr:uid="{1DA0F6A6-7070-4212-9FA9-819B89E0522A}"/>
    <hyperlink ref="W1482" r:id="rId316" display="https://portaldeservicos.pmenos.com.br/hc/pt-br/requests/1956072?content_type=request" xr:uid="{D862139D-7855-4619-8843-E3C41A8D7543}"/>
    <hyperlink ref="W324" r:id="rId317" display="https://portaldeservicos.pmenos.com.br/hc/pt-br/requests/1956335?content_type=request" xr:uid="{50F8BEFA-5658-4AFE-B977-DDEA03955257}"/>
    <hyperlink ref="W2197" r:id="rId318" display="https://portaldeservicos.pmenos.com.br/hc/pt-br/requests/1956399?content_type=request" xr:uid="{E360C255-C40A-4782-88FB-B0C52B159113}"/>
    <hyperlink ref="W325" r:id="rId319" display="https://portaldeservicos.pmenos.com.br/hc/pt-br/requests/1956518?content_type=request" xr:uid="{2C6FFDF2-D57A-453B-ABA3-859140F03460}"/>
    <hyperlink ref="W329" r:id="rId320" display="https://portaldeservicos.pmenos.com.br/hc/pt-br/requests/1957442?content_type=request" xr:uid="{1C2101E8-3851-422D-8E63-A88B780AC498}"/>
    <hyperlink ref="W1547" r:id="rId321" display="https://portaldeservicos.pmenos.com.br/hc/pt-br/requests/1957471?content_type=request" xr:uid="{DE65810B-E211-41FE-B006-7CAC4FABDAB3}"/>
    <hyperlink ref="W1965" r:id="rId322" display="https://portaldeservicos.pmenos.com.br/hc/pt-br/requests/1957588?content_type=request" xr:uid="{9D5AF3B9-708C-4CDA-B2B1-2412C2D9775A}"/>
    <hyperlink ref="W1964" r:id="rId323" display="https://portaldeservicos.pmenos.com.br/hc/pt-br/requests/1957595?content_type=request" xr:uid="{A850EA5B-868B-48A2-A6ED-B276CD51B33C}"/>
    <hyperlink ref="W1966" r:id="rId324" display="https://portaldeservicos.pmenos.com.br/hc/pt-br/requests/1957615?content_type=request" xr:uid="{FD38F653-ACB6-46E7-8D82-F2F94292AF83}"/>
    <hyperlink ref="W1376" r:id="rId325" display="https://portaldeservicos.pmenos.com.br/hc/pt-br/requests/1960262?content_type=request" xr:uid="{E53B3356-93CC-4036-9207-5793795158D7}"/>
    <hyperlink ref="W257" r:id="rId326" display="https://portaldeservicos.pmenos.com.br/hc/pt-br/requests/1960714?content_type=request" xr:uid="{7254ABE2-8D1E-404D-B445-181D0A88CDEF}"/>
    <hyperlink ref="W1424" r:id="rId327" display="https://portaldeservicos.pmenos.com.br/hc/pt-br/requests/1961015?content_type=request" xr:uid="{3D6B9F7E-8009-4047-9F3A-2694B013DD48}"/>
    <hyperlink ref="W823" r:id="rId328" display="https://portaldeservicos.pmenos.com.br/hc/pt-br/requests/1961129?content_type=request" xr:uid="{5B62EF71-A377-44E0-B01F-54E271B3FEEC}"/>
    <hyperlink ref="W1487" r:id="rId329" display="https://portaldeservicos.pmenos.com.br/hc/pt-br/requests/1961140?content_type=request" xr:uid="{D841BCC6-1097-496F-A665-4B10A46EDACA}"/>
    <hyperlink ref="W323" r:id="rId330" display="https://portaldeservicos.pmenos.com.br/hc/pt-br/requests/1961193?content_type=request" xr:uid="{9FA3806D-3572-4EE6-98A8-B6E16CECAB93}"/>
    <hyperlink ref="W1486" r:id="rId331" display="https://portaldeservicos.pmenos.com.br/hc/pt-br/requests/1961204?content_type=request" xr:uid="{4BD37AC8-3390-4925-AAC1-1B18E9422040}"/>
    <hyperlink ref="W852" r:id="rId332" display="https://portaldeservicos.pmenos.com.br/hc/pt-br/requests/1961399?content_type=request" xr:uid="{63B7EC6F-E77F-4796-AB60-BEFBB788716C}"/>
    <hyperlink ref="W853" r:id="rId333" display="https://portaldeservicos.pmenos.com.br/hc/pt-br/requests/1961438?content_type=request" xr:uid="{841D5D17-2F7E-4132-950D-13FC3DA1BC59}"/>
    <hyperlink ref="W854" r:id="rId334" display="https://portaldeservicos.pmenos.com.br/hc/pt-br/requests/1961461?content_type=request" xr:uid="{8C350484-C092-4C30-B924-EBDDD5B63234}"/>
    <hyperlink ref="W855" r:id="rId335" display="https://portaldeservicos.pmenos.com.br/hc/pt-br/requests/1961550?content_type=request" xr:uid="{42890B91-3647-49E6-B459-ED18F65EA230}"/>
    <hyperlink ref="W856" r:id="rId336" display="https://portaldeservicos.pmenos.com.br/hc/pt-br/requests/1961571?content_type=request" xr:uid="{64A4FA6D-6370-451C-9B86-3A67C86F5F43}"/>
    <hyperlink ref="W857" r:id="rId337" display="https://portaldeservicos.pmenos.com.br/hc/pt-br/requests/1961619?content_type=request" xr:uid="{D6670218-32C8-4A6B-97A3-7CEF3CB55014}"/>
    <hyperlink ref="W858" r:id="rId338" display="https://portaldeservicos.pmenos.com.br/hc/pt-br/requests/1961645?content_type=request" xr:uid="{70DD6CE2-9577-4402-9ACB-9F740739EFFC}"/>
    <hyperlink ref="W859" r:id="rId339" display="https://portaldeservicos.pmenos.com.br/hc/pt-br/requests/1961653?content_type=request" xr:uid="{B678B083-69A9-49A5-9860-7C733E002F82}"/>
    <hyperlink ref="W400" r:id="rId340" display="https://portaldeservicos.pmenos.com.br/hc/pt-br/requests/1962997?content_type=request" xr:uid="{CD320498-75E6-4D79-84C7-C74F36CD02EE}"/>
    <hyperlink ref="W525" r:id="rId341" display="https://portaldeservicos.pmenos.com.br/hc/pt-br/requests/1963015?content_type=request" xr:uid="{952BA38C-5DD9-4F7F-A1F6-59D7523FC160}"/>
    <hyperlink ref="W526" r:id="rId342" display="https://portaldeservicos.pmenos.com.br/hc/pt-br/requests/1963022?content_type=request" xr:uid="{C2FFBC0E-F960-4FB8-AE92-932EDC782C27}"/>
    <hyperlink ref="W527" r:id="rId343" display="https://portaldeservicos.pmenos.com.br/hc/pt-br/requests/1963044?content_type=request" xr:uid="{88876714-9414-4B5F-B4EB-63816151CB2A}"/>
    <hyperlink ref="W529" r:id="rId344" display="https://portaldeservicos.pmenos.com.br/hc/pt-br/requests/1963069?content_type=request" xr:uid="{F5F17586-A83B-4583-939E-4841F50AA5C1}"/>
    <hyperlink ref="W851" r:id="rId345" display="https://portaldeservicos.pmenos.com.br/hc/pt-br/requests/1977742?content_type=request" xr:uid="{39E92684-092A-4046-87D7-F68F7841F1D7}"/>
    <hyperlink ref="W1058" r:id="rId346" display="https://portaldeservicos.pmenos.com.br/hc/pt-br/requests/1977780?content_type=request" xr:uid="{14FCB8CE-898B-4C0A-8AEB-906DF7513209}"/>
    <hyperlink ref="W1065" r:id="rId347" display="https://portaldeservicos.pmenos.com.br/hc/pt-br/requests/1977795?content_type=request" xr:uid="{95F1BBBA-8DDE-4337-ACD0-E75A0671AED5}"/>
    <hyperlink ref="W1066" r:id="rId348" display="https://portaldeservicos.pmenos.com.br/hc/pt-br/requests/1977803?content_type=request" xr:uid="{A97E0543-DFB9-4231-873E-0C56964E6248}"/>
    <hyperlink ref="W1067" r:id="rId349" display="https://portaldeservicos.pmenos.com.br/hc/pt-br/requests/1977818?content_type=request" xr:uid="{F93EDA7A-E5E2-4D4A-A379-65FF0AB4E0BA}"/>
    <hyperlink ref="W1068" r:id="rId350" display="https://portaldeservicos.pmenos.com.br/hc/pt-br/requests/1977837?content_type=request" xr:uid="{C57AFF12-A9AD-45E0-82E7-5EB982CFD6D9}"/>
    <hyperlink ref="W1069" r:id="rId351" display="https://portaldeservicos.pmenos.com.br/hc/pt-br/requests/1977851?content_type=request" xr:uid="{9E6BF481-39C1-4D04-A251-39A43A3C91D3}"/>
    <hyperlink ref="W1070" r:id="rId352" display="https://portaldeservicos.pmenos.com.br/hc/pt-br/requests/1977891?content_type=request" xr:uid="{086D5EB5-CE0B-465F-86C7-074F3C7E132E}"/>
    <hyperlink ref="W1072" r:id="rId353" display="https://portaldeservicos.pmenos.com.br/hc/pt-br/requests/1977905?content_type=request" xr:uid="{B46AC856-2236-459E-81AE-A275629ED675}"/>
    <hyperlink ref="W1071" r:id="rId354" display="https://portaldeservicos.pmenos.com.br/hc/pt-br/requests/1977928?content_type=request" xr:uid="{1F40F68E-DBD3-4407-B901-2E999341CF81}"/>
    <hyperlink ref="W2027" r:id="rId355" display="https://portaldeservicos.pmenos.com.br/hc/pt-br/requests/1978750?content_type=request" xr:uid="{34F88335-8727-4A98-8C68-D5D655ED0E5C}"/>
    <hyperlink ref="W1073" r:id="rId356" display="https://portaldeservicos.pmenos.com.br/hc/pt-br/requests/1978766?content_type=request" xr:uid="{762ACD0F-F3B7-4723-8394-02908B47C424}"/>
    <hyperlink ref="W1074" r:id="rId357" display="https://portaldeservicos.pmenos.com.br/hc/pt-br/requests/1978790?content_type=request" xr:uid="{F37B4F01-7EE8-4BB6-82A4-BB604E916F9C}"/>
    <hyperlink ref="W1323" r:id="rId358" display="https://portaldeservicos.pmenos.com.br/hc/pt-br/requests/1978801?content_type=request" xr:uid="{88FE8EF5-4939-40CD-A441-54DACCEB64AB}"/>
    <hyperlink ref="W1166" r:id="rId359" display="https://portaldeservicos.pmenos.com.br/hc/pt-br/requests/1978834?content_type=request" xr:uid="{EBEA1840-85C9-4CFD-B356-AE7B81FC9558}"/>
    <hyperlink ref="W297" r:id="rId360" display="https://portaldeservicos.pmenos.com.br/hc/pt-br/requests/1978884?content_type=request" xr:uid="{580AC211-F764-4882-8A54-9B2573EEBEDD}"/>
    <hyperlink ref="W298" r:id="rId361" display="https://portaldeservicos.pmenos.com.br/hc/pt-br/requests/1978897?content_type=request" xr:uid="{C48C8691-0E45-4880-B78A-6A65AD75C5AA}"/>
    <hyperlink ref="W1435" r:id="rId362" display="https://portaldeservicos.pmenos.com.br/hc/pt-br/requests/1979040?content_type=request" xr:uid="{FA794E36-2DE7-4A90-A5CD-938C7F4BA0D0}"/>
    <hyperlink ref="W810" r:id="rId363" display="https://portaldeservicos.pmenos.com.br/hc/pt-br/requests/1979062?content_type=request" xr:uid="{D7ED7672-6F75-41A7-B7E0-4C98BFE8EBA4}"/>
    <hyperlink ref="W2050" r:id="rId364" display="https://portaldeservicos.pmenos.com.br/hc/pt-br/requests/1979069?content_type=request" xr:uid="{2F79CF45-6AEB-48ED-A9D7-CBC3309AF926}"/>
    <hyperlink ref="W2051" r:id="rId365" display="https://portaldeservicos.pmenos.com.br/hc/pt-br/requests/1979085?content_type=request" xr:uid="{5D873C6D-7433-42CD-981E-0C58B0E62FCF}"/>
    <hyperlink ref="W331" r:id="rId366" display="https://portaldeservicos.pmenos.com.br/hc/pt-br/requests/1979127?content_type=request" xr:uid="{7474C6EF-0CF1-4868-87C6-AD99D3CA184B}"/>
    <hyperlink ref="W1293" r:id="rId367" display="https://portaldeservicos.pmenos.com.br/hc/pt-br/requests/1979154?content_type=request" xr:uid="{B71A7395-55B8-4DD1-9A8A-5E138CC03EC5}"/>
    <hyperlink ref="W506" r:id="rId368" display="https://portaldeservicos.pmenos.com.br/hc/pt-br/requests/1979177?content_type=request" xr:uid="{CDEF6763-D6CD-4993-8CD0-BD36543B400F}"/>
    <hyperlink ref="W809" r:id="rId369" display="https://portaldeservicos.pmenos.com.br/hc/pt-br/requests/1979320?content_type=request" xr:uid="{E926A702-55CC-438C-A4B4-5831DEBB996A}"/>
    <hyperlink ref="W1600" r:id="rId370" display="https://portaldeservicos.pmenos.com.br/hc/pt-br/requests/1986836?content_type=request" xr:uid="{FFEBDD2C-23C4-409F-A977-F87F991904AD}"/>
    <hyperlink ref="W1601" r:id="rId371" display="https://portaldeservicos.pmenos.com.br/hc/pt-br/requests/1986869?content_type=request" xr:uid="{AEC766A7-8417-45EF-89F4-BDE4A1957699}"/>
    <hyperlink ref="W1602" r:id="rId372" display="https://portaldeservicos.pmenos.com.br/hc/pt-br/requests/1986887?content_type=request" xr:uid="{BB181D84-B81C-436E-968A-1D6582910C4E}"/>
    <hyperlink ref="W1604" r:id="rId373" display="https://portaldeservicos.pmenos.com.br/hc/pt-br/requests/1986981?content_type=request" xr:uid="{FD3893DE-C736-4139-8310-5273C3C49BB0}"/>
    <hyperlink ref="W1605" r:id="rId374" display="https://portaldeservicos.pmenos.com.br/hc/pt-br/requests/1987020?content_type=request" xr:uid="{0DC92520-9298-42C2-A945-A19E31E0E26D}"/>
    <hyperlink ref="W1606" r:id="rId375" display="https://portaldeservicos.pmenos.com.br/hc/pt-br/requests/1987043?content_type=request" xr:uid="{DC67C8EC-F9C2-4002-A5C5-486F361111D5}"/>
    <hyperlink ref="W1607" r:id="rId376" display="https://portaldeservicos.pmenos.com.br/hc/pt-br/requests/1987066?content_type=request" xr:uid="{EEAA85C6-09EF-42A9-ADAD-607DF3BBA442}"/>
    <hyperlink ref="W1608" r:id="rId377" display="https://portaldeservicos.pmenos.com.br/hc/pt-br/requests/1987091?content_type=request" xr:uid="{7BA52D60-5CA8-42EF-8675-F6C497A56041}"/>
    <hyperlink ref="W1609" r:id="rId378" display="https://portaldeservicos.pmenos.com.br/hc/pt-br/requests/1987117?content_type=request" xr:uid="{8249904A-897E-4CFB-903E-FEFFA402AB25}"/>
    <hyperlink ref="W1610" r:id="rId379" display="https://portaldeservicos.pmenos.com.br/hc/pt-br/requests/1987176?content_type=request" xr:uid="{E77DD47B-F370-4A8C-A927-4748F01E06EF}"/>
    <hyperlink ref="W1611" r:id="rId380" display="https://portaldeservicos.pmenos.com.br/hc/pt-br/requests/1987204?content_type=request" xr:uid="{19605CAC-AECC-4F7B-BF3C-161924FFC6CB}"/>
    <hyperlink ref="W1539" r:id="rId381" display="https://portaldeservicos.pmenos.com.br/hc/pt-br/requests/1987256?content_type=request" xr:uid="{2F8B55B8-B6D0-40B9-91D0-C8195121C230}"/>
    <hyperlink ref="W882" r:id="rId382" display="https://portaldeservicos.pmenos.com.br/hc/pt-br/requests/1987301?content_type=request" xr:uid="{610D9DA0-CA67-4A6C-9CFE-A3CFCE11FFC2}"/>
    <hyperlink ref="W883" r:id="rId383" display="https://portaldeservicos.pmenos.com.br/hc/pt-br/requests/1987326?content_type=request" xr:uid="{BE750D79-0D89-47A4-BA4D-74CEE86EEC82}"/>
    <hyperlink ref="W441" r:id="rId384" display="https://portaldeservicos.pmenos.com.br/hc/pt-br/requests/1987343?content_type=request" xr:uid="{5B257A6C-6419-4747-8064-3DA7EC2EB09C}"/>
    <hyperlink ref="W439" r:id="rId385" display="https://portaldeservicos.pmenos.com.br/hc/pt-br/requests/1987374?content_type=request" xr:uid="{FD83766B-A650-445C-AE5E-6050F34255F7}"/>
    <hyperlink ref="W440" r:id="rId386" display="https://portaldeservicos.pmenos.com.br/hc/pt-br/requests/1987410?content_type=request" xr:uid="{CC5C3E22-243B-4EDC-8A47-49646BBFA32F}"/>
    <hyperlink ref="W1750" r:id="rId387" display="https://portaldeservicos.pmenos.com.br/hc/pt-br/requests/1987446?content_type=request" xr:uid="{168606E6-E395-4EBF-A301-26DE5B790A40}"/>
    <hyperlink ref="W1751" r:id="rId388" display="https://portaldeservicos.pmenos.com.br/hc/pt-br/requests/1987498?content_type=request" xr:uid="{757E1297-ADF0-45A1-8BB1-79B7F75C49C0}"/>
    <hyperlink ref="W1748" r:id="rId389" display="https://portaldeservicos.pmenos.com.br/hc/pt-br/requests/1987536?content_type=request" xr:uid="{3BAD3B28-422D-402E-9445-FF7EE6D83478}"/>
    <hyperlink ref="W1749" r:id="rId390" display="https://portaldeservicos.pmenos.com.br/hc/pt-br/requests/1987577?content_type=request" xr:uid="{1738641F-A197-4214-ADA6-65498F7CD71D}"/>
    <hyperlink ref="W442" r:id="rId391" display="https://portaldeservicos.pmenos.com.br/hc/pt-br/requests/1987631?content_type=request" xr:uid="{DEE7B7EC-2764-4A86-808D-E5BE0D7ABEEF}"/>
    <hyperlink ref="W443" r:id="rId392" display="https://portaldeservicos.pmenos.com.br/hc/pt-br/requests/1987683?content_type=request" xr:uid="{35E8C2C4-BD21-4230-99F3-4DB999C05A99}"/>
    <hyperlink ref="W444" r:id="rId393" display="https://portaldeservicos.pmenos.com.br/hc/pt-br/requests/1987701?content_type=request" xr:uid="{CE7B6824-4782-4DA1-8EF8-F907ED9ABBFB}"/>
    <hyperlink ref="W2124" r:id="rId394" display="https://portaldeservicos.pmenos.com.br/hc/pt-br/requests/1987903?content_type=request" xr:uid="{41B6C033-3B43-4218-8574-0503A6929A6B}"/>
    <hyperlink ref="W58" r:id="rId395" display="https://portaldeservicos.pmenos.com.br/hc/pt-br/requests/1989231?content_type=request" xr:uid="{39882EED-3BBC-43D0-B9B3-AFB3C95BDD93}"/>
    <hyperlink ref="W1229" r:id="rId396" display="https://portaldeservicos.pmenos.com.br/hc/pt-br/requests/1994480?content_type=request" xr:uid="{4F6947C6-92BD-4FFE-A7B6-1BF0AF27BEC4}"/>
    <hyperlink ref="W1230" r:id="rId397" display="https://portaldeservicos.pmenos.com.br/hc/pt-br/requests/1994497?content_type=request" xr:uid="{658E9BBD-EAA6-442E-A7AC-E8539BEDF49C}"/>
    <hyperlink ref="W2123" r:id="rId398" display="https://portaldeservicos.pmenos.com.br/hc/pt-br/requests/1994997?content_type=request" xr:uid="{BCDAED51-74FC-4A8F-B9A2-4412D3DFF7F6}"/>
    <hyperlink ref="W1800" r:id="rId399" display="https://portaldeservicos.pmenos.com.br/hc/pt-br/requests/1995220?content_type=request" xr:uid="{7C4D311C-E52B-4853-8429-0CAFA51B7C65}"/>
    <hyperlink ref="W333" r:id="rId400" display="https://portaldeservicos.pmenos.com.br/hc/pt-br/requests/1995745?content_type=request" xr:uid="{E190E19F-29A2-499B-AF8F-9F191826CF5C}"/>
    <hyperlink ref="W1375" r:id="rId401" display="https://portaldeservicos.pmenos.com.br/hc/pt-br/requests/1997127?content_type=request" xr:uid="{271156B5-770A-4D0F-9482-2652E01DF32C}"/>
    <hyperlink ref="W1755" r:id="rId402" display="https://portaldeservicos.pmenos.com.br/hc/pt-br/requests/2005666?content_type=request" xr:uid="{414B1988-500B-4417-B175-7452EC14DF7F}"/>
    <hyperlink ref="W560" r:id="rId403" display="https://portaldeservicos.pmenos.com.br/hc/pt-br/requests/2005698?content_type=request" xr:uid="{A7F0F7C3-E886-4C67-8B86-8F5324298435}"/>
    <hyperlink ref="W1747" r:id="rId404" display="https://portaldeservicos.pmenos.com.br/hc/pt-br/requests/2005752?content_type=request" xr:uid="{B939EB65-BCBF-4212-A2A5-8B3F38329A8B}"/>
    <hyperlink ref="W1210" r:id="rId405" display="https://portaldeservicos.pmenos.com.br/hc/pt-br/requests/2006169?content_type=request" xr:uid="{41C11605-6CE8-4256-A6AC-00A84CE9A486}"/>
    <hyperlink ref="W1447" r:id="rId406" display="https://portaldeservicos.pmenos.com.br/hc/pt-br/requests/2006208?content_type=request" xr:uid="{FD90FDD7-5635-4791-9724-A33F712FE49D}"/>
    <hyperlink ref="W1493" r:id="rId407" display="https://portaldeservicos.pmenos.com.br/hc/pt-br/requests/2006224?content_type=request" xr:uid="{6B5E3E31-C7D8-4DDB-B4AC-3173CA4545D0}"/>
    <hyperlink ref="W2191" r:id="rId408" display="https://portaldeservicos.pmenos.com.br/hc/pt-br/requests/2006242?content_type=request" xr:uid="{401272C8-11A5-4BA6-9E38-422F1493AF39}"/>
    <hyperlink ref="W1432" r:id="rId409" display="https://portaldeservicos.pmenos.com.br/hc/pt-br/requests/2007051?content_type=request" xr:uid="{EF98886F-77F6-4F4C-AD69-5ACAD074C377}"/>
    <hyperlink ref="W1495" r:id="rId410" display="https://portaldeservicos.pmenos.com.br/hc/pt-br/requests/2007075?content_type=request" xr:uid="{E128591A-C669-4B07-B18F-870B67879B8C}"/>
    <hyperlink ref="W839" r:id="rId411" display="https://portaldeservicos.pmenos.com.br/hc/pt-br/requests/2007083?content_type=request" xr:uid="{239F1874-EBC1-4A56-A917-31A06B146AFF}"/>
    <hyperlink ref="W63" r:id="rId412" display="https://portaldeservicos.pmenos.com.br/hc/pt-br/requests/1994878?content_type=request" xr:uid="{CE83E3C2-99E2-491E-9786-54A24478585D}"/>
    <hyperlink ref="W1720" r:id="rId413" display="https://portaldeservicos.pmenos.com.br/hc/pt-br/requests/2010601?content_type=request" xr:uid="{C2A6387A-2B43-4676-8E47-95A184534E35}"/>
    <hyperlink ref="W1756" r:id="rId414" display="https://portaldeservicos.pmenos.com.br/hc/pt-br/requests/2010614?content_type=request" xr:uid="{E8F4A1B9-3FF4-4256-B1DC-5F8D30EB7696}"/>
    <hyperlink ref="W1757" r:id="rId415" display="https://portaldeservicos.pmenos.com.br/hc/pt-br/requests/2010626?content_type=request" xr:uid="{05597DC2-F9D4-4B84-AE53-8789A6CE975F}"/>
    <hyperlink ref="W1758" r:id="rId416" display="https://portaldeservicos.pmenos.com.br/hc/pt-br/requests/2010631?content_type=request" xr:uid="{41DD47B3-DCA2-4DD6-ACB0-C57279DB3B83}"/>
    <hyperlink ref="W1759" r:id="rId417" display="https://portaldeservicos.pmenos.com.br/hc/pt-br/requests/2010648?content_type=request" xr:uid="{88E6566B-5847-4683-BCBE-A28212C6A772}"/>
    <hyperlink ref="W548" r:id="rId418" display="https://portaldeservicos.pmenos.com.br/hc/pt-br/requests/2010677?content_type=request" xr:uid="{6BDA69C0-E0AD-4983-8C0C-6C84B10DD23C}"/>
    <hyperlink ref="W547" r:id="rId419" display="https://portaldeservicos.pmenos.com.br/hc/pt-br/requests/2010691?content_type=request" xr:uid="{C664B633-3DF6-44A0-8B8C-948F88008311}"/>
    <hyperlink ref="W2028" r:id="rId420" display="https://portaldeservicos.pmenos.com.br/hc/pt-br/requests/2021010?content_type=request" xr:uid="{A975AD9D-949C-4DA9-9A93-16915971F78F}"/>
    <hyperlink ref="W528" r:id="rId421" display="https://portaldeservicos.pmenos.com.br/hc/pt-br/requests/1963058?content_type=request" xr:uid="{D00F5A71-114C-4D8A-B92E-8A8889878330}"/>
    <hyperlink ref="W1752" r:id="rId422" display="https://portaldeservicos.pmenos.com.br/hc/pt-br/requests/2021425?content_type=request" xr:uid="{655BD3DA-A4EB-490C-B706-C8D10D5CB374}"/>
    <hyperlink ref="W412" r:id="rId423" display="https://portaldeservicos.pmenos.com.br/hc/pt-br/requests/2029427?content_type=request" xr:uid="{9C212175-FF49-4597-957B-CFF780D47360}"/>
    <hyperlink ref="W398" r:id="rId424" display="https://portaldeservicos.pmenos.com.br/hc/pt-br/requests/2029450?content_type=request" xr:uid="{E3F69BEE-5E5E-4FE3-A0F8-E833786DF0E5}"/>
    <hyperlink ref="W1766" r:id="rId425" display="https://portaldeservicos.pmenos.com.br/hc/pt-br/requests/2031967?content_type=request" xr:uid="{97C2B299-2EE1-4D59-B0F3-E65EA1F78051}"/>
    <hyperlink ref="W1753" r:id="rId426" display="https://portaldeservicos.pmenos.com.br/hc/pt-br/requests/2032005?content_type=request" xr:uid="{511A02FB-49B8-4F31-B354-A4335C569A85}"/>
    <hyperlink ref="W1754" r:id="rId427" display="https://portaldeservicos.pmenos.com.br/hc/pt-br/requests/2032021?content_type=request" xr:uid="{BBC4C0D4-7F47-44C0-BAF3-EC970C42EF32}"/>
    <hyperlink ref="W245" r:id="rId428" display="https://portaldeservicos.pmenos.com.br/hc/pt-br/requests/2038082?content_type=request" xr:uid="{990A58C3-1E52-41D1-916C-DCDA40ADEDBB}"/>
    <hyperlink ref="W244" r:id="rId429" display="https://portaldeservicos.pmenos.com.br/hc/pt-br/requests/2038091?content_type=request" xr:uid="{69D80589-5406-4C12-9948-B0BB42E57396}"/>
    <hyperlink ref="W572" r:id="rId430" display="https://portaldeservicos.pmenos.com.br/hc/pt-br/requests/2039209?content_type=request" xr:uid="{FF19C2F2-1D2D-485D-99ED-B3E8EECF84B3}"/>
    <hyperlink ref="W1603" r:id="rId431" display="https://portaldeservicos.pmenos.com.br/hc/pt-br/requests/1986958?content_type=request" xr:uid="{9C50922F-BACA-4B3A-B7D9-694FFDCD4F26}"/>
    <hyperlink ref="W463" r:id="rId432" display="https://portaldeservicos.pmenos.com.br/hc/pt-br/requests/2040035?content_type=request" xr:uid="{B5C62152-B3AF-4750-BD71-C725F68DAFF3}"/>
    <hyperlink ref="W569" r:id="rId433" display="https://portaldeservicos.pmenos.com.br/hc/pt-br/requests/2040627?content_type=request" xr:uid="{4A743DA3-5323-4831-BCE4-86B6F2203BEF}"/>
    <hyperlink ref="W1255" r:id="rId434" display="https://portaldeservicos.pmenos.com.br/hc/pt-br/requests/2040967?content_type=request" xr:uid="{4BD89F15-2774-4739-A15B-49F4C606CBE7}"/>
    <hyperlink ref="W1417" r:id="rId435" display="https://portaldeservicos.pmenos.com.br/hc/pt-br/requests/2041543?content_type=request" xr:uid="{5C23DC6A-F789-45CA-82B4-CB73C22DDCD7}"/>
    <hyperlink ref="W1478" r:id="rId436" display="https://portaldeservicos.pmenos.com.br/hc/pt-br/requests/2041572?content_type=request" xr:uid="{8771C262-DF5E-41E8-B125-7B0BA0BAAA86}"/>
    <hyperlink ref="W829" r:id="rId437" display="https://portaldeservicos.pmenos.com.br/hc/pt-br/requests/2041587?content_type=request" xr:uid="{B7E719F6-75FB-48C7-B67A-0C2CBA974CBB}"/>
    <hyperlink ref="W1174" r:id="rId438" display="https://portaldeservicos.pmenos.com.br/hc/pt-br/requests/2041665?content_type=request" xr:uid="{7E3B3327-5995-414B-9271-38BF0D87B786}"/>
    <hyperlink ref="W570" r:id="rId439" display="https://portaldeservicos.pmenos.com.br/hc/pt-br/requests/2044876?content_type=request" xr:uid="{C47CE3F0-51CE-40F0-AA48-56F5A8A37D1B}"/>
    <hyperlink ref="W571" r:id="rId440" display="https://portaldeservicos.pmenos.com.br/hc/pt-br/requests/2044890?content_type=request" xr:uid="{0B05D0FA-E1EF-4EC0-B3BB-6C0A2048EFF8}"/>
    <hyperlink ref="W1825" r:id="rId441" display="https://portaldeservicos.pmenos.com.br/hc/pt-br/requests/2055657?content_type=request" xr:uid="{100EB146-132D-43DB-9937-9952BB29157B}"/>
    <hyperlink ref="W401" r:id="rId442" display="https://portaldeservicos.pmenos.com.br/hc/pt-br/requests/2055892?content_type=request" xr:uid="{412B548F-D566-4555-9809-C7F8E0C3590C}"/>
    <hyperlink ref="W119" r:id="rId443" display="https://portaldeservicos.pmenos.com.br/hc/pt-br/requests/2056107?content_type=request" xr:uid="{55ED7CF9-4A63-4E30-9DC1-3FE59EBF97A5}"/>
    <hyperlink ref="W961" r:id="rId444" display="https://portaldeservicos.pmenos.com.br/hc/pt-br/requests/2056140?content_type=request" xr:uid="{50048EDB-8B71-42ED-8247-1BA2F921D168}"/>
    <hyperlink ref="W1824" r:id="rId445" display="https://portaldeservicos.pmenos.com.br/hc/pt-br/requests/2069055?content_type=request" xr:uid="{DDFFE0E8-ADEF-4D37-8C53-93D939027DF3}"/>
    <hyperlink ref="W410" r:id="rId446" display="https://portaldeservicos.pmenos.com.br/hc/pt-br/requests/2069224?content_type=request" xr:uid="{A138E7F4-9D4E-43AD-A192-F9915B0143E8}"/>
    <hyperlink ref="W317" r:id="rId447" display="https://portaldeservicos.pmenos.com.br/hc/pt-br/requests/2074704?content_type=request" xr:uid="{6C9B79F4-8661-4D5D-A9F2-EFD26E4EEFE7}"/>
    <hyperlink ref="W1167" r:id="rId448" display="https://portaldeservicos.pmenos.com.br/hc/pt-br/requests/2074834?content_type=request" xr:uid="{10942058-3BDF-4603-88AE-D765C2DC5976}"/>
    <hyperlink ref="W47" r:id="rId449" display="https://portaldeservicos.pmenos.com.br/hc/pt-br/requests/2075197?content_type=request" xr:uid="{DD00081C-1AB0-42BC-BE91-31E66E27A57F}"/>
    <hyperlink ref="W1291" r:id="rId450" display="https://portaldeservicos.pmenos.com.br/hc/pt-br/requests/2081103?content_type=request" xr:uid="{E82BCD2B-0870-4613-952A-238133EDFB37}"/>
    <hyperlink ref="W1136" r:id="rId451" display="https://portaldeservicos.pmenos.com.br/hc/pt-br/requests/2081753?content_type=request" xr:uid="{57BCD45C-B25A-4C98-A2AE-177B37E8E79E}"/>
    <hyperlink ref="W1160" r:id="rId452" display="https://portaldeservicos.pmenos.com.br/hc/pt-br/requests/2082005?content_type=request" xr:uid="{2C0EEBD7-AA42-4280-B24A-A33F2167E919}"/>
    <hyperlink ref="W1851" r:id="rId453" display="https://portaldeservicos.pmenos.com.br/hc/pt-br/requests/2086219?content_type=request" xr:uid="{25D5D8B3-74DD-4707-8F09-45A738B9B632}"/>
    <hyperlink ref="W1656" r:id="rId454" display="https://portaldeservicos.pmenos.com.br/hc/pt-br/requests/2086802?content_type=request" xr:uid="{41DC3851-F59C-4F23-BB24-8195F04CCD13}"/>
    <hyperlink ref="W1292" r:id="rId455" display="https://portaldeservicos.pmenos.com.br/hc/pt-br/requests/2087575?content_type=request" xr:uid="{843F5AF2-D0B0-4D04-8001-DFF959A314F6}"/>
    <hyperlink ref="W1294" r:id="rId456" display="https://portaldeservicos.pmenos.com.br/hc/pt-br/requests/2087605?content_type=request" xr:uid="{A5488EDF-AF30-47A8-81B7-4E58E10C3E55}"/>
    <hyperlink ref="W1847" r:id="rId457" display="https://portaldeservicos.pmenos.com.br/hc/pt-br/requests/2087623?content_type=request" xr:uid="{CCF4B33A-470B-43D8-AB58-11B3E5C35C26}"/>
    <hyperlink ref="W1848" r:id="rId458" display="https://portaldeservicos.pmenos.com.br/hc/pt-br/requests/2087632?content_type=request" xr:uid="{408DD5CD-765D-4B36-9AE7-95F74B907F3B}"/>
    <hyperlink ref="W1849" r:id="rId459" display="https://portaldeservicos.pmenos.com.br/hc/pt-br/requests/2087648?content_type=request" xr:uid="{6AF2AC58-1AF7-4507-AA7E-F33D74469071}"/>
    <hyperlink ref="W1850" r:id="rId460" display="https://portaldeservicos.pmenos.com.br/hc/pt-br/requests/2087653?content_type=request" xr:uid="{B097630A-D1C0-47EC-9321-5C06712A1371}"/>
    <hyperlink ref="W587" r:id="rId461" xr:uid="{A0EC62ED-3153-416C-9906-A0935A6962FE}"/>
    <hyperlink ref="W588" r:id="rId462" xr:uid="{11EADF5F-E0C7-48C9-A086-CB43805911EB}"/>
    <hyperlink ref="W1138" r:id="rId463" display="https://portaldeservicos.pmenos.com.br/hc/pt-br/requests/2089746?content_type=request" xr:uid="{9D082711-570D-487E-9580-45D429DCD851}"/>
    <hyperlink ref="W1137" r:id="rId464" display="https://portaldeservicos.pmenos.com.br/hc/pt-br/requests/2089819?content_type=request" xr:uid="{07EA91AF-8F0F-4E65-8C87-38DA070E0382}"/>
    <hyperlink ref="W1175" r:id="rId465" display="https://portaldeservicos.pmenos.com.br/hc/pt-br/requests/2091740?content_type=request" xr:uid="{615DA462-C11B-4FBD-AE56-418B1D9C5CDA}"/>
    <hyperlink ref="W606" r:id="rId466" display="https://portaldeservicos.pmenos.com.br/hc/pt-br/requests/2094598?content_type=request" xr:uid="{63D71A9B-0491-4CEF-A250-B724ADB5E7BA}"/>
    <hyperlink ref="W605" r:id="rId467" display="https://portaldeservicos.pmenos.com.br/hc/pt-br/requests/2095035?content_type=request" xr:uid="{97ADF033-18CB-464A-A07A-38674E2DE0DA}"/>
    <hyperlink ref="W1139" r:id="rId468" display="https://portaldeservicos.pmenos.com.br/hc/pt-br/requests/2095679?content_type=request" xr:uid="{4457C261-D187-4B30-BEEA-521A33F31D83}"/>
    <hyperlink ref="W1471" r:id="rId469" display="https://portaldeservicos.pmenos.com.br/hc/pt-br/requests/2097174?content_type=request" xr:uid="{5C84407A-721F-4092-B26E-B098FB9D4509}"/>
    <hyperlink ref="W1177" r:id="rId470" display="https://portaldeservicos.pmenos.com.br/hc/pt-br/requests/2099464?content_type=request" xr:uid="{B81C98E7-D24E-410E-9B44-EF3889F27A62}"/>
    <hyperlink ref="W1208" r:id="rId471" display="https://portaldeservicos.pmenos.com.br/hc/pt-br/requests/2099481?content_type=request" xr:uid="{42B7209D-52EE-4BC6-8685-385F1EE593BF}"/>
    <hyperlink ref="W1372" r:id="rId472" display="https://portaldeservicos.pmenos.com.br/hc/pt-br/requests/2099492?content_type=request" xr:uid="{1D67A371-E81E-47C6-96A1-E5749AF3B237}"/>
    <hyperlink ref="W300" r:id="rId473" display="https://portaldeservicos.pmenos.com.br/hc/pt-br/requests/2099508?content_type=request" xr:uid="{FF647898-FABB-4E44-9AA8-9F3FB227B2B9}"/>
    <hyperlink ref="W1595" r:id="rId474" display="https://portaldeservicos.pmenos.com.br/hc/pt-br/requests/2118828?content_type=request" xr:uid="{9A4D69B9-F376-4E9E-8B51-9883D49FAE5C}"/>
    <hyperlink ref="W1636" r:id="rId475" display="https://portaldeservicos.pmenos.com.br/hc/pt-br/requests/2118843?content_type=request" xr:uid="{CEAB2B8D-C3FB-422D-9BB8-B4C6E5B64DA3}"/>
    <hyperlink ref="W1907" r:id="rId476" display="https://portaldeservicos.pmenos.com.br/hc/pt-br/requests/2118865?content_type=request" xr:uid="{3DF79E4A-41D1-4516-A887-4073AE821686}"/>
    <hyperlink ref="W1313" r:id="rId477" display="https://portaldeservicos.pmenos.com.br/hc/pt-br/requests/2118879?content_type=request" xr:uid="{E1F1433B-826F-478E-85AE-ACAAE9490818}"/>
    <hyperlink ref="W647" r:id="rId478" display="https://portaldeservicos.pmenos.com.br/hc/pt-br/requests/2119023?content_type=request" xr:uid="{311CB923-7E3B-436F-AA6D-77F4D057627D}"/>
    <hyperlink ref="W645" r:id="rId479" display="https://portaldeservicos.pmenos.com.br/hc/pt-br/requests/2119057?content_type=request" xr:uid="{468AF0ED-F787-4623-B469-8E2B1B26752E}"/>
    <hyperlink ref="W646" r:id="rId480" display="https://portaldeservicos.pmenos.com.br/hc/pt-br/requests/2119094?content_type=request" xr:uid="{9C012905-2D5B-42B6-BF4E-9D30FD8B952B}"/>
    <hyperlink ref="W261" r:id="rId481" display="https://portaldeservicos.pmenos.com.br/hc/pt-br/requests/2119710?content_type=request" xr:uid="{2600577B-9337-414D-AF48-1F9BA4E0F651}"/>
    <hyperlink ref="W306" r:id="rId482" display="https://portaldeservicos.pmenos.com.br/hc/pt-br/requests/2119734?content_type=request" xr:uid="{0EC491DE-FF1D-4C6D-A70C-6801A1A879BB}"/>
    <hyperlink ref="W258" r:id="rId483" display="https://portaldeservicos.pmenos.com.br/hc/pt-br/requests/2119762?content_type=request" xr:uid="{4D80107C-AC67-4EDA-8416-863AF07A819C}"/>
    <hyperlink ref="W648" r:id="rId484" display="https://portaldeservicos.pmenos.com.br/hc/pt-br/requests/2119997?content_type=request" xr:uid="{4E0E12C3-9A7F-40CE-AE81-B31A6FE9ADB5}"/>
    <hyperlink ref="W1906" r:id="rId485" display="https://portaldeservicos.pmenos.com.br/hc/pt-br/requests/2120055?content_type=request" xr:uid="{0C9FD925-A0AF-4BCB-BD80-EE6D59D05C36}"/>
    <hyperlink ref="W456" r:id="rId486" display="https://portaldeservicos.pmenos.com.br/hc/pt-br/requests/2120867?content_type=request" xr:uid="{72EB0C87-ACAD-4F0D-BE77-B2F503743D00}"/>
    <hyperlink ref="W460" r:id="rId487" display="https://portaldeservicos.pmenos.com.br/hc/pt-br/requests/2126338?content_type=request" xr:uid="{31B81C99-367D-4868-9695-840B682BFC45}"/>
    <hyperlink ref="W1599" r:id="rId488" display="https://portaldeservicos.pmenos.com.br/hc/pt-br/requests/2126571?content_type=request" xr:uid="{B94EC20B-D614-4BA0-BA9F-DEB67A9530E3}"/>
    <hyperlink ref="W2030" r:id="rId489" display="https://portaldeservicos.pmenos.com.br/hc/pt-br/requests/2126713?content_type=request" xr:uid="{388D7304-D6C3-42DA-BAD8-9F3567B666CE}"/>
    <hyperlink ref="W1925" r:id="rId490" display="https://portaldeservicos.pmenos.com.br/hc/pt-br/requests/2131643?content_type=request" xr:uid="{EA262A95-CD8A-4BFE-B6D4-728F391FE07B}"/>
    <hyperlink ref="W1923" r:id="rId491" display="https://portaldeservicos.pmenos.com.br/hc/pt-br/requests/2131711?content_type=request" xr:uid="{ACBA1084-8E2F-4246-9061-397ABCB6348F}"/>
    <hyperlink ref="W1924" r:id="rId492" display="https://portaldeservicos.pmenos.com.br/hc/pt-br/requests/2131788?content_type=request" xr:uid="{4AE5B902-85B0-4764-9CBA-EBA3B0146645}"/>
    <hyperlink ref="W671" r:id="rId493" display="https://portaldeservicos.pmenos.com.br/hc/pt-br/requests/2135321?content_type=request" xr:uid="{4BFDB375-3A1C-4AE0-ABE9-5D1DD143C781}"/>
    <hyperlink ref="W1926" r:id="rId494" display="https://portaldeservicos.pmenos.com.br/hc/pt-br/requests/2135398?content_type=request" xr:uid="{40AC1013-C2CA-4298-948C-15C396677629}"/>
    <hyperlink ref="W1999" r:id="rId495" display="https://portaldeservicos.pmenos.com.br/hc/pt-br/requests/2135452?content_type=request" xr:uid="{88B6BB41-6C9C-47E3-9933-73C0842F10FD}"/>
    <hyperlink ref="W259" r:id="rId496" display="https://portaldeservicos.pmenos.com.br/hc/pt-br/requests/2135522?content_type=request" xr:uid="{682C132C-DCED-4256-A908-B7EB8C4962DE}"/>
    <hyperlink ref="W260" r:id="rId497" display="https://portaldeservicos.pmenos.com.br/hc/pt-br/requests/2135534?content_type=request" xr:uid="{AE266049-34C7-46D5-B126-E10507672C35}"/>
    <hyperlink ref="W299" r:id="rId498" display="https://portaldeservicos.pmenos.com.br/hc/pt-br/requests/2119803?content_type=request" xr:uid="{52F008C8-B10D-4261-9059-38D7BF7241B1}"/>
    <hyperlink ref="W1617" r:id="rId499" display="https://portaldeservicos.pmenos.com.br/hc/pt-br/requests/2135694?content_type=request" xr:uid="{720E4E83-E4BB-421E-8BF4-3FACFE2D4470}"/>
    <hyperlink ref="W1616" r:id="rId500" display="https://portaldeservicos.pmenos.com.br/hc/pt-br/requests/2135739?content_type=request" xr:uid="{B3DC4710-058A-4D1A-9A0B-711467391AB2}"/>
    <hyperlink ref="W1149" r:id="rId501" display="https://portaldeservicos.pmenos.com.br/hc/pt-br/requests/2136262?content_type=request" xr:uid="{2707C3BC-262E-4A74-8A70-E2EEE185908A}"/>
    <hyperlink ref="W1231" r:id="rId502" display="https://portaldeservicos.pmenos.com.br/hc/pt-br/requests/2136277?content_type=request" xr:uid="{80BA4197-2DFC-4DB3-94ED-14F3CB6C94D8}"/>
    <hyperlink ref="W1232" r:id="rId503" display="https://portaldeservicos.pmenos.com.br/hc/pt-br/requests/2136318?content_type=request" xr:uid="{4D5F231A-7A2E-404E-9623-596BA6FAB4C3}"/>
    <hyperlink ref="W1224" r:id="rId504" display="https://portaldeservicos.pmenos.com.br/hc/pt-br/requests/2137209?content_type=request" xr:uid="{226188F3-94CC-406F-9845-7101A20BD8BD}"/>
    <hyperlink ref="W670" r:id="rId505" display="https://portaldeservicos.pmenos.com.br/hc/pt-br/requests/2138667?content_type=request" xr:uid="{2A1A1557-6A3E-4F0C-A818-620ABF50C71B}"/>
    <hyperlink ref="W473" r:id="rId506" display="https://portaldeservicos.pmenos.com.br/hc/pt-br/requests/2138860?content_type=request" xr:uid="{4CFBD145-D32A-44E5-99CF-2E8BBBA7DE0D}"/>
    <hyperlink ref="W472" r:id="rId507" display="https://portaldeservicos.pmenos.com.br/hc/pt-br/requests/2138873?content_type=request" xr:uid="{838D0CE8-8092-40E1-A0BB-BCEC9B6602F5}"/>
    <hyperlink ref="W471" r:id="rId508" display="https://portaldeservicos.pmenos.com.br/hc/pt-br/requests/2138880?content_type=request" xr:uid="{7ECBCCB7-D081-4EB4-82FE-7F041711ECD4}"/>
    <hyperlink ref="W672" r:id="rId509" display="https://portaldeservicos.pmenos.com.br/hc/pt-br/requests/2139117?content_type=request" xr:uid="{2D5B2094-7FB1-4D5C-B0B5-067C38542930}"/>
    <hyperlink ref="W251" r:id="rId510" display="https://portaldeservicos.pmenos.com.br/hc/pt-br/requests/2142740?content_type=request" xr:uid="{4D3DA228-E519-4C2D-BDC8-185C1FF7AC06}"/>
    <hyperlink ref="W1927" r:id="rId511" display="https://portaldeservicos.pmenos.com.br/hc/pt-br/requests/2145770?content_type=request" xr:uid="{9A091AA4-0EE5-43D5-9AF8-E65B470AA9BE}"/>
    <hyperlink ref="W1642" r:id="rId512" display="https://portaldeservicos.pmenos.com.br/hc/pt-br/requests/2148855?content_type=request" xr:uid="{49415769-F956-474D-889B-B2AB07A666CE}"/>
    <hyperlink ref="W687" r:id="rId513" display="https://portaldeservicos.pmenos.com.br/hc/pt-br/requests/2148869?content_type=request" xr:uid="{7632FDC6-9593-4108-BDF6-80D4A6FBF4E6}"/>
    <hyperlink ref="W716" r:id="rId514" display="https://portaldeservicos.pmenos.com.br/hc/pt-br/requests/2148878?content_type=request" xr:uid="{E013CF82-A3B4-4578-8BB1-7B6F7C2CB4C3}"/>
    <hyperlink ref="W1981" r:id="rId515" display="https://portaldeservicos.pmenos.com.br/hc/pt-br/requests/2148903?content_type=request" xr:uid="{39536893-D29B-4EA2-9AC5-85808FE55223}"/>
    <hyperlink ref="W1997" r:id="rId516" display="https://portaldeservicos.pmenos.com.br/hc/pt-br/requests/2148917?content_type=request" xr:uid="{4D0DB190-626A-496F-BBA0-0C9CB5032B8C}"/>
    <hyperlink ref="W2011" r:id="rId517" display="https://portaldeservicos.pmenos.com.br/hc/pt-br/requests/2152290?content_type=request" xr:uid="{467FE245-4215-4DF2-8276-B4F8AEC41547}"/>
    <hyperlink ref="W56" r:id="rId518" display="https://portaldeservicos.pmenos.com.br/hc/pt-br/requests/2163624?content_type=request" xr:uid="{A7ABABF6-009A-4C5B-A48D-4D6D8256BD32}"/>
    <hyperlink ref="W1996" r:id="rId519" display="https://portaldeservicos.pmenos.com.br/hc/pt-br/requests/2166555?content_type=request" xr:uid="{63FDA4CE-2335-407A-AEE6-678D6AF72548}"/>
    <hyperlink ref="W715" r:id="rId520" display="https://portaldeservicos.pmenos.com.br/hc/pt-br/requests/2166652?content_type=request" xr:uid="{D9181D91-6877-43A1-8B9A-0EE8A7F61B81}"/>
    <hyperlink ref="W714" r:id="rId521" display="https://portaldeservicos.pmenos.com.br/hc/pt-br/requests/2166682?content_type=request" xr:uid="{2F3FFEDB-52F9-4BC0-AC25-A70237ED639D}"/>
    <hyperlink ref="W713" r:id="rId522" display="https://portaldeservicos.pmenos.com.br/hc/pt-br/requests/2166749?content_type=request" xr:uid="{5ED84772-429F-4A1C-8B4C-F2D7888C9101}"/>
    <hyperlink ref="W1161" r:id="rId523" display="https://portaldeservicos.pmenos.com.br/hc/pt-br/requests/2167111?content_type=request" xr:uid="{E04F9A6E-33C4-4DC3-BFEB-7FD3400ED533}"/>
    <hyperlink ref="W1625" r:id="rId524" display="https://portaldeservicos.pmenos.com.br/hc/pt-br/requests/1905334?content_type=request" xr:uid="{82BB6526-5A5D-4112-8514-C39959A5874A}"/>
    <hyperlink ref="W1626" r:id="rId525" display="https://portaldeservicos.pmenos.com.br/hc/pt-br/requests/2167617?content_type=request" xr:uid="{5185B9CC-15A2-41F4-979C-A11E506CF179}"/>
    <hyperlink ref="W1489" r:id="rId526" display="https://portaldeservicos.pmenos.com.br/hc/pt-br/requests/2167662?content_type=request" xr:uid="{AA207991-ABE1-4241-B52B-0B9F36EAA3A2}"/>
    <hyperlink ref="W269" r:id="rId527" display="https://portaldeservicos.pmenos.com.br/hc/pt-br/requests/2167691?content_type=request" xr:uid="{84E91BDB-556D-4456-B933-DDB48E153D7B}"/>
    <hyperlink ref="W496" r:id="rId528" display="https://portaldeservicos.pmenos.com.br/hc/pt-br/requests/2167728?content_type=request" xr:uid="{4F32E84B-B96C-4576-8859-B520DA4EB4CD}"/>
    <hyperlink ref="W1998" r:id="rId529" display="https://portaldeservicos.pmenos.com.br/hc/pt-br/requests/2167871?content_type=request" xr:uid="{676CB128-BC2E-43E2-8FA0-5139ABC5632E}"/>
    <hyperlink ref="W1223" r:id="rId530" display="https://portaldeservicos.pmenos.com.br/hc/pt-br/requests/2137183?content_type=request" xr:uid="{FA7D4228-9AF1-4ACE-8C47-56F2F188E8AD}"/>
    <hyperlink ref="W1942" r:id="rId531" display="https://portaldeservicos.pmenos.com.br/hc/pt-br/requests/2180557?content_type=request" xr:uid="{B557B7BC-C2E5-4638-AD37-412165837159}"/>
    <hyperlink ref="W717" r:id="rId532" display="https://portaldeservicos.pmenos.com.br/hc/pt-br/requests/2180601?content_type=request" xr:uid="{495FECAA-13AB-4EB4-9F15-8F43889625C4}"/>
    <hyperlink ref="W1225" r:id="rId533" display="https://portaldeservicos.pmenos.com.br/hc/pt-br/requests/2187593?content_type=request" xr:uid="{16077BB4-C006-43C3-9AAD-E756CBC07835}"/>
    <hyperlink ref="W2029" r:id="rId534" display="https://portaldeservicos.pmenos.com.br/hc/pt-br/requests/2189590?content_type=request" xr:uid="{3A22CDBB-4501-4AB6-9487-1A3F7F918729}"/>
    <hyperlink ref="W64" r:id="rId535" display="https://portaldeservicos.pmenos.com.br/hc/pt-br/requests/2189687?content_type=request" xr:uid="{CF19462C-6DDA-4F23-A853-23A6E531F444}"/>
    <hyperlink ref="W1406" r:id="rId536" display="https://portaldeservicos.pmenos.com.br/hc/pt-br/requests/2189890?content_type=request" xr:uid="{9BA3A57B-BBCD-4A5D-ABE7-A7C674F0B6DA}"/>
    <hyperlink ref="W1397" r:id="rId537" display="https://portaldeservicos.pmenos.com.br/hc/pt-br/requests/2189899?content_type=request" xr:uid="{BE75126B-5A9B-4EBD-837C-04372F11C381}"/>
    <hyperlink ref="W813" r:id="rId538" display="https://portaldeservicos.pmenos.com.br/hc/pt-br/requests/2189920?content_type=request" xr:uid="{C77C64D7-8E62-469A-BA64-11AD1CCFA808}"/>
    <hyperlink ref="W1469" r:id="rId539" display="https://portaldeservicos.pmenos.com.br/hc/pt-br/requests/2189951?content_type=request" xr:uid="{4B063EA6-D7B8-4E1E-90D2-D13E37272515}"/>
    <hyperlink ref="W819" r:id="rId540" display="https://portaldeservicos.pmenos.com.br/hc/pt-br/requests/2189963?content_type=request" xr:uid="{3ABEE9AC-3BD1-4CCC-8130-A286E2D87A52}"/>
    <hyperlink ref="W2113" r:id="rId541" display="https://portaldeservicos.pmenos.com.br/hc/pt-br/requests/2190035?content_type=request" xr:uid="{C76175BD-444E-4C90-9EF2-14CCB121C751}"/>
    <hyperlink ref="W2053" r:id="rId542" display="https://portaldeservicos.pmenos.com.br/hc/pt-br/requests/2190047?content_type=request" xr:uid="{1184440B-C399-4476-85B6-ECF251E565ED}"/>
    <hyperlink ref="W2052" r:id="rId543" display="https://portaldeservicos.pmenos.com.br/hc/pt-br/requests/2190068?content_type=request" xr:uid="{4C96EBF7-30A0-4F23-A4AE-13C128A18D35}"/>
    <hyperlink ref="W1652" r:id="rId544" display="https://portaldeservicos.pmenos.com.br/hc/pt-br/requests/2190088?content_type=request" xr:uid="{8876DD2B-A56D-44A9-A0E0-1DD18C0A2CB9}"/>
    <hyperlink ref="W1085" r:id="rId545" display="https://portaldeservicos.pmenos.com.br/hc/pt-br/requests/2190172?content_type=request" xr:uid="{35917D97-FFB0-4D05-B96C-BFD670240215}"/>
    <hyperlink ref="W278" r:id="rId546" display="https://portaldeservicos.pmenos.com.br/hc/pt-br/requests/2190342?content_type=request" xr:uid="{9B7B18F1-1A6A-444F-AD42-92A01200F572}"/>
    <hyperlink ref="W1588" r:id="rId547" display="https://portaldeservicos.pmenos.com.br/hc/pt-br/requests/2190609?content_type=request" xr:uid="{1EDFD064-7611-4160-87C1-A18EEEA4A2D5}"/>
    <hyperlink ref="W2114" r:id="rId548" display="https://portaldeservicos.pmenos.com.br/hc/pt-br/requests/2190962?content_type=request" xr:uid="{F893930B-C6D7-41D7-97AB-C4B73856D86F}"/>
    <hyperlink ref="W2115" r:id="rId549" display="https://portaldeservicos.pmenos.com.br/hc/pt-br/requests/2190993?content_type=request" xr:uid="{C8BF0821-8145-445F-A145-A6F344D6FC95}"/>
    <hyperlink ref="W2116" r:id="rId550" display="https://portaldeservicos.pmenos.com.br/hc/pt-br/requests/2191011?content_type=request" xr:uid="{FE30EC12-A131-48B1-A04C-2C34CBEF1D27}"/>
    <hyperlink ref="W1303" r:id="rId551" display="https://portaldeservicos.pmenos.com.br/hc/pt-br/requests/2193434?content_type=request" xr:uid="{36066FDC-0C37-4F99-AD1E-5D5AE692DDD8}"/>
    <hyperlink ref="W1340" r:id="rId552" display="https://portaldeservicos.pmenos.com.br/hc/pt-br/requests/2194164?content_type=request" xr:uid="{F9E930D3-14FB-4B18-A9CB-F0379D401548}"/>
    <hyperlink ref="W1414" r:id="rId553" display="https://portaldeservicos.pmenos.com.br/hc/pt-br/requests/2194233?content_type=request" xr:uid="{CE16DB17-9417-4C94-A2D3-698CE434A179}"/>
    <hyperlink ref="W826" r:id="rId554" display="https://portaldeservicos.pmenos.com.br/hc/pt-br/requests/2194249?content_type=request" xr:uid="{679FCC60-9E3E-4F27-8C40-2D6B8232B0EC}"/>
    <hyperlink ref="W1473" r:id="rId555" display="https://portaldeservicos.pmenos.com.br/hc/pt-br/requests/2194274?content_type=request" xr:uid="{A12C2DAB-8C8A-4995-8707-FC63AED01037}"/>
    <hyperlink ref="W1474" r:id="rId556" display="https://portaldeservicos.pmenos.com.br/hc/pt-br/requests/2194310?content_type=request" xr:uid="{46909C13-47CC-4CF1-9A54-49FDB038D716}"/>
    <hyperlink ref="W752" r:id="rId557" display="https://portaldeservicos.pmenos.com.br/hc/pt-br/requests/2207572?content_type=request" xr:uid="{BD690FEE-7A1C-43A4-8575-FEA21CFBD784}"/>
    <hyperlink ref="W2126" r:id="rId558" display="https://portaldeservicos.pmenos.com.br/hc/pt-br/requests/2208554?content_type=request" xr:uid="{43CAECBD-2CD6-4D09-BEB5-F35DA403BAE9}"/>
    <hyperlink ref="W531" r:id="rId559" display="https://portaldeservicos.pmenos.com.br/hc/pt-br/requests/2209406?content_type=request" xr:uid="{39850F37-5170-4BD7-9C83-356D84725C57}"/>
    <hyperlink ref="W532" r:id="rId560" display="https://portaldeservicos.pmenos.com.br/hc/pt-br/requests/2209414?content_type=request" xr:uid="{00014881-EC50-4B0B-83C9-7B2E2DC8460D}"/>
    <hyperlink ref="W406" r:id="rId561" display="https://portaldeservicos.pmenos.com.br/hc/pt-br/requests/2209422?content_type=request" xr:uid="{84C35587-F0C5-48DE-ACD5-11173CC1B968}"/>
    <hyperlink ref="W2031" r:id="rId562" display="https://portaldeservicos.pmenos.com.br/hc/pt-br/requests/2217613?content_type=request" xr:uid="{5E34BB2F-6E7E-44AC-9DB2-B1365600B5E6}"/>
    <hyperlink ref="W1655" r:id="rId563" display="https://portaldeservicos.pmenos.com.br/hc/pt-br/requests/2222575?content_type=request" xr:uid="{F75CA926-61B2-471B-B044-C19108A2658F}"/>
    <hyperlink ref="W774" r:id="rId564" display="https://portaldeservicos.pmenos.com.br/hc/pt-br/requests/2224259?content_type=request" xr:uid="{7E7FAF67-33A9-4473-B237-A2AF2241A710}"/>
    <hyperlink ref="W772" r:id="rId565" display="https://portaldeservicos.pmenos.com.br/hc/pt-br/requests/2224866?content_type=request" xr:uid="{2B16EADC-67C5-4B4A-805A-D5DBBFE65A87}"/>
    <hyperlink ref="W773" r:id="rId566" display="https://portaldeservicos.pmenos.com.br/hc/pt-br/requests/2224879?content_type=request" xr:uid="{AAFB946C-AD47-48CA-9C9F-1A56C9D847C5}"/>
    <hyperlink ref="W411" r:id="rId567" display="https://portaldeservicos.pmenos.com.br/hc/pt-br/requests/2225178?content_type=request" xr:uid="{ABA48DF6-EA18-4CE7-BF9C-743536F78DDC}"/>
    <hyperlink ref="W763" r:id="rId568" display="https://portaldeservicos.pmenos.com.br/hc/pt-br/requests/2225843?content_type=request" xr:uid="{7ECB4F4A-D38D-45FD-862A-6DF448FF3CB9}"/>
    <hyperlink ref="W1826" r:id="rId569" display="https://portaldeservicos.pmenos.com.br/hc/pt-br/requests/2225916?content_type=request" xr:uid="{0633D3B8-6332-41A6-B3AD-FBBE08F7DE03}"/>
    <hyperlink ref="W39" r:id="rId570" display="https://portaldeservicos.pmenos.com.br/hc/pt-br/requests/2228526?content_type=request" xr:uid="{6DFF40E8-90BF-4E5D-888F-561F5F906178}"/>
    <hyperlink ref="W1562" r:id="rId571" display="https://portaldeservicos.pmenos.com.br/hc/pt-br/requests/2229145?content_type=request" xr:uid="{12984B0C-20C2-4A9E-8889-38B946F1F1FA}"/>
    <hyperlink ref="W1561" r:id="rId572" display="https://portaldeservicos.pmenos.com.br/hc/pt-br/requests/2229150?content_type=request" xr:uid="{F98BE039-11AC-490B-BF69-20298EFE750C}"/>
    <hyperlink ref="W1560" r:id="rId573" display="https://portaldeservicos.pmenos.com.br/hc/pt-br/requests/2229155?content_type=request" xr:uid="{D827A171-2E54-402F-AAEF-E45B218F665A}"/>
    <hyperlink ref="W1627" r:id="rId574" display="https://portaldeservicos.pmenos.com.br/hc/pt-br/requests/2229205?content_type=request" xr:uid="{F8E37EC5-3655-4C2D-B554-2E6858EE7864}"/>
    <hyperlink ref="W1426" r:id="rId575" display="https://portaldeservicos.pmenos.com.br/hc/pt-br/requests/2229279?content_type=request" xr:uid="{79C26704-A024-415E-8904-43238BD63615}"/>
    <hyperlink ref="W803" r:id="rId576" display="https://portaldeservicos.pmenos.com.br/hc/pt-br/requests/2229296?content_type=request" xr:uid="{B2F7AD81-ADFF-4C62-8BCA-F8B07A705F9B}"/>
    <hyperlink ref="W1483" r:id="rId577" display="https://portaldeservicos.pmenos.com.br/hc/pt-br/requests/2229309?content_type=request" xr:uid="{D7CFF777-5778-453F-9613-08E4A9E5AE7B}"/>
    <hyperlink ref="W280" r:id="rId578" display="https://portaldeservicos.pmenos.com.br/hc/pt-br/requests/2229319?content_type=request" xr:uid="{02849A84-5C1C-43B8-A052-91211B04864B}"/>
    <hyperlink ref="W1310" r:id="rId579" display="https://portaldeservicos.pmenos.com.br/hc/pt-br/requests/2229624?content_type=request" xr:uid="{E04A6B17-D2C9-4EE8-A45D-AFF62E0B9715}"/>
    <hyperlink ref="W405" r:id="rId580" display="https://portaldeservicos.pmenos.com.br/hc/pt-br/requests/2229644?content_type=request" xr:uid="{BFEDF694-9FD5-4B27-82AD-B6C884CDD286}"/>
    <hyperlink ref="W1971" r:id="rId581" display="https://portaldeservicos.pmenos.com.br/hc/pt-br/requests/2232977?content_type=request" xr:uid="{41BA2354-7B91-485E-A65A-2E1402EF9831}"/>
    <hyperlink ref="W1899" r:id="rId582" display="https://portaldeservicos.pmenos.com.br/hc/pt-br/requests/2233036?content_type=request" xr:uid="{D063DF1C-2D3B-4115-A21A-04D080FBE95D}"/>
    <hyperlink ref="W969" r:id="rId583" display="https://portaldeservicos.pmenos.com.br/hc/pt-br/requests/2237692?content_type=request" xr:uid="{F1ACEE6C-EECE-4971-9ADE-8040CE6565E4}"/>
    <hyperlink ref="W968" r:id="rId584" display="https://portaldeservicos.pmenos.com.br/hc/pt-br/requests/2237692?content_type=request" xr:uid="{DB4F4FAE-7A0C-4807-9E9B-CDCABCAEEE50}"/>
    <hyperlink ref="W967" r:id="rId585" display="https://portaldeservicos.pmenos.com.br/hc/pt-br/requests/2237692?content_type=request" xr:uid="{BB86BBB6-5949-49E3-B9AA-BA22125E1F1A}"/>
    <hyperlink ref="W915" r:id="rId586" display="https://portaldeservicos.pmenos.com.br/hc/pt-br/requests/2237692?content_type=request" xr:uid="{BFA2771C-8F35-4539-A577-CBABE8C2F6CA}"/>
    <hyperlink ref="W973" r:id="rId587" display="https://portaldeservicos.pmenos.com.br/hc/pt-br/requests/2237692?content_type=request" xr:uid="{BC8D0465-5AE2-4B7F-85F5-B0E87F27A67E}"/>
    <hyperlink ref="W918" r:id="rId588" display="https://portaldeservicos.pmenos.com.br/hc/pt-br/requests/2237692?content_type=request" xr:uid="{3D78B60C-98A5-40F3-9376-8ABD288FF4BF}"/>
    <hyperlink ref="W962" r:id="rId589" display="https://portaldeservicos.pmenos.com.br/hc/pt-br/requests/2237692?content_type=request" xr:uid="{75C3510D-272E-4AC5-838E-02883AF06B1B}"/>
    <hyperlink ref="W965" r:id="rId590" display="https://portaldeservicos.pmenos.com.br/hc/pt-br/requests/2237692?content_type=request" xr:uid="{DFC2058A-DDDC-438C-A347-F10C1B0338E5}"/>
    <hyperlink ref="W964" r:id="rId591" display="https://portaldeservicos.pmenos.com.br/hc/pt-br/requests/2237692?content_type=request" xr:uid="{482A2A08-18D1-4E43-AAF3-66CF39C66181}"/>
    <hyperlink ref="W963" r:id="rId592" display="https://portaldeservicos.pmenos.com.br/hc/pt-br/requests/2237692?content_type=request" xr:uid="{2B42BD5E-D982-46B6-991E-3B4F9613738C}"/>
    <hyperlink ref="W966" r:id="rId593" display="https://portaldeservicos.pmenos.com.br/hc/pt-br/requests/2237692?content_type=request" xr:uid="{D9CC98B8-F6DC-4A69-9BDF-172F00650850}"/>
    <hyperlink ref="W921" r:id="rId594" display="https://portaldeservicos.pmenos.com.br/hc/pt-br/requests/2237692?content_type=request" xr:uid="{1FA5E25B-21B8-4653-9820-05ECA6C864A4}"/>
    <hyperlink ref="W917" r:id="rId595" display="https://portaldeservicos.pmenos.com.br/hc/pt-br/requests/2237692?content_type=request" xr:uid="{E628EDD2-4970-4B84-A091-0616C623BF7E}"/>
    <hyperlink ref="W920" r:id="rId596" display="https://portaldeservicos.pmenos.com.br/hc/pt-br/requests/2237692?content_type=request" xr:uid="{4D31B1FE-33B8-4664-AD8B-03321EC3A66E}"/>
    <hyperlink ref="W922" r:id="rId597" display="https://portaldeservicos.pmenos.com.br/hc/pt-br/requests/2237692?content_type=request" xr:uid="{D974D27E-F803-4B62-B034-E97325E9A373}"/>
    <hyperlink ref="W919" r:id="rId598" display="https://portaldeservicos.pmenos.com.br/hc/pt-br/requests/2237692?content_type=request" xr:uid="{A51BD4D0-4835-405E-A6F5-1DC69301129D}"/>
    <hyperlink ref="W1183:W1190" r:id="rId599" display="https://portaldeservicos.pmenos.com.br/hc/pt-br/requests/2237692?content_type=request" xr:uid="{5E2181E7-8AE4-4059-94DD-01F560EE42BB}"/>
    <hyperlink ref="W916" r:id="rId600" display="https://portaldeservicos.pmenos.com.br/hc/pt-br/requests/2237692?content_type=request" xr:uid="{9EF96888-C4F6-437C-ACC0-571BB4C1383E}"/>
    <hyperlink ref="W972" r:id="rId601" display="https://portaldeservicos.pmenos.com.br/hc/pt-br/requests/2237692?content_type=request" xr:uid="{343A3957-997D-4963-B3EB-AF52D4F57DD8}"/>
    <hyperlink ref="W974" r:id="rId602" display="https://portaldeservicos.pmenos.com.br/hc/pt-br/requests/2237692?content_type=request" xr:uid="{41496FD5-7B8C-4528-80C5-C25BEDEB0488}"/>
    <hyperlink ref="W971" r:id="rId603" display="https://portaldeservicos.pmenos.com.br/hc/pt-br/requests/2237692?content_type=request" xr:uid="{E3C4207E-9DD5-4450-B536-E0204EF91371}"/>
    <hyperlink ref="W970" r:id="rId604" display="https://portaldeservicos.pmenos.com.br/hc/pt-br/requests/2237692?content_type=request" xr:uid="{9F3E021C-7AF3-43F4-8E77-CA56C5D929CB}"/>
    <hyperlink ref="W775" r:id="rId605" display="https://portaldeservicos.pmenos.com.br/hc/pt-br/requests/2248958?content_type=request" xr:uid="{0FDD14F3-FC4F-4D4D-8932-960188A6311B}"/>
    <hyperlink ref="W639" r:id="rId606" display="https://portaldeservicos.pmenos.com.br/hc/pt-br/requests/2250170?content_type=request" xr:uid="{75F8EAB6-54B5-4576-A4FE-BA8C3461CEFC}"/>
    <hyperlink ref="W578" r:id="rId607" display="https://portaldeservicos.pmenos.com.br/hc/pt-br/requests/2252388?content_type=request" xr:uid="{93580D95-4512-44F7-B122-9FDA0EC70EE9}"/>
    <hyperlink ref="W608" r:id="rId608" display="https://portaldeservicos.pmenos.com.br/hc/pt-br/requests/2252399?content_type=request" xr:uid="{C0BAC8BF-19B4-4C31-B40D-F5C67B43CC7F}"/>
    <hyperlink ref="W609" r:id="rId609" display="https://portaldeservicos.pmenos.com.br/hc/pt-br/requests/2252405?content_type=request" xr:uid="{A1EBD446-764E-4304-A573-456A44793770}"/>
    <hyperlink ref="W577" r:id="rId610" display="https://portaldeservicos.pmenos.com.br/hc/pt-br/requests/2252413?content_type=request" xr:uid="{3D0C4B8A-E4EE-40C7-8E41-7EFC29D8553F}"/>
    <hyperlink ref="W688" r:id="rId611" display="https://portaldeservicos.pmenos.com.br/hc/pt-br/requests/2252425?content_type=request" xr:uid="{C3CF569B-DE89-4D73-A556-7D8D258F3D51}"/>
    <hyperlink ref="W105" r:id="rId612" display="https://portaldeservicos.pmenos.com.br/hc/pt-br/requests/2252612?content_type=request" xr:uid="{CD1A3C4B-7524-4BED-B7B5-06D25E7C03A4}"/>
    <hyperlink ref="W117" r:id="rId613" display="https://portaldeservicos.pmenos.com.br/hc/pt-br/requests/2252612?content_type=request" xr:uid="{B0B259BA-EA51-4777-B45C-03939E3A430F}"/>
    <hyperlink ref="W107" r:id="rId614" display="https://portaldeservicos.pmenos.com.br/hc/pt-br/requests/2252612?content_type=request" xr:uid="{A4B9FCF2-9A42-411A-87AA-4E69C3509BCD}"/>
    <hyperlink ref="W99" r:id="rId615" display="https://portaldeservicos.pmenos.com.br/hc/pt-br/requests/2252612?content_type=request" xr:uid="{E5438F2D-4A17-436B-B301-283E16178573}"/>
    <hyperlink ref="W112" r:id="rId616" display="https://portaldeservicos.pmenos.com.br/hc/pt-br/requests/2252612?content_type=request" xr:uid="{632801D9-680E-4623-BBB3-A045524E555B}"/>
    <hyperlink ref="W102" r:id="rId617" display="https://portaldeservicos.pmenos.com.br/hc/pt-br/requests/2252612?content_type=request" xr:uid="{E94C57AE-0C72-4962-8A73-7C5FBAB8E0E1}"/>
    <hyperlink ref="W114" r:id="rId618" display="https://portaldeservicos.pmenos.com.br/hc/pt-br/requests/2252612?content_type=request" xr:uid="{45DA33B9-45D2-499D-B632-12202ACE410B}"/>
    <hyperlink ref="W104" r:id="rId619" display="https://portaldeservicos.pmenos.com.br/hc/pt-br/requests/2252612?content_type=request" xr:uid="{7B3CCF2E-5847-4C0E-8795-714384B75F04}"/>
    <hyperlink ref="W116" r:id="rId620" display="https://portaldeservicos.pmenos.com.br/hc/pt-br/requests/2252612?content_type=request" xr:uid="{C1596F62-C871-4321-B470-9BD22ADD6A97}"/>
    <hyperlink ref="W103" r:id="rId621" display="https://portaldeservicos.pmenos.com.br/hc/pt-br/requests/2252612?content_type=request" xr:uid="{DFDBB1D8-F62E-4FAC-A885-C5E8CCE9E439}"/>
    <hyperlink ref="W115" r:id="rId622" display="https://portaldeservicos.pmenos.com.br/hc/pt-br/requests/2252612?content_type=request" xr:uid="{C3ECB2A1-6582-4F51-81AD-80377256E06D}"/>
    <hyperlink ref="W118" r:id="rId623" display="https://portaldeservicos.pmenos.com.br/hc/pt-br/requests/2252612?content_type=request" xr:uid="{FD1936B9-0F35-4850-9AA9-232042D1E92F}"/>
    <hyperlink ref="W100" r:id="rId624" display="https://portaldeservicos.pmenos.com.br/hc/pt-br/requests/2252612?content_type=request" xr:uid="{460102F2-6D13-47FF-A141-DC205860AF66}"/>
    <hyperlink ref="W106" r:id="rId625" display="https://portaldeservicos.pmenos.com.br/hc/pt-br/requests/2252612?content_type=request" xr:uid="{3C9763AB-99CB-4D04-9FDB-36E5409FC5CF}"/>
    <hyperlink ref="W140" r:id="rId626" display="https://portaldeservicos.pmenos.com.br/hc/pt-br/requests/2252612?content_type=request" xr:uid="{811D8132-D8F8-4A67-BD5A-F6ADB32F6FFE}"/>
    <hyperlink ref="W98" r:id="rId627" display="https://portaldeservicos.pmenos.com.br/hc/pt-br/requests/2252612?content_type=request" xr:uid="{CF4E2E3E-4D5C-4398-8C80-4AAE95C1974D}"/>
    <hyperlink ref="W94" r:id="rId628" display="https://portaldeservicos.pmenos.com.br/hc/pt-br/requests/2252612?content_type=request" xr:uid="{3C36FD5E-40D6-46CD-9490-4F2F39EE1B86}"/>
    <hyperlink ref="W111" r:id="rId629" display="https://portaldeservicos.pmenos.com.br/hc/pt-br/requests/2252612?content_type=request" xr:uid="{E7392ADD-7365-4BC5-A60E-6F86BA330222}"/>
    <hyperlink ref="W101" r:id="rId630" display="https://portaldeservicos.pmenos.com.br/hc/pt-br/requests/2252612?content_type=request" xr:uid="{810C7E21-1ACA-4BFD-A2FE-AE45CBCA6502}"/>
    <hyperlink ref="W113" r:id="rId631" display="https://portaldeservicos.pmenos.com.br/hc/pt-br/requests/2252612?content_type=request" xr:uid="{FBACD71B-953C-4197-9930-956B6B6FFE3A}"/>
    <hyperlink ref="W96" r:id="rId632" display="https://portaldeservicos.pmenos.com.br/hc/pt-br/requests/2252612?content_type=request" xr:uid="{BE1C6599-4CBB-4B3D-A24C-E37661FE371E}"/>
    <hyperlink ref="W109" r:id="rId633" display="https://portaldeservicos.pmenos.com.br/hc/pt-br/requests/2252612?content_type=request" xr:uid="{5C900EB8-3F65-4D37-BFAD-1E5A82E31D57}"/>
    <hyperlink ref="W97" r:id="rId634" display="https://portaldeservicos.pmenos.com.br/hc/pt-br/requests/2252612?content_type=request" xr:uid="{7A940F95-E55F-4A94-A322-75DD1A94F390}"/>
    <hyperlink ref="W110" r:id="rId635" display="https://portaldeservicos.pmenos.com.br/hc/pt-br/requests/2252612?content_type=request" xr:uid="{30BB2009-EE0B-46D0-B2C2-B6A4139AD5C0}"/>
    <hyperlink ref="W95" r:id="rId636" display="https://portaldeservicos.pmenos.com.br/hc/pt-br/requests/2252612?content_type=request" xr:uid="{4D31080D-0D6E-445F-8F04-328DC4444BDA}"/>
    <hyperlink ref="W108" r:id="rId637" display="https://portaldeservicos.pmenos.com.br/hc/pt-br/requests/2252612?content_type=request" xr:uid="{027FFDC3-9624-4BD0-A1F5-B4420F0D4CEE}"/>
    <hyperlink ref="W1285" r:id="rId638" display="https://portaldeservicos.pmenos.com.br/hc/pt-br/requests/2256004?content_type=request" xr:uid="{7989AB78-7952-444C-AF53-F1D7424FC88A}"/>
    <hyperlink ref="W1305" r:id="rId639" display="https://portaldeservicos.pmenos.com.br/hc/pt-br/requests/2256411?content_type=request" xr:uid="{FB57C260-94DB-4CEE-9322-A91630689A4B}"/>
    <hyperlink ref="W1834" r:id="rId640" display="https://portaldeservicos.pmenos.com.br/hc/pt-br/requests/2256424?content_type=request" xr:uid="{BEC6BBBB-D446-427C-B9E3-68F8803519B7}"/>
    <hyperlink ref="W1836" r:id="rId641" display="https://portaldeservicos.pmenos.com.br/hc/pt-br/requests/2256433?content_type=request" xr:uid="{BEEAADA1-1FF1-4A89-A0DB-4B8FDF1BD230}"/>
    <hyperlink ref="W1835" r:id="rId642" display="https://portaldeservicos.pmenos.com.br/hc/pt-br/requests/2256456?content_type=request" xr:uid="{237A4932-910A-4155-9A23-A32C79CC55E3}"/>
    <hyperlink ref="W1908" r:id="rId643" display="https://portaldeservicos.pmenos.com.br/hc/pt-br/requests/2257256?content_type=request" xr:uid="{2EF04290-BF33-49E1-A439-19469E589F51}"/>
    <hyperlink ref="W1913" r:id="rId644" display="https://portaldeservicos.pmenos.com.br/hc/pt-br/requests/2257264?content_type=request" xr:uid="{3DBFD2E6-126A-454E-A53C-A3B195373D45}"/>
    <hyperlink ref="W1628" r:id="rId645" display="https://portaldeservicos.pmenos.com.br/hc/pt-br/requests/2257353?content_type=request" xr:uid="{6B5AC8C8-D081-4234-A753-EAE4D158DF13}"/>
    <hyperlink ref="W275" r:id="rId646" display="https://portaldeservicos.pmenos.com.br/hc/pt-br/requests/2263682?content_type=request" xr:uid="{3B264101-5E72-4E57-AEF1-4BF65050A448}"/>
    <hyperlink ref="W276" r:id="rId647" display="https://portaldeservicos.pmenos.com.br/hc/pt-br/requests/2263719?content_type=request" xr:uid="{C957A28E-4B05-423C-A14B-2C4ABB2CBB41}"/>
    <hyperlink ref="W413" r:id="rId648" display="https://portaldeservicos.pmenos.com.br/hc/pt-br/requests/2263814?content_type=request" xr:uid="{4B0B27AE-5E76-4257-B2DF-2EF92A071EF6}"/>
    <hyperlink ref="W1909" r:id="rId649" display="https://portaldeservicos.pmenos.com.br/hc/pt-br/requests/2263841?content_type=request" xr:uid="{4B5E8584-5EDB-4BB8-B1BE-A45541785FDB}"/>
    <hyperlink ref="W1152" r:id="rId650" display="https://portaldeservicos.pmenos.com.br/hc/pt-br/requests/2264198?content_type=request" xr:uid="{56A32FD6-91D4-443F-8393-9EE3750704B7}"/>
    <hyperlink ref="W1140" r:id="rId651" display="https://portaldeservicos.pmenos.com.br/hc/pt-br/requests/2264215?content_type=request" xr:uid="{1C9E4A9D-7374-49BD-A985-5337CAC32807}"/>
    <hyperlink ref="W1148" r:id="rId652" display="https://portaldeservicos.pmenos.com.br/hc/pt-br/requests/2264314?content_type=request" xr:uid="{B835F07F-C954-4DDD-BD04-DB388EA99119}"/>
    <hyperlink ref="W1273" r:id="rId653" display="https://portaldeservicos.pmenos.com.br/hc/pt-br/requests/2264279?content_type=request" xr:uid="{9AE26FDC-D7BE-4FA8-9DDB-4FB1F5245CBE}"/>
    <hyperlink ref="W649" r:id="rId654" display="https://portaldeservicos.pmenos.com.br/hc/pt-br/requests/2264950?content_type=request" xr:uid="{C1987392-C61F-47D9-A311-499F517A2504}"/>
    <hyperlink ref="W137" r:id="rId655" display="https://portaldeservicos.pmenos.com.br/hc/pt-br/requests/2267137?content_type=request" xr:uid="{EF375AA6-8CF4-4692-BC20-8D2448BA0F29}"/>
    <hyperlink ref="W132" r:id="rId656" display="https://portaldeservicos.pmenos.com.br/hc/pt-br/requests/2267137?content_type=request" xr:uid="{B7B2865D-C249-4422-A3BC-5BEDC0E58187}"/>
    <hyperlink ref="W128" r:id="rId657" display="https://portaldeservicos.pmenos.com.br/hc/pt-br/requests/2267137?content_type=request" xr:uid="{BBAC60AC-24C0-4C59-AA6B-176B34B15114}"/>
    <hyperlink ref="W18:W19" r:id="rId658" display="https://portaldeservicos.pmenos.com.br/hc/pt-br/requests/2267137?content_type=request" xr:uid="{15FB70CC-7E57-4CB8-A64C-F27B26C736DA}"/>
    <hyperlink ref="W1945" r:id="rId659" display="https://portaldeservicos.pmenos.com.br/hc/pt-br/requests/2270919?content_type=request" xr:uid="{9DE3B257-1A5A-4B17-BAE5-E8FDD2EB1CDC}"/>
    <hyperlink ref="W1944" r:id="rId660" display="https://portaldeservicos.pmenos.com.br/hc/pt-br/requests/2270930?content_type=request" xr:uid="{0709A8EA-CA7E-4D7E-A99C-F08745609745}"/>
    <hyperlink ref="W1943" r:id="rId661" display="https://portaldeservicos.pmenos.com.br/hc/pt-br/requests/2270983?content_type=request" xr:uid="{4F212C0B-B367-4261-B9D7-AF052D7AED5C}"/>
    <hyperlink ref="W1209" r:id="rId662" display="https://portaldeservicos.pmenos.com.br/hc/pt-br/requests/2275281?content_type=request" xr:uid="{5368824A-9380-4EB8-8B25-E3BFAE79198D}"/>
    <hyperlink ref="W584" r:id="rId663" display="https://portaldeservicos.pmenos.com.br/hc/pt-br/requests/2278550?content_type=request" xr:uid="{5ADA19D3-3B84-48AD-B1E7-358FD9FE182D}"/>
    <hyperlink ref="W620" r:id="rId664" display="https://portaldeservicos.pmenos.com.br/hc/pt-br/requests/2278567?content_type=request" xr:uid="{18A17012-CB64-4861-9F56-A4C7E9534A57}"/>
    <hyperlink ref="W1570" r:id="rId665" display="https://portaldeservicos.pmenos.com.br/hc/pt-br/requests/2293616?content_type=request" xr:uid="{38D2E515-6EE8-4EC3-9E92-B1BEFB9471C6}"/>
    <hyperlink ref="W1946" r:id="rId666" display="https://portaldeservicos.pmenos.com.br/hc/pt-br/requests/2293706?content_type=request" xr:uid="{ED9B4615-46E5-4237-9F95-D2FA1C984023}"/>
    <hyperlink ref="W1947" r:id="rId667" display="https://portaldeservicos.pmenos.com.br/hc/pt-br/requests/2293735?content_type=request" xr:uid="{870FF5CE-6549-4DA9-A092-E47F1042D515}"/>
    <hyperlink ref="W701" r:id="rId668" display="https://portaldeservicos.pmenos.com.br/hc/pt-br/requests/2293774?content_type=request" xr:uid="{AF0D130B-5976-483E-9265-B7F66F417FEC}"/>
    <hyperlink ref="W1191" r:id="rId669" display="https://portaldeservicos.pmenos.com.br/hc/pt-br/requests/2294084?content_type=request" xr:uid="{1FFC0562-45EC-44BB-A07E-1C91AFE45A55}"/>
    <hyperlink ref="W619" r:id="rId670" display="https://portaldeservicos.pmenos.com.br/hc/pt-br/requests/2296097?content_type=request" xr:uid="{FF268872-97FF-4D46-B710-406E0C879B41}"/>
    <hyperlink ref="W1955" r:id="rId671" display="https://portaldeservicos.pmenos.com.br/hc/pt-br/requests/2296147?content_type=request" xr:uid="{BDA2AB0D-D8A1-4012-85D5-5A5081BA5C16}"/>
    <hyperlink ref="W1650" r:id="rId672" display="https://portaldeservicos.pmenos.com.br/hc/pt-br/requests/2297842?content_type=request" xr:uid="{76FD643A-6E82-4154-BADE-F8EBF5F97016}"/>
    <hyperlink ref="W607" r:id="rId673" display="https://portaldeservicos.pmenos.com.br/hc/pt-br/requests/2298032?content_type=request" xr:uid="{705F87D3-5B47-4DC9-95C0-6317F3F74CC9}"/>
    <hyperlink ref="W638" r:id="rId674" display="https://portaldeservicos.pmenos.com.br/hc/pt-br/requests/2298043?content_type=request" xr:uid="{B0552738-4828-4A27-802A-67FB0768DADB}"/>
    <hyperlink ref="W1211" r:id="rId675" display="https://portaldeservicos.pmenos.com.br/hc/pt-br/requests/2298056?content_type=request" xr:uid="{13B496B5-B387-4ACD-BD33-297FBA7FC12F}"/>
    <hyperlink ref="W1192" r:id="rId676" display="https://portaldeservicos.pmenos.com.br/hc/pt-br/requests/2298067?content_type=request" xr:uid="{906EC88F-8859-4D4F-8F37-5A85AB4ED40F}"/>
    <hyperlink ref="W1179" r:id="rId677" display="https://portaldeservicos.pmenos.com.br/hc/pt-br/requests/2298079?content_type=request" xr:uid="{F846DB3A-31AC-4E5C-956B-FDFEC0CDB1D8}"/>
    <hyperlink ref="W1193" r:id="rId678" display="https://portaldeservicos.pmenos.com.br/hc/pt-br/requests/2298107?content_type=request" xr:uid="{70E5DF96-B915-47B7-94CC-01B4B6D3AF4C}"/>
    <hyperlink ref="W1233" r:id="rId679" display="https://portaldeservicos.pmenos.com.br/hc/pt-br/requests/2298124?content_type=request" xr:uid="{0B608DB1-22E1-43FA-B797-67ECBB9DE04C}"/>
    <hyperlink ref="W1194" r:id="rId680" display="https://portaldeservicos.pmenos.com.br/hc/pt-br/requests/2298138?content_type=request" xr:uid="{8A68C4E5-FA54-494E-95C8-3A52380D3FAA}"/>
    <hyperlink ref="W1178" r:id="rId681" display="https://portaldeservicos.pmenos.com.br/hc/pt-br/requests/2298150?content_type=request" xr:uid="{095AF5DC-3FBF-4FD6-808F-4542CB9C159D}"/>
    <hyperlink ref="W1885" r:id="rId682" display="https://portaldeservicos.pmenos.com.br/hc/pt-br/requests/2301544?content_type=request" xr:uid="{61DE1878-D9FD-40DE-A5FF-70935B8F33D0}"/>
    <hyperlink ref="W718" r:id="rId683" display="https://portaldeservicos.pmenos.com.br/hc/pt-br/requests/2304244?content_type=request" xr:uid="{43B454E0-9F3A-41AB-99BB-66C3FE7C3601}"/>
    <hyperlink ref="W1972" r:id="rId684" display="https://portaldeservicos.pmenos.com.br/hc/pt-br/requests/2307150?content_type=request" xr:uid="{4F4C3504-734C-49E9-9062-3C78D6A9AC73}"/>
    <hyperlink ref="W1973" r:id="rId685" display="https://portaldeservicos.pmenos.com.br/hc/pt-br/requests/2307157?content_type=request" xr:uid="{D2D49CA6-3E41-4D4B-B4B4-5F059D3267EE}"/>
    <hyperlink ref="W2054" r:id="rId686" display="https://portaldeservicos.pmenos.com.br/hc/pt-br/requests/2307159?content_type=request" xr:uid="{17A001C6-9BE6-4440-9845-454DFB4CC650}"/>
    <hyperlink ref="W2084" r:id="rId687" display="https://portaldeservicos.pmenos.com.br/hc/pt-br/requests/2307164?content_type=request" xr:uid="{20569F89-F5B0-4BE3-B3DA-17AB5EFE70B1}"/>
    <hyperlink ref="W1987" r:id="rId688" display="https://portaldeservicos.pmenos.com.br/hc/pt-br/requests/2307167?content_type=request" xr:uid="{DE81A2DD-8682-44B5-918B-7141D87C41B8}"/>
    <hyperlink ref="W2055" r:id="rId689" display="https://portaldeservicos.pmenos.com.br/hc/pt-br/requests/2307168?content_type=request" xr:uid="{530A9E85-AEC3-4912-B745-55853A918F93}"/>
    <hyperlink ref="W2103" r:id="rId690" display="https://portaldeservicos.pmenos.com.br/hc/pt-br/requests/2307170?content_type=request" xr:uid="{D124045F-49FA-4C5B-B71C-542DFF9FFC7C}"/>
    <hyperlink ref="W702" r:id="rId691" display="https://portaldeservicos.pmenos.com.br/hc/pt-br/requests/2307247?content_type=request" xr:uid="{C31DC954-011D-421B-B157-7539788D94C0}"/>
    <hyperlink ref="W1613" r:id="rId692" display="https://portaldeservicos.pmenos.com.br/hc/pt-br/requests/2309056?content_type=request" xr:uid="{3667E685-FDAA-4472-AF58-B0AB60D67B31}"/>
    <hyperlink ref="W1320" r:id="rId693" display="https://portaldeservicos.pmenos.com.br/hc/pt-br/requests/2309064?content_type=request" xr:uid="{6530D778-7544-495E-8B78-E2826575688B}"/>
    <hyperlink ref="W1548" r:id="rId694" display="https://portaldeservicos.pmenos.com.br/hc/pt-br/requests/2309130?content_type=request" xr:uid="{C4EEEA1C-EDAD-4E6D-AC06-83954C90D496}"/>
    <hyperlink ref="W1634" r:id="rId695" display="https://portaldeservicos.pmenos.com.br/hc/pt-br/requests/2309937?content_type=request" xr:uid="{0E63B7E3-345A-4A16-821E-CC8929431D42}"/>
    <hyperlink ref="W1314" r:id="rId696" display="https://portaldeservicos.pmenos.com.br/hc/pt-br/requests/2309957?content_type=request" xr:uid="{0C223290-DFFE-412D-AD7F-6C18D36A8763}"/>
    <hyperlink ref="W1315" r:id="rId697" display="https://portaldeservicos.pmenos.com.br/hc/pt-br/requests/2309983?content_type=request" xr:uid="{9DA1B273-C007-4473-B988-DBB14376FBB8}"/>
    <hyperlink ref="W1986" r:id="rId698" display="https://portaldeservicos.pmenos.com.br/hc/pt-br/requests/2310368?content_type=request" xr:uid="{32681837-2566-465A-8E80-0C2C03CEE569}"/>
    <hyperlink ref="W60" r:id="rId699" display="https://portaldeservicos.pmenos.com.br/hc/pt-br/requests/2310420?content_type=request" xr:uid="{D0447232-60B4-4836-BE7B-55C30830FA5E}"/>
    <hyperlink ref="W62" r:id="rId700" display="https://portaldeservicos.pmenos.com.br/hc/pt-br/requests/2310433?content_type=request" xr:uid="{1BBF703A-7463-4C5A-A923-370B27BCFA37}"/>
    <hyperlink ref="W1429" r:id="rId701" display="https://portaldeservicos.pmenos.com.br/hc/pt-br/requests/2311968?content_type=request" xr:uid="{4DDFFF2F-BE9F-48A0-9CFE-E92B687BD310}"/>
    <hyperlink ref="W837" r:id="rId702" display="https://portaldeservicos.pmenos.com.br/hc/pt-br/requests/2311980?content_type=request" xr:uid="{2D5C5868-568E-4C66-9649-12CC9661580C}"/>
    <hyperlink ref="W1492" r:id="rId703" display="https://portaldeservicos.pmenos.com.br/hc/pt-br/requests/2312003?content_type=request" xr:uid="{821D4E6B-6E2B-40EF-A198-024C5389DCF0}"/>
    <hyperlink ref="W507" r:id="rId704" display="https://portaldeservicos.pmenos.com.br/hc/pt-br/requests/2312103?content_type=request" xr:uid="{8D2295DD-67A8-4FCE-9C4C-F3C40442AAE6}"/>
    <hyperlink ref="W512" r:id="rId705" display="https://portaldeservicos.pmenos.com.br/hc/pt-br/requests/2314850?content_type=request" xr:uid="{9CFBA9EC-9B96-4453-A075-CB277467B30C}"/>
    <hyperlink ref="W1324" r:id="rId706" display="https://portaldeservicos.pmenos.com.br/hc/pt-br/requests/2325696?content_type=request" xr:uid="{5E0DD125-E3D6-4159-8A79-355D37A19777}"/>
    <hyperlink ref="W263" r:id="rId707" display="https://portaldeservicos.pmenos.com.br/hc/pt-br/requests/2334735?content_type=request" xr:uid="{7A25DD33-6763-41FD-B793-153CE48E73E8}"/>
    <hyperlink ref="W264" r:id="rId708" display="https://portaldeservicos.pmenos.com.br/hc/pt-br/requests/2334745?content_type=request" xr:uid="{0C576A01-064B-4130-A3C3-EE7E4A90C84D}"/>
    <hyperlink ref="W358" r:id="rId709" display="https://portaldeservicos.pmenos.com.br/hc/pt-br/requests/2334882?content_type=request" xr:uid="{3B1BFCA8-92F3-4E45-AFC0-5BF56CAA32FE}"/>
    <hyperlink ref="W205" r:id="rId710" display="https://portaldeservicos.pmenos.com.br/hc/pt-br/requests/2335278?content_type=request" xr:uid="{2BF6C1AC-F5B3-41FC-826E-1EC8FFDEF926}"/>
    <hyperlink ref="V205" r:id="rId711" display="https://portaldeservicos.pmenos.com.br/hc/pt-br/requests/2335278?content_type=request" xr:uid="{AD131D94-B374-4E11-97DE-7503690B6B0F}"/>
    <hyperlink ref="W1982" r:id="rId712" display="https://portaldeservicos.pmenos.com.br/hc/pt-br/requests/2335933?content_type=request" xr:uid="{5FD2F00D-0EF1-433B-B29A-B270D0BAF254}"/>
    <hyperlink ref="W1079" r:id="rId713" display="https://portaldeservicos.pmenos.com.br/hc/pt-br/requests/2336298?content_type=request" xr:uid="{6128065B-BE43-4F8A-B3D9-EC74B56A90F2}"/>
    <hyperlink ref="W1049" r:id="rId714" display="https://portaldeservicos.pmenos.com.br/hc/pt-br/requests/2336324?content_type=request" xr:uid="{EE15A3C5-7A4A-40BD-892C-F8F4962A320C}"/>
    <hyperlink ref="W1551" r:id="rId715" display="https://portaldeservicos.pmenos.com.br/hc/pt-br/requests/2337641?content_type=request" xr:uid="{D092633D-EC10-4366-A020-5147A8079025}"/>
    <hyperlink ref="W1552" r:id="rId716" display="https://portaldeservicos.pmenos.com.br/hc/pt-br/requests/2337654?content_type=request" xr:uid="{00E7AEE0-FB40-4D1A-B0CE-921432F044C0}"/>
    <hyperlink ref="W1563" r:id="rId717" display="https://portaldeservicos.pmenos.com.br/hc/pt-br/requests/2337676?content_type=request" xr:uid="{4BFBAB24-35A2-4974-B9C7-98C8E93B6545}"/>
    <hyperlink ref="W710" r:id="rId718" display="https://portaldeservicos.pmenos.com.br/hc/pt-br/requests/2338182?content_type=request" xr:uid="{A3019F83-FF7B-4286-BA6B-A86BACA11A68}"/>
    <hyperlink ref="W735" r:id="rId719" display="https://portaldeservicos.pmenos.com.br/hc/pt-br/requests/2338789?content_type=request" xr:uid="{B16D37E3-65B4-4FF2-B30D-13131312C2E2}"/>
    <hyperlink ref="W2117" r:id="rId720" display="https://portaldeservicos.pmenos.com.br/hc/pt-br/requests/2338809?content_type=request" xr:uid="{DF362821-59B6-442E-A5C4-93588E8E0835}"/>
    <hyperlink ref="W719" r:id="rId721" display="https://portaldeservicos.pmenos.com.br/hc/pt-br/requests/2342994?content_type=request" xr:uid="{12845571-5C44-4586-AC68-C4EDA9638981}"/>
    <hyperlink ref="W1304" r:id="rId722" display="https://portaldeservicos.pmenos.com.br/hc/pt-br/requests/2343344?content_type=request" xr:uid="{60642AB2-FCBF-4F3D-9E15-CB169F6AE96C}"/>
    <hyperlink ref="W1403" r:id="rId723" display="https://portaldeservicos.pmenos.com.br/hc/pt-br/requests/2344182?content_type=request" xr:uid="{8E0BD036-5DFB-4611-99A3-BE50ADEB198F}"/>
    <hyperlink ref="W815" r:id="rId724" display="https://portaldeservicos.pmenos.com.br/hc/pt-br/requests/2344194?content_type=request" xr:uid="{9867D8DF-D8AA-43BC-9245-17DEC1C4D2B2}"/>
    <hyperlink ref="W1462" r:id="rId725" display="https://portaldeservicos.pmenos.com.br/hc/pt-br/requests/2344201?content_type=request" xr:uid="{79C79A91-8041-46B0-91B5-D2A250972F2E}"/>
    <hyperlink ref="W1612" r:id="rId726" display="https://portaldeservicos.pmenos.com.br/hc/pt-br/requests/2350242?content_type=request" xr:uid="{0DFA0962-1BB4-476F-917F-115708FB734D}"/>
    <hyperlink ref="W551" r:id="rId727" display="https://portaldeservicos.pmenos.com.br/hc/pt-br/requests/2350678?content_type=request" xr:uid="{D52F9235-F2E6-4A2A-A22F-1B899451DF29}"/>
    <hyperlink ref="W756" r:id="rId728" display="https://portaldeservicos.pmenos.com.br/hc/pt-br/requests/2350684?content_type=request" xr:uid="{4B6D3494-3856-4583-AC1D-52D0C9D124B7}"/>
    <hyperlink ref="W511" r:id="rId729" display="https://portaldeservicos.pmenos.com.br/hc/pt-br/requests/2350701?content_type=request" xr:uid="{55BAF9DA-C690-43CF-8B03-0AF422674485}"/>
    <hyperlink ref="W1309" r:id="rId730" display="https://portaldeservicos.pmenos.com.br/hc/pt-br/requests/2350926?content_type=request" xr:uid="{3D61C6C7-2B3D-4241-A783-6E1EA62D85F1}"/>
    <hyperlink ref="W1589" r:id="rId731" display="https://portaldeservicos.pmenos.com.br/hc/pt-br/requests/2351013?content_type=request" xr:uid="{006EB800-CA00-46F6-99EB-7B6BE737A01D}"/>
    <hyperlink ref="W1553" r:id="rId732" display="https://portaldeservicos.pmenos.com.br/hc/pt-br/requests/2354039?content_type=request" xr:uid="{8C1E40F6-3F49-48E4-98D2-B30E0BCE6879}"/>
    <hyperlink ref="W1629" r:id="rId733" display="https://portaldeservicos.pmenos.com.br/hc/pt-br/requests/2354048?content_type=request" xr:uid="{4033A6A8-F0CD-4736-A97C-3668262BDCB7}"/>
    <hyperlink ref="W1331" r:id="rId734" display="https://portaldeservicos.pmenos.com.br/hc/pt-br/requests/2354079?content_type=request" xr:uid="{51E45699-ECD9-4048-B64E-2C58C02D5FCC}"/>
    <hyperlink ref="W360" r:id="rId735" display="https://portaldeservicos.pmenos.com.br/hc/pt-br/requests/2354106?content_type=request" xr:uid="{06CC376A-EE35-4858-832B-C070142B6222}"/>
    <hyperlink ref="W1153" r:id="rId736" display="https://portaldeservicos.pmenos.com.br/hc/pt-br/requests/2354247?content_type=request" xr:uid="{937EC815-3FC4-4389-84E6-BC4FE7BB4C33}"/>
    <hyperlink ref="W1154" r:id="rId737" display="https://portaldeservicos.pmenos.com.br/hc/pt-br/requests/2354272?content_type=request" xr:uid="{3D3D9202-6AA8-4961-8E1D-14E46F9752AF}"/>
    <hyperlink ref="W1214" r:id="rId738" display="https://portaldeservicos.pmenos.com.br/hc/pt-br/requests/2354293?content_type=request" xr:uid="{225CB1B2-E336-419E-93FD-983BA4517B7B}"/>
    <hyperlink ref="W359" r:id="rId739" display="https://portaldeservicos.pmenos.com.br/hc/pt-br/requests/2354308?content_type=request" xr:uid="{51429828-7271-4DB8-936C-835A35739389}"/>
    <hyperlink ref="W1325" r:id="rId740" display="https://portaldeservicos.pmenos.com.br/hc/pt-br/requests/2354322?content_type=request" xr:uid="{6A41CF7C-F0AE-4C32-82AD-E54486CAC5CE}"/>
    <hyperlink ref="W270" r:id="rId741" display="https://portaldeservicos.pmenos.com.br/hc/pt-br/requests/2354339?content_type=request" xr:uid="{CB7FFCBE-4AEA-4A1B-A9EF-3CE75A2F6EF3}"/>
    <hyperlink ref="W1289" r:id="rId742" display="https://portaldeservicos.pmenos.com.br/hc/pt-br/requests/2354355?content_type=request" xr:uid="{2E060E0B-F2C2-4027-A3B0-ACB16637854C}"/>
    <hyperlink ref="W271" r:id="rId743" display="https://portaldeservicos.pmenos.com.br/hc/pt-br/requests/2354365?content_type=request" xr:uid="{52A0B0EB-EF78-4BDB-BA99-33ECE0848C20}"/>
    <hyperlink ref="W1985" r:id="rId744" display="https://portaldeservicos.pmenos.com.br/hc/pt-br/requests/2357102?content_type=request" xr:uid="{5DE5A3BF-7E09-406B-85A5-064802F05DD2}"/>
    <hyperlink ref="W1984" r:id="rId745" display="https://portaldeservicos.pmenos.com.br/hc/pt-br/requests/2357110?content_type=request" xr:uid="{6C7BA028-CCB1-4096-8DFA-E7CD56C98163}"/>
    <hyperlink ref="W1983" r:id="rId746" display="https://portaldeservicos.pmenos.com.br/hc/pt-br/requests/2357116?content_type=request" xr:uid="{7AF23ED0-53C5-445F-B8D2-57FE083D1274}"/>
    <hyperlink ref="W1407" r:id="rId747" display="https://portaldeservicos.pmenos.com.br/hc/pt-br/requests/2357359?content_type=request" xr:uid="{1A805221-755A-4D3E-AA18-8452B526FF32}"/>
    <hyperlink ref="W820" r:id="rId748" display="https://portaldeservicos.pmenos.com.br/hc/pt-br/requests/2357381?content_type=request" xr:uid="{CE07114C-E647-4E75-8967-CC8814BC04A4}"/>
    <hyperlink ref="W1464" r:id="rId749" display="https://portaldeservicos.pmenos.com.br/hc/pt-br/requests/2357401?content_type=request" xr:uid="{82E7AD8D-91EA-41BD-B4E8-48F56B287DC0}"/>
    <hyperlink ref="W550" r:id="rId750" display="https://portaldeservicos.pmenos.com.br/hc/pt-br/requests/2359717?content_type=request" xr:uid="{41FC7D8F-33D2-4AD7-A4A8-FB313C48DFB1}"/>
    <hyperlink ref="W486" r:id="rId751" display="https://portaldeservicos.pmenos.com.br/hc/pt-br/requests/2381702?content_type=request" xr:uid="{7ACDA444-E53D-45B8-9831-8F2731DC730B}"/>
    <hyperlink ref="W754" r:id="rId752" display="https://portaldeservicos.pmenos.com.br/hc/pt-br/requests/2383739?content_type=request" xr:uid="{CEB3FD3C-AE4B-4CB0-B8E8-9CA445F0864F}"/>
    <hyperlink ref="W755" r:id="rId753" display="https://portaldeservicos.pmenos.com.br/hc/pt-br/requests/2384719?content_type=request" xr:uid="{089102C4-C9B2-4B08-9F3F-B64BF38B6BA9}"/>
    <hyperlink ref="W741" r:id="rId754" display="https://portaldeservicos.pmenos.com.br/hc/pt-br/requests/2385666?content_type=request" xr:uid="{4A9EA8F8-2BD6-41D7-98B9-0AD299C9410E}"/>
    <hyperlink ref="W753" r:id="rId755" display="https://portaldeservicos.pmenos.com.br/hc/pt-br/requests/2386192?content_type=request" xr:uid="{2C3CEA43-124B-41E4-872B-E6B0DAD18446}"/>
    <hyperlink ref="W745" r:id="rId756" display="https://portaldeservicos.pmenos.com.br/hc/pt-br/requests/2391358?content_type=request" xr:uid="{4E45A58A-9FED-44F0-9FE9-DC20649ADA18}"/>
    <hyperlink ref="W414" r:id="rId757" display="https://portaldeservicos.pmenos.com.br/hc/pt-br/requests/2391438?content_type=request" xr:uid="{EBA1260E-7B37-48D2-8BC7-BA6F5E718293}"/>
    <hyperlink ref="W757" r:id="rId758" display="https://portaldeservicos.pmenos.com.br/hc/pt-br/requests/2392419?content_type=request" xr:uid="{F4721079-403B-47DD-83CB-37F213807DE0}"/>
    <hyperlink ref="W1768" r:id="rId759" display="https://portaldeservicos.pmenos.com.br/hc/pt-br/requests/2392522?content_type=request" xr:uid="{856CDD5E-57B0-4842-A208-FB08231913CC}"/>
    <hyperlink ref="W797" r:id="rId760" display="https://portaldeservicos.pmenos.com.br/hc/pt-br/requests/2393395?content_type=request" xr:uid="{0592A1C3-CD39-49FA-A316-76BA0E0238B8}"/>
    <hyperlink ref="W1782" r:id="rId761" display="https://portaldeservicos.pmenos.com.br/hc/pt-br/requests/2393546?content_type=request" xr:uid="{64094E74-FAEB-4D08-B24C-3EA29AF90AF2}"/>
    <hyperlink ref="W1767" r:id="rId762" display="https://portaldeservicos.pmenos.com.br/hc/pt-br/requests/2393892?content_type=request" xr:uid="{F5AE33D8-F2F7-4CA3-A7DB-388F05EE34C0}"/>
    <hyperlink ref="W43" r:id="rId763" display="https://portaldeservicos.pmenos.com.br/hc/pt-br/requests/2394005?content_type=request" xr:uid="{5FF1FD37-750F-4A7B-89C6-FE516F772A5C}"/>
    <hyperlink ref="W553" r:id="rId764" display="https://portaldeservicos.pmenos.com.br/hc/pt-br/requests/2394288?content_type=request" xr:uid="{A7151516-AF53-45CB-B622-2799073148D3}"/>
    <hyperlink ref="W552" r:id="rId765" display="https://portaldeservicos.pmenos.com.br/hc/pt-br/requests/2394395?content_type=request" xr:uid="{647C9F48-6898-4FB7-97CD-8CD97D814B2D}"/>
    <hyperlink ref="W939" r:id="rId766" display="https://portaldeservicos.pmenos.com.br/hc/pt-br/requests/2398787?content_type=request" xr:uid="{75D6CF13-1F6D-4F9A-950D-DCDF855BFB1D}"/>
    <hyperlink ref="W696:W715" r:id="rId767" display="https://portaldeservicos.pmenos.com.br/hc/pt-br/requests/2398787?content_type=request" xr:uid="{2CAF2C2A-C886-4393-81E4-8CC32459167F}"/>
    <hyperlink ref="W1130" r:id="rId768" display="https://portaldeservicos.pmenos.com.br/hc/pt-br/requests/2399219?content_type=request" xr:uid="{42809BBD-56DD-45A7-9BF0-936D5B3045E5}"/>
    <hyperlink ref="W326" r:id="rId769" display="https://portaldeservicos.pmenos.com.br/hc/pt-br/requests/2399356?content_type=request" xr:uid="{ECC45BC2-09B4-4AE9-83B8-853392976BD7}"/>
    <hyperlink ref="W744" r:id="rId770" display="https://portaldeservicos.pmenos.com.br/hc/pt-br/requests/2400293?content_type=request" xr:uid="{891541ED-4ECB-4373-B4B7-D60FA8FB94B8}"/>
    <hyperlink ref="W334" r:id="rId771" display="https://portaldeservicos.pmenos.com.br/hc/pt-br/requests/2401361?content_type=request" xr:uid="{B068669F-8415-4EC7-BB45-CA91DD838AC9}"/>
    <hyperlink ref="W1630" r:id="rId772" display="https://portaldeservicos.pmenos.com.br/hc/pt-br/requests/2401665?content_type=request" xr:uid="{0B774DE0-E42D-415F-8E9C-0B32EEACA4E3}"/>
    <hyperlink ref="W2118" r:id="rId773" display="https://portaldeservicos.pmenos.com.br/hc/pt-br/requests/2401742?content_type=request" xr:uid="{4F6BC2BA-036B-4A65-A847-8CA14EF01474}"/>
    <hyperlink ref="W121" r:id="rId774" display="https://portaldeservicos.pmenos.com.br/hc/pt-br/requests/2402411?content_type=request" xr:uid="{CDA38F95-3F23-44AB-BCB8-27255E618AD0}"/>
    <hyperlink ref="W122" r:id="rId775" display="https://portaldeservicos.pmenos.com.br/hc/pt-br/requests/2402428?content_type=request" xr:uid="{8FA38FB0-FC0C-409E-948A-E536422EEBAA}"/>
    <hyperlink ref="W123" r:id="rId776" display="https://portaldeservicos.pmenos.com.br/hc/pt-br/requests/2402435?content_type=request" xr:uid="{39CDC9C1-A0BA-437D-A625-CD936562471B}"/>
    <hyperlink ref="W1837" r:id="rId777" display="https://portaldeservicos.pmenos.com.br/hc/pt-br/requests/2407594?content_type=request" xr:uid="{6AAFCBC0-A014-400B-97A4-53B6B529917A}"/>
    <hyperlink ref="W1571" r:id="rId778" display="https://portaldeservicos.pmenos.com.br/hc/pt-br/requests/2424393?content_type=request" xr:uid="{A6752905-814E-4288-9815-CD91BF70F376}"/>
    <hyperlink ref="W1412" r:id="rId779" display="https://portaldeservicos.pmenos.com.br/hc/pt-br/requests/2424425?content_type=request" xr:uid="{8F20F031-B28F-485A-BB4F-C580C9B59E34}"/>
    <hyperlink ref="W1468" r:id="rId780" display="https://portaldeservicos.pmenos.com.br/hc/pt-br/requests/2424432?content_type=request" xr:uid="{66406531-9F4E-4728-AFC2-1B0B474B1903}"/>
    <hyperlink ref="W824" r:id="rId781" display="https://portaldeservicos.pmenos.com.br/hc/pt-br/requests/2424450?content_type=request" xr:uid="{A949AFC4-2669-4105-8B8D-03EF149492DE}"/>
    <hyperlink ref="W1838" r:id="rId782" display="https://portaldeservicos.pmenos.com.br/hc/pt-br/requests/2424468?content_type=request" xr:uid="{5A90193E-67F5-405E-925C-CBD66F752848}"/>
    <hyperlink ref="W549" r:id="rId783" display="https://portaldeservicos.pmenos.com.br/hc/pt-br/requests/2425553?content_type=request" xr:uid="{ADD00F19-511A-4BA7-8019-BDBFF5BA9DF2}"/>
    <hyperlink ref="W1086" r:id="rId784" display="https://portaldeservicos.pmenos.com.br/hc/pt-br/requests/2436823?content_type=request" xr:uid="{3DD9A993-B096-43DB-B7FE-442BA357B17D}"/>
    <hyperlink ref="W585" r:id="rId785" display="https://portaldeservicos.pmenos.com.br/hc/pt-br/requests/2437084?content_type=request" xr:uid="{B8A389E5-DA2D-4F20-8FE4-887512415276}"/>
    <hyperlink ref="W1281" r:id="rId786" display="https://portaldeservicos.pmenos.com.br/hc/pt-br/requests/2437124?content_type=request" xr:uid="{72B6FC2B-6908-4070-881A-9CD85A2FFC67}"/>
    <hyperlink ref="W418" r:id="rId787" display="https://portaldeservicos.pmenos.com.br/hc/pt-br/requests/2437234?content_type=request" xr:uid="{1D295F38-E576-4570-9C64-9E1B09AB9C34}"/>
    <hyperlink ref="W586" r:id="rId788" display="https://portaldeservicos.pmenos.com.br/hc/pt-br/requests/2439998?content_type=request" xr:uid="{9C32B453-A4E7-4D3B-9992-53C778DBD206}"/>
    <hyperlink ref="W573" r:id="rId789" display="https://portaldeservicos.pmenos.com.br/hc/pt-br/requests/2444398?content_type=request" xr:uid="{F21C17A6-614F-4170-AE84-41F74E81E153}"/>
    <hyperlink ref="W1196" r:id="rId790" display="https://portaldeservicos.pmenos.com.br/hc/pt-br/requests/2448386?content_type=request" xr:uid="{C8828B5D-B0C6-422C-A72A-A2B3B8A10A55}"/>
    <hyperlink ref="W1183" r:id="rId791" display="https://portaldeservicos.pmenos.com.br/hc/pt-br/requests/2448396?content_type=request" xr:uid="{5BAF127C-4E15-46D6-BC1A-AC163AD30B4C}"/>
    <hyperlink ref="W1197" r:id="rId792" display="https://portaldeservicos.pmenos.com.br/hc/pt-br/requests/2448420?content_type=request" xr:uid="{22C38BC9-6B98-4AC0-9A6F-D537753BC388}"/>
    <hyperlink ref="W1184" r:id="rId793" display="https://portaldeservicos.pmenos.com.br/hc/pt-br/requests/2448435?content_type=request" xr:uid="{2BC80942-E9E4-4382-B15C-3E83007E5015}"/>
    <hyperlink ref="W1425" r:id="rId794" display="https://portaldeservicos.pmenos.com.br/hc/pt-br/requests/2448470?content_type=request" xr:uid="{900FE689-267B-4272-9BE6-9443DE01A3E2}"/>
    <hyperlink ref="W836" r:id="rId795" display="https://portaldeservicos.pmenos.com.br/hc/pt-br/requests/2448502?content_type=request" xr:uid="{E04C7C60-6BD5-46C6-AD07-4D93ED773B24}"/>
    <hyperlink ref="W1488" r:id="rId796" display="https://portaldeservicos.pmenos.com.br/hc/pt-br/requests/2448532?content_type=request" xr:uid="{7BCDD2EF-8DF5-4647-B2E5-83F6845B5587}"/>
    <hyperlink ref="W1316" r:id="rId797" display="https://portaldeservicos.pmenos.com.br/hc/pt-br/requests/2449714?content_type=request" xr:uid="{D9DF42C5-C67D-4C4A-965D-550A71B0E17A}"/>
    <hyperlink ref="W1852" r:id="rId798" display="https://portaldeservicos.pmenos.com.br/hc/pt-br/requests/2449835?content_type=request" xr:uid="{643A3D0A-E141-457A-8489-B4BAF1F38D5B}"/>
    <hyperlink ref="W611" r:id="rId799" display="https://portaldeservicos.pmenos.com.br/hc/pt-br/requests/2453064?content_type=request" xr:uid="{C66AAE62-32E9-40B8-8C4A-1C989ABD7019}"/>
    <hyperlink ref="W421" r:id="rId800" display="https://portaldeservicos.pmenos.com.br/hc/pt-br/requests/2454310?content_type=request" xr:uid="{6CDDE4F7-FF19-45A2-B923-E089764101F7}"/>
    <hyperlink ref="W1022" r:id="rId801" display="https://portaldeservicos.pmenos.com.br/hc/pt-br/requests/2472694?content_type=request" xr:uid="{2A706111-A960-4EE2-B12D-280722667992}"/>
    <hyperlink ref="W1433" r:id="rId802" display="https://portaldeservicos.pmenos.com.br/hc/pt-br/requests/2472739?content_type=request" xr:uid="{98950788-B295-4ADA-8B0E-2591695F9537}"/>
    <hyperlink ref="W840" r:id="rId803" display="https://portaldeservicos.pmenos.com.br/hc/pt-br/requests/2472750?content_type=request" xr:uid="{4B380F70-EAE6-4AB4-98B6-BA83326F9CB6}"/>
    <hyperlink ref="W1422" r:id="rId804" display="https://portaldeservicos.pmenos.com.br/hc/pt-br/requests/2472797?content_type=request" xr:uid="{B5E2F5AD-ACB2-4B3A-B566-641C7F3BB579}"/>
    <hyperlink ref="W1484" r:id="rId805" display="https://portaldeservicos.pmenos.com.br/hc/pt-br/requests/2472809?content_type=request" xr:uid="{57CAC21D-B3E0-4708-9D14-86F2488BA27D}"/>
    <hyperlink ref="W1878" r:id="rId806" display="https://portaldeservicos.pmenos.com.br/hc/pt-br/requests/2473764?content_type=request" xr:uid="{8F61E9C7-184B-41EB-82BE-513646171513}"/>
    <hyperlink ref="W623" r:id="rId807" display="https://portaldeservicos.pmenos.com.br/hc/pt-br/requests/2478464?content_type=request" xr:uid="{483A1A60-254B-4B44-A0B9-00EC24A000CE}"/>
    <hyperlink ref="W46" r:id="rId808" display="https://portaldeservicos.pmenos.com.br/hc/pt-br/requests/2478594?content_type=request" xr:uid="{0938A75E-A0EB-425C-8D38-DD044FF399E3}"/>
    <hyperlink ref="W1569" r:id="rId809" display="https://portaldeservicos.pmenos.com.br/hc/pt-br/requests/2486685?content_type=request" xr:uid="{D0D030B1-9A7B-48D5-B8D0-645B0EA8A5D5}"/>
    <hyperlink ref="W1386" r:id="rId810" display="https://portaldeservicos.pmenos.com.br/hc/pt-br/requests/2487513?content_type=request" xr:uid="{FD55EE42-1C53-4941-A4FF-7A36136DEC66}"/>
    <hyperlink ref="W804" r:id="rId811" display="https://portaldeservicos.pmenos.com.br/hc/pt-br/requests/2487533?content_type=request" xr:uid="{12950344-C174-49EF-AE6E-668AB4E8A269}"/>
    <hyperlink ref="W1520" r:id="rId812" display="https://portaldeservicos.pmenos.com.br/hc/pt-br/requests/2488236?content_type=request" xr:uid="{E8FC6761-1A4D-4A12-8203-42034A59DED2}"/>
    <hyperlink ref="W1521" r:id="rId813" display="https://portaldeservicos.pmenos.com.br/hc/pt-br/requests/2488254?content_type=request" xr:uid="{67987320-B2FB-46BC-AD0D-EE8DDFC4C464}"/>
    <hyperlink ref="W457" r:id="rId814" display="https://portaldeservicos.pmenos.com.br/hc/pt-br/requests/2489635?content_type=request" xr:uid="{1A46F9C4-2DC9-459E-9B09-C75AD81AC3AD}"/>
    <hyperlink ref="W1865" r:id="rId815" display="https://portaldeservicos.pmenos.com.br/hc/pt-br/requests/2489699?content_type=request" xr:uid="{5244D360-E4B9-4AC7-9FA4-11014AD8448D}"/>
    <hyperlink ref="W780" r:id="rId816" display="https://portaldeservicos.pmenos.com.br/hc/pt-br/requests/2499053?content_type=request" xr:uid="{E76BF3C2-D4AE-4079-8EA8-186425A34CC5}"/>
    <hyperlink ref="W1132" r:id="rId817" display="https://portaldeservicos.pmenos.com.br/hc/pt-br/requests/2499195?content_type=request" xr:uid="{0A747F94-CE2B-4933-BD03-7357CFBD0E30}"/>
    <hyperlink ref="W1244" r:id="rId818" display="https://portaldeservicos.pmenos.com.br/hc/pt-br/requests/2499231?content_type=request" xr:uid="{911EF38D-6333-4F6A-BFE0-E469A91075AA}"/>
    <hyperlink ref="W691" r:id="rId819" display="https://portaldeservicos.pmenos.com.br/hc/pt-br/requests/2499259?content_type=request" xr:uid="{2AB540CB-285D-442F-BCBC-610933EE68A8}"/>
    <hyperlink ref="W1546" r:id="rId820" display="https://portaldeservicos.pmenos.com.br/hc/pt-br/requests/2499488?content_type=request" xr:uid="{5D640B0B-DA1B-4A78-987D-87DBA249C6D1}"/>
    <hyperlink ref="W2085" r:id="rId821" display="https://portaldeservicos.pmenos.com.br/hc/pt-br/requests/2499645?content_type=request" xr:uid="{E79CBC43-B9EB-4BB8-90D9-6C96D7900794}"/>
    <hyperlink ref="W690" r:id="rId822" display="https://portaldeservicos.pmenos.com.br/hc/pt-br/requests/2532949?content_type=request" xr:uid="{87631894-F211-4EA3-9D0D-EC5EFD192356}"/>
    <hyperlink ref="W610" r:id="rId823" display="https://portaldeservicos.pmenos.com.br/hc/pt-br/requests/2534799?content_type=request" xr:uid="{358DBD20-B2A4-4F4E-A143-74EDDC3DE4D0}"/>
    <hyperlink ref="W665" r:id="rId824" display="https://portaldeservicos.pmenos.com.br/hc/pt-br/requests/2534860?content_type=request" xr:uid="{5A34A591-9466-4D86-9ABD-88CC1C19F569}"/>
    <hyperlink ref="W667" r:id="rId825" display="https://portaldeservicos.pmenos.com.br/hc/pt-br/requests/2535399?content_type=request" xr:uid="{3A5ADFC1-224D-4C44-AF43-AEBD212CD55F}"/>
    <hyperlink ref="W666" r:id="rId826" display="https://portaldeservicos.pmenos.com.br/hc/pt-br/requests/2536463?content_type=request" xr:uid="{A0E2A432-D092-408B-A19E-CEB83AEB4A9A}"/>
    <hyperlink ref="W624" r:id="rId827" display="https://portaldeservicos.pmenos.com.br/hc/pt-br/requests/2536467?content_type=request" xr:uid="{8ECCBA5F-03DC-45F1-8D41-0C19418CCB25}"/>
    <hyperlink ref="W705" r:id="rId828" display="https://portaldeservicos.pmenos.com.br/hc/pt-br/requests/2540499?content_type=request" xr:uid="{17EEF880-2A8C-4ACA-8306-0242D17E3911}"/>
    <hyperlink ref="W1956" r:id="rId829" display="https://portaldeservicos.pmenos.com.br/hc/pt-br/requests/2540906?content_type=request" xr:uid="{AE92B862-A128-4CA1-B393-F29CAC4AF419}"/>
    <hyperlink ref="W1448" r:id="rId830" display="https://portaldeservicos.pmenos.com.br/hc/pt-br/requests/2540965?content_type=request" xr:uid="{16CA6CFF-3495-47DF-948A-8E61343EB91E}"/>
    <hyperlink ref="W1957" r:id="rId831" display="https://portaldeservicos.pmenos.com.br/hc/pt-br/requests/2541638?content_type=request" xr:uid="{E8BE9F9D-BF81-41DC-9005-56E4FC15C132}"/>
    <hyperlink ref="W1454" r:id="rId832" display="https://portaldeservicos.pmenos.com.br/hc/pt-br/requests/2541846?content_type=request" xr:uid="{58403945-36F3-411C-A128-5EE385CA5CE7}"/>
    <hyperlink ref="W1392" r:id="rId833" display="https://portaldeservicos.pmenos.com.br/hc/pt-br/requests/2541865?content_type=request" xr:uid="{80E367A4-B082-4C93-B1A3-9BE799940E06}"/>
    <hyperlink ref="W811" r:id="rId834" display="https://portaldeservicos.pmenos.com.br/hc/pt-br/requests/2541883?content_type=request" xr:uid="{C39C2E2A-FD04-45A8-B26B-57F81687FD34}"/>
    <hyperlink ref="W1453" r:id="rId835" display="https://portaldeservicos.pmenos.com.br/hc/pt-br/requests/2541901?content_type=request" xr:uid="{57109806-D6F3-46D6-9893-44D8EA1572FA}"/>
    <hyperlink ref="W262" r:id="rId836" display="https://portaldeservicos.pmenos.com.br/hc/pt-br/requests/2541927?content_type=request" xr:uid="{B0CA8A1A-C0AE-46A7-A6FA-ECDF0F2B3EDE}"/>
    <hyperlink ref="W1131" r:id="rId837" display="https://portaldeservicos.pmenos.com.br/hc/pt-br/requests/2542612?content_type=request" xr:uid="{B8324835-5BF1-45FA-9289-C57C8D85B4F3}"/>
    <hyperlink ref="W1245" r:id="rId838" display="https://portaldeservicos.pmenos.com.br/hc/pt-br/requests/2542632?content_type=request" xr:uid="{69F66E10-BF78-46D0-96AD-ADA17BA27F32}"/>
    <hyperlink ref="W364" r:id="rId839" display="https://portaldeservicos.pmenos.com.br/hc/pt-br/requests/2542706?content_type=request" xr:uid="{37F9D407-590B-4733-B6B0-E8F16155F18C}"/>
    <hyperlink ref="W498" r:id="rId840" display="https://portaldeservicos.pmenos.com.br/hc/pt-br/requests/2542717?content_type=request" xr:uid="{BA1963A5-9C49-43B5-86A2-91F67C7CAC8C}"/>
    <hyperlink ref="W1133" r:id="rId841" display="https://portaldeservicos.pmenos.com.br/hc/pt-br/requests/2542733?content_type=request" xr:uid="{1FE131E0-B183-4FB8-AA68-D7152442C12A}"/>
    <hyperlink ref="W1142" r:id="rId842" display="https://portaldeservicos.pmenos.com.br/hc/pt-br/requests/2542754?content_type=request" xr:uid="{EEEB35EE-A061-4630-970D-1789EF952259}"/>
    <hyperlink ref="W1134" r:id="rId843" display="https://portaldeservicos.pmenos.com.br/hc/pt-br/requests/2542777?content_type=request" xr:uid="{D28A1A35-9206-4E27-B0EC-3819065FFFA7}"/>
    <hyperlink ref="W1958" r:id="rId844" display="https://portaldeservicos.pmenos.com.br/hc/pt-br/requests/2542821?content_type=request" xr:uid="{9EEC5798-D9D5-4A43-B37B-1D02D8410616}"/>
    <hyperlink ref="W1959" r:id="rId845" display="https://portaldeservicos.pmenos.com.br/hc/pt-br/requests/2542845?content_type=request" xr:uid="{9D9AE380-5A30-404B-B8D7-F6FA635BAA8A}"/>
    <hyperlink ref="W703" r:id="rId846" display="https://portaldeservicos.pmenos.com.br/hc/pt-br/requests/2549328?content_type=request" xr:uid="{440CC2E0-997F-4B7B-A38E-4F7D25755228}"/>
    <hyperlink ref="W689" r:id="rId847" display="https://portaldeservicos.pmenos.com.br/hc/pt-br/requests/2550458?content_type=request" xr:uid="{BEA7E226-9A0C-4533-96F1-79668AEDD20D}"/>
    <hyperlink ref="W673" r:id="rId848" display="https://portaldeservicos.pmenos.com.br/hc/pt-br/requests/2550464?content_type=request" xr:uid="{E65FBAE3-D874-412F-B93D-B3A5F17BDD52}"/>
    <hyperlink ref="W621" r:id="rId849" display="https://portaldeservicos.pmenos.com.br/hc/pt-br/requests/2550704?content_type=request" xr:uid="{0AB1A144-7D5F-474E-AF9A-F771507C5658}"/>
    <hyperlink ref="W1306" r:id="rId850" display="https://portaldeservicos.pmenos.com.br/hc/pt-br/requests/2556165?content_type=request" xr:uid="{F09D81AF-B630-4C93-AAC4-4065EE8BBBF4}"/>
    <hyperlink ref="W497" r:id="rId851" display="https://portaldeservicos.pmenos.com.br/hc/pt-br/requests/2556715?content_type=request" xr:uid="{B4CC81DB-1577-41FC-86CE-16D09BA3F381}"/>
    <hyperlink ref="W704" r:id="rId852" display="https://portaldeservicos.pmenos.com.br/hc/pt-br/requests/2557022?content_type=request" xr:uid="{DCB69F35-48E1-4896-AE36-F7B41DC8E479}"/>
    <hyperlink ref="W2012" r:id="rId853" display="https://portaldeservicos.pmenos.com.br/hc/pt-br/requests/2180572?content_type=request" xr:uid="{C9E43114-DE58-4320-9E95-8921FDA20E88}"/>
    <hyperlink ref="W2002" r:id="rId854" display="https://portaldeservicos.pmenos.com.br/hc/pt-br/requests/2579713?content_type=request" xr:uid="{69701C09-B000-4716-BB5E-8B0A9CD10BDF}"/>
    <hyperlink ref="W2001" r:id="rId855" display="https://portaldeservicos.pmenos.com.br/hc/pt-br/requests/2579767?content_type=request" xr:uid="{AA4DA9DD-82E6-4148-A23A-539BF5F575CF}"/>
    <hyperlink ref="W2000" r:id="rId856" display="https://portaldeservicos.pmenos.com.br/hc/pt-br/requests/2579778?content_type=request" xr:uid="{4E5B21BE-2568-486D-8476-DA600F38EC76}"/>
    <hyperlink ref="W407" r:id="rId857" display="https://portaldeservicos.pmenos.com.br/hc/pt-br/requests/2579825?content_type=request" xr:uid="{DD4364ED-31F8-48A0-BE2E-A2820E46D137}"/>
    <hyperlink ref="W499" r:id="rId858" display="https://portaldeservicos.pmenos.com.br/hc/pt-br/requests/2579840?content_type=request" xr:uid="{35830683-3585-4682-BF33-D1D6065ABF68}"/>
    <hyperlink ref="W727" r:id="rId859" display="https://portaldeservicos.pmenos.com.br/hc/pt-br/requests/2583457?content_type=request" xr:uid="{26C0918A-33D7-4F1B-A199-5003BE62C455}"/>
    <hyperlink ref="W729" r:id="rId860" display="https://portaldeservicos.pmenos.com.br/hc/pt-br/requests/2588202?content_type=request" xr:uid="{B3662691-A030-435F-8F38-0BFBE5C7B3EB}"/>
    <hyperlink ref="W728" r:id="rId861" display="https://portaldeservicos.pmenos.com.br/hc/pt-br/requests/2588380?content_type=request" xr:uid="{62EA780C-7732-449F-B5AC-94A19B4D7A2F}"/>
    <hyperlink ref="W983" r:id="rId862" display="https://portaldeservicos.pmenos.com.br/hc/pt-br/requests/2605160?content_type=request" xr:uid="{9E5E7828-A17F-444E-B686-80C52B38F418}"/>
    <hyperlink ref="W981" r:id="rId863" display="https://portaldeservicos.pmenos.com.br/hc/pt-br/requests/2605160?content_type=request" xr:uid="{CBDFAD35-98A6-47EE-A097-2365728183CE}"/>
    <hyperlink ref="W979" r:id="rId864" display="https://portaldeservicos.pmenos.com.br/hc/pt-br/requests/2605160?content_type=request" xr:uid="{8BF4D48B-9964-4BC0-BEC1-52DAB05A9DA6}"/>
    <hyperlink ref="W982" r:id="rId865" display="https://portaldeservicos.pmenos.com.br/hc/pt-br/requests/2605160?content_type=request" xr:uid="{116A087A-EE75-429A-B2A5-73AF00CE7B9E}"/>
    <hyperlink ref="W984" r:id="rId866" display="https://portaldeservicos.pmenos.com.br/hc/pt-br/requests/2605160?content_type=request" xr:uid="{ED0A807F-3B7B-4232-9115-00B97216446A}"/>
    <hyperlink ref="W980" r:id="rId867" display="https://portaldeservicos.pmenos.com.br/hc/pt-br/requests/2605160?content_type=request" xr:uid="{6A4AE0AC-6229-48C7-A76F-9C2D4C8D7B69}"/>
    <hyperlink ref="W985" r:id="rId868" display="https://portaldeservicos.pmenos.com.br/hc/pt-br/requests/2605160?content_type=request" xr:uid="{EA116BA6-1551-4844-B1A0-66A4957263F6}"/>
    <hyperlink ref="W884" r:id="rId869" display="https://portaldeservicos.pmenos.com.br/hc/pt-br/requests/2605160?content_type=request" xr:uid="{C4450880-5FEC-497F-8B37-5DDB1317E658}"/>
    <hyperlink ref="W987" r:id="rId870" display="https://portaldeservicos.pmenos.com.br/hc/pt-br/requests/2605160?content_type=request" xr:uid="{6903990A-D4B8-43FD-B48B-DF313E7F865D}"/>
    <hyperlink ref="W986" r:id="rId871" display="https://portaldeservicos.pmenos.com.br/hc/pt-br/requests/2605160?content_type=request" xr:uid="{84065521-0FD7-4B8D-A0FF-4FE0E28DCBFF}"/>
    <hyperlink ref="W1648" r:id="rId872" display="https://portaldeservicos.pmenos.com.br/hc/pt-br/requests/2608015?content_type=request" xr:uid="{104DE6B5-17A8-4982-8659-DD5266165305}"/>
    <hyperlink ref="W766" r:id="rId873" display="https://portaldeservicos.pmenos.com.br/hc/pt-br/requests/2612793?content_type=request" xr:uid="{7F88F307-C8FD-4CFD-B8BE-7F7F2C3F8472}"/>
    <hyperlink ref="W764" r:id="rId874" display="https://portaldeservicos.pmenos.com.br/hc/pt-br/requests/2612804?content_type=request" xr:uid="{61507126-21C5-4131-A90A-50BB49766422}"/>
    <hyperlink ref="W765" r:id="rId875" display="https://portaldeservicos.pmenos.com.br/hc/pt-br/requests/2612832?content_type=request" xr:uid="{8E0F7331-CDB5-4118-810B-D8AC5C86E2F1}"/>
    <hyperlink ref="W736" r:id="rId876" display="https://portaldeservicos.pmenos.com.br/hc/pt-br/requests/2612847?content_type=request" xr:uid="{FCFCF415-E909-4F77-8A7A-0826037C655A}"/>
    <hyperlink ref="W742" r:id="rId877" display="https://portaldeservicos.pmenos.com.br/hc/pt-br/requests/2612866?content_type=request" xr:uid="{FC1088F5-AC90-4BDC-8952-3EC4892CAD85}"/>
    <hyperlink ref="W1141" r:id="rId878" display="https://portaldeservicos.pmenos.com.br/hc/pt-br/requests/2612881?content_type=request" xr:uid="{4A67F950-2150-4734-93B8-643977B23B39}"/>
    <hyperlink ref="W1176" r:id="rId879" display="https://portaldeservicos.pmenos.com.br/hc/pt-br/requests/2612908?content_type=request" xr:uid="{E17B7BED-BF3D-428B-A4D9-AA7A4607074E}"/>
    <hyperlink ref="W1198" r:id="rId880" display="https://portaldeservicos.pmenos.com.br/hc/pt-br/requests/2612923?content_type=request" xr:uid="{1D12D27D-327D-4CFA-9AE5-E23067F32F06}"/>
    <hyperlink ref="W1185" r:id="rId881" display="https://portaldeservicos.pmenos.com.br/hc/pt-br/requests/2612938?content_type=request" xr:uid="{BA7F798C-2395-417B-A5EE-F83162F59122}"/>
    <hyperlink ref="W1180" r:id="rId882" display="https://portaldeservicos.pmenos.com.br/hc/pt-br/requests/2612981?content_type=request" xr:uid="{78BAA6CD-C923-4D8A-91E6-FA8931A12141}"/>
    <hyperlink ref="W1181" r:id="rId883" display="https://portaldeservicos.pmenos.com.br/hc/pt-br/requests/2613012?content_type=request" xr:uid="{0ECE9392-AE7F-419D-9A9E-400AA5C4B5BC}"/>
    <hyperlink ref="W1827" r:id="rId884" display="https://portaldeservicos.pmenos.com.br/hc/pt-br/requests/2614913?content_type=request" xr:uid="{CA5B041E-6B26-424E-AAFD-A75333B65187}"/>
    <hyperlink ref="W1828" r:id="rId885" display="https://portaldeservicos.pmenos.com.br/hc/pt-br/requests/2614913?content_type=request" xr:uid="{28BCEEF4-E850-4560-9934-05E1D3008B6D}"/>
    <hyperlink ref="W1829" r:id="rId886" display="https://portaldeservicos.pmenos.com.br/hc/pt-br/requests/2614913?content_type=request" xr:uid="{8924D69E-8E20-47E9-A866-9B25D0D2F9CD}"/>
    <hyperlink ref="W1831" r:id="rId887" display="https://portaldeservicos.pmenos.com.br/hc/pt-br/requests/2614913?content_type=request" xr:uid="{CF4F0F9D-C25D-4F94-9177-8BE190C1B283}"/>
    <hyperlink ref="W1830" r:id="rId888" display="https://portaldeservicos.pmenos.com.br/hc/pt-br/requests/2614913?content_type=request" xr:uid="{DF3EFD76-61CC-4533-A2B9-B4FEE30837EF}"/>
    <hyperlink ref="W2131" r:id="rId889" display="https://portaldeservicos.pmenos.com.br/hc/pt-br/requests/2614913?content_type=request" xr:uid="{7A78BFA5-D722-4075-8463-717E18AF683A}"/>
    <hyperlink ref="W2132" r:id="rId890" display="https://portaldeservicos.pmenos.com.br/hc/pt-br/requests/2614913?content_type=request" xr:uid="{92D65E55-32A3-4B0D-BCCB-974A226DB39E}"/>
    <hyperlink ref="W2133" r:id="rId891" display="https://portaldeservicos.pmenos.com.br/hc/pt-br/requests/2614913?content_type=request" xr:uid="{324E6878-EF01-4F20-A560-0E527E41802C}"/>
    <hyperlink ref="W1723" r:id="rId892" display="https://portaldeservicos.pmenos.com.br/hc/pt-br/requests/2637646?content_type=request" xr:uid="{947DA0A3-CBA2-4194-A114-66385574C09F}"/>
    <hyperlink ref="W1511:W1515" r:id="rId893" display="https://portaldeservicos.pmenos.com.br/hc/pt-br/requests/2637646?content_type=request" xr:uid="{16351FD9-2A48-47B4-A3BB-C8A98356B2EE}"/>
    <hyperlink ref="W1722" r:id="rId894" display="https://portaldeservicos.pmenos.com.br/hc/pt-br/requests/2637646?content_type=request" xr:uid="{62C0B0C1-77E5-4722-A605-FB87C86AA784}"/>
    <hyperlink ref="W2130" r:id="rId895" display="https://portaldeservicos.pmenos.com.br/hc/pt-br/requests/2641244?content_type=request" xr:uid="{F6717DCA-5944-4A94-8332-8786F45868F5}"/>
    <hyperlink ref="W2128" r:id="rId896" display="https://portaldeservicos.pmenos.com.br/hc/pt-br/requests/2641323?content_type=request" xr:uid="{DE022018-0795-4144-9DDD-86C0417910BE}"/>
    <hyperlink ref="W2129" r:id="rId897" display="https://portaldeservicos.pmenos.com.br/hc/pt-br/requests/2641331?content_type=request" xr:uid="{302B4CE7-43EB-495B-8140-0382FBFA2347}"/>
    <hyperlink ref="W1721" r:id="rId898" display="https://portaldeservicos.pmenos.com.br/hc/pt-br/requests/2641807?content_type=request" xr:uid="{7C3F9F8C-D72D-4BF8-B912-9D767D159FD9}"/>
    <hyperlink ref="W1801" r:id="rId899" display="https://portaldeservicos.pmenos.com.br/hc/pt-br/requests/2644957?content_type=request" xr:uid="{C14D5EBE-287B-47C9-B589-CAFC0AE8BEF4}"/>
    <hyperlink ref="W1802" r:id="rId900" display="https://portaldeservicos.pmenos.com.br/hc/pt-br/requests/2644957?content_type=request" xr:uid="{C836AA14-90D7-400D-B3E6-7FDB4F30A958}"/>
    <hyperlink ref="W1803" r:id="rId901" display="https://portaldeservicos.pmenos.com.br/hc/pt-br/requests/2644957?content_type=request" xr:uid="{84371AC9-EF03-4395-A586-A51342B9E8F4}"/>
    <hyperlink ref="W1804" r:id="rId902" display="https://portaldeservicos.pmenos.com.br/hc/pt-br/requests/2644957?content_type=request" xr:uid="{AFEAF410-17E7-4556-951D-A0AD78116D94}"/>
    <hyperlink ref="W1805" r:id="rId903" display="https://portaldeservicos.pmenos.com.br/hc/pt-br/requests/2644957?content_type=request" xr:uid="{6BB5867B-B6C7-49A1-BE72-0D86CAB30473}"/>
    <hyperlink ref="W1806" r:id="rId904" display="https://portaldeservicos.pmenos.com.br/hc/pt-br/requests/2644957?content_type=request" xr:uid="{1D1E48FA-C6C9-446B-B537-30FF26CC3421}"/>
    <hyperlink ref="W877" r:id="rId905" display="https://portaldeservicos.pmenos.com.br/hc/pt-br/requests/2646713?content_type=request" xr:uid="{2B875081-C037-4CF8-B1AD-C2643F806677}"/>
    <hyperlink ref="W876" r:id="rId906" display="https://portaldeservicos.pmenos.com.br/hc/pt-br/requests/2646724?content_type=request" xr:uid="{A58A6D83-888A-40DE-8DAD-BF54525796CB}"/>
    <hyperlink ref="W879" r:id="rId907" display="https://portaldeservicos.pmenos.com.br/hc/pt-br/requests/2646732?content_type=request" xr:uid="{5F5795AC-F1A1-4AFD-9BB9-B85D32DC0EED}"/>
    <hyperlink ref="W880" r:id="rId908" display="https://portaldeservicos.pmenos.com.br/hc/pt-br/requests/2646751?content_type=request" xr:uid="{CF420ED7-0838-4175-8087-D2C14025787E}"/>
    <hyperlink ref="W875" r:id="rId909" display="https://portaldeservicos.pmenos.com.br/hc/pt-br/requests/2646785?content_type=request" xr:uid="{1F7F3748-FA95-4580-A488-3F1492818A42}"/>
    <hyperlink ref="W561" r:id="rId910" display="https://portaldeservicos.pmenos.com.br/hc/pt-br/requests/2646970?content_type=request" xr:uid="{359388DC-349B-4D7E-8D3F-FF33689472EC}"/>
    <hyperlink ref="W562" r:id="rId911" display="https://portaldeservicos.pmenos.com.br/hc/pt-br/requests/2646975?content_type=request" xr:uid="{B9EF42BA-9E77-421D-9C85-3544E1537702}"/>
    <hyperlink ref="W563" r:id="rId912" display="https://portaldeservicos.pmenos.com.br/hc/pt-br/requests/2646987?content_type=request" xr:uid="{AC42A599-32EF-4AD0-8613-F29F7A0245B5}"/>
    <hyperlink ref="W878" r:id="rId913" xr:uid="{4A3AFCD7-59EF-42BB-BC57-556935D5216F}"/>
    <hyperlink ref="W1811" r:id="rId914" display="https://portaldeservicos.pmenos.com.br/hc/pt-br/requests/2654906?content_type=request" xr:uid="{07EA060F-3B03-4AC5-ACBA-056F701EBF71}"/>
    <hyperlink ref="W1812" r:id="rId915" display="https://portaldeservicos.pmenos.com.br/hc/pt-br/requests/2654939?content_type=request" xr:uid="{14DE6DAC-8EBD-4EB0-B108-1E5AEE986435}"/>
    <hyperlink ref="W1776" r:id="rId916" display="https://portaldeservicos.pmenos.com.br/hc/pt-br/requests/2656289?content_type=request" xr:uid="{2173CB32-72E7-4D56-8E29-2D27D419C6D0}"/>
    <hyperlink ref="W1769" r:id="rId917" display="https://portaldeservicos.pmenos.com.br/hc/pt-br/requests/2656289?content_type=request" xr:uid="{863C4D75-9FC9-461F-A201-E976D7136D80}"/>
    <hyperlink ref="W1777" r:id="rId918" display="https://portaldeservicos.pmenos.com.br/hc/pt-br/requests/2656894?content_type=request" xr:uid="{023C0C6A-4865-474D-A8E8-9B352142016E}"/>
    <hyperlink ref="W1839" r:id="rId919" display="https://portaldeservicos.pmenos.com.br/hc/pt-br/requests/2659965?content_type=request" xr:uid="{6E473773-A457-4737-84A9-0DA188B5BF24}"/>
    <hyperlink ref="W1496" r:id="rId920" display="https://portaldeservicos.pmenos.com.br/hc/pt-br/requests/2660466?content_type=request" xr:uid="{5727F73E-2D35-4FEC-86F7-792162B780B1}"/>
    <hyperlink ref="W310" r:id="rId921" display="https://portaldeservicos.pmenos.com.br/hc/pt-br/requests/2662364?content_type=request" xr:uid="{4BA6A633-FBC2-4306-8160-A3E0E82A890E}"/>
    <hyperlink ref="W832" r:id="rId922" display="https://portaldeservicos.pmenos.com.br/hc/pt-br/requests/2662411?content_type=request" xr:uid="{2E04FEE0-E06A-41A3-9746-535CBCED3572}"/>
    <hyperlink ref="W1421" r:id="rId923" display="https://portaldeservicos.pmenos.com.br/hc/pt-br/requests/2662437?content_type=request" xr:uid="{8917E8A6-F113-4108-9896-DCD2EE6A67CB}"/>
    <hyperlink ref="W1479" r:id="rId924" display="https://portaldeservicos.pmenos.com.br/hc/pt-br/requests/2662494?content_type=request" xr:uid="{F70C8AA4-92FB-47EA-AC1C-CC221D1FA286}"/>
    <hyperlink ref="W283" r:id="rId925" display="https://portaldeservicos.pmenos.com.br/hc/pt-br/requests/2662545?content_type=request" xr:uid="{868F0669-08E8-45AE-9747-BFDF3720D325}"/>
    <hyperlink ref="W309" r:id="rId926" display="https://portaldeservicos.pmenos.com.br/hc/pt-br/requests/2662567?content_type=request" xr:uid="{29E2B911-EA09-4A03-A2A2-84ED61EAAB0D}"/>
    <hyperlink ref="W308" r:id="rId927" display="https://portaldeservicos.pmenos.com.br/hc/pt-br/requests/2662589?content_type=request" xr:uid="{483846A4-B87A-41CC-8D6F-9505EFD7CE64}"/>
    <hyperlink ref="W831" r:id="rId928" display="https://portaldeservicos.pmenos.com.br/hc/pt-br/requests/2662634?content_type=request" xr:uid="{8315510C-F311-4BD5-8481-4CC0DBB57D7B}"/>
    <hyperlink ref="W1420" r:id="rId929" display="https://portaldeservicos.pmenos.com.br/hc/pt-br/requests/2662673?content_type=request" xr:uid="{6AE63D9C-43AF-459F-9306-C1ABFD75820F}"/>
    <hyperlink ref="W1480" r:id="rId930" display="https://portaldeservicos.pmenos.com.br/hc/pt-br/requests/2662686?content_type=request" xr:uid="{29BC5756-7F88-4149-AF77-C5D05B9AA8FE}"/>
    <hyperlink ref="W812" r:id="rId931" display="https://portaldeservicos.pmenos.com.br/hc/pt-br/requests/2662717?content_type=request" xr:uid="{EEB73979-6EBF-4CA5-B70A-48583546CAAE}"/>
    <hyperlink ref="W1394" r:id="rId932" display="https://portaldeservicos.pmenos.com.br/hc/pt-br/requests/2662744?content_type=request" xr:uid="{5384E512-41B6-420C-8633-33E02C02A917}"/>
    <hyperlink ref="W1274" r:id="rId933" display="https://portaldeservicos.pmenos.com.br/hc/pt-br/requests/2664229?content_type=request" xr:uid="{72D0428D-D325-48D7-A1D7-9551964D8394}"/>
    <hyperlink ref="W582" r:id="rId934" display="https://portaldeservicos.pmenos.com.br/hc/pt-br/requests/2682701?content_type=request" xr:uid="{88F66539-1720-459A-A65B-1845190F250C}"/>
    <hyperlink ref="W579" r:id="rId935" display="https://portaldeservicos.pmenos.com.br/hc/pt-br/requests/2682820?content_type=request" xr:uid="{09C0E7BA-5E34-4171-AC8B-9604F7E09F08}"/>
    <hyperlink ref="W580" r:id="rId936" display="https://portaldeservicos.pmenos.com.br/hc/pt-br/requests/2684159?content_type=request" xr:uid="{36CD381C-A3BA-4684-9CBC-5DA9512BDACC}"/>
    <hyperlink ref="W581" r:id="rId937" display="https://portaldeservicos.pmenos.com.br/hc/pt-br/requests/2684177?content_type=request" xr:uid="{891D6CA7-653A-4BDF-9982-DEA26282CC84}"/>
    <hyperlink ref="W597" r:id="rId938" display="https://portaldeservicos.pmenos.com.br/hc/pt-br/requests/2702972?content_type=request" xr:uid="{C68BA6A4-5D60-486D-9558-46D134698E61}"/>
    <hyperlink ref="W589" r:id="rId939" display="https://portaldeservicos.pmenos.com.br/hc/pt-br/requests/2703161?content_type=request" xr:uid="{AE46B854-48D3-43DA-8714-30FE12E3A3F9}"/>
    <hyperlink ref="W147" r:id="rId940" display="https://portaldeservicos.pmenos.com.br/hc/pt-br/requests/2703431?content_type=request" xr:uid="{740393F6-C640-4ECC-8DB1-16C6159681D3}"/>
    <hyperlink ref="W142" r:id="rId941" display="https://portaldeservicos.pmenos.com.br/hc/pt-br/requests/2703431?content_type=request" xr:uid="{D456D384-F076-4004-A60D-ED499D562612}"/>
    <hyperlink ref="W143" r:id="rId942" display="https://portaldeservicos.pmenos.com.br/hc/pt-br/requests/2703431?content_type=request" xr:uid="{AA996B18-DF03-468B-8FC5-B065C81AF933}"/>
    <hyperlink ref="W148" r:id="rId943" display="https://portaldeservicos.pmenos.com.br/hc/pt-br/requests/2703616?content_type=request" xr:uid="{6B8A707F-69CE-4B05-86D3-D5AFE30B9D2F}"/>
    <hyperlink ref="W144" r:id="rId944" display="https://portaldeservicos.pmenos.com.br/hc/pt-br/requests/2703616?content_type=request" xr:uid="{DF763B6C-0A31-4D59-A095-06CECE0DFF57}"/>
    <hyperlink ref="W149" r:id="rId945" display="https://portaldeservicos.pmenos.com.br/hc/pt-br/requests/2703616?content_type=request" xr:uid="{F0C1FB45-E1BA-4AD6-B31D-7E613D0784E6}"/>
    <hyperlink ref="W150" r:id="rId946" display="https://portaldeservicos.pmenos.com.br/hc/pt-br/requests/2703616?content_type=request" xr:uid="{1583435F-966C-4F76-BD9D-3A1397DAC81E}"/>
    <hyperlink ref="W151" r:id="rId947" display="https://portaldeservicos.pmenos.com.br/hc/pt-br/requests/2703616?content_type=request" xr:uid="{1A7ED84E-EBB0-419C-8D65-EDD5E1E43235}"/>
    <hyperlink ref="W152" r:id="rId948" display="https://portaldeservicos.pmenos.com.br/hc/pt-br/requests/2703616?content_type=request" xr:uid="{734FEDAC-9404-41B6-AAFB-F9E88E588020}"/>
    <hyperlink ref="W153" r:id="rId949" display="https://portaldeservicos.pmenos.com.br/hc/pt-br/requests/2703616?content_type=request" xr:uid="{E4D799CD-DAE3-48CF-A2C9-F7157295A447}"/>
    <hyperlink ref="W145" r:id="rId950" display="https://portaldeservicos.pmenos.com.br/hc/pt-br/requests/2703616?content_type=request" xr:uid="{FB31096D-4373-49A7-B338-89113DB9BD0F}"/>
    <hyperlink ref="W146" r:id="rId951" display="https://portaldeservicos.pmenos.com.br/hc/pt-br/requests/2703616?content_type=request" xr:uid="{F680A0B9-698D-4775-8ECC-256EC73675B3}"/>
    <hyperlink ref="W141" r:id="rId952" display="https://portaldeservicos.pmenos.com.br/hc/pt-br/requests/2703616?content_type=request" xr:uid="{081287F2-D0AE-4AF6-A774-5963E9B13C09}"/>
    <hyperlink ref="W127:W131" r:id="rId953" display="https://portaldeservicos.pmenos.com.br/hc/pt-br/requests/2703763?content_type=request" xr:uid="{0FA6331A-D127-47A3-9305-F81937758FFC}"/>
    <hyperlink ref="W1037" r:id="rId954" display="https://portaldeservicos.pmenos.com.br/hc/pt-br/requests/2705669?content_type=request" xr:uid="{9D1F96FC-B135-4655-88C9-3F97BE61DA3E}"/>
    <hyperlink ref="W990" r:id="rId955" display="https://portaldeservicos.pmenos.com.br/hc/pt-br/requests/2705796?content_type=request" xr:uid="{B409AB77-994C-49CE-A250-BD797E706623}"/>
    <hyperlink ref="W1618" r:id="rId956" display="https://portaldeservicos.pmenos.com.br/hc/pt-br/requests/2705805?content_type=request" xr:uid="{82D0BCCF-9FBA-46F2-8E3C-79DA82273075}"/>
    <hyperlink ref="W1619" r:id="rId957" display="https://portaldeservicos.pmenos.com.br/hc/pt-br/requests/2705815?content_type=request" xr:uid="{F8363029-4930-4E3E-95C6-50B39B12426D}"/>
    <hyperlink ref="W1624" r:id="rId958" display="https://portaldeservicos.pmenos.com.br/hc/pt-br/requests/2705826?content_type=request" xr:uid="{898ACECB-FB44-4BA7-B97B-B3111C3FAA92}"/>
    <hyperlink ref="W1620" r:id="rId959" display="https://portaldeservicos.pmenos.com.br/hc/pt-br/requests/2705832?content_type=request" xr:uid="{A5C4801C-5868-4FF9-A7CB-EA16ABC9F122}"/>
    <hyperlink ref="W991" r:id="rId960" display="https://portaldeservicos.pmenos.com.br/hc/pt-br/requests/2705850?content_type=request" xr:uid="{B612ABA3-1892-489E-B1EB-6C7EBE19DCFD}"/>
    <hyperlink ref="W284" r:id="rId961" display="https://portaldeservicos.pmenos.com.br/hc/pt-br/requests/2705866?content_type=request" xr:uid="{DC24AC64-EBA9-4651-B76B-C6CBF3306B9D}"/>
    <hyperlink ref="W289" r:id="rId962" display="https://portaldeservicos.pmenos.com.br/hc/pt-br/requests/2705888?content_type=request" xr:uid="{8E675B99-EE7D-427A-AFE3-8CB6910504D1}"/>
    <hyperlink ref="W290" r:id="rId963" display="https://portaldeservicos.pmenos.com.br/hc/pt-br/requests/2705894?content_type=request" xr:uid="{007D306E-D79D-4CE1-8AA2-BC8090F0246E}"/>
    <hyperlink ref="W282" r:id="rId964" display="https://portaldeservicos.pmenos.com.br/hc/pt-br/requests/2705909?content_type=request" xr:uid="{3089743F-4984-4482-BA11-6311ADB6B1C5}"/>
    <hyperlink ref="W436" r:id="rId965" display="https://portaldeservicos.pmenos.com.br/hc/pt-br/requests/2705939?content_type=request" xr:uid="{50BB0F5F-C97A-4750-B7C0-3F7C841CBF2B}"/>
    <hyperlink ref="W428" r:id="rId966" display="https://portaldeservicos.pmenos.com.br/hc/pt-br/requests/2705952?content_type=request" xr:uid="{0E9E0EB4-E555-41EE-86DC-929FA726EBF8}"/>
    <hyperlink ref="W427" r:id="rId967" display="https://portaldeservicos.pmenos.com.br/hc/pt-br/requests/2705968?content_type=request" xr:uid="{3B9AFBAA-6323-4704-842E-E4793BFEA903}"/>
    <hyperlink ref="W640" r:id="rId968" display="https://portaldeservicos.pmenos.com.br/hc/pt-br/requests/2711313?content_type=request" xr:uid="{474C542A-D2BC-4594-91D8-FB79D36FF4D1}"/>
    <hyperlink ref="W641" r:id="rId969" display="https://portaldeservicos.pmenos.com.br/hc/pt-br/requests/2711369?content_type=request" xr:uid="{0DA9074A-52B9-4C01-9373-6F27E05BE519}"/>
    <hyperlink ref="W48" r:id="rId970" display="https://portaldeservicos.pmenos.com.br/hc/pt-br/requests/2713508?content_type=request" xr:uid="{7B756E72-075D-437E-AEEF-11D75652D781}"/>
    <hyperlink ref="W1916" r:id="rId971" display="https://portaldeservicos.pmenos.com.br/hc/pt-br/requests/2713659?content_type=request" xr:uid="{1CBCAA27-A666-4590-847A-68EAB4E73406}"/>
    <hyperlink ref="W1915" r:id="rId972" display="https://portaldeservicos.pmenos.com.br/hc/pt-br/requests/2713691?content_type=request" xr:uid="{4BE6040D-B6A0-4896-802D-A8BE092B52F2}"/>
    <hyperlink ref="W1918" r:id="rId973" display="https://portaldeservicos.pmenos.com.br/hc/pt-br/requests/2729169?content_type=request" xr:uid="{980C5E07-8BB2-4957-B2A4-1A7F580916D8}"/>
    <hyperlink ref="W1910" r:id="rId974" display="https://portaldeservicos.pmenos.com.br/hc/pt-br/requests/2729245?content_type=request" xr:uid="{9176EA94-AF36-41FF-8CB1-908F8D6FD813}"/>
    <hyperlink ref="W1900" r:id="rId975" display="https://portaldeservicos.pmenos.com.br/hc/pt-br/requests/2729257?content_type=request" xr:uid="{DD3C486F-E1B5-4D3B-A944-F36C3FC3F3BF}"/>
    <hyperlink ref="W1901" r:id="rId976" display="https://portaldeservicos.pmenos.com.br/hc/pt-br/requests/2729269?content_type=request" xr:uid="{33B1DBE7-650C-4207-8C3A-AADE36D0593A}"/>
    <hyperlink ref="W654" r:id="rId977" display="https://portaldeservicos.pmenos.com.br/hc/pt-br/requests/2733037?content_type=request" xr:uid="{81E51222-D310-4064-9DAA-4FB65E5E0B5A}"/>
    <hyperlink ref="W650" r:id="rId978" display="https://portaldeservicos.pmenos.com.br/hc/pt-br/requests/2733590?content_type=request" xr:uid="{5E148491-DCB0-480F-BD2E-B359B72D9767}"/>
    <hyperlink ref="W651" r:id="rId979" display="https://portaldeservicos.pmenos.com.br/hc/pt-br/requests/2733604?content_type=request" xr:uid="{1C16FD04-C8B0-4951-8E7B-F72E9D310E73}"/>
    <hyperlink ref="W653" r:id="rId980" display="https://portaldeservicos.pmenos.com.br/hc/pt-br/requests/2733870?content_type=request" xr:uid="{84695905-77FD-4218-9193-C3458C6F1984}"/>
    <hyperlink ref="W596" r:id="rId981" display="https://portaldeservicos.pmenos.com.br/hc/pt-br/requests/2733885?content_type=request" xr:uid="{E963FA30-C0C0-4049-A881-E0B5FBC5CABB}"/>
    <hyperlink ref="W658" r:id="rId982" display="https://portaldeservicos.pmenos.com.br/hc/pt-br/requests/2733980?content_type=request" xr:uid="{A86475E8-98EB-46A4-96EA-5D9E70A1238B}"/>
    <hyperlink ref="W1919" r:id="rId983" display="https://portaldeservicos.pmenos.com.br/hc/pt-br/requests/2740332?content_type=request" xr:uid="{C73C6C39-6433-42EA-93E5-B1BB3FFB4157}"/>
    <hyperlink ref="W432" r:id="rId984" display="https://portaldeservicos.pmenos.com.br/hc/pt-br/requests/2741648?content_type=request" xr:uid="{21CBCBFC-9308-435C-A516-1204607F9E4E}"/>
    <hyperlink ref="W433" r:id="rId985" display="https://portaldeservicos.pmenos.com.br/hc/pt-br/requests/2741684?content_type=request" xr:uid="{EDC98F3D-5D03-4233-A706-D3ED3BC11200}"/>
    <hyperlink ref="W435" r:id="rId986" display="https://portaldeservicos.pmenos.com.br/hc/pt-br/requests/2741702?content_type=request" xr:uid="{C6972F1F-DE12-4E76-8E91-2EB3248BB8EB}"/>
    <hyperlink ref="W652" r:id="rId987" display="https://portaldeservicos.pmenos.com.br/hc/pt-br/requests/2743012?content_type=request" xr:uid="{05756A1D-115A-4D09-BC29-216F96B7FB77}"/>
    <hyperlink ref="W659" r:id="rId988" display="https://portaldeservicos.pmenos.com.br/hc/pt-br/requests/2743321?content_type=request" xr:uid="{1F16A9BB-F163-4E63-8807-530B2EBB1AD1}"/>
    <hyperlink ref="W1917" r:id="rId989" display="https://portaldeservicos.pmenos.com.br/hc/pt-br/requests/2743499?content_type=request" xr:uid="{21279FE3-A41B-41C2-B2EA-F8A8AAC25361}"/>
    <hyperlink ref="W1195" r:id="rId990" display="https://portaldeservicos.pmenos.com.br/hc/pt-br/requests/2748813?content_type=request" xr:uid="{8E06CC9D-1339-486D-B050-102B982D40AD}"/>
    <hyperlink ref="W458" r:id="rId991" display="https://portaldeservicos.pmenos.com.br/hc/pt-br/requests/2752177?content_type=request" xr:uid="{CB506830-27A8-46FA-8EBE-C30C60F322B3}"/>
    <hyperlink ref="W668" r:id="rId992" display="https://portaldeservicos.pmenos.com.br/hc/pt-br/requests/2752321?content_type=request" xr:uid="{AD3C4A7B-D67F-4133-B8B3-F2203AAC2133}"/>
    <hyperlink ref="W674" r:id="rId993" display="https://portaldeservicos.pmenos.com.br/hc/pt-br/requests/2757394?content_type=request" xr:uid="{9D4F42DB-8EA8-4DF5-BB6D-5B23827E41E2}"/>
    <hyperlink ref="W675" r:id="rId994" display="https://portaldeservicos.pmenos.com.br/hc/pt-br/requests/2759442?content_type=request" xr:uid="{C5420EA0-37D9-4FCF-9976-9F0621DDB035}"/>
    <hyperlink ref="W677" r:id="rId995" display="https://portaldeservicos.pmenos.com.br/hc/pt-br/requests/2759609?content_type=request" xr:uid="{9532802E-9E41-45F9-92D3-98935E50ADF6}"/>
    <hyperlink ref="W676" r:id="rId996" display="https://portaldeservicos.pmenos.com.br/hc/pt-br/requests/2761071?content_type=request" xr:uid="{16914AAB-A96D-453A-B954-FCAE69FD8F1A}"/>
    <hyperlink ref="W1662" r:id="rId997" display="https://portaldeservicos.pmenos.com.br/hc/pt-br/requests/2764468?content_type=request" xr:uid="{EAE7D297-482B-437E-B994-6898BF38721E}"/>
    <hyperlink ref="W336" r:id="rId998" display="https://portaldeservicos.pmenos.com.br/hc/pt-br/requests/2764500?content_type=request" xr:uid="{9CF936E7-EA9D-468F-85A4-111FED4C4D16}"/>
    <hyperlink ref="W1307" r:id="rId999" display="https://portaldeservicos.pmenos.com.br/hc/pt-br/requests/2782012?content_type=request" xr:uid="{5077E6F7-8684-4FD1-AFB1-114D1A36BED6}"/>
    <hyperlink ref="W1319" r:id="rId1000" display="https://portaldeservicos.pmenos.com.br/hc/pt-br/requests/2782094?content_type=request" xr:uid="{C7DC5356-01FB-46E2-9671-2EFFF1D8FC53}"/>
    <hyperlink ref="W1218" r:id="rId1001" display="https://portaldeservicos.pmenos.com.br/hc/pt-br/requests/2785123?content_type=request" xr:uid="{7ABB7149-45FF-47CA-BD7E-3A804422FFE9}"/>
    <hyperlink ref="W720" r:id="rId1002" display="https://portaldeservicos.pmenos.com.br/hc/pt-br/requests/2790523?content_type=request" xr:uid="{60170AE5-1CEE-4613-B1DE-8E125253B331}"/>
    <hyperlink ref="W721" r:id="rId1003" display="https://portaldeservicos.pmenos.com.br/hc/pt-br/requests/2790566?content_type=request" xr:uid="{71E56F8E-551C-466A-80D1-A0129F64C770}"/>
    <hyperlink ref="W1990" r:id="rId1004" display="https://portaldeservicos.pmenos.com.br/hc/pt-br/requests/2790621?content_type=request" xr:uid="{DE22FB18-675B-41A8-A327-FA5F17F7DA4C}"/>
    <hyperlink ref="W1991" r:id="rId1005" display="https://portaldeservicos.pmenos.com.br/hc/pt-br/requests/2790630?content_type=request" xr:uid="{141C52EA-44D0-40D8-BA6A-94558383C324}"/>
    <hyperlink ref="W1995" r:id="rId1006" display="https://portaldeservicos.pmenos.com.br/hc/pt-br/requests/2790635?content_type=request" xr:uid="{26DDDB7C-582E-4915-8B18-EF313B5D2E42}"/>
    <hyperlink ref="W1994" r:id="rId1007" display="https://portaldeservicos.pmenos.com.br/hc/pt-br/requests/2790639?content_type=request" xr:uid="{C85C9C27-F6B9-4EF4-9BF5-9F5601A0CF1E}"/>
    <hyperlink ref="W1993" r:id="rId1008" display="https://portaldeservicos.pmenos.com.br/hc/pt-br/requests/2790645?content_type=request" xr:uid="{44A8BB8D-CF79-4176-A9AD-8CBEFD2946D5}"/>
    <hyperlink ref="W1989" r:id="rId1009" display="https://portaldeservicos.pmenos.com.br/hc/pt-br/requests/2790658?content_type=request" xr:uid="{FB231DD8-6965-439E-8D87-B98C658EB755}"/>
    <hyperlink ref="W1992" r:id="rId1010" display="https://portaldeservicos.pmenos.com.br/hc/pt-br/requests/2790741?content_type=request" xr:uid="{1945C686-42F0-4CDE-B051-BEAB838927C3}"/>
    <hyperlink ref="W1988" r:id="rId1011" display="https://portaldeservicos.pmenos.com.br/hc/pt-br/requests/2790754?content_type=request" xr:uid="{80B8BDC8-C584-437D-A9DF-A173836D8E22}"/>
    <hyperlink ref="W281" r:id="rId1012" display="https://portaldeservicos.pmenos.com.br/hc/pt-br/requests/2790780?content_type=request" xr:uid="{536B34C6-9C0C-4A5C-9888-668FA7EDEE1B}"/>
    <hyperlink ref="W307" r:id="rId1013" display="https://portaldeservicos.pmenos.com.br/hc/pt-br/requests/2790788?content_type=request" xr:uid="{B09CD4A5-C4EE-4E5C-985B-3BBFB3F80C13}"/>
    <hyperlink ref="W266" r:id="rId1014" display="https://portaldeservicos.pmenos.com.br/hc/pt-br/requests/2790804?content_type=request" xr:uid="{B5946916-72D7-4061-A83E-DD47B4CDD5E7}"/>
    <hyperlink ref="W1234" r:id="rId1015" display="https://portaldeservicos.pmenos.com.br/hc/pt-br/requests/2790856?content_type=request" xr:uid="{5C022445-08E0-4258-8019-F4670DE95BAD}"/>
    <hyperlink ref="W1235" r:id="rId1016" display="https://portaldeservicos.pmenos.com.br/hc/pt-br/requests/2790886?content_type=request" xr:uid="{1DCE06D4-52AA-4A8E-B2ED-C12E754B6A1C}"/>
    <hyperlink ref="W724" r:id="rId1017" display="https://portaldeservicos.pmenos.com.br/hc/pt-br/requests/2798648?content_type=request" xr:uid="{5E9AE709-B673-48A6-A626-D64B28D21348}"/>
    <hyperlink ref="W725" r:id="rId1018" display="https://portaldeservicos.pmenos.com.br/hc/pt-br/requests/2798736?content_type=request" xr:uid="{B7D573A1-2F70-4BB1-8519-43A414EEADED}"/>
    <hyperlink ref="W2017" r:id="rId1019" display="https://portaldeservicos.pmenos.com.br/hc/pt-br/requests/2806037?content_type=request" xr:uid="{7B4B0CF4-6223-40EE-B3CA-E97D92F36497}"/>
    <hyperlink ref="W2013" r:id="rId1020" display="https://portaldeservicos.pmenos.com.br/hc/pt-br/requests/2806048?content_type=request" xr:uid="{CB7564D9-E3E5-48F4-9F58-36A2A6A8011A}"/>
    <hyperlink ref="W2014" r:id="rId1021" display="https://portaldeservicos.pmenos.com.br/hc/pt-br/requests/2806064?content_type=request" xr:uid="{7CA18719-80B2-4C56-AC5F-98AD40840D6F}"/>
    <hyperlink ref="W2015" r:id="rId1022" display="https://portaldeservicos.pmenos.com.br/hc/pt-br/requests/2806085?content_type=request" xr:uid="{1B7FAD85-F7BC-424E-A7DD-8750C121D7EF}"/>
    <hyperlink ref="W2016" r:id="rId1023" display="https://portaldeservicos.pmenos.com.br/hc/pt-br/requests/2806098?content_type=request" xr:uid="{141A57D8-6DEB-4267-B762-7DEB1EE8F140}"/>
    <hyperlink ref="W2018" r:id="rId1024" display="https://portaldeservicos.pmenos.com.br/hc/pt-br/requests/2806113?content_type=request" xr:uid="{D8D97607-9AEF-491F-92D7-F16B686AE102}"/>
    <hyperlink ref="W2024" r:id="rId1025" display="https://portaldeservicos.pmenos.com.br/hc/pt-br/requests/2806147?content_type=request" xr:uid="{D7BC0614-BFC1-406A-9FC6-1570A5BB8951}"/>
    <hyperlink ref="W2020" r:id="rId1026" display="https://portaldeservicos.pmenos.com.br/hc/pt-br/requests/2806254?content_type=request" xr:uid="{B6AAD190-2689-4477-912A-70DBC33C56BA}"/>
    <hyperlink ref="W2105" r:id="rId1027" display="https://portaldeservicos.pmenos.com.br/hc/pt-br/requests/2809128?content_type=request" xr:uid="{540A7056-D2E5-48A1-904B-F46DD244F8A5}"/>
    <hyperlink ref="W2021" r:id="rId1028" display="https://portaldeservicos.pmenos.com.br/hc/pt-br/requests/2809137?content_type=request" xr:uid="{14775A77-31C0-4D59-8715-3B3F1D9F5BCE}"/>
    <hyperlink ref="W2023" r:id="rId1029" display="https://portaldeservicos.pmenos.com.br/hc/pt-br/requests/2810429?content_type=request" xr:uid="{EDA3A07C-114B-4C79-851A-78F371C9F5A6}"/>
    <hyperlink ref="W2022" r:id="rId1030" display="https://portaldeservicos.pmenos.com.br/hc/pt-br/requests/2810442?content_type=request" xr:uid="{99D84E11-521C-43A4-9EEC-CC5C36AEDD4F}"/>
    <hyperlink ref="W781" r:id="rId1031" display="https://portaldeservicos.pmenos.com.br/hc/pt-br/requests/2811399?content_type=request" xr:uid="{7DB11FE5-302E-4CE5-AC2D-11C1AF14DAE6}"/>
    <hyperlink ref="W2019" r:id="rId1032" display="https://portaldeservicos.pmenos.com.br/hc/pt-br/requests/2821751?content_type=request" xr:uid="{621E13B4-93F3-4236-A311-4F302256C092}"/>
    <hyperlink ref="W746" r:id="rId1033" display="https://portaldeservicos.pmenos.com.br/hc/pt-br/requests/2838704?content_type=request" xr:uid="{741D7C77-BED3-437B-80E3-3FD599CD4C89}"/>
    <hyperlink ref="W2119" r:id="rId1034" display="https://portaldeservicos.pmenos.com.br/hc/pt-br/requests/2839415?content_type=request" xr:uid="{426B7871-2207-4642-A20A-9EAD5E316D08}"/>
    <hyperlink ref="W2120" r:id="rId1035" display="https://portaldeservicos.pmenos.com.br/hc/pt-br/requests/2839425?content_type=request" xr:uid="{F42ED15A-B15F-47F7-B398-AE7E7BC8E4BC}"/>
    <hyperlink ref="W2104" r:id="rId1036" display="https://portaldeservicos.pmenos.com.br/hc/pt-br/requests/2839551?content_type=request" xr:uid="{839E204A-B2E9-4AB6-9E5A-4864A6B80344}"/>
    <hyperlink ref="W2106" r:id="rId1037" display="https://portaldeservicos.pmenos.com.br/hc/pt-br/requests/2839854?content_type=request" xr:uid="{31192BEB-E194-4FA9-B3DF-C4AE30218316}"/>
    <hyperlink ref="W517" r:id="rId1038" display="https://portaldeservicos.pmenos.com.br/hc/pt-br/requests/2840163?content_type=request" xr:uid="{EB56DD01-C5C9-471C-A4E0-7F4764B1ADB3}"/>
    <hyperlink ref="W518" r:id="rId1039" display="https://portaldeservicos.pmenos.com.br/hc/pt-br/requests/2840170?content_type=request" xr:uid="{87153CAA-2D45-4DC3-B9EF-A5725B84BB5D}"/>
    <hyperlink ref="W519" r:id="rId1040" display="https://portaldeservicos.pmenos.com.br/hc/pt-br/requests/2840194?content_type=request" xr:uid="{64CBC7C5-702C-485C-BED6-929091535896}"/>
    <hyperlink ref="W516" r:id="rId1041" display="https://portaldeservicos.pmenos.com.br/hc/pt-br/requests/2840207?content_type=request" xr:uid="{7277C4E8-415D-4FAC-9AA8-224EDF009914}"/>
    <hyperlink ref="W749" r:id="rId1042" display="https://portaldeservicos.pmenos.com.br/hc/pt-br/requests/2842640?content_type=request" xr:uid="{E78450E9-FC21-4E7F-B687-9DF3913B402A}"/>
    <hyperlink ref="W1555" r:id="rId1043" display="https://portaldeservicos.pmenos.com.br/hc/pt-br/requests/2853277?content_type=request" xr:uid="{CE8E9964-63CC-499B-B9B6-F263FE17F2DF}"/>
    <hyperlink ref="W434" r:id="rId1044" display="https://portaldeservicos.pmenos.com.br/hc/pt-br/requests/2741671?content_type=request" xr:uid="{C6F97679-F44E-495D-B955-D9E0536C0AD0}"/>
    <hyperlink ref="W524" r:id="rId1045" display="https://portaldeservicos.pmenos.com.br/hc/pt-br/requests/2853304?content_type=request" xr:uid="{84394366-A68D-40CA-95B1-013E4FCD8C0D}"/>
    <hyperlink ref="W369" r:id="rId1046" display="https://portaldeservicos.pmenos.com.br/hc/pt-br/requests/2853574?content_type=request" xr:uid="{FECD61A6-D112-47B5-B645-2D53EB4D3B04}"/>
    <hyperlink ref="W365" r:id="rId1047" display="https://portaldeservicos.pmenos.com.br/hc/pt-br/requests/2853583?content_type=request" xr:uid="{29798D6A-5D09-4637-8E5D-F446B8B810E6}"/>
    <hyperlink ref="W368" r:id="rId1048" display="https://portaldeservicos.pmenos.com.br/hc/pt-br/requests/2853591?content_type=request" xr:uid="{6A86F3A8-31C0-450D-A2B6-EFE845FA7121}"/>
    <hyperlink ref="W367" r:id="rId1049" display="https://portaldeservicos.pmenos.com.br/hc/pt-br/requests/2853607?content_type=request" xr:uid="{D9E2C23E-8A2D-46AE-B5EC-C317D6BC40CC}"/>
    <hyperlink ref="W370" r:id="rId1050" display="https://portaldeservicos.pmenos.com.br/hc/pt-br/requests/2853628?content_type=request" xr:uid="{DCA524F3-CCD4-4C4F-927C-804D8B83EFAA}"/>
    <hyperlink ref="W366" r:id="rId1051" display="https://portaldeservicos.pmenos.com.br/hc/pt-br/requests/2853641?content_type=request" xr:uid="{544EF19D-BB10-4F8A-AB23-433FC8CDC867}"/>
    <hyperlink ref="W1163" r:id="rId1052" display="https://portaldeservicos.pmenos.com.br/hc/pt-br/requests/2853890?content_type=request" xr:uid="{F77F8113-4114-43CF-8EC4-F890ED8B1225}"/>
    <hyperlink ref="W1162" r:id="rId1053" display="https://portaldeservicos.pmenos.com.br/hc/pt-br/requests/2853902?content_type=request" xr:uid="{4F1D6216-E35B-49E5-A87D-99C85C1EE08E}"/>
    <hyperlink ref="W1165" r:id="rId1054" display="https://portaldeservicos.pmenos.com.br/hc/pt-br/requests/2853925?content_type=request" xr:uid="{89A83642-4159-43AF-BC2F-E9D5ED304853}"/>
    <hyperlink ref="W1476" r:id="rId1055" display="https://portaldeservicos.pmenos.com.br/hc/pt-br/requests/2853943?content_type=request" xr:uid="{A353F918-7175-4AB9-822E-9EDDBBDFC014}"/>
    <hyperlink ref="W1418" r:id="rId1056" display="https://portaldeservicos.pmenos.com.br/hc/pt-br/requests/2853955?content_type=request" xr:uid="{0F838C51-3B26-481B-8DB8-0D0395375759}"/>
    <hyperlink ref="W830" r:id="rId1057" display="https://portaldeservicos.pmenos.com.br/hc/pt-br/requests/2853973?content_type=request" xr:uid="{36C3D1F3-CAEB-4087-B92D-ED5BE14CF1FF}"/>
    <hyperlink ref="W1475" r:id="rId1058" display="https://portaldeservicos.pmenos.com.br/hc/pt-br/requests/2853983?content_type=request" xr:uid="{978E3076-91B7-479E-B444-FB1A640C121B}"/>
    <hyperlink ref="W1415" r:id="rId1059" display="https://portaldeservicos.pmenos.com.br/hc/pt-br/requests/2853998?content_type=request" xr:uid="{BAC799AB-74F1-4655-8793-51D5B27A7E41}"/>
    <hyperlink ref="W827" r:id="rId1060" display="https://portaldeservicos.pmenos.com.br/hc/pt-br/requests/2854009?content_type=request" xr:uid="{EA0D7AC2-997D-487A-B294-DEBCB9EA158D}"/>
    <hyperlink ref="W1470" r:id="rId1061" display="https://portaldeservicos.pmenos.com.br/hc/pt-br/requests/2854027?content_type=request" xr:uid="{6802A23F-CFF7-44B1-A1A6-66BA08163ED2}"/>
    <hyperlink ref="W1413" r:id="rId1062" display="https://portaldeservicos.pmenos.com.br/hc/pt-br/requests/2854076?content_type=request" xr:uid="{89FA55DE-D037-4C9A-A967-0BEF595A8DF0}"/>
    <hyperlink ref="W825" r:id="rId1063" display="https://portaldeservicos.pmenos.com.br/hc/pt-br/requests/2854118?content_type=request" xr:uid="{3A892781-978D-4730-92EB-257F0503E627}"/>
    <hyperlink ref="W1091" r:id="rId1064" display="https://portaldeservicos.pmenos.com.br/hc/pt-br/requests/2854168?content_type=request" xr:uid="{642F6561-089A-462E-8B4E-F2E7A7BB83D9}"/>
    <hyperlink ref="W1311" r:id="rId1065" display="https://portaldeservicos.pmenos.com.br/hc/pt-br/requests/2854191?content_type=request" xr:uid="{35015072-D0A2-4A31-8F34-9A55F0D19210}"/>
    <hyperlink ref="W1335" r:id="rId1066" display="https://portaldeservicos.pmenos.com.br/hc/pt-br/requests/2854207?content_type=request" xr:uid="{B93FAB4E-417A-461E-B8D7-38B4B08CD02A}"/>
    <hyperlink ref="W1646" r:id="rId1067" display="https://portaldeservicos.pmenos.com.br/hc/pt-br/requests/2854249?content_type=request" xr:uid="{B825F837-8C1A-44E4-B5CD-C57FA3380B7E}"/>
    <hyperlink ref="W1643" r:id="rId1068" display="https://portaldeservicos.pmenos.com.br/hc/pt-br/requests/2854863?content_type=request" xr:uid="{47A9A2DB-D408-4287-AA8D-78AC3278BEBF}"/>
    <hyperlink ref="W1621" r:id="rId1069" display="https://portaldeservicos.pmenos.com.br/hc/pt-br/requests/2854880?content_type=request" xr:uid="{6AAB7172-047B-47FD-AED5-7E35413EFF87}"/>
    <hyperlink ref="W1087" r:id="rId1070" display="https://portaldeservicos.pmenos.com.br/hc/pt-br/requests/2856904?content_type=request" xr:uid="{8C09A70F-0E19-4948-982F-A45EDC0366F0}"/>
    <hyperlink ref="W950" r:id="rId1071" xr:uid="{FBF3D5F4-93C6-4AB7-A7E3-43DF7AA67DC1}"/>
    <hyperlink ref="W885" r:id="rId1072" xr:uid="{0F591896-4A1D-45E6-9D45-A006DE8B199E}"/>
    <hyperlink ref="W886" r:id="rId1073" xr:uid="{255A98A6-574B-4E72-BCE6-40F89264D9A5}"/>
    <hyperlink ref="W951" r:id="rId1074" xr:uid="{52CAAD73-FB56-41C3-A357-FD7C5BA0BBCA}"/>
    <hyperlink ref="W948" r:id="rId1075" xr:uid="{D8A406C7-EF93-4A99-B8BF-05D10A822E86}"/>
    <hyperlink ref="W949" r:id="rId1076" xr:uid="{F9EEE4DC-E407-4A14-B959-DEEDA74CD2EC}"/>
    <hyperlink ref="W747" r:id="rId1077" display="https://portaldeservicos.pmenos.com.br/hc/pt-br/requests/2857905?content_type=request" xr:uid="{E6F723F5-04EE-42BA-9AB7-BA9966CE2F28}"/>
    <hyperlink ref="W1240" r:id="rId1078" display="https://portaldeservicos.pmenos.com.br/hc/pt-br/requests/2857983?content_type=request" xr:uid="{A4D3FD02-E611-414B-99D1-C575A3DDC51A}"/>
    <hyperlink ref="W1519" r:id="rId1079" display="https://portaldeservicos.pmenos.com.br/hc/pt-br/requests/2857992?content_type=request" xr:uid="{AC684716-C916-40FD-B763-66003B85B440}"/>
    <hyperlink ref="W1518" r:id="rId1080" display="https://portaldeservicos.pmenos.com.br/hc/pt-br/requests/2858283?content_type=request" xr:uid="{7A149A48-0022-40D6-9877-BE6A40304C6A}"/>
    <hyperlink ref="W403" r:id="rId1081" display="https://portaldeservicos.pmenos.com.br/hc/pt-br/requests/2858298?content_type=request" xr:uid="{595CBF1C-838E-4484-9A57-07B4051AB6C2}"/>
    <hyperlink ref="W946" r:id="rId1082" xr:uid="{E29FB720-DCF0-45CA-8B0B-6C3AFC1BD0A2}"/>
    <hyperlink ref="W947" r:id="rId1083" xr:uid="{A7CAB870-0383-4CF4-90D3-8E8E979C7BEB}"/>
    <hyperlink ref="W1092" r:id="rId1084" xr:uid="{AE02F7B8-FEE3-42F3-83BC-E384DC27C36E}"/>
    <hyperlink ref="W1095" r:id="rId1085" xr:uid="{A05FF445-021B-4D88-B998-C994F57B40A6}"/>
    <hyperlink ref="W1093" r:id="rId1086" xr:uid="{6EB47BC7-EF2A-478E-AF60-5AEE1A02BBD9}"/>
    <hyperlink ref="W1094" r:id="rId1087" xr:uid="{8189CFD9-3932-4BE5-831F-B52A48B08FA5}"/>
    <hyperlink ref="W1507" r:id="rId1088" display="https://portaldeservicos.pmenos.com.br/hc/pt-br/requests/2866780?content_type=request" xr:uid="{0B1BD110-E84F-4BB4-856D-3EA3F2069D91}"/>
    <hyperlink ref="W1287" r:id="rId1089" xr:uid="{3C9A794A-375D-4C58-932E-C2762E0C075A}"/>
    <hyperlink ref="W748" r:id="rId1090" display="https://portaldeservicos.pmenos.com.br/hc/pt-br/requests/2871099?content_type=request" xr:uid="{C1C0BAEC-7D5F-4629-933D-58FEC7309C60}"/>
    <hyperlink ref="W776" r:id="rId1091" display="https://portaldeservicos.pmenos.com.br/hc/pt-br/requests/2878541?content_type=request" xr:uid="{FC141CCA-C43A-40FE-B05F-F933B27B9286}"/>
    <hyperlink ref="W312" r:id="rId1092" xr:uid="{DC23E52C-5DDB-4E8B-AA10-E72E1C93B81C}"/>
    <hyperlink ref="W285" r:id="rId1093" xr:uid="{21090FE6-3EB5-4B2E-AA97-C0EB445FAD10}"/>
    <hyperlink ref="W1159" r:id="rId1094" xr:uid="{49270707-31B3-4523-8014-A7ABBE5E596A}"/>
    <hyperlink ref="W1202" r:id="rId1095" xr:uid="{483CE24F-7072-4B16-93C6-0AB60DDB0263}"/>
    <hyperlink ref="W1203" r:id="rId1096" xr:uid="{F163201A-8C98-41A9-81BF-734937F895FE}"/>
    <hyperlink ref="W1164" r:id="rId1097" xr:uid="{BE00B7A7-99BB-4B16-B9E8-D7EE346C369B}"/>
    <hyperlink ref="W1283" r:id="rId1098" xr:uid="{9A97A313-A702-447E-8B47-25FA70DACC7B}"/>
    <hyperlink ref="W402" r:id="rId1099" xr:uid="{B9CA0214-A329-42AB-9534-F08A98E09775}"/>
    <hyperlink ref="W1201" r:id="rId1100" xr:uid="{7BD739D1-E50D-4029-B19F-9982C290CC57}"/>
    <hyperlink ref="W1219" r:id="rId1101" xr:uid="{1760691E-3C78-4D24-9F47-2D66C4AC55AD}"/>
    <hyperlink ref="W1221" r:id="rId1102" xr:uid="{3D75D607-A074-4313-B86F-ABBAF2158013}"/>
    <hyperlink ref="W1200" r:id="rId1103" xr:uid="{9DC5E8E5-A4D9-456F-8A20-0765508D96A8}"/>
    <hyperlink ref="W1400" r:id="rId1104" xr:uid="{7EF1623B-D605-4A14-9C3D-EB3940CD2540}"/>
    <hyperlink ref="W834" r:id="rId1105" xr:uid="{922ABE7E-219E-4E6F-8023-52051BE9A074}"/>
    <hyperlink ref="W1459" r:id="rId1106" xr:uid="{A46E7D8C-EF02-4838-AD77-2FC591EF1F91}"/>
    <hyperlink ref="W1222" r:id="rId1107" xr:uid="{044B4C26-9380-42F4-878D-3BCD7701B10A}"/>
    <hyperlink ref="W1220" r:id="rId1108" xr:uid="{4926F390-C631-4FF9-B027-7E41CC5C22B1}"/>
    <hyperlink ref="W976" r:id="rId1109" xr:uid="{22D19E23-CECD-4F62-97B6-6AEB08E13EC8}"/>
    <hyperlink ref="W977" r:id="rId1110" xr:uid="{AAD9CE8F-6D3C-49D4-8CDF-ED4A7E822848}"/>
    <hyperlink ref="W1332" r:id="rId1111" xr:uid="{0795721B-E7F9-48A1-B819-5DE0AF359D42}"/>
    <hyperlink ref="W1290" r:id="rId1112" xr:uid="{E8F34CF6-7E16-40B8-A9AB-1940D06E6780}"/>
    <hyperlink ref="W1614" r:id="rId1113" xr:uid="{94A7159E-31CB-4384-8E2C-A319FA258FA5}"/>
    <hyperlink ref="W1564" r:id="rId1114" xr:uid="{DA652EE9-5904-421F-9C2E-54919D4CDF6C}"/>
    <hyperlink ref="W1778" r:id="rId1115" display="https://portaldeservicos.pmenos.com.br/hc/pt-br/requests/2897233?content_type=request" xr:uid="{71BEF531-6CB4-4A81-A359-C53CFF0C4231}"/>
    <hyperlink ref="W576" r:id="rId1116" xr:uid="{71CFC977-D6FD-4024-BA80-FC975F3C395A}"/>
    <hyperlink ref="W954" r:id="rId1117" xr:uid="{69C72D8A-9178-4E40-9E26-873C977A4520}"/>
    <hyperlink ref="W975" r:id="rId1118" xr:uid="{670129E9-11F6-426F-BFDB-8DC1E5EDC705}"/>
    <hyperlink ref="W1639" r:id="rId1119" xr:uid="{9E0BAECD-4C47-4455-B809-069A42C396A0}"/>
    <hyperlink ref="W1960" r:id="rId1120" display="https://portaldeservicos.pmenos.com.br/hc/pt-br/requests/2906618?content_type=request" xr:uid="{C546CF39-8381-4CAA-9CBF-CC942513619F}"/>
    <hyperlink ref="W1832" r:id="rId1121" xr:uid="{AF3E74AC-E346-428D-95DB-7FE5CFED5128}"/>
    <hyperlink ref="W583" r:id="rId1122" xr:uid="{646B167E-9D1D-4493-A7A8-F3FC0F9CAFCF}"/>
    <hyperlink ref="W311" r:id="rId1123" xr:uid="{0D9F4A92-017B-4C30-8064-09CEE3AA36FE}"/>
    <hyperlink ref="W627" r:id="rId1124" xr:uid="{91920B33-4F6D-4F8B-936D-013273E87E35}"/>
    <hyperlink ref="W628" r:id="rId1125" xr:uid="{5936A504-B32C-4807-9E4F-3FB68D2D1EC1}"/>
    <hyperlink ref="W1833" r:id="rId1126" xr:uid="{F8F92A45-FC8E-4A94-BB61-1AA06CE3EC38}"/>
    <hyperlink ref="W629" r:id="rId1127" xr:uid="{7AD6A6DD-8425-4A80-A467-D305FE3B2AF5}"/>
    <hyperlink ref="W279" r:id="rId1128" display="https://portaldeservicos.pmenos.com.br/hc/pt-br/requests/2912290?content_type=request" xr:uid="{150B7880-6B7D-4BD9-9E03-A06DACF36E52}"/>
    <hyperlink ref="W1658" r:id="rId1129" display="https://portaldeservicos.pmenos.com.br/hc/pt-br/requests/2912899?content_type=request" xr:uid="{7D0B5313-FA4B-4BA1-B456-210149829BA9}"/>
    <hyperlink ref="W1659" r:id="rId1130" display="https://portaldeservicos.pmenos.com.br/hc/pt-br/requests/2912913?content_type=request" xr:uid="{A538394C-8DE3-40DB-BE2E-1DE8D0605E65}"/>
    <hyperlink ref="W1729" r:id="rId1131" display="https://portaldeservicos.pmenos.com.br/hc/pt-br/requests/2919075?content_type=request" xr:uid="{8C1EF758-BB82-4B5E-A8F2-348F2F765A32}"/>
    <hyperlink ref="W1868" r:id="rId1132" display="https://portaldeservicos.pmenos.com.br/hc/pt-br/requests/2924846?content_type=request" xr:uid="{2F57D66F-4607-4665-9714-AE57B743B281}"/>
    <hyperlink ref="W1199" r:id="rId1133" display="https://portaldeservicos.pmenos.com.br/hc/pt-br/requests/2925010?content_type=request" xr:uid="{B79785BC-5F10-4C21-9C31-6AE1D10FA7B4}"/>
    <hyperlink ref="W314" r:id="rId1134" xr:uid="{9A9FB300-56CB-4F20-8AE7-E62614E3E921}"/>
    <hyperlink ref="W626" r:id="rId1135" xr:uid="{A61D9DB9-E300-4404-9C41-F628CFE2A940}"/>
    <hyperlink ref="W313" r:id="rId1136" xr:uid="{19CD39D1-9AF1-45AF-B7AB-9CA5D73CD706}"/>
    <hyperlink ref="W1867" r:id="rId1137" xr:uid="{443FBC31-557C-4721-BE4A-F36D98C7DE62}"/>
    <hyperlink ref="W625" r:id="rId1138" xr:uid="{AAAFFF44-454F-4B43-A540-C3E6134CFF71}"/>
    <hyperlink ref="W614" r:id="rId1139" xr:uid="{500CDA91-3085-4432-BEEA-8FA782876ABC}"/>
    <hyperlink ref="W613" r:id="rId1140" xr:uid="{93B4CE74-7358-413B-9860-232FF44AAB11}"/>
    <hyperlink ref="W612" r:id="rId1141" xr:uid="{A3619A84-E6DB-4B8F-B0F2-59C8069A7684}"/>
    <hyperlink ref="W1880" r:id="rId1142" xr:uid="{BF225131-B698-474C-A350-9106F5A35047}"/>
    <hyperlink ref="W1879" r:id="rId1143" xr:uid="{329B4D6E-1B59-4AD4-8A5F-2E624A8B382E}"/>
    <hyperlink ref="W598" r:id="rId1144" xr:uid="{E7F719A0-B248-46A1-86CD-D5AD6F71D75A}"/>
    <hyperlink ref="W643" r:id="rId1145" xr:uid="{A6119B75-2037-4F68-B3EB-E926FF8792DF}"/>
    <hyperlink ref="W189" r:id="rId1146" xr:uid="{7B64701E-1FEC-4609-A2EB-691A5E11023A}"/>
    <hyperlink ref="W191" r:id="rId1147" xr:uid="{A3FD0BBD-9CC3-4F48-9FF6-F1CF4002E4AB}"/>
    <hyperlink ref="W188" r:id="rId1148" xr:uid="{458DA977-99A6-46E9-9A69-F19226624B99}"/>
    <hyperlink ref="W185" r:id="rId1149" xr:uid="{06A290C1-AC16-4C6E-83F9-B7DE8E5FFE54}"/>
    <hyperlink ref="W186" r:id="rId1150" xr:uid="{CF8CE24B-E546-4182-B819-184B0A6715C4}"/>
    <hyperlink ref="W187" r:id="rId1151" xr:uid="{FA504A11-ED85-4BA6-ABB5-33549AD0554B}"/>
    <hyperlink ref="W183" r:id="rId1152" xr:uid="{C90E9FC7-FEA3-40AE-8D98-7C2350249A5F}"/>
    <hyperlink ref="W184" r:id="rId1153" xr:uid="{C3915D2B-8C3C-4AB0-BFB0-B50CC11942E3}"/>
    <hyperlink ref="W166" r:id="rId1154" xr:uid="{57E20A39-7495-48F6-AA92-E88FA574E3E1}"/>
    <hyperlink ref="W167" r:id="rId1155" xr:uid="{9E965263-8E67-4982-AE5B-E51E105085F9}"/>
    <hyperlink ref="W165" r:id="rId1156" xr:uid="{D981ABE7-7E5F-4557-8326-6DC18A32BA34}"/>
    <hyperlink ref="W180" r:id="rId1157" xr:uid="{EF5699E2-315E-4748-B348-AD4CAD85B3BD}"/>
    <hyperlink ref="W163" r:id="rId1158" xr:uid="{C3B03795-0273-47D0-9C18-221023D7C960}"/>
    <hyperlink ref="W164" r:id="rId1159" xr:uid="{EED18E0B-185C-414A-AD34-216CD705CF36}"/>
    <hyperlink ref="W162" r:id="rId1160" xr:uid="{EF4927AC-BB55-4CF1-A462-FB183F8A542F}"/>
    <hyperlink ref="W176" r:id="rId1161" xr:uid="{8ECEB7F9-FC1B-497D-BA94-7F98703445B4}"/>
    <hyperlink ref="W177" r:id="rId1162" xr:uid="{F6D65DF6-8AFB-4B8E-AB21-9DC2DDA6D70C}"/>
    <hyperlink ref="W178" r:id="rId1163" xr:uid="{097E211D-C9C5-4AF0-B583-0DC668AA97DA}"/>
    <hyperlink ref="W181" r:id="rId1164" xr:uid="{DB28B582-4988-43DF-AE0A-6B979DB3E502}"/>
    <hyperlink ref="W175" r:id="rId1165" xr:uid="{E86DDE82-5C34-4EBD-9940-C5CBACAE8548}"/>
    <hyperlink ref="W179" r:id="rId1166" xr:uid="{CB736166-22A1-4B6F-8B60-6771F4CEE8CE}"/>
    <hyperlink ref="W182" r:id="rId1167" xr:uid="{AC3CE5CB-56EB-4AAF-A584-749E2B65C54A}"/>
    <hyperlink ref="W678" r:id="rId1168" xr:uid="{DB24B561-92D5-42BC-BF1C-D06CD861A699}"/>
    <hyperlink ref="W767" r:id="rId1169" xr:uid="{BC66FED7-90E2-4AD3-BC72-E6BD66553FEA}"/>
    <hyperlink ref="W642" r:id="rId1170" xr:uid="{0DF4EE3C-DFBD-4A43-9C72-A5EC7B3A3552}"/>
    <hyperlink ref="W1036" r:id="rId1171" display="https://portaldeservicos.pmenos.com.br/hc/pt-br/requests/2971420?content_type=request" xr:uid="{5E5DE7D5-8560-48BC-98F1-EC7E2FD6E7C5}"/>
    <hyperlink ref="W1275" r:id="rId1172" xr:uid="{47DEBD8D-8AEB-4A20-9A88-D823A923A988}"/>
    <hyperlink ref="W1276" r:id="rId1173" xr:uid="{B46B479B-19D4-46C9-9E18-1DD6A076803F}"/>
    <hyperlink ref="W1974" r:id="rId1174" display="https://portaldeservicos.pmenos.com.br/hc/pt-br/requests/2971931?content_type=request" xr:uid="{948D1348-5B4A-4266-A2AA-69379C086E0D}"/>
    <hyperlink ref="W1522" r:id="rId1175" xr:uid="{43D191D4-64AF-4A01-9308-08EC01D889F5}"/>
    <hyperlink ref="W1523" r:id="rId1176" xr:uid="{A5028531-42FE-401F-8D88-5E77140D3E44}"/>
    <hyperlink ref="W1524" r:id="rId1177" xr:uid="{FA70F78E-5838-447C-87C2-8A5086A66707}"/>
    <hyperlink ref="W1525" r:id="rId1178" xr:uid="{00B85608-0E25-48E5-96E9-67445C18C5BE}"/>
    <hyperlink ref="W1526" r:id="rId1179" xr:uid="{46E7DFDA-EF6C-460B-B933-F1F9943077F8}"/>
    <hyperlink ref="W1527" r:id="rId1180" xr:uid="{92FC15DF-D25B-4BC6-92EE-D27CD09B6D57}"/>
    <hyperlink ref="W1529" r:id="rId1181" xr:uid="{11DC145D-E5DB-447D-A827-7DF6F986ED85}"/>
    <hyperlink ref="W1528" r:id="rId1182" xr:uid="{F0C7C758-0980-4A11-A5FE-54E54CDA3A13}"/>
    <hyperlink ref="W1730" r:id="rId1183" xr:uid="{E7254F25-5B3F-496F-92ED-217958FE0053}"/>
    <hyperlink ref="W1387" r:id="rId1184" xr:uid="{C850A746-DE7E-4F10-A81D-5EA28D8D14E5}"/>
    <hyperlink ref="W1451" r:id="rId1185" xr:uid="{7619788A-D7E8-4DFE-AAB2-6FEBEF05F396}"/>
    <hyperlink ref="W1450" r:id="rId1186" xr:uid="{1010C333-0CF1-4792-B3C6-F3B0B9BA14AC}"/>
    <hyperlink ref="W1279" r:id="rId1187" xr:uid="{3EEC3B67-325A-4776-8FD3-EF56FCB05D52}"/>
    <hyperlink ref="W1531" r:id="rId1188" xr:uid="{412A5685-198F-4AD5-9C80-4E03C0669F6E}"/>
    <hyperlink ref="W1533" r:id="rId1189" xr:uid="{2D075455-3D23-4525-9A54-E41914C070BB}"/>
    <hyperlink ref="W1532" r:id="rId1190" xr:uid="{4E327384-04EA-4408-AC3D-92C1CF01752B}"/>
    <hyperlink ref="W679" r:id="rId1191" xr:uid="{46396AAB-B6AA-48F7-8748-CE3FF8EDFEC9}"/>
    <hyperlink ref="W692" r:id="rId1192" xr:uid="{8E6DD5CF-A9F5-4494-B45D-D45884410210}"/>
    <hyperlink ref="W2146" r:id="rId1193" xr:uid="{2AABE1E2-B3B2-4C64-92EE-DBF75FCC8296}"/>
    <hyperlink ref="W2147" r:id="rId1194" xr:uid="{EC99E5E1-3259-4D12-A208-9A02C2F5261D}"/>
    <hyperlink ref="W693" r:id="rId1195" xr:uid="{1641CAEA-1D51-441A-B09D-A8D449B3A298}"/>
    <hyperlink ref="W2148" r:id="rId1196" xr:uid="{E53ED464-6529-4D9A-B822-71DAD14B5178}"/>
    <hyperlink ref="W2149" r:id="rId1197" display="https://portaldeservicos.pmenos.com.br/hc/pt-br/requests/2979765?content_type=request" xr:uid="{9BF46E01-C0F5-49ED-818D-EFE467725327}"/>
    <hyperlink ref="W2150" r:id="rId1198" display="https://portaldeservicos.pmenos.com.br/hc/pt-br/requests/2980028?content_type=request" xr:uid="{778F9673-5536-46AE-900D-D2D9650C715D}"/>
    <hyperlink ref="W2151" r:id="rId1199" xr:uid="{00FB09BC-E930-4C76-A5A5-827DA94F5FB0}"/>
    <hyperlink ref="W2152" r:id="rId1200" xr:uid="{07683391-73C5-4B6C-B296-603DE84C2A6E}"/>
    <hyperlink ref="W2153" r:id="rId1201" xr:uid="{9240BA4C-DC8E-404F-9F66-17FFFECB5966}"/>
    <hyperlink ref="W2154" r:id="rId1202" xr:uid="{21754E32-493F-40BB-A19B-47A93A8AC89B}"/>
    <hyperlink ref="W1575" r:id="rId1203" display="https://portaldeservicos.pmenos.com.br/hc/pt-br/requests/2981816?content_type=request" xr:uid="{665E0BE6-20EA-48BA-AAC3-06E154454016}"/>
    <hyperlink ref="W1278" r:id="rId1204" xr:uid="{06B73257-DAE7-4935-8D1E-3CEC93E0D2C6}"/>
    <hyperlink ref="W243" r:id="rId1205" xr:uid="{6AC72A2A-62A1-426C-BEBE-F4D66880CE40}"/>
    <hyperlink ref="W240" r:id="rId1206" xr:uid="{8A42FAE2-FA10-41D8-9C7B-1BB9B51E4107}"/>
    <hyperlink ref="W242" r:id="rId1207" xr:uid="{4C9894A7-BC50-4470-B52A-785752DF43DB}"/>
    <hyperlink ref="W475" r:id="rId1208" xr:uid="{59FDD92F-A611-4A5F-8B5B-7223DB4D84DB}"/>
    <hyperlink ref="W492" r:id="rId1209" xr:uid="{36BF5178-8840-402E-A944-2D1F352B8412}"/>
    <hyperlink ref="W477" r:id="rId1210" xr:uid="{6137F186-CF87-4718-8D5E-BCD0E598E29D}"/>
    <hyperlink ref="W474" r:id="rId1211" xr:uid="{3F4412B2-A105-4705-BF8A-84FD88721823}"/>
    <hyperlink ref="W85" r:id="rId1212" xr:uid="{49B6D247-2458-4B75-B2C2-C0D32481C3E7}"/>
    <hyperlink ref="W493" r:id="rId1213" xr:uid="{CB24C5BF-58F4-47B7-93E1-139913D31446}"/>
    <hyperlink ref="W494" r:id="rId1214" xr:uid="{4463BD10-2934-47B1-9F0C-94D4A22CCE0A}"/>
    <hyperlink ref="W476" r:id="rId1215" xr:uid="{39F65729-5F7F-4481-BB2E-98B6FB95EC2B}"/>
    <hyperlink ref="W806" r:id="rId1216" xr:uid="{33E41C50-E4ED-4892-BF6E-45485F790B55}"/>
    <hyperlink ref="W1128" r:id="rId1217" xr:uid="{25394EFB-D43B-4D8F-A117-863FE2492E15}"/>
    <hyperlink ref="W1129" r:id="rId1218" xr:uid="{C4B5AFF3-93F4-402C-BE33-291AA64D0453}"/>
    <hyperlink ref="W1388" r:id="rId1219" xr:uid="{80A8A9B9-9BE6-47CC-9518-8374918CCF56}"/>
    <hyperlink ref="W1452" r:id="rId1220" xr:uid="{3C6F4029-6B02-4C08-B3A7-2103D833404E}"/>
    <hyperlink ref="W1408" r:id="rId1221" display="https://portaldeservicos.pmenos.com.br/hc/pt-br/requests/2985880?content_type=request" xr:uid="{471762B5-AE30-4199-9951-6C2A4A35195F}"/>
    <hyperlink ref="W1975" r:id="rId1222" display="https://portaldeservicos.pmenos.com.br/hc/pt-br/requests/3026990?content_type=request" xr:uid="{0D7DB33C-1056-443D-8EF2-FD54A9F15FE3}"/>
    <hyperlink ref="W293" r:id="rId1223" xr:uid="{BD0EC20E-6F1F-4A46-95EA-AE0DA8581D19}"/>
    <hyperlink ref="W294" r:id="rId1224" xr:uid="{AC02826E-3E38-4A23-AB60-5D60DF193DF4}"/>
    <hyperlink ref="W795" r:id="rId1225" xr:uid="{396A5426-2714-4094-8AFA-54AB6EF26C5A}"/>
    <hyperlink ref="W1215" r:id="rId1226" xr:uid="{024A7E5A-B975-46F7-AD82-A09449692DE7}"/>
    <hyperlink ref="W1226" r:id="rId1227" xr:uid="{DF6892F9-CF9D-4316-B788-B616A54146EC}"/>
    <hyperlink ref="W1241" r:id="rId1228" xr:uid="{8BC844FB-5E31-4DFE-BC23-5FAABC17D437}"/>
    <hyperlink ref="W1216" r:id="rId1229" xr:uid="{F95EBC68-74D7-4F25-BBE6-C9098C21932C}"/>
    <hyperlink ref="W1217" r:id="rId1230" xr:uid="{1F53F2F2-C177-4480-A76D-292B6DC2FF4A}"/>
    <hyperlink ref="W1354" r:id="rId1231" xr:uid="{6D6C8672-3A31-40E9-BCB2-6444CE51F858}"/>
    <hyperlink ref="W1356" r:id="rId1232" xr:uid="{0B9EA572-F326-4F66-B72E-B093408D9EF0}"/>
    <hyperlink ref="W1355" r:id="rId1233" xr:uid="{CE9EE837-9968-4AD6-94F6-29FD070E73D6}"/>
    <hyperlink ref="W1353" r:id="rId1234" xr:uid="{A9749E5A-D44D-46D6-9F4C-327E193776BB}"/>
    <hyperlink ref="W337" r:id="rId1235" xr:uid="{50330AB0-24EE-4A23-9310-CBC0B7A5127B}"/>
    <hyperlink ref="W338" r:id="rId1236" xr:uid="{5620D975-ACEC-4B06-8016-81BEFA361781}"/>
    <hyperlink ref="W1369" r:id="rId1237" xr:uid="{10B8DC15-F575-4526-A279-BFCAA34FDA4B}"/>
    <hyperlink ref="W1370" r:id="rId1238" xr:uid="{B2BCE8CB-65A6-42EE-BA60-6787110FDDDD}"/>
    <hyperlink ref="W1371" r:id="rId1239" xr:uid="{969299AB-095A-4386-BEBC-849A8F98C27E}"/>
    <hyperlink ref="W794" r:id="rId1240" xr:uid="{DD3B5F31-C72E-4531-BEFF-1316B6C4E10A}"/>
    <hyperlink ref="W510" r:id="rId1241" display="https://portaldeservicos.pmenos.com.br/hc/pt-br/requests/3034683?content_type=request" xr:uid="{65582F0C-7F15-4882-87AB-A19B79D948DF}"/>
    <hyperlink ref="W1631" r:id="rId1242" display="https://portaldeservicos.pmenos.com.br/hc/pt-br/requests/3034712?content_type=request" xr:uid="{41AFCDE3-094D-4254-9EC0-B4140FAE81D9}"/>
    <hyperlink ref="W1050" r:id="rId1243" display="https://portaldeservicos.pmenos.com.br/hc/pt-br/requests/3034880?content_type=request" xr:uid="{A8CCB589-98E0-4E7D-AD3A-0CF43BBA5000}"/>
    <hyperlink ref="W1075" r:id="rId1244" display="https://portaldeservicos.pmenos.com.br/hc/pt-br/requests/3034891?content_type=request" xr:uid="{5E25C4CF-EF6E-42D6-9FDE-F6DBA0455CDC}"/>
    <hyperlink ref="W1326" r:id="rId1245" display="https://portaldeservicos.pmenos.com.br/hc/pt-br/requests/3034936?content_type=request" xr:uid="{BEE1CF2D-30DB-48B0-91FA-E8878BC43709}"/>
    <hyperlink ref="W1911" r:id="rId1246" display="https://portaldeservicos.pmenos.com.br/hc/pt-br/requests/3043696?content_type=request" xr:uid="{38394F73-0990-4AF5-A625-146CAB1E7A93}"/>
    <hyperlink ref="W241" r:id="rId1247" xr:uid="{7577DE5C-2063-4300-8A53-9736AFCDBD13}"/>
    <hyperlink ref="W301" r:id="rId1248" xr:uid="{1FB92B27-E334-4E9E-8F81-FFB86955234C}"/>
    <hyperlink ref="W302" r:id="rId1249" xr:uid="{6182F0D1-9A5E-4E65-A762-6D4C2C789CB1}"/>
    <hyperlink ref="W303" r:id="rId1250" xr:uid="{528DE7E4-AEA8-44E3-9FD8-B8B5CF741DCE}"/>
    <hyperlink ref="W2086" r:id="rId1251" xr:uid="{2B4211F4-94E5-4C77-97E7-3148A7A8C015}"/>
    <hyperlink ref="W2070" r:id="rId1252" xr:uid="{C0FEB915-EC93-4BC8-BEB3-7D4C4B29910A}"/>
    <hyperlink ref="W1869" r:id="rId1253" xr:uid="{C2AF8147-6583-489A-A723-01F070F7B5D2}"/>
    <hyperlink ref="W2071" r:id="rId1254" xr:uid="{FB7CD26E-2B57-4E18-B3D4-B55FA8110F97}"/>
    <hyperlink ref="W1348" r:id="rId1255" xr:uid="{F7002657-84D1-4DCC-9BD7-114C1E6B18C4}"/>
    <hyperlink ref="W1349" r:id="rId1256" xr:uid="{548C9568-B85F-409B-9BE0-E13CBCEE2667}"/>
    <hyperlink ref="W1350" r:id="rId1257" xr:uid="{1BD25818-8AAA-400A-81C3-5D37BF762EAC}"/>
    <hyperlink ref="W1351" r:id="rId1258" xr:uid="{269C2D59-2251-4C9C-BC53-08360F5D498C}"/>
    <hyperlink ref="W1352" r:id="rId1259" xr:uid="{E0860854-8046-408D-A53B-8F6DAC0C00EE}"/>
    <hyperlink ref="W1902" r:id="rId1260" xr:uid="{77A161F4-AB79-4A13-89E8-33AAF49D086C}"/>
    <hyperlink ref="W743" r:id="rId1261" xr:uid="{B0A71041-F9AC-4229-A9A1-120AC135B519}"/>
    <hyperlink ref="W1280" r:id="rId1262" display="https://portaldeservicos.pmenos.com.br/hc/pt-br/requests/3047375?content_type=request" xr:uid="{4C6081A0-C304-40F9-9488-3C23727C32F8}"/>
    <hyperlink ref="W758" r:id="rId1263" xr:uid="{CF9D13E0-C4FC-4602-988E-3BA4C3CE61CB}"/>
    <hyperlink ref="W1668" r:id="rId1264" xr:uid="{55595C75-A017-42F7-849C-8861C404ADFB}"/>
    <hyperlink ref="W1669" r:id="rId1265" xr:uid="{4E9EC051-8A7F-4199-99F6-5C33CCBB1DC4}"/>
    <hyperlink ref="W1667" r:id="rId1266" xr:uid="{0BD94F43-6B87-4C3A-9281-8740472033A1}"/>
    <hyperlink ref="W1670" r:id="rId1267" xr:uid="{480BA853-25BF-4656-B33C-6232B40B05D0}"/>
    <hyperlink ref="W1671" r:id="rId1268" xr:uid="{ED29ED7B-41F3-4B79-AB7D-63F044C5A0F7}"/>
    <hyperlink ref="W1672" r:id="rId1269" xr:uid="{CFCA6791-2B23-4DF8-80FF-814E7A7517A1}"/>
    <hyperlink ref="W1673" r:id="rId1270" xr:uid="{388959BB-670A-47D6-8C05-4BA0105D2C60}"/>
    <hyperlink ref="W1674" r:id="rId1271" xr:uid="{1519CC43-57ED-44D9-939E-16EC78DA2557}"/>
    <hyperlink ref="W1675" r:id="rId1272" xr:uid="{86AE3AF8-0668-43B8-B330-98ABD069FF7A}"/>
    <hyperlink ref="W722" r:id="rId1273" display="https://portaldeservicos.pmenos.com.br/hc/pt-br/requests/3063896?content_type=request" xr:uid="{9BD92F0D-98A2-48D6-B34D-A16A0170AD8F}"/>
    <hyperlink ref="W332" r:id="rId1274" xr:uid="{260ED8DC-F4A9-452E-AF0E-FA6FBC6829EC}"/>
    <hyperlink ref="W509" r:id="rId1275" xr:uid="{5E30E606-9F53-4149-94DE-48AA609FCBC1}"/>
    <hyperlink ref="W805" r:id="rId1276" xr:uid="{730D9DDB-607D-4D0F-9876-467CE52AB315}"/>
    <hyperlink ref="W807" r:id="rId1277" xr:uid="{D8293A79-79E5-4C11-A857-146C21B159A9}"/>
    <hyperlink ref="W1389" r:id="rId1278" xr:uid="{FA3DE524-DE8C-4919-A979-259B636CEC50}"/>
    <hyperlink ref="W1449" r:id="rId1279" xr:uid="{B9091A12-642E-4445-BB4B-5538148ACC07}"/>
    <hyperlink ref="W2073" r:id="rId1280" xr:uid="{5696ED24-DAA1-4532-8203-30C0094BE97C}"/>
    <hyperlink ref="W737" r:id="rId1281" xr:uid="{7173E0A5-0D9E-4269-B9BA-A69A96FDCE4D}"/>
    <hyperlink ref="W739" r:id="rId1282" xr:uid="{0D7DF3CE-E1CC-4D6E-84F7-97093991CC2E}"/>
    <hyperlink ref="W738" r:id="rId1283" xr:uid="{BE028D3E-F80D-4712-9640-3628FC3CF0F1}"/>
    <hyperlink ref="W2072" r:id="rId1284" xr:uid="{1BAB8834-9BFF-4542-8B6A-26D6BE6FD3AB}"/>
    <hyperlink ref="W838" r:id="rId1285" xr:uid="{1C3B205D-7D4E-4B50-B4FA-A723E4998CDA}"/>
    <hyperlink ref="W1430" r:id="rId1286" xr:uid="{A84F5611-FEEF-4A49-986C-B35FCF6E6B9A}"/>
    <hyperlink ref="W1491" r:id="rId1287" xr:uid="{A9BA1A54-1029-4255-ACA1-8704D28689AB}"/>
    <hyperlink ref="W1365" r:id="rId1288" xr:uid="{9D50DB4E-4500-4D8F-B5B2-A8E2A6A1AB8E}"/>
    <hyperlink ref="W1364" r:id="rId1289" xr:uid="{F41D4EAB-17A6-48B0-AC0E-8CE5984E9824}"/>
    <hyperlink ref="W1363" r:id="rId1290" xr:uid="{8B2C38D8-55A4-47CA-853B-48ED72FCD1CF}"/>
    <hyperlink ref="W1366" r:id="rId1291" xr:uid="{E3B7E73A-E53A-4947-8BD3-3F43C28EB2FC}"/>
    <hyperlink ref="W1368" r:id="rId1292" xr:uid="{45FE8535-9332-4628-A088-DF41837BD224}"/>
    <hyperlink ref="W1367" r:id="rId1293" xr:uid="{4788E501-CDA4-44FF-94B2-A919C06BD920}"/>
    <hyperlink ref="W206" r:id="rId1294" xr:uid="{A0EB69D7-79ED-449B-BB69-0714D5AA1A79}"/>
    <hyperlink ref="W208" r:id="rId1295" xr:uid="{B5E8FDE7-064C-4F1B-952A-8BE33E69086B}"/>
    <hyperlink ref="W209" r:id="rId1296" xr:uid="{3AA762B4-119E-4BE2-A31A-B93B6359657E}"/>
    <hyperlink ref="W210" r:id="rId1297" xr:uid="{AE73B2B3-05FE-489F-95D4-A6537E1A5654}"/>
    <hyperlink ref="W207" r:id="rId1298" xr:uid="{8F1A6847-7BD6-4C0F-B195-D8BF28CE5B2D}"/>
    <hyperlink ref="W190" r:id="rId1299" xr:uid="{F0365412-A800-412A-851B-0088297744B0}"/>
    <hyperlink ref="W193" r:id="rId1300" xr:uid="{F21B274A-B43B-44BB-9378-BF9B1D24EAF2}"/>
    <hyperlink ref="W192" r:id="rId1301" xr:uid="{79A74CE3-A544-460B-87C6-68655D3AE99E}"/>
    <hyperlink ref="W194" r:id="rId1302" xr:uid="{FD26F2D3-00EB-4C3E-A0EE-B80F9F1E2C36}"/>
    <hyperlink ref="W195" r:id="rId1303" xr:uid="{4E7CAB55-B44E-4874-84D0-B5C416431AAA}"/>
    <hyperlink ref="W196" r:id="rId1304" xr:uid="{E43377B4-D4F3-4BE5-A637-592B0CDEF3E8}"/>
    <hyperlink ref="W197" r:id="rId1305" xr:uid="{0FEE00BD-66F2-47B0-9587-A1D76DF85FEC}"/>
    <hyperlink ref="W198" r:id="rId1306" xr:uid="{8ED7FB1E-FA05-46F5-8889-32CD3421B807}"/>
    <hyperlink ref="W730" r:id="rId1307" xr:uid="{2C76AACE-D2CF-4E54-B4F8-4E537B089DF3}"/>
    <hyperlink ref="W731" r:id="rId1308" xr:uid="{66E8A941-44BF-47B9-B724-F021BC07A6DD}"/>
    <hyperlink ref="W2032" r:id="rId1309" xr:uid="{00DD765C-520C-4362-874A-ADF2ADB1A1CA}"/>
    <hyperlink ref="W423" r:id="rId1310" display="https://portaldeservicos.pmenos.com.br/hc/pt-br/requests/3219302?content_type=request" xr:uid="{2E6DC14B-4DF2-424E-AC45-B6D216ECDF55}"/>
    <hyperlink ref="W1168" r:id="rId1311" display="https://portaldeservicos.pmenos.com.br/hc/pt-br/requests/3219342?content_type=request" xr:uid="{148A9269-68BE-4F2B-BD8F-70DD327D4055}"/>
    <hyperlink ref="W1169" r:id="rId1312" display="https://portaldeservicos.pmenos.com.br/hc/pt-br/requests/3219358?content_type=request" xr:uid="{64A9AB3F-6F09-4CAF-944A-C9B6E40F45A0}"/>
    <hyperlink ref="W1170" r:id="rId1313" display="https://portaldeservicos.pmenos.com.br/hc/pt-br/requests/3219407?content_type=request" xr:uid="{6F9E5A30-035B-4886-BDE1-F03E2B4CCEC2}"/>
    <hyperlink ref="W1171" r:id="rId1314" display="https://portaldeservicos.pmenos.com.br/hc/pt-br/requests/3219420?content_type=request" xr:uid="{3FC7EEB9-2C61-46CB-AFAB-93F2B666DF71}"/>
    <hyperlink ref="W1172" r:id="rId1315" display="https://portaldeservicos.pmenos.com.br/hc/pt-br/requests/3219434?content_type=request" xr:uid="{A055F31C-C44E-48D4-AF5B-80FD066F8364}"/>
    <hyperlink ref="W1173" r:id="rId1316" display="https://portaldeservicos.pmenos.com.br/hc/pt-br/requests/3220814?content_type=request" xr:uid="{70FE9A64-CDA2-4FDE-9F57-E1A018820D19}"/>
    <hyperlink ref="W1295" r:id="rId1317" display="https://portaldeservicos.pmenos.com.br/hc/pt-br/requests/3221026?content_type=request" xr:uid="{181E429E-34EB-4883-A3B2-3319E2D7BEF6}"/>
    <hyperlink ref="W125" r:id="rId1318" display="https://portaldeservicos.pmenos.com.br/hc/pt-br/requests/3221194?content_type=request" xr:uid="{19E7F6B5-069B-43F4-9C3C-27FC2CE183A6}"/>
    <hyperlink ref="W124" r:id="rId1319" display="https://portaldeservicos.pmenos.com.br/hc/pt-br/requests/3222470?content_type=request" xr:uid="{C776720F-422E-441B-A4DA-411AFF46423A}"/>
    <hyperlink ref="W793" r:id="rId1320" display="https://portaldeservicos.pmenos.com.br/hc/pt-br/requests/3222698?content_type=request" xr:uid="{98CBAE8F-A05A-49D4-9F5B-07EEB15FBCD7}"/>
    <hyperlink ref="W1853" r:id="rId1321" display="https://portaldeservicos.pmenos.com.br/hc/pt-br/requests/3224059?content_type=request" xr:uid="{7FFC0151-3BEA-418D-9AF5-6E8DD8B298BA}"/>
    <hyperlink ref="W599" r:id="rId1322" xr:uid="{AC3A93E4-9923-4658-8F6B-94B7ACF9B3FF}"/>
    <hyperlink ref="W272" r:id="rId1323" xr:uid="{6B7389FF-9490-4E86-B9B9-21187006D9D6}"/>
    <hyperlink ref="W419" r:id="rId1324" xr:uid="{4A35554A-BD39-40A0-8287-530A0EE3ABE0}"/>
    <hyperlink ref="W1155" r:id="rId1325" xr:uid="{FD9C1965-9A14-432E-AD2C-BEFD7CBF1BA5}"/>
    <hyperlink ref="W273" r:id="rId1326" xr:uid="{6C86C826-8217-401F-BEA1-CC05DCCCE22F}"/>
    <hyperlink ref="W274" r:id="rId1327" xr:uid="{A8A95179-94D2-4ADF-87C1-499DFF8BD979}"/>
    <hyperlink ref="W1870" r:id="rId1328" xr:uid="{F7DC4B88-89AB-4DD9-B61C-23DF539B3C08}"/>
    <hyperlink ref="W1871" r:id="rId1329" xr:uid="{FF8D906D-BDC8-4F2D-A639-4C6FDE68579F}"/>
    <hyperlink ref="W1882" r:id="rId1330" xr:uid="{8464D0D6-5BC8-4284-A7A9-0FCA3B2714B4}"/>
    <hyperlink ref="W1872" r:id="rId1331" xr:uid="{F182EC72-DED6-4896-9E02-F8B2587C8520}"/>
    <hyperlink ref="W1873" r:id="rId1332" xr:uid="{D6EF6DBE-36C9-4EBE-A710-7F29E5F326AF}"/>
    <hyperlink ref="W816" r:id="rId1333" xr:uid="{E7097888-5EBA-4CA3-A17F-C2DD0D586453}"/>
    <hyperlink ref="W1404" r:id="rId1334" xr:uid="{E6847A4A-A61A-4C18-BB04-E8EEA47E000F}"/>
    <hyperlink ref="W1405" r:id="rId1335" xr:uid="{625501E9-E8F3-48A7-8DA7-5D284FEF929C}"/>
    <hyperlink ref="W817" r:id="rId1336" xr:uid="{49A4EFB6-09D1-444C-BAD0-A061F9A76741}"/>
    <hyperlink ref="W1465" r:id="rId1337" xr:uid="{6A8D5BF1-DA75-4FF1-98AA-940695CAACC5}"/>
    <hyperlink ref="W1466" r:id="rId1338" xr:uid="{0ACAE45B-228E-448D-AF39-1F7A7383CB44}"/>
    <hyperlink ref="W822" r:id="rId1339" xr:uid="{C2B6A7F0-83CD-44AF-9BD8-ED1E7967FFAA}"/>
    <hyperlink ref="W1411" r:id="rId1340" xr:uid="{AC5A9087-81CB-4266-BC5B-59FB95EC243D}"/>
    <hyperlink ref="W818" r:id="rId1341" xr:uid="{C2D98FF0-4889-4128-BC52-942AC308685B}"/>
    <hyperlink ref="W1436" r:id="rId1342" xr:uid="{DA148563-6E08-4AB9-8750-85281C7F9F6A}"/>
    <hyperlink ref="W844" r:id="rId1343" xr:uid="{DABF8CDB-40AB-4086-9E20-7B0B9A044857}"/>
    <hyperlink ref="W1437" r:id="rId1344" xr:uid="{1550D6B3-CE5D-492D-8775-B418C4956AB4}"/>
    <hyperlink ref="W845" r:id="rId1345" xr:uid="{336A7DE5-B407-49CB-B9C0-C629AB72A4AE}"/>
    <hyperlink ref="W1500" r:id="rId1346" xr:uid="{45D54AA5-493C-4A8C-8808-3E989445E5F0}"/>
    <hyperlink ref="W1467" r:id="rId1347" xr:uid="{3EBF0AD5-3324-46D6-A353-49BCA87B6687}"/>
    <hyperlink ref="W1438" r:id="rId1348" xr:uid="{5F3CB9F1-403E-4E11-8F5D-B213F6FA32BC}"/>
    <hyperlink ref="W846" r:id="rId1349" xr:uid="{CDE32D94-B6EC-4722-85A4-19D256AAA47B}"/>
    <hyperlink ref="W1501" r:id="rId1350" xr:uid="{20EB69F8-03CB-4316-9F29-86DB0008ECEE}"/>
    <hyperlink ref="W1502" r:id="rId1351" xr:uid="{5FA525CA-7217-45E2-B0FD-3302661E814C}"/>
    <hyperlink ref="W424" r:id="rId1352" xr:uid="{E0A60663-39E1-415E-9B57-A068D6BE580B}"/>
    <hyperlink ref="W459" r:id="rId1353" xr:uid="{E561217A-8BBF-43FB-B7E1-B5F4F03ECE55}"/>
    <hyperlink ref="W1299" r:id="rId1354" xr:uid="{78476828-726A-4F52-A25D-047C0617D69B}"/>
    <hyperlink ref="W1300" r:id="rId1355" xr:uid="{82AAB43B-E15A-4F1D-8071-A173D19B1594}"/>
    <hyperlink ref="W1301" r:id="rId1356" xr:uid="{DACB1CF7-9D3F-4B9C-BC19-0EAF5BC101F1}"/>
    <hyperlink ref="W1577" r:id="rId1357" xr:uid="{FEE5AA92-50A1-436C-8760-EDC9154EA66F}"/>
    <hyperlink ref="W1578" r:id="rId1358" xr:uid="{2AF6B127-E8AF-4217-A47D-329330175ECA}"/>
    <hyperlink ref="W590" r:id="rId1359" xr:uid="{5F72ACC7-5F90-4A49-B1D6-C0CAC1308979}"/>
    <hyperlink ref="W425" r:id="rId1360" xr:uid="{12547643-54B7-4D07-8B38-A85D0B006066}"/>
    <hyperlink ref="W1439" r:id="rId1361" xr:uid="{738C277D-9D01-4310-9053-28D53B61524E}"/>
    <hyperlink ref="W847" r:id="rId1362" xr:uid="{BBEB5FC9-0125-4136-B4E6-385B87FC1419}"/>
    <hyperlink ref="W1503" r:id="rId1363" xr:uid="{BD1CA5CC-215D-48A2-A2A1-81A7E3167555}"/>
    <hyperlink ref="W1416" r:id="rId1364" xr:uid="{07AC7A5D-EC6A-49AD-996E-80B29D39017F}"/>
    <hyperlink ref="W848" r:id="rId1365" xr:uid="{B18F6E05-1A35-484E-B3EC-AA3B789EDDE4}"/>
    <hyperlink ref="W1504" r:id="rId1366" xr:uid="{67046B37-F603-4894-9C11-B1DD8F70B783}"/>
    <hyperlink ref="W1477" r:id="rId1367" xr:uid="{5030912B-2EB2-4F22-A0FC-08E24A301317}"/>
    <hyperlink ref="W1409" r:id="rId1368" display="https://portaldeservicos.pmenos.com.br/hc/pt-br/requests/3233510?content_type=request" xr:uid="{B621D90F-7E58-4145-8E5C-34A5B147E896}"/>
    <hyperlink ref="W821" r:id="rId1369" display="https://portaldeservicos.pmenos.com.br/hc/pt-br/requests/3233569?content_type=request" xr:uid="{2FAF66BD-C1F8-4311-927F-4BFB339234F0}"/>
    <hyperlink ref="W1410" r:id="rId1370" display="https://portaldeservicos.pmenos.com.br/hc/pt-br/requests/3233585?content_type=request" xr:uid="{9E1A2CEF-F7BD-4109-A201-4FE3EF90387D}"/>
    <hyperlink ref="W1886" r:id="rId1371" display="https://portaldeservicos.pmenos.com.br/hc/pt-br/requests/3233598?content_type=request" xr:uid="{8D5FEB06-638F-472D-BCDB-51E90B516DD3}"/>
    <hyperlink ref="W1887" r:id="rId1372" display="https://portaldeservicos.pmenos.com.br/hc/pt-br/requests/3233605?content_type=request" xr:uid="{3238EFDA-FAFB-4148-8931-E2042E121EFE}"/>
    <hyperlink ref="W1511" r:id="rId1373" display="https://portaldeservicos.pmenos.com.br/hc/pt-br/requests/3221114?content_type=request" xr:uid="{BFD56BD3-2F7F-4F17-B181-2159CC12B5F1}"/>
    <hyperlink ref="W1623" r:id="rId1374" display="https://portaldeservicos.pmenos.com.br/hc/pt-br/requests/3233625?content_type=request" xr:uid="{D999EB75-C0F2-495E-8B97-DDC5B81071C4}"/>
    <hyperlink ref="W1576" r:id="rId1375" display="https://portaldeservicos.pmenos.com.br/hc/pt-br/requests/3233640?content_type=request" xr:uid="{5E4723A7-9A8C-4CF3-9D54-0863A55418BC}"/>
    <hyperlink ref="W422" r:id="rId1376" display="https://portaldeservicos.pmenos.com.br/hc/pt-br/requests/3233696?content_type=request" xr:uid="{C64EEF07-ADD8-4A11-B7D2-9D7BB1FEF6D1}"/>
    <hyperlink ref="W1006" r:id="rId1377" xr:uid="{F39C4773-66C4-4184-8E63-BE3E96C3DFB8}"/>
    <hyperlink ref="W1007" r:id="rId1378" xr:uid="{ED83BE94-3863-4014-BF9A-52397E589E0D}"/>
    <hyperlink ref="W1035" r:id="rId1379" xr:uid="{4A6B385B-60D5-423E-B3E3-E2593500238F}"/>
    <hyperlink ref="W1008" r:id="rId1380" xr:uid="{B597886C-AA5C-4400-A263-ACABC9D13724}"/>
    <hyperlink ref="W1009" r:id="rId1381" xr:uid="{1C8A44FA-E8AC-4291-9013-4DC5E8B7A5E0}"/>
    <hyperlink ref="W1010" r:id="rId1382" xr:uid="{2356A1EE-268D-4FDE-97E9-104B544EEC70}"/>
    <hyperlink ref="W1011" r:id="rId1383" xr:uid="{240E94FE-FDC8-42F5-9126-70AFB4B301DC}"/>
    <hyperlink ref="W1012" r:id="rId1384" xr:uid="{F45C1AF4-C8A6-4718-B103-DF90B3E99271}"/>
    <hyperlink ref="W1013" r:id="rId1385" xr:uid="{A7458397-9D80-45C1-B2E9-A6D8B655BAEC}"/>
    <hyperlink ref="W1014" r:id="rId1386" xr:uid="{609D15A5-2022-43E1-A000-A0DBF7AC135C}"/>
    <hyperlink ref="W1015" r:id="rId1387" xr:uid="{2670EDCB-4591-45F5-A7DD-0825457C9D04}"/>
    <hyperlink ref="W1016" r:id="rId1388" xr:uid="{674AB8AE-19F7-4917-9D77-2C8B04F88445}"/>
    <hyperlink ref="W1017" r:id="rId1389" xr:uid="{9BB2959D-E508-4EF0-B40D-988DF8FE65D4}"/>
    <hyperlink ref="W1018" r:id="rId1390" xr:uid="{B9B3DC26-0ADE-4322-B479-D76242B10B39}"/>
    <hyperlink ref="W1019" r:id="rId1391" xr:uid="{5F485DF4-A4A3-4457-BD2E-3A4C282AB78A}"/>
    <hyperlink ref="W993" r:id="rId1392" xr:uid="{60502548-3FBE-4175-9473-18BA389ECA2F}"/>
    <hyperlink ref="W994" r:id="rId1393" xr:uid="{5315F204-8CC0-45D0-8E7D-30148C0EC488}"/>
    <hyperlink ref="W995" r:id="rId1394" xr:uid="{C86FE278-4B5E-4EDE-B2EB-018240818046}"/>
    <hyperlink ref="W996" r:id="rId1395" xr:uid="{F0D17DF1-6D73-4715-A9E2-598E56125461}"/>
    <hyperlink ref="W997" r:id="rId1396" xr:uid="{6347005E-22FA-497E-89C0-A214F9975016}"/>
    <hyperlink ref="W998" r:id="rId1397" xr:uid="{CD0EFBB3-0526-4FE2-85D4-E7D71A936509}"/>
    <hyperlink ref="W999" r:id="rId1398" xr:uid="{F2BC82D8-C197-427C-9490-5907C964773D}"/>
    <hyperlink ref="W1000" r:id="rId1399" xr:uid="{CE3FCD45-450A-4E3B-8119-20AA4AADF1BC}"/>
    <hyperlink ref="W1001" r:id="rId1400" xr:uid="{1F86007E-9BDD-40D9-AFC2-8F6B11975518}"/>
    <hyperlink ref="W1002" r:id="rId1401" xr:uid="{3598EC92-7FCC-460F-996B-B97A9A9A8DD8}"/>
    <hyperlink ref="W1003" r:id="rId1402" xr:uid="{7ED78E5C-5812-4520-B21E-29682371FB58}"/>
    <hyperlink ref="W1004" r:id="rId1403" xr:uid="{9587727D-BC2B-466E-AD76-A32AFE91A096}"/>
    <hyperlink ref="W1005" r:id="rId1404" xr:uid="{1318D4C8-DEA0-45B5-8910-186522447ECB}"/>
    <hyperlink ref="W1023" r:id="rId1405" xr:uid="{8EF844CD-5C07-44BD-BA5D-C64D463F932E}"/>
    <hyperlink ref="W1024" r:id="rId1406" xr:uid="{06A64D36-A623-4093-B03F-F80D5EDFC2FA}"/>
    <hyperlink ref="W1025" r:id="rId1407" xr:uid="{6E07CC40-3617-475D-8667-EBBF3CB589B9}"/>
    <hyperlink ref="W1026" r:id="rId1408" xr:uid="{FC5F50DA-3E21-4F3E-B6E2-EB8DC1580867}"/>
    <hyperlink ref="W1027" r:id="rId1409" xr:uid="{D1365DD7-98E7-48F2-9B67-63E80814D573}"/>
    <hyperlink ref="W1028" r:id="rId1410" xr:uid="{9DA634D8-0913-4061-96BE-613ADA6F26CD}"/>
    <hyperlink ref="W1029" r:id="rId1411" xr:uid="{3327B719-8B8E-4B24-AEFA-102E47E71F91}"/>
    <hyperlink ref="W1030" r:id="rId1412" xr:uid="{FFB8EB27-E4FC-43F5-AC37-6E3A11DE9151}"/>
    <hyperlink ref="W1031" r:id="rId1413" xr:uid="{5E285E0B-C36A-468E-BFFF-2D8D04E57D4F}"/>
    <hyperlink ref="W1032" r:id="rId1414" xr:uid="{9A6F3FB1-65F6-45DF-8DAC-E51DB78E088D}"/>
    <hyperlink ref="W1033" r:id="rId1415" xr:uid="{C1A63AA9-C556-4306-9C43-7D5ADD93C39C}"/>
    <hyperlink ref="W1034" r:id="rId1416" xr:uid="{DCC8B2B7-7626-4951-B3E3-DE611262C8BB}"/>
    <hyperlink ref="W445" r:id="rId1417" xr:uid="{6BD53424-9381-4E64-9473-3333221D6D66}"/>
    <hyperlink ref="W446" r:id="rId1418" xr:uid="{9D9CB4ED-17DD-4758-870E-D605A81E39E0}"/>
    <hyperlink ref="W873" r:id="rId1419" xr:uid="{982E1931-6CE8-468E-8A6B-98DF79A7D622}"/>
    <hyperlink ref="W447" r:id="rId1420" xr:uid="{2EE55436-5438-4B07-9535-20DF5FE558B0}"/>
    <hyperlink ref="W448" r:id="rId1421" xr:uid="{63FF61DF-C662-4521-9772-84E0B867F655}"/>
    <hyperlink ref="W449" r:id="rId1422" xr:uid="{F0C1F0BF-A73B-4F6D-BC0C-D338834C18B9}"/>
    <hyperlink ref="W450" r:id="rId1423" xr:uid="{ED269013-DC9E-46DA-AA13-69302FF5270D}"/>
    <hyperlink ref="W451" r:id="rId1424" xr:uid="{4F1F0B96-D42E-4EE0-9E7F-B0D0CFE0DBBF}"/>
    <hyperlink ref="W782" r:id="rId1425" xr:uid="{02578D20-8380-4C63-A2D1-99F4782C402A}"/>
    <hyperlink ref="W785" r:id="rId1426" xr:uid="{A7A00DDC-8643-47FD-ABA5-A91722A97E7E}"/>
    <hyperlink ref="W783" r:id="rId1427" xr:uid="{EA10129E-566A-402E-BD90-35149A5A257F}"/>
    <hyperlink ref="W784" r:id="rId1428" xr:uid="{7C81C17D-9154-4F72-9248-FA2B520C314B}"/>
    <hyperlink ref="W786" r:id="rId1429" xr:uid="{850C5D4D-75EF-4DE3-B53F-8D0178B87DC0}"/>
    <hyperlink ref="W1920" r:id="rId1430" xr:uid="{6F8B5B3C-8665-45AD-8008-032A38FA77E1}"/>
    <hyperlink ref="W660" r:id="rId1431" xr:uid="{7F128FDF-D162-4A45-B100-65032565F073}"/>
    <hyperlink ref="W661" r:id="rId1432" xr:uid="{E2FDD84B-E639-44E5-96F1-390C892E5DA1}"/>
    <hyperlink ref="W1881" r:id="rId1433" display="https://portaldeservicos.pmenos.com.br/hc/pt-br/requests/3271020?content_type=request" xr:uid="{2025042C-AB19-4574-9CF0-7E0DFF68FD83}"/>
    <hyperlink ref="W1038" r:id="rId1434" display="https://portaldeservicos.pmenos.com.br/hc/pt-br/requests/3273364?content_type=request" xr:uid="{9D18A75A-738E-4936-9A91-C4F6D9F760CC}"/>
    <hyperlink ref="W800" r:id="rId1435" xr:uid="{00D0D308-67E0-4273-93F0-781BCE4B775C}"/>
    <hyperlink ref="W1383" r:id="rId1436" xr:uid="{A37AE5A9-0C82-4F9F-A787-3FEE5C608D86}"/>
    <hyperlink ref="W487" r:id="rId1437" xr:uid="{12AB1815-D9A4-471F-9FBB-7FA883E130F8}"/>
    <hyperlink ref="W383" r:id="rId1438" xr:uid="{04DF720D-5F77-4451-A432-095B7FA42B99}"/>
    <hyperlink ref="W384" r:id="rId1439" xr:uid="{D2B5C89D-C76E-4424-8161-5937C843BA0E}"/>
    <hyperlink ref="W347" r:id="rId1440" xr:uid="{7FB7F52B-6289-4AFC-B9C3-93A772313C70}"/>
    <hyperlink ref="W1123" r:id="rId1441" xr:uid="{2517E8DF-10EF-4876-B606-4024C396E532}"/>
    <hyperlink ref="W1693" r:id="rId1442" xr:uid="{E89DC452-9EBA-4A20-AD9E-20DB462860AE}"/>
    <hyperlink ref="W1694" r:id="rId1443" xr:uid="{67B331DC-FB6A-41D7-AD7C-8BBB8DD296A7}"/>
    <hyperlink ref="W541" r:id="rId1444" xr:uid="{9FB6860B-EFEB-4462-A3A6-A5B4D40B01E5}"/>
    <hyperlink ref="W1262" r:id="rId1445" xr:uid="{791D5D8C-DEF6-4BD1-BF17-77A174CC3086}"/>
    <hyperlink ref="W1512" r:id="rId1446" xr:uid="{B1675456-8A38-4655-88FA-4B4DB8A08988}"/>
    <hyperlink ref="W1930" r:id="rId1447" xr:uid="{EBFCC348-4B01-466D-95FD-8FFA3419453E}"/>
    <hyperlink ref="W1124" r:id="rId1448" xr:uid="{E444AF93-76AD-4A30-AAFD-499757D0D92B}"/>
    <hyperlink ref="W1125" r:id="rId1449" xr:uid="{E3E1509E-64EE-4B50-81D7-75EC5FF606FA}"/>
    <hyperlink ref="W546" r:id="rId1450" xr:uid="{3CB0FC14-8887-4844-8F85-AA50BC2BAE83}"/>
    <hyperlink ref="W1122" r:id="rId1451" xr:uid="{37A71900-13EB-4010-9247-D21B667C1306}"/>
    <hyperlink ref="W1697" r:id="rId1452" xr:uid="{05A6F888-90A5-48FE-AB67-11BA0D71BBBB}"/>
    <hyperlink ref="W662" r:id="rId1453" xr:uid="{E1DAE22C-5D48-4381-A31B-B36B18E75AAE}"/>
    <hyperlink ref="W1962" r:id="rId1454" xr:uid="{1DA72995-C7B3-4479-AEE8-304B1BAA38D1}"/>
    <hyperlink ref="W265" r:id="rId1455" display="https://portaldeservicos.pmenos.com.br/hc/pt-br/requests/3277638?content_type=request" xr:uid="{F36D878D-9F09-4571-B218-988269DBA639}"/>
    <hyperlink ref="W159" r:id="rId1456" display="https://portaldeservicos.pmenos.com.br/hc/pt-br/requests/3278752?content_type=request" xr:uid="{CA7BC7FC-D8A7-4E1C-91C4-E3ED85108E04}"/>
    <hyperlink ref="W708" r:id="rId1457" display="https://portaldeservicos.pmenos.com.br/hc/pt-br/requests/3279102?content_type=request" xr:uid="{08259EA0-DBDC-44A6-94A4-FFE5B62C5B8A}"/>
    <hyperlink ref="W707" r:id="rId1458" display="https://portaldeservicos.pmenos.com.br/hc/pt-br/requests/3279269?content_type=request" xr:uid="{5C952F5F-76FF-487E-B6A4-80A86C8139F7}"/>
    <hyperlink ref="W362" r:id="rId1459" display="https://portaldeservicos.pmenos.com.br/hc/pt-br/requests/3279765?content_type=request" xr:uid="{85802782-1713-4D26-9521-5B73BFB91C43}"/>
    <hyperlink ref="W461" r:id="rId1460" display="https://portaldeservicos.pmenos.com.br/hc/pt-br/requests/3283299?content_type=request" xr:uid="{54ECE071-E297-4C8F-8421-BEDA36A9E34A}"/>
    <hyperlink ref="V461" r:id="rId1461" display="https://portaldeservicos.pmenos.com.br/hc/pt-br/requests/3283299?content_type=request" xr:uid="{45F6CE35-A652-4A6A-AA55-71DFF05BFCD9}"/>
    <hyperlink ref="W361" r:id="rId1462" display="https://portaldeservicos.pmenos.com.br/hc/pt-br/requests/3283631?content_type=request" xr:uid="{50DEB0E4-2CD1-4EBE-B0F8-98378CD382B6}"/>
    <hyperlink ref="W375" r:id="rId1463" display="https://portaldeservicos.pmenos.com.br/hc/pt-br/requests/3284057?content_type=request" xr:uid="{2EBA5E4A-04A1-4C9D-9C30-0B8BACF4AC4E}"/>
    <hyperlink ref="W1485" r:id="rId1464" xr:uid="{6EB400FB-A811-42E2-8914-9B5E3040B232}"/>
    <hyperlink ref="W86" r:id="rId1465" xr:uid="{84758EE0-A8BD-4D2C-A575-30C6AF441B71}"/>
    <hyperlink ref="W479" r:id="rId1466" xr:uid="{3C6880CF-9200-467C-B67A-8CCB06CD9F8C}"/>
    <hyperlink ref="W1444" r:id="rId1467" xr:uid="{99A67EFA-AEBC-4435-ADF9-05BD342C3B50}"/>
    <hyperlink ref="W480" r:id="rId1468" xr:uid="{93424F1E-AC8D-4194-87F1-D5256A400319}"/>
    <hyperlink ref="W345" r:id="rId1469" xr:uid="{732319D3-B684-4A44-A15E-71E12159B6B3}"/>
    <hyperlink ref="W346" r:id="rId1470" xr:uid="{D639F712-A379-42C6-B2EF-123B069BACD1}"/>
    <hyperlink ref="W348" r:id="rId1471" xr:uid="{CC1F036F-D7A6-4B48-A838-26955EEFE63B}"/>
    <hyperlink ref="W349" r:id="rId1472" xr:uid="{F99A80DA-1FC6-461B-B00E-6F2518CFEACB}"/>
    <hyperlink ref="W350" r:id="rId1473" xr:uid="{2B7AB04F-2FAA-4C91-A3B4-518E7EB3EE36}"/>
    <hyperlink ref="W351" r:id="rId1474" xr:uid="{F932283C-A485-4BF7-8B21-72684BFB7D14}"/>
    <hyperlink ref="W352" r:id="rId1475" xr:uid="{D8F68112-CF5E-4D05-AC60-7EE4D98293DF}"/>
    <hyperlink ref="W1212" r:id="rId1476" xr:uid="{AD012671-64BE-4664-8BBB-BE12D112E997}"/>
    <hyperlink ref="W706" r:id="rId1477" xr:uid="{C9975DBB-2F59-40E7-9423-6F0CB314CB09}"/>
    <hyperlink ref="W481" r:id="rId1478" xr:uid="{C391290C-F7FC-45FC-B175-93D762C2DF24}"/>
    <hyperlink ref="W1263" r:id="rId1479" xr:uid="{0B935C47-333D-4D2B-9D54-B1DD092847C2}"/>
    <hyperlink ref="W482" r:id="rId1480" xr:uid="{F3FEBFC4-B0A9-4FAF-9F1C-97E55881A940}"/>
    <hyperlink ref="W1265" r:id="rId1481" xr:uid="{AC91C8E7-4E88-40DD-A059-4A004BA2FEB3}"/>
    <hyperlink ref="W1126" r:id="rId1482" xr:uid="{255D5CBA-3183-4B94-9319-F20339837E4A}"/>
    <hyperlink ref="W1976" r:id="rId1483" xr:uid="{A7A7BE62-D026-4672-BDC5-7CBFCF56B81F}"/>
    <hyperlink ref="W1213" r:id="rId1484" xr:uid="{2CC2AC3D-F194-47B0-8408-BE2E6D2EA8B9}"/>
    <hyperlink ref="W237" r:id="rId1485" xr:uid="{035290DE-8EB7-4C5D-A6C6-EBBFB7058C0D}"/>
    <hyperlink ref="W542" r:id="rId1486" xr:uid="{395E0B31-6956-49EB-9B0B-30E23BCE6685}"/>
    <hyperlink ref="W630" r:id="rId1487" xr:uid="{7E2E5873-1F7E-484E-A43B-F9652B94C6F1}"/>
    <hyperlink ref="W709" r:id="rId1488" xr:uid="{A1C500D2-53EF-478E-A4ED-55F41C9A0A9E}"/>
    <hyperlink ref="W1112" r:id="rId1489" xr:uid="{A17F7D86-542A-450A-8CE9-28E93B2919F5}"/>
    <hyperlink ref="W680" r:id="rId1490" xr:uid="{48288E89-7177-45B6-B837-38F4567AD646}"/>
    <hyperlink ref="W792" r:id="rId1491" xr:uid="{BCBC8BD2-36BA-452F-98FF-4AC15CB054CC}"/>
    <hyperlink ref="W344" r:id="rId1492" xr:uid="{7F22FDF2-E00A-41E5-8EF1-B4B8AEA6D8EA}"/>
    <hyperlink ref="W236" r:id="rId1493" xr:uid="{1110F0E2-5346-4E21-8B8D-3B03B8140EC8}"/>
    <hyperlink ref="W239" r:id="rId1494" xr:uid="{06A3B6C2-0B68-4895-AF2B-4035AD88FE9F}"/>
    <hyperlink ref="W353" r:id="rId1495" xr:uid="{F8E21B21-2B0A-4439-ACC7-BD4280C9B8D3}"/>
    <hyperlink ref="W1111" r:id="rId1496" xr:uid="{4E20ABEF-DECE-44F7-8526-B23CEEAEAB0A}"/>
    <hyperlink ref="W1698" r:id="rId1497" xr:uid="{3C4E3107-7C21-47B9-911A-DCC0669F98D6}"/>
    <hyperlink ref="W2159" r:id="rId1498" xr:uid="{C7E8A24E-CFE9-4A3C-A416-BF5735AFAF96}"/>
    <hyperlink ref="W1513" r:id="rId1499" xr:uid="{A5AF4175-A3C8-413D-BFC2-5471D542E331}"/>
    <hyperlink ref="W1647" r:id="rId1500" xr:uid="{5D6E875D-A91C-44C1-9C26-90513906BA97}"/>
    <hyperlink ref="W1312" r:id="rId1501" xr:uid="{C458D7E7-35F6-47B6-93DB-3861CC436D0A}"/>
    <hyperlink ref="W1266" r:id="rId1502" xr:uid="{23C53DAB-15BF-40CF-A521-609AC9C37AEC}"/>
    <hyperlink ref="W1267" r:id="rId1503" xr:uid="{7917DAA5-6022-4E19-A947-8D836D548018}"/>
    <hyperlink ref="W1268" r:id="rId1504" xr:uid="{082591F3-271A-4BBA-B904-03D4D3C618AA}"/>
    <hyperlink ref="W1269" r:id="rId1505" xr:uid="{2EF885B4-F15B-4CE3-9C1C-08A0B479ED68}"/>
    <hyperlink ref="W1270" r:id="rId1506" xr:uid="{2B92E64A-27B8-4ACC-92D1-77C4909793E2}"/>
    <hyperlink ref="W1271" r:id="rId1507" xr:uid="{1FD61707-F99A-49E5-9EF3-D95255B0E0C1}"/>
    <hyperlink ref="W1384" r:id="rId1508" display="https://portaldeservicos.pmenos.com.br/hc/pt-br/requests/3298879?content_type=request" xr:uid="{83A6739F-F252-44F5-8B14-546A31818702}"/>
    <hyperlink ref="W488" r:id="rId1509" display="https://portaldeservicos.pmenos.com.br/hc/pt-br/requests/3299297?content_type=request" xr:uid="{F1A208FB-F70F-4FF0-AFFB-C5B1611FD42C}"/>
    <hyperlink ref="W835" r:id="rId1510" display="https://portaldeservicos.pmenos.com.br/hc/pt-br/requests/3299411?content_type=request" xr:uid="{A18DD2A6-6B96-48D5-9161-2442244E460B}"/>
    <hyperlink ref="W235" r:id="rId1511" xr:uid="{B598B139-7AA8-48BF-BA27-D0719BB06FAE}"/>
    <hyperlink ref="W1113" r:id="rId1512" xr:uid="{CCEB9320-DCDB-4140-8B5D-DB41394221B3}"/>
    <hyperlink ref="W354" r:id="rId1513" xr:uid="{BF309D44-EF59-4986-A128-CB52D173E6D4}"/>
    <hyperlink ref="W1116" r:id="rId1514" xr:uid="{4381AA9C-9805-465C-AC15-D4A1BCD4E363}"/>
    <hyperlink ref="W1117" r:id="rId1515" xr:uid="{903AC7BB-ED51-4D52-8066-1587ED8B0FA0}"/>
    <hyperlink ref="W1118" r:id="rId1516" xr:uid="{5B6E29AF-85DC-4BDD-AD39-CF1BB48A1445}"/>
    <hyperlink ref="W1119" r:id="rId1517" xr:uid="{939E54E4-C7CA-459A-906E-EF7F58066F29}"/>
    <hyperlink ref="W1120" r:id="rId1518" xr:uid="{25980D29-E6A8-4094-9BC3-F37E9B9E5CD4}"/>
    <hyperlink ref="W1114" r:id="rId1519" xr:uid="{CC4A41D7-285B-4F9C-B379-BFAA2BB5143B}"/>
    <hyperlink ref="W1258" r:id="rId1520" xr:uid="{D6744629-4D85-45FA-9B43-A602F5A084AA}"/>
    <hyperlink ref="W356" r:id="rId1521" xr:uid="{09449FBA-1E66-49ED-BEEC-BC58A18150CE}"/>
    <hyperlink ref="W1695" r:id="rId1522" xr:uid="{5A9753E2-EFC1-4A5D-A3FE-901CAEE7E274}"/>
    <hyperlink ref="W1696" r:id="rId1523" xr:uid="{7071B1D6-E268-460C-8FE5-792A34F2E051}"/>
    <hyperlink ref="W543" r:id="rId1524" xr:uid="{0EE53309-D0D2-48CD-8815-F0F4A1B620D8}"/>
    <hyperlink ref="W544" r:id="rId1525" xr:uid="{9D20F48E-AE51-40C9-AE1A-1D593C51D393}"/>
    <hyperlink ref="W545" r:id="rId1526" xr:uid="{A0EC9F9A-858B-4244-8D8F-A0B072D0921C}"/>
    <hyperlink ref="W238" r:id="rId1527" xr:uid="{B838EB53-4489-4AF2-B0DE-D7AF09AE6436}"/>
    <hyperlink ref="W357" r:id="rId1528" xr:uid="{C23D5266-05FF-4AE2-BBDF-3799899C0284}"/>
    <hyperlink ref="W1259" r:id="rId1529" xr:uid="{CFA1920D-7C21-40F6-ABC8-F34CB3BCE2F8}"/>
    <hyperlink ref="W66" r:id="rId1530" xr:uid="{60C0311B-FEE5-45C8-9542-AA4B0A2F813C}"/>
    <hyperlink ref="W68" r:id="rId1531" xr:uid="{D42F4349-93A8-4679-A0E1-501582FA764B}"/>
    <hyperlink ref="W69" r:id="rId1532" xr:uid="{21306728-68ED-4B70-B29E-016871ED9521}"/>
    <hyperlink ref="W70" r:id="rId1533" xr:uid="{E9274AFC-4988-4417-A532-712705B9CF80}"/>
    <hyperlink ref="W71" r:id="rId1534" xr:uid="{05237BAF-7726-4B55-856A-51B73705DC70}"/>
    <hyperlink ref="W72" r:id="rId1535" xr:uid="{0E9C585F-F47C-4848-A0C5-AAD9C56449F2}"/>
    <hyperlink ref="W73" r:id="rId1536" xr:uid="{013966B2-88EA-4C1E-9B7C-2D86F5D7C981}"/>
    <hyperlink ref="W74" r:id="rId1537" xr:uid="{C6100068-0F43-4C2E-98FC-1C9466F453D6}"/>
    <hyperlink ref="W75" r:id="rId1538" xr:uid="{AD4CC222-58EB-4603-AEA4-85060E5F3304}"/>
    <hyperlink ref="W78" r:id="rId1539" xr:uid="{6D143541-D4F2-4171-B1A8-24CEA2F3FC5D}"/>
    <hyperlink ref="W79" r:id="rId1540" xr:uid="{6D120925-F621-45A8-AA32-ED18618A316E}"/>
    <hyperlink ref="W82" r:id="rId1541" xr:uid="{AF7D63CD-CBE1-48E2-9F7D-58EB19535D04}"/>
    <hyperlink ref="W860" r:id="rId1542" xr:uid="{381FCB57-F7A4-465C-B442-518F333FF5DF}"/>
    <hyperlink ref="W1261" r:id="rId1543" xr:uid="{96A6924E-CA3A-43ED-AD59-34A0696DAEF5}"/>
    <hyperlink ref="W1264" r:id="rId1544" xr:uid="{850905F1-2C3B-42DD-9D7F-758506798EF6}"/>
    <hyperlink ref="W1380" r:id="rId1545" xr:uid="{00AFE3F1-C318-440F-B686-2C43429F46A6}"/>
    <hyperlink ref="W1691" r:id="rId1546" xr:uid="{55B0C18B-7113-4245-B927-F9D13FE21CC3}"/>
    <hyperlink ref="W342" r:id="rId1547" xr:uid="{0891752F-707D-43B7-ACC5-7606D2C8F200}"/>
    <hyperlink ref="W343" r:id="rId1548" xr:uid="{A50510B7-7B7E-40B1-924F-B369FC3719E9}"/>
    <hyperlink ref="W1260" r:id="rId1549" xr:uid="{DFBDE76E-F2CC-4801-A4CE-943613E2B657}"/>
    <hyperlink ref="W540" r:id="rId1550" xr:uid="{3203E4A5-D56B-4978-BD63-B5E1A4DFC59A}"/>
    <hyperlink ref="W2225" r:id="rId1551" xr:uid="{14C15A3F-DA54-4444-8CDF-218EFE336528}"/>
    <hyperlink ref="W874" r:id="rId1552" display="https://portaldeservicos.pmenos.com.br/hc/pt-br/requests/3330309?content_type=request" xr:uid="{8B63FCB7-AAE2-4B70-A389-9DC9D41441F0}"/>
    <hyperlink ref="W2227" r:id="rId1553" display="https://portaldeservicos.pmenos.com.br/hc/pt-br/requests/3332424?content_type=request" xr:uid="{E0349E51-5810-40FC-9EDD-045AB9F47B0F}"/>
    <hyperlink ref="W1510" r:id="rId1554" display="https://portaldeservicos.pmenos.com.br/hc/pt-br/requests/3335884?content_type=request" xr:uid="{068332F5-F79A-4FE5-8A9E-FF73EBAF4646}"/>
    <hyperlink ref="W380" r:id="rId1555" xr:uid="{A64768E2-D35D-4C97-9BF4-95367101C753}"/>
    <hyperlink ref="W536" r:id="rId1556" xr:uid="{016AAAD9-F3E2-4CA5-98F0-ACD91BD55384}"/>
    <hyperlink ref="W537" r:id="rId1557" xr:uid="{D67B5554-50BA-476C-B959-F2718F632D05}"/>
    <hyperlink ref="W538" r:id="rId1558" xr:uid="{7E9CE2AE-E6E2-44C2-91A4-E02939F44BAF}"/>
    <hyperlink ref="W539" r:id="rId1559" xr:uid="{6C0DC44C-124C-4F2C-83A1-9CFE776D5E14}"/>
    <hyperlink ref="W2226" r:id="rId1560" xr:uid="{11E562CC-11EC-4AAA-A370-3989D14E1C1D}"/>
    <hyperlink ref="W2232" r:id="rId1561" xr:uid="{4D94EF73-C901-4014-A116-0CDA94AB45FC}"/>
    <hyperlink ref="W2235" r:id="rId1562" xr:uid="{31BBB408-A8F4-44A0-B582-DD01E63902F3}"/>
    <hyperlink ref="W2237" r:id="rId1563" xr:uid="{A1CDA9E1-4087-4447-A771-8820D2EDFC95}"/>
    <hyperlink ref="W2238" r:id="rId1564" xr:uid="{4BE378C6-A4A7-4D4C-927E-5C4EBD4C0F2E}"/>
    <hyperlink ref="W2239" r:id="rId1565" xr:uid="{8AB7ACB4-7BE8-4066-92D1-0C32FCD8A0DF}"/>
    <hyperlink ref="W2240" r:id="rId1566" xr:uid="{A49A37D2-51BB-4DF0-8462-8826A5A3EF9C}"/>
    <hyperlink ref="W2241" r:id="rId1567" xr:uid="{BA57ED11-B9BF-446B-86A3-DD5F63F4262B}"/>
    <hyperlink ref="W2242" r:id="rId1568" xr:uid="{EED5F167-17CD-423B-B68A-2F2F0C5F13C8}"/>
    <hyperlink ref="W2243" r:id="rId1569" xr:uid="{1EB9985B-E9E7-4F88-97FD-32396707B24A}"/>
    <hyperlink ref="W2244" r:id="rId1570" xr:uid="{185C4BED-3435-4BFA-B5CD-8F1463DD5322}"/>
    <hyperlink ref="W2245" r:id="rId1571" xr:uid="{D799FD96-9C48-4995-8673-D5F54BA20134}"/>
    <hyperlink ref="W2246" r:id="rId1572" xr:uid="{EF3B1496-4692-424E-8A89-AD4374D9E719}"/>
    <hyperlink ref="W2247" r:id="rId1573" xr:uid="{F38FB8EB-2E10-4D71-8EB1-B14809C20660}"/>
    <hyperlink ref="W2248" r:id="rId1574" xr:uid="{99784CFA-A804-43E2-A2BC-5735BE5CAFBA}"/>
    <hyperlink ref="W2236" r:id="rId1575" display="https://portaldeservicos.pmenos.com.br/hc/pt-br/requests/3340804?content_type=request" xr:uid="{DA517F67-0BE5-4F16-A3BE-DE3966D3AEE2}"/>
    <hyperlink ref="W355" r:id="rId1576" display="https://portaldeservicos.pmenos.com.br/hc/pt-br/requests/3340944?content_type=request" xr:uid="{5E5E564B-00C7-437B-A2D2-334B4462BA8B}"/>
    <hyperlink ref="W381" r:id="rId1577" display="https://portaldeservicos.pmenos.com.br/hc/pt-br/requests/3340987?content_type=request" xr:uid="{8743B3B3-75F4-4166-9C44-8FDF65748382}"/>
    <hyperlink ref="W385" r:id="rId1578" display="https://portaldeservicos.pmenos.com.br/hc/pt-br/requests/3341026?content_type=request" xr:uid="{CD0EBE0E-5C33-4737-9DC6-659085FD2036}"/>
    <hyperlink ref="W386" r:id="rId1579" display="https://portaldeservicos.pmenos.com.br/hc/pt-br/requests/3341035?content_type=request" xr:uid="{D2B5C9FA-D9A8-41BA-ACF0-D09F521EA819}"/>
    <hyperlink ref="W389" r:id="rId1580" display="https://portaldeservicos.pmenos.com.br/hc/pt-br/requests/3341130?content_type=request" xr:uid="{53F367F5-E60D-479A-813B-8D3C63A8FF99}"/>
    <hyperlink ref="W390" r:id="rId1581" display="https://portaldeservicos.pmenos.com.br/hc/pt-br/requests/3341144?content_type=request" xr:uid="{6F04BDAF-76DD-4872-8B66-09764505C1AB}"/>
    <hyperlink ref="W801" r:id="rId1582" display="https://portaldeservicos.pmenos.com.br/hc/pt-br/requests/3341174?content_type=request" xr:uid="{D88CC89C-3559-436D-A0EA-E6D023E0C64B}"/>
    <hyperlink ref="W1385" r:id="rId1583" display="https://portaldeservicos.pmenos.com.br/hc/pt-br/requests/3341308?content_type=request" xr:uid="{8362EE4B-EFD9-4740-8486-D4291DEBC3E6}"/>
    <hyperlink ref="W862" r:id="rId1584" xr:uid="{50D54D4A-4FBB-4E2F-8777-924E5C0D21D9}"/>
    <hyperlink ref="W1379" r:id="rId1585" xr:uid="{85F5D58A-EA71-4416-B154-3F2D1FC6318B}"/>
    <hyperlink ref="W1678" r:id="rId1586" display="https://portaldeservicos.pmenos.com.br/hc/pt-br/requests/3345732?content_type=request" xr:uid="{7E42334D-2F90-4060-BD40-CF4978C863A3}"/>
    <hyperlink ref="W1382" r:id="rId1587" xr:uid="{DF24E7B1-F007-464D-94B0-8E2DC94F33E2}"/>
    <hyperlink ref="W1508" r:id="rId1588" xr:uid="{75412E4E-E4AC-4AEC-922A-6A3133BDE050}"/>
    <hyperlink ref="W1443" r:id="rId1589" xr:uid="{AFD28F06-B9E5-44D4-9640-789DBC79A05A}"/>
    <hyperlink ref="W534" r:id="rId1590" xr:uid="{6C26FA35-E79C-4672-B5FC-6AD3FD8E8D8F}"/>
    <hyperlink ref="W535" r:id="rId1591" xr:uid="{F6EC829A-DA5C-4221-B540-4E48094D30C3}"/>
    <hyperlink ref="W2253" r:id="rId1592" xr:uid="{9D0F7A42-22AA-4997-9157-D60C19F6923F}"/>
    <hyperlink ref="W2254" r:id="rId1593" xr:uid="{B4CE4324-4739-4185-9BAA-DAB9C59A7BB6}"/>
    <hyperlink ref="W2256" r:id="rId1594" xr:uid="{AA46F567-E43F-4C5A-9E86-F992E6F6960A}"/>
    <hyperlink ref="W2257" r:id="rId1595" xr:uid="{1DAE49C9-1017-44F9-B925-77A1D7C73F40}"/>
    <hyperlink ref="W2258" r:id="rId1596" xr:uid="{72449561-818C-45F5-B42C-D6BFE77B7560}"/>
    <hyperlink ref="W377" r:id="rId1597" xr:uid="{3D7FFA6F-908C-4E88-A014-AB6E0BAB5F4D}"/>
    <hyperlink ref="W379" r:id="rId1598" xr:uid="{10D328DB-7818-4C25-91BA-0BD5DEC23A1C}"/>
    <hyperlink ref="W1256" r:id="rId1599" xr:uid="{B52B1EE2-89F2-4EF2-A78E-8B4A4880339B}"/>
    <hyperlink ref="W1257" r:id="rId1600" xr:uid="{7AAC5FB2-8BAE-4E8E-BC2D-1BE68821D725}"/>
    <hyperlink ref="W1692" r:id="rId1601" xr:uid="{9EAD46D3-CB00-4708-A4F7-0673870088E6}"/>
    <hyperlink ref="W2230" r:id="rId1602" xr:uid="{6D82C2C3-5D02-4F65-9233-693FD0BDACDB}"/>
    <hyperlink ref="W2231" r:id="rId1603" xr:uid="{432BBD38-46A7-486B-B460-0B4DDEF4C755}"/>
    <hyperlink ref="W2255" r:id="rId1604" xr:uid="{9C0BB316-E1D2-4C36-9EC6-88718C24E2E9}"/>
    <hyperlink ref="W2259" r:id="rId1605" xr:uid="{CC0CD6FE-0584-4F71-A824-E435F2D5C431}"/>
    <hyperlink ref="W2261" r:id="rId1606" xr:uid="{4D98D284-4696-4174-A393-66BC49049529}"/>
    <hyperlink ref="W2262" r:id="rId1607" xr:uid="{D33D5D6F-E30F-4684-9040-FCC4AE15B0A5}"/>
    <hyperlink ref="W2263" r:id="rId1608" xr:uid="{045A5D75-2D10-47DA-A73C-AFA5046CE5A9}"/>
    <hyperlink ref="W2264" r:id="rId1609" xr:uid="{99737E2D-D949-4BDF-A37F-4F3B2185D1C7}"/>
    <hyperlink ref="W2265" r:id="rId1610" xr:uid="{11998501-6DFC-43AF-84A7-7DCA59520F95}"/>
    <hyperlink ref="W2266" r:id="rId1611" xr:uid="{07F4A76E-0A53-46A3-94B6-85874722A249}"/>
    <hyperlink ref="W2267" r:id="rId1612" xr:uid="{71EEA41E-7A0E-487C-A77D-EC7778212043}"/>
    <hyperlink ref="W2268" r:id="rId1613" xr:uid="{FF5FD046-DAD6-4A5A-B39C-6D86A69912AD}"/>
    <hyperlink ref="W1110" r:id="rId1614" display="https://portaldeservicos.pmenos.com.br/hc/pt-br/requests/3365673?content_type=request" xr:uid="{3F43307F-9927-425D-B068-69134760DEE5}"/>
    <hyperlink ref="W2234" r:id="rId1615" display="https://portaldeservicos.pmenos.com.br/hc/pt-br/requests/3365706?content_type=request" xr:uid="{D498BB52-8D13-4A30-B5CB-40658C39958A}"/>
    <hyperlink ref="W2260" r:id="rId1616" xr:uid="{6E5C34DB-5B84-4671-9D4B-470423052F89}"/>
    <hyperlink ref="W2277" r:id="rId1617" xr:uid="{755308D6-99C4-44DD-BE0B-6D1A3EF129F6}"/>
    <hyperlink ref="W1121" r:id="rId1618" display="https://portaldeservicos.pmenos.com.br/hc/pt-br/requests/3368431?content_type=request" xr:uid="{93293E8B-5215-4FB5-8F43-A73254A0128B}"/>
    <hyperlink ref="W382" r:id="rId1619" display="https://portaldeservicos.pmenos.com.br/hc/pt-br/requests/3370053?content_type=request" xr:uid="{A19B842F-C35F-4EE3-97F0-F16B90FCCF59}"/>
    <hyperlink ref="W1445" r:id="rId1620" display="https://portaldeservicos.pmenos.com.br/hc/pt-br/requests/3370053?content_type=request" xr:uid="{CA0F7271-1F33-4779-98DA-C31E083F9685}"/>
    <hyperlink ref="W76" r:id="rId1621" xr:uid="{3233C915-CFCF-4C30-A741-8A8133023C58}"/>
    <hyperlink ref="W77" r:id="rId1622" xr:uid="{BE2E6380-7413-4CD4-B868-E4EAAD2400CC}"/>
    <hyperlink ref="W80" r:id="rId1623" xr:uid="{EC71061A-C570-4745-B160-AA4E5735FF3B}"/>
    <hyperlink ref="W81" r:id="rId1624" xr:uid="{86906659-7BA6-4ACD-8D7D-C7690330FBDE}"/>
    <hyperlink ref="W83" r:id="rId1625" xr:uid="{6C0B6643-7060-40F0-BC82-715B96858C7F}"/>
    <hyperlink ref="W84" r:id="rId1626" xr:uid="{89CD0532-5045-45CE-A462-35E5FF882B62}"/>
    <hyperlink ref="W374" r:id="rId1627" xr:uid="{00FEEDA6-D48C-40EC-8EF4-62C41D22AC9B}"/>
    <hyperlink ref="W376" r:id="rId1628" xr:uid="{63BD62EB-3179-4356-9E6B-674A0ECA0C3D}"/>
    <hyperlink ref="W378" r:id="rId1629" xr:uid="{74903610-7F27-4E5D-A0B8-9DBA789EBF1F}"/>
    <hyperlink ref="W1681" r:id="rId1630" xr:uid="{26B8FCBF-933F-4110-A27C-BFE64FE048A8}"/>
    <hyperlink ref="W1682" r:id="rId1631" xr:uid="{BF644853-4242-4166-915C-E9A1A3E4A4CF}"/>
    <hyperlink ref="W1683" r:id="rId1632" xr:uid="{FFD08907-A007-436E-8B75-0B73D6FB52C4}"/>
    <hyperlink ref="W1684" r:id="rId1633" xr:uid="{8A02EAD5-F3F9-4826-AD94-FAD96A75C515}"/>
    <hyperlink ref="W1688" r:id="rId1634" xr:uid="{C03001B5-6FF9-4588-85A0-30BCF5E39AD1}"/>
    <hyperlink ref="W2228" r:id="rId1635" xr:uid="{D6F00249-0DF4-490B-B651-3574B4CE997F}"/>
    <hyperlink ref="W2229" r:id="rId1636" xr:uid="{604377D3-F241-45C6-B915-68DEF4BD0202}"/>
    <hyperlink ref="W2272" r:id="rId1637" xr:uid="{64B9D81E-9F6C-48B2-BD4C-2C98A1B223CA}"/>
    <hyperlink ref="W2273" r:id="rId1638" xr:uid="{2C312DEE-DE6C-4E05-AACE-0D3060C63DD6}"/>
    <hyperlink ref="W2274" r:id="rId1639" xr:uid="{F2C1507A-23A9-436A-B5B2-64FC0A388C08}"/>
    <hyperlink ref="W2275" r:id="rId1640" xr:uid="{248E0D8D-5DB6-470C-8155-87334BB3113D}"/>
    <hyperlink ref="W2276" r:id="rId1641" xr:uid="{14278CA4-880D-4AE5-87D5-4016074F3014}"/>
    <hyperlink ref="W2279" r:id="rId1642" xr:uid="{5C172FC0-A160-4276-9ACC-A57DC3AD5EEA}"/>
    <hyperlink ref="W2280" r:id="rId1643" xr:uid="{5C689CD1-3235-47EE-B09B-591F34AAA356}"/>
    <hyperlink ref="W2281" r:id="rId1644" xr:uid="{10086FA1-057C-48C1-AB8B-D81101EB0AD6}"/>
    <hyperlink ref="W2282" r:id="rId1645" xr:uid="{FF931BB7-FD0D-4183-9620-C87BE27DF730}"/>
    <hyperlink ref="W2283" r:id="rId1646" xr:uid="{813228BB-ECBC-4D8E-847C-3C9B484C079C}"/>
    <hyperlink ref="W2284" r:id="rId1647" xr:uid="{40424FAA-15B8-4BF2-B76D-7A279D1E5BE9}"/>
    <hyperlink ref="W2285" r:id="rId1648" xr:uid="{C57A5EE4-5567-497E-9D36-096087AC3C16}"/>
    <hyperlink ref="W2286" r:id="rId1649" xr:uid="{E05AFEC3-A436-4525-ABC4-39A7706DC87C}"/>
    <hyperlink ref="W868" r:id="rId1650" xr:uid="{96C995F5-269B-4486-845D-E94D8554A5BE}"/>
    <hyperlink ref="W2287" r:id="rId1651" xr:uid="{BCC25398-56D0-4653-8BE9-0A4F74B1B34B}"/>
    <hyperlink ref="W2288" r:id="rId1652" xr:uid="{C66FB713-349D-47E4-9BAB-FCA0B452B901}"/>
    <hyperlink ref="W2289" r:id="rId1653" xr:uid="{1ECF3C2A-7107-4BC0-91F2-58F452196DF0}"/>
    <hyperlink ref="W2290" r:id="rId1654" xr:uid="{C57F09FC-ED58-4B67-A17D-B03FE01482A7}"/>
    <hyperlink ref="W2291" r:id="rId1655" xr:uid="{F68BD53B-8BA3-49D5-A58B-AB980765D87F}"/>
    <hyperlink ref="W2292" r:id="rId1656" xr:uid="{E1FEDC97-61EB-4D04-A7E0-7FD6C8003572}"/>
    <hyperlink ref="W2293" r:id="rId1657" xr:uid="{A466DC9A-2FC9-4C1C-A79A-0C41F37644DD}"/>
    <hyperlink ref="W2294" r:id="rId1658" xr:uid="{84B9A6D2-17A8-479D-AA30-BD3531923177}"/>
    <hyperlink ref="W2295" r:id="rId1659" xr:uid="{591C25BB-EBFE-477B-8143-00225B113C5D}"/>
    <hyperlink ref="W2296" r:id="rId1660" xr:uid="{ABE4C46F-2B36-4BAE-B9C7-33EC424BD207}"/>
    <hyperlink ref="W2297" r:id="rId1661" xr:uid="{1B43AB09-0652-4879-B268-8CFD28A92211}"/>
    <hyperlink ref="W2298" r:id="rId1662" xr:uid="{DFA7AF77-F44A-4D2F-8D1B-223113458338}"/>
    <hyperlink ref="W2299" r:id="rId1663" xr:uid="{0D9C6E3E-D692-4326-BC0A-A0EE914AFD6B}"/>
    <hyperlink ref="W2300" r:id="rId1664" xr:uid="{04C225AC-BB2E-4B36-84E7-D0DAAC6DFB26}"/>
    <hyperlink ref="W2301" r:id="rId1665" xr:uid="{B2EA0844-43EA-4465-A4CD-3AD5179F3CA6}"/>
    <hyperlink ref="W2302" r:id="rId1666" xr:uid="{EBE1B6D7-28A9-4683-81B5-08585E00E383}"/>
    <hyperlink ref="W2303" r:id="rId1667" xr:uid="{9B9F5C8A-3FE1-495D-BEE1-8B7DB27EE272}"/>
    <hyperlink ref="W2304" r:id="rId1668" xr:uid="{1950F6A8-7C1A-4721-82AD-6DA381A532C4}"/>
    <hyperlink ref="W2305" r:id="rId1669" xr:uid="{B6320F16-5512-4B84-88B3-088307CB2A76}"/>
    <hyperlink ref="W2306" r:id="rId1670" xr:uid="{A5D1A51E-CCB8-4746-9720-151B7914CB06}"/>
    <hyperlink ref="W65" r:id="rId1671" display="https://portaldeservicos.pmenos.com.br/hc/pt-br/requests/3388655?content_type=request" xr:uid="{01C39E6D-ACAF-45D8-887E-3878FDD487D7}"/>
    <hyperlink ref="W388" r:id="rId1672" display="https://portaldeservicos.pmenos.com.br/hc/pt-br/requests/3388675?content_type=request" xr:uid="{1CD7F655-2625-4E21-BAB5-A2C0E4203E2C}"/>
    <hyperlink ref="W387" r:id="rId1673" display="https://portaldeservicos.pmenos.com.br/hc/pt-br/requests/3389182?content_type=request" xr:uid="{83A63235-92B6-4A3F-85FA-F8B23EE981DD}"/>
    <hyperlink ref="W1115" r:id="rId1674" display="https://portaldeservicos.pmenos.com.br/hc/pt-br/requests/3389336?content_type=request" xr:uid="{A8D1504F-269B-4DEA-AAA4-0FCBE9F7218A}"/>
    <hyperlink ref="W35" r:id="rId1675" display="https://portaldeservicos.pmenos.com.br/hc/pt-br/requests/3395184?content_type=request" xr:uid="{1DABF120-28DC-45D5-A7F9-6F6308E4EA19}"/>
    <hyperlink ref="W2308" r:id="rId1676" display="https://portaldeservicos.pmenos.com.br/hc/pt-br/requests/3397248?content_type=request" xr:uid="{0E6AB9F1-BB95-4AAC-A196-93FE697F667B}"/>
    <hyperlink ref="W1246" r:id="rId1677" xr:uid="{D02F43C0-6440-4138-B15C-BCE4E04D8595}"/>
    <hyperlink ref="W1247" r:id="rId1678" xr:uid="{97052325-5F84-4DF4-9AD9-D5D716A4126D}"/>
    <hyperlink ref="W1248" r:id="rId1679" xr:uid="{2D342593-6BBC-44ED-BBD1-FD5650B228C6}"/>
    <hyperlink ref="W1250" r:id="rId1680" xr:uid="{E877C5EA-6C61-4926-A20A-067BAE0E942F}"/>
    <hyperlink ref="W1251" r:id="rId1681" xr:uid="{2931E80A-FE3F-4CEB-82AA-CEB7347F0506}"/>
    <hyperlink ref="W1252" r:id="rId1682" xr:uid="{661C169B-2F5D-4C82-9E1A-3BBA54E9C7CF}"/>
    <hyperlink ref="W1253" r:id="rId1683" xr:uid="{74EAEDCC-70C6-4DDE-A512-D50C10B38F2A}"/>
    <hyperlink ref="W1254" r:id="rId1684" xr:uid="{524D469B-8A88-4628-B1E8-CF4AD4537553}"/>
    <hyperlink ref="W2310" r:id="rId1685" xr:uid="{58286452-57E2-4D36-BC78-B4132A547CD2}"/>
    <hyperlink ref="W2127" r:id="rId1686" display="https://portaldeservicos.pmenos.com.br/hc/pt-br/requests/3398486?content_type=request" xr:uid="{4AF8D866-DF0E-4741-A54F-AE25685949CB}"/>
    <hyperlink ref="W1249" r:id="rId1687" xr:uid="{D19481D1-5024-4662-8670-5C170AE81CFD}"/>
    <hyperlink ref="W2223" r:id="rId1688" xr:uid="{8742D6C0-2A0B-4B6A-92E9-FD7E78774C05}"/>
    <hyperlink ref="W2323" r:id="rId1689" xr:uid="{EADBD9F4-404C-43CA-8CE0-6028448DE88A}"/>
  </hyperlinks>
  <pageMargins left="0.511811024" right="0.511811024" top="0.78740157499999996" bottom="0.78740157499999996" header="0.31496062000000002" footer="0.31496062000000002"/>
  <pageSetup paperSize="9" orientation="portrait" r:id="rId1690"/>
  <ignoredErrors>
    <ignoredError sqref="AM2:AM1248 AM1250:AM2222 AM2224:AM2322" calculatedColumn="1"/>
  </ignoredErrors>
  <tableParts count="1">
    <tablePart r:id="rId169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F251-4274-4ED0-B1D9-C9CC8AFD20F6}">
  <sheetPr codeName="Planilha11">
    <tabColor rgb="FF002060"/>
  </sheetPr>
  <dimension ref="A1:A38"/>
  <sheetViews>
    <sheetView workbookViewId="0">
      <selection activeCell="B22" sqref="B22"/>
    </sheetView>
  </sheetViews>
  <sheetFormatPr defaultRowHeight="14.5"/>
  <cols>
    <col min="1" max="1" width="26.26953125" bestFit="1" customWidth="1"/>
  </cols>
  <sheetData>
    <row r="1" spans="1:1">
      <c r="A1" s="1" t="s">
        <v>5510</v>
      </c>
    </row>
    <row r="2" spans="1:1">
      <c r="A2" s="1" t="s">
        <v>84</v>
      </c>
    </row>
    <row r="3" spans="1:1">
      <c r="A3" s="1" t="s">
        <v>5344</v>
      </c>
    </row>
    <row r="4" spans="1:1">
      <c r="A4" s="1" t="s">
        <v>5883</v>
      </c>
    </row>
    <row r="5" spans="1:1">
      <c r="A5" s="1" t="s">
        <v>4281</v>
      </c>
    </row>
    <row r="6" spans="1:1">
      <c r="A6" s="1" t="s">
        <v>4342</v>
      </c>
    </row>
    <row r="7" spans="1:1">
      <c r="A7" s="1" t="s">
        <v>4162</v>
      </c>
    </row>
    <row r="8" spans="1:1">
      <c r="A8" s="1" t="s">
        <v>4099</v>
      </c>
    </row>
    <row r="9" spans="1:1">
      <c r="A9" s="1" t="s">
        <v>5861</v>
      </c>
    </row>
    <row r="10" spans="1:1">
      <c r="A10" s="1" t="s">
        <v>4278</v>
      </c>
    </row>
    <row r="11" spans="1:1">
      <c r="A11" s="1" t="s">
        <v>4333</v>
      </c>
    </row>
    <row r="12" spans="1:1">
      <c r="A12" s="1" t="s">
        <v>4575</v>
      </c>
    </row>
    <row r="13" spans="1:1">
      <c r="A13" s="1" t="s">
        <v>4548</v>
      </c>
    </row>
    <row r="14" spans="1:1">
      <c r="A14" s="1" t="s">
        <v>4016</v>
      </c>
    </row>
    <row r="15" spans="1:1">
      <c r="A15" s="51" t="s">
        <v>4631</v>
      </c>
    </row>
    <row r="16" spans="1:1">
      <c r="A16" s="51" t="s">
        <v>56</v>
      </c>
    </row>
    <row r="17" spans="1:1">
      <c r="A17" s="1" t="s">
        <v>5884</v>
      </c>
    </row>
    <row r="18" spans="1:1">
      <c r="A18" s="51" t="s">
        <v>4931</v>
      </c>
    </row>
    <row r="19" spans="1:1">
      <c r="A19" s="1" t="s">
        <v>4970</v>
      </c>
    </row>
    <row r="20" spans="1:1">
      <c r="A20" s="1" t="s">
        <v>5022</v>
      </c>
    </row>
    <row r="21" spans="1:1">
      <c r="A21" s="1" t="s">
        <v>5118</v>
      </c>
    </row>
    <row r="22" spans="1:1">
      <c r="A22" s="83" t="s">
        <v>5078</v>
      </c>
    </row>
    <row r="23" spans="1:1">
      <c r="A23" s="51" t="s">
        <v>5019</v>
      </c>
    </row>
    <row r="24" spans="1:1">
      <c r="A24" s="12" t="s">
        <v>5015</v>
      </c>
    </row>
    <row r="25" spans="1:1">
      <c r="A25" s="1" t="s">
        <v>5076</v>
      </c>
    </row>
    <row r="26" spans="1:1">
      <c r="A26" s="1" t="s">
        <v>5071</v>
      </c>
    </row>
    <row r="27" spans="1:1">
      <c r="A27" s="51" t="s">
        <v>5265</v>
      </c>
    </row>
    <row r="28" spans="1:1">
      <c r="A28" s="1" t="s">
        <v>5292</v>
      </c>
    </row>
    <row r="29" spans="1:1">
      <c r="A29" s="1" t="s">
        <v>5289</v>
      </c>
    </row>
    <row r="30" spans="1:1">
      <c r="A30" s="1" t="s">
        <v>5337</v>
      </c>
    </row>
    <row r="31" spans="1:1">
      <c r="A31" s="1" t="s">
        <v>4844</v>
      </c>
    </row>
    <row r="32" spans="1:1">
      <c r="A32" s="51" t="s">
        <v>5456</v>
      </c>
    </row>
    <row r="33" spans="1:1">
      <c r="A33" s="1" t="s">
        <v>5885</v>
      </c>
    </row>
    <row r="34" spans="1:1">
      <c r="A34" s="51" t="s">
        <v>113</v>
      </c>
    </row>
    <row r="35" spans="1:1">
      <c r="A35" s="51" t="s">
        <v>5652</v>
      </c>
    </row>
    <row r="36" spans="1:1">
      <c r="A36" s="51" t="s">
        <v>5811</v>
      </c>
    </row>
    <row r="37" spans="1:1">
      <c r="A37" s="1" t="s">
        <v>5484</v>
      </c>
    </row>
    <row r="38" spans="1:1">
      <c r="A38" s="55" t="s">
        <v>4965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1FDE-9FD6-4975-BA14-C127C94AE6C8}">
  <sheetPr codeName="Planilha7">
    <tabColor rgb="FF002060"/>
  </sheetPr>
  <dimension ref="A1:AP6"/>
  <sheetViews>
    <sheetView workbookViewId="0">
      <selection activeCell="G19" sqref="G19"/>
    </sheetView>
  </sheetViews>
  <sheetFormatPr defaultRowHeight="14.5"/>
  <sheetData>
    <row r="1" spans="1:42">
      <c r="G1" s="1">
        <v>929</v>
      </c>
      <c r="H1" s="1"/>
      <c r="I1" s="1"/>
      <c r="J1" s="1" t="s">
        <v>30</v>
      </c>
      <c r="K1" s="1" t="s">
        <v>5886</v>
      </c>
      <c r="L1" s="1"/>
      <c r="M1" s="1">
        <v>7891</v>
      </c>
      <c r="N1" s="1" t="s">
        <v>5016</v>
      </c>
      <c r="O1" s="1"/>
      <c r="P1" s="1"/>
      <c r="Q1" s="1">
        <v>605191</v>
      </c>
      <c r="R1" s="1"/>
      <c r="S1" s="3">
        <v>4600</v>
      </c>
      <c r="T1" s="1">
        <v>4500292294</v>
      </c>
      <c r="U1" s="1" t="s">
        <v>5887</v>
      </c>
      <c r="V1" s="1" t="str">
        <f>IF(U1&lt;&gt;"","ABERTO","PENDENTE")</f>
        <v>ABERTO</v>
      </c>
      <c r="W1" s="1" t="s">
        <v>4159</v>
      </c>
      <c r="X1" s="1" t="str">
        <f>IFERROR(IF(OR(W1="Solved",W1="Closed"),"OK","OUTRO"),"")</f>
        <v>OK</v>
      </c>
      <c r="Y1" s="14" t="s">
        <v>75</v>
      </c>
      <c r="Z1" t="s">
        <v>75</v>
      </c>
      <c r="AA1" t="s">
        <v>5888</v>
      </c>
      <c r="AB1" s="12">
        <v>45646</v>
      </c>
      <c r="AC1" s="33" t="s">
        <v>4632</v>
      </c>
      <c r="AD1" s="33" t="str">
        <f>RIGHT(AC1,2) &amp; "/" &amp; MID(AC1,6,2) &amp; "/" &amp; LEFT(AC1,4)</f>
        <v>20/12/2024</v>
      </c>
      <c r="AE1" s="1" t="s">
        <v>5889</v>
      </c>
    </row>
    <row r="2" spans="1:42">
      <c r="G2" s="1">
        <v>1087</v>
      </c>
      <c r="H2" s="1"/>
      <c r="I2" s="1"/>
      <c r="J2" s="1" t="s">
        <v>30</v>
      </c>
      <c r="K2" s="1" t="s">
        <v>5886</v>
      </c>
      <c r="L2" s="1"/>
      <c r="M2" s="1">
        <v>89346</v>
      </c>
      <c r="N2" s="1" t="s">
        <v>5016</v>
      </c>
      <c r="O2" s="1"/>
      <c r="P2" s="1"/>
      <c r="Q2" s="1">
        <v>605121</v>
      </c>
      <c r="R2" s="1"/>
      <c r="S2" s="3">
        <v>316.41000000000003</v>
      </c>
      <c r="T2" s="1">
        <v>4500718520</v>
      </c>
      <c r="U2" s="1" t="s">
        <v>5890</v>
      </c>
      <c r="V2" s="1" t="str">
        <f>IF(U2&lt;&gt;"","ABERTO","PENDENTE")</f>
        <v>ABERTO</v>
      </c>
      <c r="W2" s="1" t="s">
        <v>4159</v>
      </c>
      <c r="X2" s="1" t="str">
        <f>IFERROR(IF(OR(W2="Solved",W2="Closed"),"OK","OUTRO"),"")</f>
        <v>OK</v>
      </c>
      <c r="Z2" t="s">
        <v>75</v>
      </c>
      <c r="AA2" t="s">
        <v>5888</v>
      </c>
      <c r="AB2" s="12">
        <v>45649</v>
      </c>
      <c r="AC2" s="33" t="s">
        <v>4232</v>
      </c>
      <c r="AD2" s="33" t="str">
        <f>RIGHT(AC2,2) &amp; "/" &amp; MID(AC2,6,2) &amp; "/" &amp; LEFT(AC2,4)</f>
        <v>23/12/2024</v>
      </c>
      <c r="AE2" s="1" t="str">
        <f ca="1">IF(AND(X2="OUTRO",AD2+4&lt;TODAY()),"fora do prazo","no prazo")</f>
        <v>no prazo</v>
      </c>
    </row>
    <row r="3" spans="1:42">
      <c r="G3" s="1">
        <v>1479</v>
      </c>
      <c r="H3" s="1" t="s">
        <v>41</v>
      </c>
      <c r="I3" s="1" t="s">
        <v>42</v>
      </c>
      <c r="J3" s="1" t="s">
        <v>22</v>
      </c>
      <c r="K3" s="1" t="s">
        <v>23</v>
      </c>
      <c r="L3" s="1" t="s">
        <v>24</v>
      </c>
      <c r="M3" s="1">
        <v>5452</v>
      </c>
      <c r="N3" s="1" t="s">
        <v>26</v>
      </c>
      <c r="O3" s="1"/>
      <c r="P3" s="1"/>
      <c r="Q3" s="1">
        <v>603708</v>
      </c>
      <c r="R3" s="1">
        <v>10020175</v>
      </c>
      <c r="S3" s="5">
        <v>4015</v>
      </c>
      <c r="T3" s="1">
        <v>4500775062</v>
      </c>
      <c r="U3" s="1" t="s">
        <v>5891</v>
      </c>
      <c r="V3" s="1" t="str">
        <f>IF(U3&lt;&gt;"","ABERTO","PENDENTE")</f>
        <v>ABERTO</v>
      </c>
      <c r="W3" s="1" t="s">
        <v>4159</v>
      </c>
      <c r="X3" s="1" t="str">
        <f>IFERROR(IF(OR(W3="Solved",W3="Closed"),"OK","OUTRO"),"")</f>
        <v>OK</v>
      </c>
      <c r="Y3" s="14" t="s">
        <v>75</v>
      </c>
      <c r="Z3" t="e">
        <v>#N/A</v>
      </c>
      <c r="AA3" t="s">
        <v>5888</v>
      </c>
      <c r="AB3" s="12">
        <v>45646</v>
      </c>
      <c r="AC3" s="33" t="s">
        <v>4232</v>
      </c>
      <c r="AD3" s="33" t="str">
        <f>RIGHT(AC3,2) &amp; "/" &amp; MID(AC3,6,2) &amp; "/" &amp; LEFT(AC3,4)</f>
        <v>23/12/2024</v>
      </c>
      <c r="AE3" s="1" t="str">
        <f ca="1">IF(AND(X3="OUTRO",AD3+4&lt;TODAY()),"fora do prazo","no prazo")</f>
        <v>no prazo</v>
      </c>
    </row>
    <row r="6" spans="1:42" s="1" customFormat="1">
      <c r="A6" s="1">
        <f>IF(B6&lt;7000,1000,2000)</f>
        <v>1000</v>
      </c>
      <c r="B6" s="51">
        <v>929</v>
      </c>
      <c r="C6" s="51" t="s">
        <v>2033</v>
      </c>
      <c r="D6" s="51" t="s">
        <v>2034</v>
      </c>
      <c r="E6" s="51" t="s">
        <v>30</v>
      </c>
      <c r="F6" s="51" t="s">
        <v>5892</v>
      </c>
      <c r="G6" s="51"/>
      <c r="H6" s="51">
        <v>74766</v>
      </c>
      <c r="I6" s="51" t="s">
        <v>5016</v>
      </c>
      <c r="J6" s="51"/>
      <c r="K6" s="51" t="e">
        <f>IF('SOLICITAÇÃO DE PAGAMENTO'!#REF!="",'SOLICITAÇÃO DE PAGAMENTO'!$I137,'SOLICITAÇÃO DE PAGAMENTO'!#REF!)</f>
        <v>#REF!</v>
      </c>
      <c r="L6" s="51"/>
      <c r="M6" s="51">
        <v>605191</v>
      </c>
      <c r="N6" s="51"/>
      <c r="O6" s="51"/>
      <c r="P6" s="46">
        <v>1688.13</v>
      </c>
      <c r="Q6" s="46"/>
      <c r="R6" s="46"/>
      <c r="S6" s="46" t="str">
        <f>IF(
    Tabela1[[#This Row],[PEDIDO]] &lt;&gt; "", "RECEBIDO",
    IF(
        AND(Tabela1[[#This Row],[REQUISIÇÃO]] = "", Tabela1[[#This Row],[PEDIDO]] = ""), "A FAZER",
        IF(
            AND(Tabela1[[#This Row],[REQUISIÇÃO]] &lt;&gt; "", Tabela1[[#This Row],[PEDIDO]] = "", Tabela1[[#This Row],[RC ENVIADA?]] = ""), "A ENVIAR",
            IF(
                AND(Tabela1[[#This Row],[RC ENVIADA?]] = "SIM", Tabela1[[#This Row],[REQUISIÇÃO]] &lt;&gt; "", Tabela1[[#This Row],[PEDIDO]] = ""), "ENVIADO",
                ""
            )
        )
    )
)</f>
        <v>A FAZER</v>
      </c>
      <c r="T6" s="51">
        <v>4500698579</v>
      </c>
      <c r="U6" s="51" t="str">
        <f>F6 &amp; " " &amp; " " &amp; B6 &amp; " - " &amp; I6 &amp; " - " &amp; "N°" &amp; H6</f>
        <v>REGULATORIO (VISA)  929 - HMY - N°74766</v>
      </c>
      <c r="V6" s="51">
        <v>1144710</v>
      </c>
      <c r="W6" s="64" t="s">
        <v>5893</v>
      </c>
      <c r="X6" s="1" t="str">
        <f>IF(V6&lt;&gt;"","ABERTO","PENDENTE")</f>
        <v>ABERTO</v>
      </c>
      <c r="Y6" s="51" t="s">
        <v>4159</v>
      </c>
      <c r="Z6" s="51">
        <v>0</v>
      </c>
      <c r="AA6" s="51" t="str">
        <f>IF(Tabela1[[#This Row],[CHAMADO]]="ABERTO",Tabela1[[#This Row],[procx status]],"")</f>
        <v/>
      </c>
      <c r="AB6" s="51" t="str">
        <f>IFERROR(IF(OR(Y6="Solved",Y6="Closed"),"OK","OUTRO"),"")</f>
        <v>OK</v>
      </c>
      <c r="AC6" s="52" t="s">
        <v>75</v>
      </c>
      <c r="AD6" s="55" t="s">
        <v>75</v>
      </c>
      <c r="AE6" s="1" t="s">
        <v>5894</v>
      </c>
      <c r="AF6" s="1">
        <f>IF(Tabela1[[#This Row],[ID]]&lt;&gt;"",
    IF(Tabela1[[#This Row],[Data_pgto_sap]]&lt;&gt;"", "Data de pagamento: "&amp;TEXT(Tabela1[[#This Row],[Data_pgto_sap]],"dd/mm/aaaa"),
        "Chamado aberto, aguardando programação de pagamento"),
    IF(AND(Tabela1[[#This Row],[PEDIDO]]&lt;&gt;"",Tabela1[[#This Row],[NOTA]]&lt;&gt;""), "Há pedido e há nota, aguardando autorização pgto",
        IF(AND(Tabela1[[#This Row],[PEDIDO]]&lt;&gt;"",Tabela1[[#This Row],[NOTA]]=""), "Aguardando nota, há pedido",
            IF(AND(Tabela1[[#This Row],[PEDIDO]]="",Tabela1[[#This Row],[NOTA]]&lt;&gt;""), "Aguardando pedido, há nota",)
              )))</f>
        <v>0</v>
      </c>
      <c r="AG6" s="51" t="str">
        <f>IF(Tabela1[[#This Row],[ID]]&lt;&gt;"",
    IF(Tabela1[[#This Row],[Data_pgto_sap]]&lt;&gt;"",
        "Data de pagamento: "&amp;TEXT(Tabela1[[#This Row],[Data_pgto_sap]],"dd/mm/aaaa"),
        "Chamado aberto, aguardando programação de pagamento"),
    IF(AND(Tabela1[[#This Row],[PEDIDO]]&lt;&gt;"",Tabela1[[#This Row],[NOTA]]&lt;&gt;""),
        "Aguardando autorização pgto",
    IF(AND(Tabela1[[#This Row],[PEDIDO]]&lt;&gt;"",Tabela1[[#This Row],[NOTA]]=""),
        "Aguardando nota",
    IF(AND(Tabela1[[#This Row],[PEDIDO]]="",Tabela1[[#This Row],[NOTA]]&lt;&gt;""),
        "Aguardando pedido",
        "Aguardando ambos"))))</f>
        <v>Aguardando ambos</v>
      </c>
      <c r="AH6" s="53">
        <v>45646</v>
      </c>
      <c r="AI6" s="53" t="s">
        <v>5024</v>
      </c>
      <c r="AJ6" s="53" t="s">
        <v>4234</v>
      </c>
      <c r="AK6" s="53">
        <f>IF(Tabela1[[#This Row],[procx ticket]]="",Tabela1[[#This Row],[Data criação ticket]],Tabela1[[#This Row],[procx ticket]])</f>
        <v>0</v>
      </c>
      <c r="AL6" s="53" t="s">
        <v>75</v>
      </c>
      <c r="AM6" s="53" t="str">
        <f>IF(Tabela1[[#This Row],[Data criação ticket]]=0,"",IF(Tabela1[[#This Row],[Data criação ticket]]="","",RIGHT(AI6,2) &amp; "/" &amp; MID(AI6,6,2) &amp; "/" &amp; LEFT(AI6,4)))</f>
        <v/>
      </c>
      <c r="AN6" s="53" t="str">
        <f ca="1">IFERROR(IF(
    AND(
        Tabela1[[#This Row],[Status Result1]] = "Chamado aberto, aguardando programação de pagamento",
        TODAY() - Tabela1[[#This Row],[Data criação ticket br]] &gt;= 5
    ),
    "fora do prazo (" &amp; (TODAY() - Tabela1[[#This Row],[Data criação ticket br]]) &amp; " dias)",
    "no prazo"
),"")</f>
        <v/>
      </c>
      <c r="AO6" s="62" t="s">
        <v>5895</v>
      </c>
      <c r="AP6" s="62" t="s">
        <v>4180</v>
      </c>
    </row>
  </sheetData>
  <conditionalFormatting sqref="H6">
    <cfRule type="duplicateValues" dxfId="53" priority="7"/>
    <cfRule type="duplicateValues" dxfId="52" priority="3"/>
    <cfRule type="duplicateValues" dxfId="51" priority="4"/>
    <cfRule type="duplicateValues" dxfId="50" priority="5"/>
    <cfRule type="duplicateValues" dxfId="49" priority="19"/>
    <cfRule type="duplicateValues" dxfId="48" priority="18"/>
  </conditionalFormatting>
  <conditionalFormatting sqref="M1">
    <cfRule type="duplicateValues" dxfId="47" priority="55"/>
    <cfRule type="duplicateValues" dxfId="46" priority="54"/>
  </conditionalFormatting>
  <conditionalFormatting sqref="M2">
    <cfRule type="duplicateValues" dxfId="45" priority="44"/>
    <cfRule type="duplicateValues" dxfId="44" priority="43"/>
  </conditionalFormatting>
  <conditionalFormatting sqref="M3">
    <cfRule type="duplicateValues" dxfId="43" priority="33"/>
    <cfRule type="duplicateValues" dxfId="42" priority="32"/>
  </conditionalFormatting>
  <conditionalFormatting sqref="N6">
    <cfRule type="duplicateValues" dxfId="41" priority="2"/>
    <cfRule type="duplicateValues" dxfId="40" priority="1"/>
    <cfRule type="duplicateValues" dxfId="39" priority="20"/>
    <cfRule type="cellIs" dxfId="38" priority="21" operator="equal">
      <formula>10024331.5</formula>
    </cfRule>
  </conditionalFormatting>
  <conditionalFormatting sqref="N6:O6">
    <cfRule type="duplicateValues" dxfId="37" priority="6"/>
    <cfRule type="duplicateValues" dxfId="36" priority="17"/>
  </conditionalFormatting>
  <conditionalFormatting sqref="T1">
    <cfRule type="duplicateValues" dxfId="35" priority="50"/>
    <cfRule type="duplicateValues" dxfId="34" priority="57"/>
    <cfRule type="duplicateValues" dxfId="33" priority="58"/>
    <cfRule type="duplicateValues" dxfId="32" priority="59"/>
    <cfRule type="duplicateValues" dxfId="31" priority="60"/>
  </conditionalFormatting>
  <conditionalFormatting sqref="T1:T3">
    <cfRule type="cellIs" dxfId="30" priority="29" operator="equal">
      <formula>4500728969</formula>
    </cfRule>
  </conditionalFormatting>
  <conditionalFormatting sqref="T2">
    <cfRule type="duplicateValues" dxfId="29" priority="39"/>
    <cfRule type="duplicateValues" dxfId="28" priority="46"/>
    <cfRule type="duplicateValues" dxfId="27" priority="47"/>
    <cfRule type="duplicateValues" dxfId="26" priority="48"/>
    <cfRule type="duplicateValues" dxfId="25" priority="49"/>
  </conditionalFormatting>
  <conditionalFormatting sqref="T3">
    <cfRule type="duplicateValues" dxfId="24" priority="35"/>
    <cfRule type="duplicateValues" dxfId="23" priority="36"/>
    <cfRule type="duplicateValues" dxfId="22" priority="37"/>
    <cfRule type="duplicateValues" dxfId="21" priority="38"/>
    <cfRule type="duplicateValues" dxfId="20" priority="28"/>
  </conditionalFormatting>
  <conditionalFormatting sqref="T6">
    <cfRule type="duplicateValues" dxfId="19" priority="26"/>
    <cfRule type="duplicateValues" dxfId="18" priority="25"/>
    <cfRule type="duplicateValues" dxfId="17" priority="24"/>
    <cfRule type="duplicateValues" dxfId="16" priority="27"/>
  </conditionalFormatting>
  <conditionalFormatting sqref="T6:U6">
    <cfRule type="duplicateValues" dxfId="15" priority="23"/>
    <cfRule type="duplicateValues" dxfId="14" priority="22"/>
  </conditionalFormatting>
  <conditionalFormatting sqref="V1:X3">
    <cfRule type="containsText" dxfId="13" priority="30" operator="containsText" text="PENDENTE">
      <formula>NOT(ISERROR(SEARCH("PENDENTE",V1)))</formula>
    </cfRule>
    <cfRule type="containsText" dxfId="12" priority="31" operator="containsText" text="ABERTO">
      <formula>NOT(ISERROR(SEARCH("ABERTO",V1)))</formula>
    </cfRule>
  </conditionalFormatting>
  <conditionalFormatting sqref="X6 AE6:AF6">
    <cfRule type="containsText" dxfId="11" priority="11" operator="containsText" text="PENDENTE">
      <formula>NOT(ISERROR(SEARCH("PENDENTE",X6)))</formula>
    </cfRule>
    <cfRule type="containsText" dxfId="10" priority="12" operator="containsText" text="ABERTO">
      <formula>NOT(ISERROR(SEARCH("ABERTO",X6)))</formula>
    </cfRule>
  </conditionalFormatting>
  <conditionalFormatting sqref="Z1">
    <cfRule type="duplicateValues" dxfId="9" priority="56"/>
  </conditionalFormatting>
  <conditionalFormatting sqref="Z2">
    <cfRule type="duplicateValues" dxfId="8" priority="45"/>
  </conditionalFormatting>
  <conditionalFormatting sqref="Z3">
    <cfRule type="duplicateValues" dxfId="7" priority="34"/>
  </conditionalFormatting>
  <conditionalFormatting sqref="AB6">
    <cfRule type="duplicateValues" dxfId="6" priority="8"/>
    <cfRule type="duplicateValues" dxfId="5" priority="9"/>
    <cfRule type="cellIs" dxfId="4" priority="10" operator="equal">
      <formula>4500728969</formula>
    </cfRule>
    <cfRule type="duplicateValues" dxfId="3" priority="13"/>
    <cfRule type="duplicateValues" dxfId="2" priority="14"/>
    <cfRule type="duplicateValues" dxfId="1" priority="15"/>
    <cfRule type="duplicateValues" dxfId="0" priority="16"/>
  </conditionalFormatting>
  <hyperlinks>
    <hyperlink ref="W6" r:id="rId1" display="https://portaldeservicos.pmenos.com.br/hc/pt-br/requests/1144710" xr:uid="{3468A359-148D-4275-BB18-BAE89D0756F5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32AB-ED0D-4324-A96F-EB097A930CFC}">
  <sheetPr codeName="Planilha12"/>
  <dimension ref="A1:B29"/>
  <sheetViews>
    <sheetView topLeftCell="A16" workbookViewId="0">
      <selection activeCell="G22" sqref="G22"/>
    </sheetView>
  </sheetViews>
  <sheetFormatPr defaultRowHeight="14.5"/>
  <cols>
    <col min="1" max="1" width="15.1796875" bestFit="1" customWidth="1"/>
    <col min="2" max="2" width="29.453125" bestFit="1" customWidth="1"/>
  </cols>
  <sheetData>
    <row r="1" spans="1:2">
      <c r="A1" t="s">
        <v>8</v>
      </c>
      <c r="B1" t="s">
        <v>5896</v>
      </c>
    </row>
    <row r="2" spans="1:2">
      <c r="A2" t="s">
        <v>4713</v>
      </c>
      <c r="B2" s="64" t="s">
        <v>5897</v>
      </c>
    </row>
    <row r="3" spans="1:2">
      <c r="A3" t="s">
        <v>4409</v>
      </c>
      <c r="B3" s="64" t="s">
        <v>5898</v>
      </c>
    </row>
    <row r="4" spans="1:2">
      <c r="A4" t="s">
        <v>4972</v>
      </c>
      <c r="B4" s="64" t="s">
        <v>5899</v>
      </c>
    </row>
    <row r="5" spans="1:2">
      <c r="A5" t="s">
        <v>66</v>
      </c>
      <c r="B5" s="64" t="s">
        <v>5900</v>
      </c>
    </row>
    <row r="6" spans="1:2">
      <c r="A6" t="s">
        <v>5648</v>
      </c>
      <c r="B6" s="64" t="s">
        <v>5901</v>
      </c>
    </row>
    <row r="7" spans="1:2">
      <c r="A7" t="s">
        <v>5750</v>
      </c>
      <c r="B7" s="64" t="s">
        <v>5902</v>
      </c>
    </row>
    <row r="8" spans="1:2">
      <c r="A8" t="s">
        <v>57</v>
      </c>
      <c r="B8" s="64" t="s">
        <v>5903</v>
      </c>
    </row>
    <row r="9" spans="1:2">
      <c r="A9" t="s">
        <v>5303</v>
      </c>
      <c r="B9" s="64" t="s">
        <v>5904</v>
      </c>
    </row>
    <row r="10" spans="1:2">
      <c r="A10" t="s">
        <v>5491</v>
      </c>
      <c r="B10" t="s">
        <v>5905</v>
      </c>
    </row>
    <row r="11" spans="1:2">
      <c r="A11" t="s">
        <v>80</v>
      </c>
      <c r="B11" s="64" t="s">
        <v>5906</v>
      </c>
    </row>
    <row r="12" spans="1:2">
      <c r="A12" t="s">
        <v>88</v>
      </c>
      <c r="B12" s="64" t="s">
        <v>5907</v>
      </c>
    </row>
    <row r="13" spans="1:2">
      <c r="A13" t="s">
        <v>4939</v>
      </c>
      <c r="B13" s="64" t="s">
        <v>5908</v>
      </c>
    </row>
    <row r="14" spans="1:2">
      <c r="A14" s="1" t="s">
        <v>4200</v>
      </c>
      <c r="B14" s="64" t="s">
        <v>5909</v>
      </c>
    </row>
    <row r="15" spans="1:2">
      <c r="A15" s="1" t="s">
        <v>4218</v>
      </c>
      <c r="B15" s="64" t="s">
        <v>5909</v>
      </c>
    </row>
    <row r="16" spans="1:2">
      <c r="A16" s="1" t="s">
        <v>4202</v>
      </c>
      <c r="B16" s="64" t="s">
        <v>5909</v>
      </c>
    </row>
    <row r="17" spans="1:2">
      <c r="A17" s="1" t="s">
        <v>4240</v>
      </c>
      <c r="B17" s="64" t="s">
        <v>5909</v>
      </c>
    </row>
    <row r="18" spans="1:2">
      <c r="A18" s="1" t="s">
        <v>4231</v>
      </c>
      <c r="B18" s="64" t="s">
        <v>5909</v>
      </c>
    </row>
    <row r="19" spans="1:2">
      <c r="A19" s="1" t="s">
        <v>4257</v>
      </c>
      <c r="B19" s="64" t="s">
        <v>5909</v>
      </c>
    </row>
    <row r="20" spans="1:2">
      <c r="A20" s="1" t="s">
        <v>4230</v>
      </c>
      <c r="B20" s="64" t="s">
        <v>5909</v>
      </c>
    </row>
    <row r="21" spans="1:2">
      <c r="A21" s="1" t="s">
        <v>4249</v>
      </c>
      <c r="B21" s="64" t="s">
        <v>5909</v>
      </c>
    </row>
    <row r="22" spans="1:2">
      <c r="A22" s="1" t="s">
        <v>4195</v>
      </c>
      <c r="B22" s="64" t="s">
        <v>5909</v>
      </c>
    </row>
    <row r="23" spans="1:2">
      <c r="A23" s="1" t="s">
        <v>4248</v>
      </c>
      <c r="B23" s="64" t="s">
        <v>5909</v>
      </c>
    </row>
    <row r="24" spans="1:2">
      <c r="A24" s="1" t="s">
        <v>4246</v>
      </c>
      <c r="B24" s="64" t="s">
        <v>5909</v>
      </c>
    </row>
    <row r="25" spans="1:2">
      <c r="A25" s="1" t="s">
        <v>4199</v>
      </c>
      <c r="B25" s="64" t="s">
        <v>5909</v>
      </c>
    </row>
    <row r="26" spans="1:2" ht="16">
      <c r="A26" s="139" t="s">
        <v>4947</v>
      </c>
      <c r="B26" s="64" t="s">
        <v>5910</v>
      </c>
    </row>
    <row r="27" spans="1:2">
      <c r="A27" s="1" t="s">
        <v>4667</v>
      </c>
      <c r="B27" t="s">
        <v>6044</v>
      </c>
    </row>
    <row r="28" spans="1:2">
      <c r="A28" s="1" t="s">
        <v>120</v>
      </c>
      <c r="B28" s="64" t="s">
        <v>6046</v>
      </c>
    </row>
    <row r="29" spans="1:2">
      <c r="A29" s="1" t="s">
        <v>4393</v>
      </c>
      <c r="B29" s="64" t="s">
        <v>6047</v>
      </c>
    </row>
  </sheetData>
  <hyperlinks>
    <hyperlink ref="B2" r:id="rId1" xr:uid="{CCD050C3-7089-40EB-A99E-BEDC1E5A759E}"/>
    <hyperlink ref="B3" r:id="rId2" xr:uid="{B7198498-7B01-45F9-9473-3ECB28975812}"/>
    <hyperlink ref="B4" r:id="rId3" xr:uid="{37E5CB26-95D3-40F5-B20B-BE958397294D}"/>
    <hyperlink ref="B5" r:id="rId4" xr:uid="{57E59C46-7D66-4078-9805-45C69A38AB66}"/>
    <hyperlink ref="B6" r:id="rId5" xr:uid="{03B76601-F221-47FD-9AD6-D9E9F6406223}"/>
    <hyperlink ref="B7" r:id="rId6" xr:uid="{41BBE8E5-3A08-4CAB-B88B-C1324DD21944}"/>
    <hyperlink ref="B8" r:id="rId7" xr:uid="{BA6D1A34-7CFA-4E77-9542-1F1C09BDCD53}"/>
    <hyperlink ref="B9" r:id="rId8" xr:uid="{03FF8620-F41C-43F8-A866-15A94F8D6A30}"/>
    <hyperlink ref="B11" r:id="rId9" xr:uid="{339F1EE8-AD47-48BA-BB11-68248177263F}"/>
    <hyperlink ref="B12" r:id="rId10" xr:uid="{12B3DDE5-8D64-4954-B833-A5C3B3257C3C}"/>
    <hyperlink ref="B13" r:id="rId11" xr:uid="{DC962F0B-FA77-40F8-B9C7-FF8FB1E501A7}"/>
    <hyperlink ref="B14" r:id="rId12" display="nfe@alvok.com.br" xr:uid="{699BEB15-D756-4526-BBEB-36CBA1D4FC08}"/>
    <hyperlink ref="B15" r:id="rId13" display="nfe@alvok.com.br" xr:uid="{84EFB145-0B3B-42DC-A23D-E867BA8EC0C5}"/>
    <hyperlink ref="B16" r:id="rId14" display="nfe@alvok.com.br" xr:uid="{7F4BE2CE-DEDB-4E17-ABA7-D3C77CE75A1C}"/>
    <hyperlink ref="B17" r:id="rId15" display="nfe@alvok.com.br" xr:uid="{ECBFAA94-DE17-4B56-AB1C-E0E68795DF14}"/>
    <hyperlink ref="B18" r:id="rId16" display="nfe@alvok.com.br" xr:uid="{EF70EF10-CD60-463C-BA3E-7CC8BA6838F2}"/>
    <hyperlink ref="B19" r:id="rId17" display="nfe@alvok.com.br" xr:uid="{6B30F4F7-D988-4A16-9862-EFD507239304}"/>
    <hyperlink ref="B20" r:id="rId18" display="nfe@alvok.com.br" xr:uid="{F43FC117-FB46-44D4-8CD9-A2D8DB54443A}"/>
    <hyperlink ref="B21" r:id="rId19" display="nfe@alvok.com.br" xr:uid="{66944032-7C23-4D0A-B182-23694252C097}"/>
    <hyperlink ref="B22" r:id="rId20" display="nfe@alvok.com.br" xr:uid="{B21A6EB4-F711-401D-9B41-778E939676C5}"/>
    <hyperlink ref="B23" r:id="rId21" display="nfe@alvok.com.br" xr:uid="{C9C05935-FADE-44ED-AC7B-BF4AB421B19A}"/>
    <hyperlink ref="B24" r:id="rId22" display="nfe@alvok.com.br" xr:uid="{A1242DE0-2C9B-42E5-BF83-EED2ABCBD104}"/>
    <hyperlink ref="B25" r:id="rId23" display="nfe@alvok.com.br" xr:uid="{5779CB08-DD41-4EA3-8F10-BAE68CE8A6B1}"/>
    <hyperlink ref="B26" r:id="rId24" xr:uid="{470C0379-4035-485D-A41E-CAFD3E129414}"/>
    <hyperlink ref="B28" r:id="rId25" xr:uid="{DDDBFF79-934C-4A87-84D7-EB072434A5A2}"/>
    <hyperlink ref="B29" r:id="rId26" display="maurapenteado@cpenteado.com.br" xr:uid="{C0FE9EA9-820D-4679-9F40-96DA827F21FC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496ba1-a42c-4b98-9247-e2675276e576" xsi:nil="true"/>
    <lcf76f155ced4ddcb4097134ff3c332f xmlns="09dd9271-0a2a-493f-935b-25ae2a9eca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7B9C8AF1AD79408EAE6E1E21414D30" ma:contentTypeVersion="13" ma:contentTypeDescription="Crie um novo documento." ma:contentTypeScope="" ma:versionID="928a1f78468a4593aaf052502d5e21ef">
  <xsd:schema xmlns:xsd="http://www.w3.org/2001/XMLSchema" xmlns:xs="http://www.w3.org/2001/XMLSchema" xmlns:p="http://schemas.microsoft.com/office/2006/metadata/properties" xmlns:ns2="09dd9271-0a2a-493f-935b-25ae2a9eca85" xmlns:ns3="c4496ba1-a42c-4b98-9247-e2675276e576" targetNamespace="http://schemas.microsoft.com/office/2006/metadata/properties" ma:root="true" ma:fieldsID="112da8d430adc29afeaf94a6bf7f315d" ns2:_="" ns3:_="">
    <xsd:import namespace="09dd9271-0a2a-493f-935b-25ae2a9eca85"/>
    <xsd:import namespace="c4496ba1-a42c-4b98-9247-e2675276e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d9271-0a2a-493f-935b-25ae2a9ec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f92c36-7af7-41c9-b9c4-5329c1521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96ba1-a42c-4b98-9247-e2675276e57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e6c0b7f-09ca-43b6-8018-f6f8fdf32d19}" ma:internalName="TaxCatchAll" ma:showField="CatchAllData" ma:web="c4496ba1-a42c-4b98-9247-e2675276e5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027C46-7D04-4966-A285-19E5F02E01FB}">
  <ds:schemaRefs>
    <ds:schemaRef ds:uri="http://purl.org/dc/elements/1.1/"/>
    <ds:schemaRef ds:uri="c4496ba1-a42c-4b98-9247-e2675276e576"/>
    <ds:schemaRef ds:uri="http://www.w3.org/XML/1998/namespace"/>
    <ds:schemaRef ds:uri="http://purl.org/dc/terms/"/>
    <ds:schemaRef ds:uri="09dd9271-0a2a-493f-935b-25ae2a9eca85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82AC49B-661F-447C-A86F-74CDD18DB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03C69D-1D8B-4614-8ED2-4F0499240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d9271-0a2a-493f-935b-25ae2a9eca85"/>
    <ds:schemaRef ds:uri="c4496ba1-a42c-4b98-9247-e2675276e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c0b48c7-f9b9-4537-b218-6d98bc16db5f}" enabled="0" method="" siteId="{dc0b48c7-f9b9-4537-b218-6d98bc16db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ABERTURA DE REQUISIÇÃO</vt:lpstr>
      <vt:lpstr>CNPJ LN</vt:lpstr>
      <vt:lpstr>CNPJ BASE jan25</vt:lpstr>
      <vt:lpstr>Ordens</vt:lpstr>
      <vt:lpstr>MATERIAIS</vt:lpstr>
      <vt:lpstr>SOLICITAÇÃO DE PRESERVAÇÃO</vt:lpstr>
      <vt:lpstr>PADRÃO COLUNA CRIAÇÃO RC</vt:lpstr>
      <vt:lpstr>CADASTRO NOVAS UNIDADES CONSUMI</vt:lpstr>
      <vt:lpstr>SOLICITAÇÃO DE PAGAMENTO</vt:lpstr>
      <vt:lpstr>PRODUTOS</vt:lpstr>
      <vt:lpstr>chamado indevido</vt:lpstr>
      <vt:lpstr>E-MAIL</vt:lpstr>
      <vt:lpstr>CorDaCélula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FELIX DE OLIVEIRA</dc:creator>
  <cp:keywords/>
  <dc:description/>
  <cp:lastModifiedBy>TIAGO FELIX DE OLIVEIRA</cp:lastModifiedBy>
  <cp:revision/>
  <dcterms:created xsi:type="dcterms:W3CDTF">2024-12-06T14:35:55Z</dcterms:created>
  <dcterms:modified xsi:type="dcterms:W3CDTF">2025-12-24T12:50:20Z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0x010100297B9C8AF1AD79408EAE6E1E21414D30</vt:lpwstr>
  </property>
  <property fmtid="{D5CDD505-2E9C-101B-9397-08002B2CF9AE}" pid="3" name="MediaServiceImageTags">
    <vt:lpwstr/>
  </property>
</Properties>
</file>