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643d6a22bb85be/Documentos/"/>
    </mc:Choice>
  </mc:AlternateContent>
  <xr:revisionPtr revIDLastSave="635" documentId="8_{AC106734-C37B-470E-A883-8C21EA2FC956}" xr6:coauthVersionLast="47" xr6:coauthVersionMax="47" xr10:uidLastSave="{931634FA-743E-4391-A0DE-CE80D8535132}"/>
  <bookViews>
    <workbookView xWindow="-108" yWindow="-108" windowWidth="23256" windowHeight="12456" tabRatio="681" activeTab="1" xr2:uid="{93EF0AFB-81BF-400A-9803-F977EA69EFC1}"/>
  </bookViews>
  <sheets>
    <sheet name="Sheet1" sheetId="1" r:id="rId1"/>
    <sheet name="Sheet2" sheetId="2" r:id="rId2"/>
  </sheets>
  <definedNames>
    <definedName name="Aporte">Sheet1!$F$24</definedName>
    <definedName name="Patrimonio">Sheet1!$F$27</definedName>
    <definedName name="qtd_anos">Sheet1!$F$25</definedName>
    <definedName name="rendimento_carteira">Sheet1!$F$15</definedName>
    <definedName name="Sugestao_investimento">Sheet1!$C$16</definedName>
    <definedName name="taxa_mensal">Sheet1!$F$26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B16" i="2"/>
  <c r="B17" i="2"/>
  <c r="B18" i="2"/>
  <c r="B19" i="2"/>
  <c r="B20" i="2"/>
  <c r="B15" i="2"/>
  <c r="B10" i="2"/>
  <c r="B11" i="2"/>
  <c r="B12" i="2"/>
  <c r="B13" i="2"/>
  <c r="B14" i="2"/>
  <c r="B9" i="2"/>
  <c r="B4" i="2"/>
  <c r="B5" i="2"/>
  <c r="B6" i="2"/>
  <c r="B7" i="2"/>
  <c r="B8" i="2"/>
  <c r="B3" i="2"/>
  <c r="E38" i="1" l="1"/>
  <c r="J7" i="2"/>
  <c r="F46" i="1"/>
  <c r="F27" i="1"/>
  <c r="F28" i="1" s="1"/>
  <c r="F16" i="1"/>
  <c r="E31" i="1"/>
  <c r="F31" i="1" s="1"/>
  <c r="E34" i="1"/>
  <c r="F34" i="1" s="1"/>
  <c r="E35" i="1"/>
  <c r="F35" i="1" s="1"/>
  <c r="E33" i="1"/>
  <c r="F33" i="1" s="1"/>
  <c r="E32" i="1" l="1"/>
  <c r="F32" i="1" s="1"/>
  <c r="F44" i="1"/>
  <c r="F45" i="1"/>
  <c r="F43" i="1"/>
  <c r="F42" i="1"/>
  <c r="F41" i="1"/>
  <c r="F47" i="1" l="1"/>
</calcChain>
</file>

<file path=xl/sharedStrings.xml><?xml version="1.0" encoding="utf-8"?>
<sst xmlns="http://schemas.openxmlformats.org/spreadsheetml/2006/main" count="70" uniqueCount="37">
  <si>
    <t>INVESTIMENTO MENSAL</t>
  </si>
  <si>
    <t xml:space="preserve">Quanto investir por mês? </t>
  </si>
  <si>
    <t>Por Quantos anos ?</t>
  </si>
  <si>
    <t>Taxa de Rendimento Mensal?</t>
  </si>
  <si>
    <t>Patrimônio Acumulado?</t>
  </si>
  <si>
    <t>Dividendos Mensais ?</t>
  </si>
  <si>
    <t>Quanto em 2 anos ?</t>
  </si>
  <si>
    <t>Quanto em 5 anos?</t>
  </si>
  <si>
    <t>Quanto em 20 anos?</t>
  </si>
  <si>
    <t>Quanto em 30 anos?</t>
  </si>
  <si>
    <t xml:space="preserve">Cenários </t>
  </si>
  <si>
    <t>Quanto em 10 anos?</t>
  </si>
  <si>
    <t xml:space="preserve">Dividendo </t>
  </si>
  <si>
    <t>Rendimento Carteira</t>
  </si>
  <si>
    <t>Salário</t>
  </si>
  <si>
    <t>Sugestão de Investimento</t>
  </si>
  <si>
    <t>CONFIGURAÇÕES</t>
  </si>
  <si>
    <t xml:space="preserve">PERFIL </t>
  </si>
  <si>
    <t xml:space="preserve">Moderado </t>
  </si>
  <si>
    <t>Agressivo</t>
  </si>
  <si>
    <t>VALOR A SER INVESTIDO POR MÊS</t>
  </si>
  <si>
    <t>TIPOS DE FII</t>
  </si>
  <si>
    <t>PAPEL</t>
  </si>
  <si>
    <t>TIJOLO</t>
  </si>
  <si>
    <t>HIBRIDOS</t>
  </si>
  <si>
    <t>FOFs</t>
  </si>
  <si>
    <t>DESENVOLVIMENTO</t>
  </si>
  <si>
    <t>HOTELARIAS</t>
  </si>
  <si>
    <t xml:space="preserve">PERCENTUAL SUGERIDO </t>
  </si>
  <si>
    <t>VALORES</t>
  </si>
  <si>
    <t>TIPO</t>
  </si>
  <si>
    <t>PERFIL</t>
  </si>
  <si>
    <t>Conservador</t>
  </si>
  <si>
    <t>PERCENTUAL</t>
  </si>
  <si>
    <t>CHAVE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</si>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</sst>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theme="0" tint="-4.9989318521683403E-2"/>
      </right>
      <top/>
      <bottom/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/>
      <diagonal/>
    </border>
    <border>
      <left style="hair">
        <color theme="0" tint="-4.9989318521683403E-2"/>
      </left>
      <right style="medium">
        <color indexed="64"/>
      </right>
      <top/>
      <bottom style="hair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medium">
        <color indexed="64"/>
      </left>
      <right/>
      <top style="medium">
        <color indexed="64"/>
      </top>
      <bottom/>
      <diagonal style="dotted">
        <color theme="2"/>
      </diagonal>
    </border>
    <border diagonalUp="1">
      <left/>
      <right/>
      <top style="medium">
        <color indexed="64"/>
      </top>
      <bottom/>
      <diagonal style="dotted">
        <color theme="2"/>
      </diagonal>
    </border>
    <border diagonalUp="1">
      <left/>
      <right style="medium">
        <color indexed="64"/>
      </right>
      <top style="medium">
        <color indexed="64"/>
      </top>
      <bottom/>
      <diagonal style="dotted">
        <color theme="2"/>
      </diagonal>
    </border>
    <border diagonalUp="1">
      <left style="medium">
        <color indexed="64"/>
      </left>
      <right/>
      <top/>
      <bottom/>
      <diagonal style="dotted">
        <color theme="2"/>
      </diagonal>
    </border>
    <border diagonalUp="1">
      <left style="medium">
        <color indexed="64"/>
      </left>
      <right/>
      <top/>
      <bottom style="medium">
        <color indexed="64"/>
      </bottom>
      <diagonal style="dotted">
        <color theme="2"/>
      </diagonal>
    </border>
    <border diagonalUp="1">
      <left/>
      <right style="thin">
        <color indexed="64"/>
      </right>
      <top/>
      <bottom/>
      <diagonal style="dotted">
        <color theme="2"/>
      </diagonal>
    </border>
    <border diagonalUp="1">
      <left/>
      <right style="thin">
        <color indexed="64"/>
      </right>
      <top/>
      <bottom style="medium">
        <color indexed="64"/>
      </bottom>
      <diagonal style="dotted">
        <color theme="2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theme="2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dotted">
        <color theme="2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dotted">
        <color theme="2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tted">
        <color theme="2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8" fontId="0" fillId="0" borderId="7" xfId="0" applyNumberFormat="1" applyBorder="1"/>
    <xf numFmtId="0" fontId="0" fillId="0" borderId="3" xfId="0" applyBorder="1"/>
    <xf numFmtId="0" fontId="0" fillId="0" borderId="10" xfId="0" applyBorder="1"/>
    <xf numFmtId="10" fontId="0" fillId="0" borderId="12" xfId="0" applyNumberFormat="1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6" fontId="0" fillId="0" borderId="13" xfId="0" applyNumberFormat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8" fontId="2" fillId="5" borderId="27" xfId="0" applyNumberFormat="1" applyFont="1" applyFill="1" applyBorder="1" applyAlignment="1">
      <alignment horizontal="center" vertical="center"/>
    </xf>
    <xf numFmtId="8" fontId="2" fillId="5" borderId="28" xfId="0" applyNumberFormat="1" applyFont="1" applyFill="1" applyBorder="1" applyAlignment="1">
      <alignment horizontal="center" vertical="center"/>
    </xf>
    <xf numFmtId="8" fontId="2" fillId="5" borderId="29" xfId="0" applyNumberFormat="1" applyFont="1" applyFill="1" applyBorder="1" applyAlignment="1">
      <alignment horizontal="center" vertical="center"/>
    </xf>
    <xf numFmtId="1" fontId="2" fillId="5" borderId="28" xfId="0" applyNumberFormat="1" applyFont="1" applyFill="1" applyBorder="1" applyAlignment="1">
      <alignment horizontal="center" vertical="center"/>
    </xf>
    <xf numFmtId="10" fontId="2" fillId="5" borderId="28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8" fontId="2" fillId="3" borderId="10" xfId="0" applyNumberFormat="1" applyFont="1" applyFill="1" applyBorder="1"/>
    <xf numFmtId="8" fontId="0" fillId="3" borderId="30" xfId="0" applyNumberFormat="1" applyFill="1" applyBorder="1" applyAlignment="1">
      <alignment horizontal="center"/>
    </xf>
    <xf numFmtId="0" fontId="6" fillId="0" borderId="9" xfId="0" applyFont="1" applyBorder="1"/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8" fontId="0" fillId="3" borderId="31" xfId="0" applyNumberFormat="1" applyFill="1" applyBorder="1" applyAlignment="1">
      <alignment horizontal="center"/>
    </xf>
    <xf numFmtId="8" fontId="0" fillId="3" borderId="32" xfId="0" applyNumberFormat="1" applyFill="1" applyBorder="1" applyAlignment="1">
      <alignment horizontal="center"/>
    </xf>
    <xf numFmtId="8" fontId="0" fillId="3" borderId="33" xfId="0" applyNumberFormat="1" applyFill="1" applyBorder="1" applyAlignment="1">
      <alignment horizontal="center"/>
    </xf>
    <xf numFmtId="0" fontId="6" fillId="0" borderId="8" xfId="0" applyFont="1" applyBorder="1"/>
    <xf numFmtId="0" fontId="7" fillId="3" borderId="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6" borderId="34" xfId="0" applyFill="1" applyBorder="1"/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0" xfId="1" applyFont="1"/>
    <xf numFmtId="0" fontId="0" fillId="3" borderId="9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9" fillId="5" borderId="6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36786</xdr:colOff>
      <xdr:row>0</xdr:row>
      <xdr:rowOff>121920</xdr:rowOff>
    </xdr:from>
    <xdr:to>
      <xdr:col>6</xdr:col>
      <xdr:colOff>84083</xdr:colOff>
      <xdr:row>6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5184DD5-9D06-3174-3FAE-97D2FD1FB3E3}"/>
            </a:ext>
          </a:extLst>
        </xdr:cNvPr>
        <xdr:cNvSpPr/>
      </xdr:nvSpPr>
      <xdr:spPr>
        <a:xfrm>
          <a:off x="36786" y="121920"/>
          <a:ext cx="7935311" cy="104262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400" b="1" i="1">
              <a:latin typeface="Arial" panose="020B0604020202020204" pitchFamily="34" charset="0"/>
              <a:cs typeface="Arial" panose="020B0604020202020204" pitchFamily="34" charset="0"/>
            </a:rPr>
            <a:t>DIO</a:t>
          </a:r>
          <a:r>
            <a:rPr lang="pt-BR" sz="4400" b="1" i="1" baseline="0">
              <a:latin typeface="Arial" panose="020B0604020202020204" pitchFamily="34" charset="0"/>
              <a:cs typeface="Arial" panose="020B0604020202020204" pitchFamily="34" charset="0"/>
            </a:rPr>
            <a:t> INVEST</a:t>
          </a:r>
          <a:endParaRPr lang="pt-BR" sz="440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233B-D195-4E13-AA72-3A59344C927C}">
  <dimension ref="A8:J47"/>
  <sheetViews>
    <sheetView showGridLines="0" topLeftCell="B25" zoomScale="94" zoomScaleNormal="94" workbookViewId="0">
      <selection activeCell="D41" sqref="D41:E41"/>
    </sheetView>
  </sheetViews>
  <sheetFormatPr defaultColWidth="0" defaultRowHeight="14.4" x14ac:dyDescent="0.3"/>
  <cols>
    <col min="1" max="1" width="8.33203125" hidden="1" customWidth="1"/>
    <col min="2" max="2" width="8.33203125" customWidth="1"/>
    <col min="3" max="3" width="32.109375" bestFit="1" customWidth="1"/>
    <col min="4" max="4" width="48.6640625" customWidth="1"/>
    <col min="5" max="5" width="21" customWidth="1"/>
    <col min="6" max="6" width="13.21875" customWidth="1"/>
    <col min="7" max="7" width="24.33203125" customWidth="1"/>
    <col min="8" max="8" width="16.44140625" customWidth="1"/>
    <col min="9" max="9" width="15.6640625" customWidth="1"/>
    <col min="10" max="10" width="8.88671875" customWidth="1"/>
    <col min="11" max="16384" width="8.88671875" hidden="1"/>
  </cols>
  <sheetData>
    <row r="8" spans="3:6" ht="10.199999999999999" customHeight="1" x14ac:dyDescent="0.3"/>
    <row r="9" spans="3:6" ht="7.8" hidden="1" customHeight="1" x14ac:dyDescent="0.3"/>
    <row r="10" spans="3:6" ht="7.8" customHeight="1" x14ac:dyDescent="0.3"/>
    <row r="11" spans="3:6" ht="7.8" customHeight="1" x14ac:dyDescent="0.3"/>
    <row r="12" spans="3:6" ht="7.8" customHeight="1" thickBot="1" x14ac:dyDescent="0.35"/>
    <row r="13" spans="3:6" ht="21" x14ac:dyDescent="0.3">
      <c r="C13" s="53" t="s">
        <v>16</v>
      </c>
      <c r="D13" s="54"/>
      <c r="E13" s="54"/>
      <c r="F13" s="55"/>
    </row>
    <row r="14" spans="3:6" ht="17.399999999999999" x14ac:dyDescent="0.3">
      <c r="C14" s="56" t="s">
        <v>14</v>
      </c>
      <c r="D14" s="57"/>
      <c r="E14" s="58"/>
      <c r="F14" s="10">
        <v>5000</v>
      </c>
    </row>
    <row r="15" spans="3:6" ht="17.399999999999999" x14ac:dyDescent="0.3">
      <c r="C15" s="56" t="s">
        <v>13</v>
      </c>
      <c r="D15" s="57"/>
      <c r="E15" s="58"/>
      <c r="F15" s="8">
        <v>0.01</v>
      </c>
    </row>
    <row r="16" spans="3:6" ht="17.399999999999999" x14ac:dyDescent="0.3">
      <c r="C16" s="56" t="s">
        <v>15</v>
      </c>
      <c r="D16" s="57"/>
      <c r="E16" s="57"/>
      <c r="F16" s="9">
        <f>F14*30%</f>
        <v>1500</v>
      </c>
    </row>
    <row r="17" spans="1:8" ht="7.8" customHeight="1" thickBot="1" x14ac:dyDescent="0.4">
      <c r="C17" s="29"/>
      <c r="D17" s="23"/>
      <c r="E17" s="23"/>
      <c r="F17" s="7"/>
    </row>
    <row r="18" spans="1:8" ht="7.8" customHeight="1" x14ac:dyDescent="0.3"/>
    <row r="19" spans="1:8" ht="7.8" customHeight="1" x14ac:dyDescent="0.3"/>
    <row r="20" spans="1:8" ht="7.8" customHeight="1" x14ac:dyDescent="0.3"/>
    <row r="21" spans="1:8" ht="7.8" customHeight="1" x14ac:dyDescent="0.3"/>
    <row r="22" spans="1:8" ht="7.8" customHeight="1" thickBot="1" x14ac:dyDescent="0.35"/>
    <row r="23" spans="1:8" ht="30.6" customHeight="1" x14ac:dyDescent="0.3">
      <c r="C23" s="63" t="s">
        <v>0</v>
      </c>
      <c r="D23" s="64"/>
      <c r="E23" s="64"/>
      <c r="F23" s="65"/>
    </row>
    <row r="24" spans="1:8" ht="15.6" x14ac:dyDescent="0.3">
      <c r="C24" s="59" t="s">
        <v>1</v>
      </c>
      <c r="D24" s="60"/>
      <c r="E24" s="60"/>
      <c r="F24" s="12">
        <v>500</v>
      </c>
    </row>
    <row r="25" spans="1:8" ht="15.6" x14ac:dyDescent="0.3">
      <c r="C25" s="59" t="s">
        <v>2</v>
      </c>
      <c r="D25" s="60"/>
      <c r="E25" s="60"/>
      <c r="F25" s="15">
        <v>5</v>
      </c>
    </row>
    <row r="26" spans="1:8" ht="15.6" x14ac:dyDescent="0.3">
      <c r="C26" s="59" t="s">
        <v>3</v>
      </c>
      <c r="D26" s="60"/>
      <c r="E26" s="60"/>
      <c r="F26" s="16">
        <v>1.0800000000000001E-2</v>
      </c>
    </row>
    <row r="27" spans="1:8" ht="15.6" x14ac:dyDescent="0.3">
      <c r="C27" s="59" t="s">
        <v>4</v>
      </c>
      <c r="D27" s="60"/>
      <c r="E27" s="60"/>
      <c r="F27" s="13">
        <f>FV($F$26,$A32*12,$F$24*-1)</f>
        <v>41902.00967962922</v>
      </c>
      <c r="G27" s="2"/>
      <c r="H27" s="3"/>
    </row>
    <row r="28" spans="1:8" ht="16.2" thickBot="1" x14ac:dyDescent="0.35">
      <c r="C28" s="61" t="s">
        <v>5</v>
      </c>
      <c r="D28" s="62"/>
      <c r="E28" s="62"/>
      <c r="F28" s="14">
        <f>Patrimonio*1%</f>
        <v>419.02009679629219</v>
      </c>
    </row>
    <row r="29" spans="1:8" ht="15" thickBot="1" x14ac:dyDescent="0.35"/>
    <row r="30" spans="1:8" ht="21" x14ac:dyDescent="0.4">
      <c r="C30" s="66" t="s">
        <v>10</v>
      </c>
      <c r="D30" s="67"/>
      <c r="E30" s="67"/>
      <c r="F30" s="11" t="s">
        <v>12</v>
      </c>
    </row>
    <row r="31" spans="1:8" ht="15.6" x14ac:dyDescent="0.3">
      <c r="A31" s="1">
        <v>2</v>
      </c>
      <c r="B31" s="1"/>
      <c r="C31" s="48" t="s">
        <v>6</v>
      </c>
      <c r="D31" s="49"/>
      <c r="E31" s="22">
        <f>FV($F$26,$A31*12,$F$24*-1)</f>
        <v>13615.431830290796</v>
      </c>
      <c r="F31" s="26">
        <f>$E31*rendimento_carteira</f>
        <v>136.15431830290797</v>
      </c>
    </row>
    <row r="32" spans="1:8" ht="15.6" x14ac:dyDescent="0.3">
      <c r="A32" s="1">
        <v>5</v>
      </c>
      <c r="B32" s="1"/>
      <c r="C32" s="48" t="s">
        <v>7</v>
      </c>
      <c r="D32" s="49"/>
      <c r="E32" s="22">
        <f>E31</f>
        <v>13615.431830290796</v>
      </c>
      <c r="F32" s="26">
        <f>$E32*rendimento_carteira</f>
        <v>136.15431830290797</v>
      </c>
    </row>
    <row r="33" spans="1:6" ht="15.6" x14ac:dyDescent="0.3">
      <c r="A33" s="1">
        <v>10</v>
      </c>
      <c r="B33" s="1"/>
      <c r="C33" s="48" t="s">
        <v>11</v>
      </c>
      <c r="D33" s="49"/>
      <c r="E33" s="22">
        <f>FV($F$26,$A33*12,$F$24*-G241)</f>
        <v>0</v>
      </c>
      <c r="F33" s="26">
        <f>$E33*rendimento_carteira</f>
        <v>0</v>
      </c>
    </row>
    <row r="34" spans="1:6" ht="15.6" x14ac:dyDescent="0.3">
      <c r="A34" s="1">
        <v>20</v>
      </c>
      <c r="B34" s="1"/>
      <c r="C34" s="48" t="s">
        <v>8</v>
      </c>
      <c r="D34" s="49"/>
      <c r="E34" s="22">
        <f>FV($F$26,$A34*12,$F$24*-1)</f>
        <v>563524.49664926168</v>
      </c>
      <c r="F34" s="26">
        <f>$E34*rendimento_carteira</f>
        <v>5635.2449664926171</v>
      </c>
    </row>
    <row r="35" spans="1:6" ht="16.2" thickBot="1" x14ac:dyDescent="0.35">
      <c r="A35" s="1">
        <v>30</v>
      </c>
      <c r="B35" s="1"/>
      <c r="C35" s="50" t="s">
        <v>9</v>
      </c>
      <c r="D35" s="51"/>
      <c r="E35" s="27">
        <f>FV($F$26,$A35*12,$F$24*-1)</f>
        <v>2166952.4051583759</v>
      </c>
      <c r="F35" s="28">
        <f>$E35*rendimento_carteira</f>
        <v>21669.524051583758</v>
      </c>
    </row>
    <row r="36" spans="1:6" ht="15" thickBot="1" x14ac:dyDescent="0.35"/>
    <row r="37" spans="1:6" ht="30.6" customHeight="1" x14ac:dyDescent="0.3">
      <c r="C37" s="17" t="s">
        <v>17</v>
      </c>
      <c r="D37" s="18"/>
      <c r="E37" s="46" t="s">
        <v>18</v>
      </c>
      <c r="F37" s="47"/>
    </row>
    <row r="38" spans="1:6" ht="15" thickBot="1" x14ac:dyDescent="0.35">
      <c r="C38" s="19" t="s">
        <v>20</v>
      </c>
      <c r="D38" s="20"/>
      <c r="E38" s="44">
        <f>Aporte</f>
        <v>500</v>
      </c>
      <c r="F38" s="45"/>
    </row>
    <row r="39" spans="1:6" ht="15" thickBot="1" x14ac:dyDescent="0.35"/>
    <row r="40" spans="1:6" ht="18" x14ac:dyDescent="0.35">
      <c r="C40" s="30" t="s">
        <v>21</v>
      </c>
      <c r="D40" s="52" t="s">
        <v>28</v>
      </c>
      <c r="E40" s="52"/>
      <c r="F40" s="31" t="s">
        <v>29</v>
      </c>
    </row>
    <row r="41" spans="1:6" x14ac:dyDescent="0.3">
      <c r="C41" s="24" t="s">
        <v>22</v>
      </c>
      <c r="D41" s="43" t="e">
        <f>VLOOKUP($E$37&amp;"-"&amp;C41,Sheet2!$B:$E,4,FALSE)</f>
        <v>#N/A</v>
      </c>
      <c r="E41" s="43"/>
      <c r="F41" s="5" t="e">
        <f>#REF!*D41</f>
        <v>#REF!</v>
      </c>
    </row>
    <row r="42" spans="1:6" x14ac:dyDescent="0.3">
      <c r="C42" s="24" t="s">
        <v>23</v>
      </c>
      <c r="D42" s="43" t="e">
        <f>VLOOKUP($E$37&amp;"-"&amp;C42,Sheet2!$B3:$E21,4,FALSE)</f>
        <v>#N/A</v>
      </c>
      <c r="E42" s="43"/>
      <c r="F42" s="5" t="e">
        <f>#REF!*#REF!</f>
        <v>#REF!</v>
      </c>
    </row>
    <row r="43" spans="1:6" x14ac:dyDescent="0.3">
      <c r="C43" s="24" t="s">
        <v>24</v>
      </c>
      <c r="D43" s="43" t="e">
        <f>VLOOKUP($E$37&amp;"-"&amp;C43,Sheet2!$B4:$E22,4,FALSE)</f>
        <v>#N/A</v>
      </c>
      <c r="E43" s="43"/>
      <c r="F43" s="5" t="e">
        <f>#REF!*#REF!</f>
        <v>#REF!</v>
      </c>
    </row>
    <row r="44" spans="1:6" x14ac:dyDescent="0.3">
      <c r="C44" s="24" t="s">
        <v>25</v>
      </c>
      <c r="D44" s="43" t="e">
        <f>VLOOKUP($E$37&amp;"-"&amp;C44,Sheet2!$B5:$E23,4,FALSE)</f>
        <v>#N/A</v>
      </c>
      <c r="E44" s="43"/>
      <c r="F44" s="5" t="e">
        <f>#REF!*D43</f>
        <v>#REF!</v>
      </c>
    </row>
    <row r="45" spans="1:6" x14ac:dyDescent="0.3">
      <c r="C45" s="24" t="s">
        <v>26</v>
      </c>
      <c r="D45" s="43" t="e">
        <f>VLOOKUP($E$37&amp;"-"&amp;C45,Sheet2!$B6:$E24,4,FALSE)</f>
        <v>#N/A</v>
      </c>
      <c r="E45" s="43"/>
      <c r="F45" s="5" t="e">
        <f>#REF!*D45</f>
        <v>#REF!</v>
      </c>
    </row>
    <row r="46" spans="1:6" x14ac:dyDescent="0.3">
      <c r="C46" s="24" t="s">
        <v>27</v>
      </c>
      <c r="D46" s="43" t="e">
        <f>VLOOKUP($E$37&amp;"-"&amp;C46,Sheet2!$B7:$E25,4,FALSE)</f>
        <v>#N/A</v>
      </c>
      <c r="E46" s="43"/>
      <c r="F46" s="5" t="e">
        <f>#REF!*D46</f>
        <v>#REF!</v>
      </c>
    </row>
    <row r="47" spans="1:6" ht="15" thickBot="1" x14ac:dyDescent="0.35">
      <c r="C47" s="25"/>
      <c r="D47" s="42"/>
      <c r="E47" s="42"/>
      <c r="F47" s="21" t="e">
        <f>SUM(F41:F46)</f>
        <v>#REF!</v>
      </c>
    </row>
  </sheetData>
  <mergeCells count="26">
    <mergeCell ref="C30:E30"/>
    <mergeCell ref="C25:E25"/>
    <mergeCell ref="C26:E26"/>
    <mergeCell ref="C27:E27"/>
    <mergeCell ref="C28:E28"/>
    <mergeCell ref="C23:F23"/>
    <mergeCell ref="C13:F13"/>
    <mergeCell ref="C15:E15"/>
    <mergeCell ref="C14:E14"/>
    <mergeCell ref="C16:E16"/>
    <mergeCell ref="C24:E24"/>
    <mergeCell ref="C31:D31"/>
    <mergeCell ref="C32:D32"/>
    <mergeCell ref="C33:D33"/>
    <mergeCell ref="C34:D34"/>
    <mergeCell ref="C35:D35"/>
    <mergeCell ref="D47:E47"/>
    <mergeCell ref="D44:E44"/>
    <mergeCell ref="E38:F38"/>
    <mergeCell ref="E37:F37"/>
    <mergeCell ref="D41:E41"/>
    <mergeCell ref="D42:E42"/>
    <mergeCell ref="D43:E43"/>
    <mergeCell ref="D45:E45"/>
    <mergeCell ref="D46:E46"/>
    <mergeCell ref="D40:E40"/>
  </mergeCells>
  <dataValidations count="1">
    <dataValidation type="list" allowBlank="1" showInputMessage="1" showErrorMessage="1" sqref="E37" xr:uid="{7579F1A5-5797-4389-8067-F05B45F361E8}">
      <formula1>"Conservador , Moderado , Agressivo"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D6D0-E7E5-4D74-B4C8-BF97EDB840CD}">
  <dimension ref="B1:J20"/>
  <sheetViews>
    <sheetView tabSelected="1" workbookViewId="0">
      <selection activeCell="E1" sqref="E1:E1048576"/>
    </sheetView>
  </sheetViews>
  <sheetFormatPr defaultRowHeight="14.4" x14ac:dyDescent="0.3"/>
  <cols>
    <col min="1" max="1" width="4.88671875" customWidth="1"/>
    <col min="2" max="2" width="28.77734375" bestFit="1" customWidth="1"/>
    <col min="3" max="3" width="11.21875" bestFit="1" customWidth="1"/>
    <col min="4" max="4" width="17.6640625" bestFit="1" customWidth="1"/>
    <col min="5" max="5" width="11.88671875" bestFit="1" customWidth="1"/>
  </cols>
  <sheetData>
    <row r="1" spans="2:10" ht="15" thickBot="1" x14ac:dyDescent="0.35"/>
    <row r="2" spans="2:10" ht="15" thickBot="1" x14ac:dyDescent="0.35">
      <c r="B2" s="35" t="s">
        <v>34</v>
      </c>
      <c r="C2" s="36" t="s">
        <v>31</v>
      </c>
      <c r="D2" s="36" t="s">
        <v>30</v>
      </c>
      <c r="E2" s="37" t="s">
        <v>33</v>
      </c>
    </row>
    <row r="3" spans="2:10" x14ac:dyDescent="0.3">
      <c r="B3" s="4" t="str">
        <f>C3&amp;"-"&amp;D3</f>
        <v>Conservador-PAPEL</v>
      </c>
      <c r="C3" s="38" t="s">
        <v>32</v>
      </c>
      <c r="D3" s="38" t="s">
        <v>22</v>
      </c>
      <c r="E3" s="33">
        <v>0.3</v>
      </c>
    </row>
    <row r="4" spans="2:10" x14ac:dyDescent="0.3">
      <c r="B4" s="4" t="str">
        <f t="shared" ref="B4:B8" si="0">C4&amp;"-"&amp;D4</f>
        <v>Conservador-TIJOLO</v>
      </c>
      <c r="C4" s="39" t="s">
        <v>32</v>
      </c>
      <c r="D4" s="39" t="s">
        <v>23</v>
      </c>
      <c r="E4" s="33">
        <v>0.5</v>
      </c>
    </row>
    <row r="5" spans="2:10" x14ac:dyDescent="0.3">
      <c r="B5" s="4" t="str">
        <f t="shared" si="0"/>
        <v>Conservador-HIBRIDOS</v>
      </c>
      <c r="C5" s="39" t="s">
        <v>32</v>
      </c>
      <c r="D5" s="39" t="s">
        <v>24</v>
      </c>
      <c r="E5" s="33">
        <v>0.1</v>
      </c>
    </row>
    <row r="6" spans="2:10" x14ac:dyDescent="0.3">
      <c r="B6" s="4" t="str">
        <f t="shared" si="0"/>
        <v>Conservador-FOFs</v>
      </c>
      <c r="C6" s="39" t="s">
        <v>32</v>
      </c>
      <c r="D6" s="39" t="s">
        <v>25</v>
      </c>
      <c r="E6" s="33">
        <v>0.1</v>
      </c>
    </row>
    <row r="7" spans="2:10" x14ac:dyDescent="0.3">
      <c r="B7" s="4" t="str">
        <f t="shared" si="0"/>
        <v>Conservador-DESENVOLVIMENTO</v>
      </c>
      <c r="C7" s="39" t="s">
        <v>32</v>
      </c>
      <c r="D7" s="39" t="s">
        <v>26</v>
      </c>
      <c r="E7" s="33">
        <v>0</v>
      </c>
      <c r="H7" s="4" t="s">
        <v>36</v>
      </c>
      <c r="J7" s="41">
        <f>VLOOKUP(H7,$B2:$E20,4,FALSE)</f>
        <v>0.35</v>
      </c>
    </row>
    <row r="8" spans="2:10" ht="15" thickBot="1" x14ac:dyDescent="0.35">
      <c r="B8" s="4" t="str">
        <f t="shared" si="0"/>
        <v>Conservador-HOTELARIAS</v>
      </c>
      <c r="C8" s="40" t="s">
        <v>32</v>
      </c>
      <c r="D8" s="40" t="s">
        <v>27</v>
      </c>
      <c r="E8" s="34">
        <v>0</v>
      </c>
      <c r="J8" s="41"/>
    </row>
    <row r="9" spans="2:10" ht="15" thickBot="1" x14ac:dyDescent="0.35">
      <c r="B9" s="6" t="str">
        <f>C9&amp;"-"&amp;D9</f>
        <v>Moderado-PAPEL</v>
      </c>
      <c r="C9" s="38" t="s">
        <v>35</v>
      </c>
      <c r="D9" s="38" t="s">
        <v>22</v>
      </c>
      <c r="E9" s="32">
        <v>0.32</v>
      </c>
    </row>
    <row r="10" spans="2:10" ht="15" thickBot="1" x14ac:dyDescent="0.35">
      <c r="B10" s="6" t="str">
        <f t="shared" ref="B10:B14" si="1">C10&amp;"-"&amp;D10</f>
        <v>Moderado-TIJOLO</v>
      </c>
      <c r="C10" s="39" t="s">
        <v>35</v>
      </c>
      <c r="D10" s="39" t="s">
        <v>23</v>
      </c>
      <c r="E10" s="33">
        <v>0.35</v>
      </c>
    </row>
    <row r="11" spans="2:10" ht="15" thickBot="1" x14ac:dyDescent="0.35">
      <c r="B11" s="6" t="str">
        <f t="shared" si="1"/>
        <v>Moderado-HIBRIDOS</v>
      </c>
      <c r="C11" s="39" t="s">
        <v>35</v>
      </c>
      <c r="D11" s="39" t="s">
        <v>24</v>
      </c>
      <c r="E11" s="33">
        <v>0.08</v>
      </c>
    </row>
    <row r="12" spans="2:10" ht="15" thickBot="1" x14ac:dyDescent="0.35">
      <c r="B12" s="6" t="str">
        <f t="shared" si="1"/>
        <v>Moderado-FOFs</v>
      </c>
      <c r="C12" s="39" t="s">
        <v>35</v>
      </c>
      <c r="D12" s="39" t="s">
        <v>25</v>
      </c>
      <c r="E12" s="33">
        <v>0.05</v>
      </c>
    </row>
    <row r="13" spans="2:10" ht="15" thickBot="1" x14ac:dyDescent="0.35">
      <c r="B13" s="6" t="str">
        <f t="shared" si="1"/>
        <v>Moderado-DESENVOLVIMENTO</v>
      </c>
      <c r="C13" s="39" t="s">
        <v>35</v>
      </c>
      <c r="D13" s="39" t="s">
        <v>26</v>
      </c>
      <c r="E13" s="33">
        <v>0</v>
      </c>
    </row>
    <row r="14" spans="2:10" ht="15" thickBot="1" x14ac:dyDescent="0.35">
      <c r="B14" s="6" t="str">
        <f t="shared" si="1"/>
        <v>Moderado-HOTELARIAS</v>
      </c>
      <c r="C14" s="40" t="s">
        <v>35</v>
      </c>
      <c r="D14" s="40" t="s">
        <v>27</v>
      </c>
      <c r="E14" s="34">
        <v>0</v>
      </c>
    </row>
    <row r="15" spans="2:10" ht="15" thickBot="1" x14ac:dyDescent="0.35">
      <c r="B15" s="6" t="str">
        <f>C15&amp;"-"&amp;D15</f>
        <v>Agressivo-PAPEL</v>
      </c>
      <c r="C15" s="38" t="s">
        <v>19</v>
      </c>
      <c r="D15" s="38" t="s">
        <v>22</v>
      </c>
      <c r="E15" s="32">
        <v>0.5</v>
      </c>
    </row>
    <row r="16" spans="2:10" ht="15" thickBot="1" x14ac:dyDescent="0.35">
      <c r="B16" s="6" t="str">
        <f t="shared" ref="B16:B20" si="2">C16&amp;"-"&amp;D16</f>
        <v>Agressivo-TIJOLO</v>
      </c>
      <c r="C16" s="39" t="s">
        <v>19</v>
      </c>
      <c r="D16" s="39" t="s">
        <v>23</v>
      </c>
      <c r="E16" s="33">
        <v>0.1</v>
      </c>
    </row>
    <row r="17" spans="2:5" ht="15" thickBot="1" x14ac:dyDescent="0.35">
      <c r="B17" s="6" t="str">
        <f t="shared" si="2"/>
        <v>Agressivo-HIBRIDOS</v>
      </c>
      <c r="C17" s="39" t="s">
        <v>19</v>
      </c>
      <c r="D17" s="39" t="s">
        <v>24</v>
      </c>
      <c r="E17" s="33">
        <v>0.05</v>
      </c>
    </row>
    <row r="18" spans="2:5" ht="15" thickBot="1" x14ac:dyDescent="0.35">
      <c r="B18" s="6" t="str">
        <f t="shared" si="2"/>
        <v>Agressivo-FOFs</v>
      </c>
      <c r="C18" s="39" t="s">
        <v>19</v>
      </c>
      <c r="D18" s="39" t="s">
        <v>25</v>
      </c>
      <c r="E18" s="33">
        <v>0.05</v>
      </c>
    </row>
    <row r="19" spans="2:5" ht="15" thickBot="1" x14ac:dyDescent="0.35">
      <c r="B19" s="6" t="str">
        <f t="shared" si="2"/>
        <v>Agressivo-DESENVOLVIMENTO</v>
      </c>
      <c r="C19" s="39" t="s">
        <v>19</v>
      </c>
      <c r="D19" s="39" t="s">
        <v>26</v>
      </c>
      <c r="E19" s="33">
        <v>0.2</v>
      </c>
    </row>
    <row r="20" spans="2:5" ht="15" thickBot="1" x14ac:dyDescent="0.35">
      <c r="B20" s="6" t="str">
        <f t="shared" si="2"/>
        <v>Agressivo-HOTELARIAS</v>
      </c>
      <c r="C20" s="40" t="s">
        <v>19</v>
      </c>
      <c r="D20" s="40" t="s">
        <v>27</v>
      </c>
      <c r="E20" s="3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Aporte</vt:lpstr>
      <vt:lpstr>Patrimonio</vt:lpstr>
      <vt:lpstr>qtd_anos</vt:lpstr>
      <vt:lpstr>rendimento_carteira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vidal</dc:creator>
  <cp:lastModifiedBy>tiago vidal</cp:lastModifiedBy>
  <dcterms:created xsi:type="dcterms:W3CDTF">2025-06-21T20:42:33Z</dcterms:created>
  <dcterms:modified xsi:type="dcterms:W3CDTF">2025-06-22T22:21:31Z</dcterms:modified>
</cp:coreProperties>
</file>